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2"/>
  <workbookPr/>
  <mc:AlternateContent xmlns:mc="http://schemas.openxmlformats.org/markup-compatibility/2006">
    <mc:Choice Requires="x15">
      <x15ac:absPath xmlns:x15ac="http://schemas.microsoft.com/office/spreadsheetml/2010/11/ac" url="/Volumes/Airport Disk/Illinois Arborist Association/ITCC/2024/Scoring/"/>
    </mc:Choice>
  </mc:AlternateContent>
  <xr:revisionPtr revIDLastSave="0" documentId="8_{2AC488D2-8AC8-FE49-AC9A-EC2EEC16A97C}" xr6:coauthVersionLast="47" xr6:coauthVersionMax="47" xr10:uidLastSave="{00000000-0000-0000-0000-000000000000}"/>
  <bookViews>
    <workbookView xWindow="0" yWindow="0" windowWidth="32000" windowHeight="18000" tabRatio="844" activeTab="1" xr2:uid="{00000000-000D-0000-FFFF-FFFF00000000}"/>
  </bookViews>
  <sheets>
    <sheet name="Names And Totals" sheetId="1" r:id="rId1"/>
    <sheet name="Aerial Rescue" sheetId="2" r:id="rId2"/>
    <sheet name="Belayed Speed Climb" sheetId="3" r:id="rId3"/>
    <sheet name="Throwline" sheetId="5" r:id="rId4"/>
    <sheet name="Work Climb" sheetId="6" r:id="rId5"/>
    <sheet name="Ascent" sheetId="14" r:id="rId6"/>
    <sheet name="Preliminary Winners" sheetId="8" state="hidden" r:id="rId7"/>
    <sheet name="Prelim Winners Men" sheetId="15" r:id="rId8"/>
    <sheet name="Prelim Winners Women" sheetId="16" r:id="rId9"/>
    <sheet name="Masters" sheetId="7" r:id="rId10"/>
    <sheet name="Scoreboard" sheetId="11" r:id="rId11"/>
    <sheet name="Sort Men" sheetId="17" r:id="rId12"/>
    <sheet name="Sort Women" sheetId="18" r:id="rId13"/>
    <sheet name="Head to Head" sheetId="9" r:id="rId14"/>
    <sheet name="Final Scores" sheetId="12" r:id="rId15"/>
    <sheet name="Secured Footlock" sheetId="4" r:id="rId16"/>
  </sheets>
  <definedNames>
    <definedName name="_xlnm.Print_Area" localSheetId="1">'Aerial Rescue'!$A$1:$AF$511</definedName>
    <definedName name="ThrowlineWomen">Throwline!$B$7:$C$31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511" i="2" l="1"/>
  <c r="J511" i="2"/>
  <c r="I511" i="2"/>
  <c r="H511" i="2"/>
  <c r="G511" i="2"/>
  <c r="K510" i="2"/>
  <c r="J510" i="2"/>
  <c r="I510" i="2"/>
  <c r="H510" i="2"/>
  <c r="G510" i="2"/>
  <c r="K509" i="2"/>
  <c r="J509" i="2"/>
  <c r="I509" i="2"/>
  <c r="H509" i="2"/>
  <c r="G509" i="2"/>
  <c r="K508" i="2"/>
  <c r="J508" i="2"/>
  <c r="I508" i="2"/>
  <c r="H508" i="2"/>
  <c r="G508" i="2"/>
  <c r="K506" i="2"/>
  <c r="J506" i="2"/>
  <c r="I506" i="2"/>
  <c r="H506" i="2"/>
  <c r="G506" i="2"/>
  <c r="K505" i="2"/>
  <c r="J505" i="2"/>
  <c r="I505" i="2"/>
  <c r="H505" i="2"/>
  <c r="G505" i="2"/>
  <c r="K504" i="2"/>
  <c r="J504" i="2"/>
  <c r="I504" i="2"/>
  <c r="H504" i="2"/>
  <c r="G504" i="2"/>
  <c r="K503" i="2"/>
  <c r="J503" i="2"/>
  <c r="I503" i="2"/>
  <c r="H503" i="2"/>
  <c r="G503" i="2"/>
  <c r="K501" i="2"/>
  <c r="J501" i="2"/>
  <c r="I501" i="2"/>
  <c r="H501" i="2"/>
  <c r="G501" i="2"/>
  <c r="K500" i="2"/>
  <c r="J500" i="2"/>
  <c r="I500" i="2"/>
  <c r="H500" i="2"/>
  <c r="G500" i="2"/>
  <c r="K499" i="2"/>
  <c r="J499" i="2"/>
  <c r="I499" i="2"/>
  <c r="H499" i="2"/>
  <c r="G499" i="2"/>
  <c r="K498" i="2"/>
  <c r="J498" i="2"/>
  <c r="I498" i="2"/>
  <c r="H498" i="2"/>
  <c r="G498" i="2"/>
  <c r="K496" i="2"/>
  <c r="J496" i="2"/>
  <c r="I496" i="2"/>
  <c r="H496" i="2"/>
  <c r="G496" i="2"/>
  <c r="K495" i="2"/>
  <c r="J495" i="2"/>
  <c r="I495" i="2"/>
  <c r="H495" i="2"/>
  <c r="G495" i="2"/>
  <c r="K494" i="2"/>
  <c r="J494" i="2"/>
  <c r="I494" i="2"/>
  <c r="H494" i="2"/>
  <c r="G494" i="2"/>
  <c r="K493" i="2"/>
  <c r="J493" i="2"/>
  <c r="I493" i="2"/>
  <c r="H493" i="2"/>
  <c r="G493" i="2"/>
  <c r="K491" i="2"/>
  <c r="J491" i="2"/>
  <c r="I491" i="2"/>
  <c r="H491" i="2"/>
  <c r="G491" i="2"/>
  <c r="K490" i="2"/>
  <c r="J490" i="2"/>
  <c r="I490" i="2"/>
  <c r="H490" i="2"/>
  <c r="G490" i="2"/>
  <c r="K489" i="2"/>
  <c r="J489" i="2"/>
  <c r="I489" i="2"/>
  <c r="H489" i="2"/>
  <c r="G489" i="2"/>
  <c r="K488" i="2"/>
  <c r="J488" i="2"/>
  <c r="I488" i="2"/>
  <c r="H488" i="2"/>
  <c r="G488" i="2"/>
  <c r="K486" i="2"/>
  <c r="J486" i="2"/>
  <c r="I486" i="2"/>
  <c r="H486" i="2"/>
  <c r="G486" i="2"/>
  <c r="K485" i="2"/>
  <c r="J485" i="2"/>
  <c r="I485" i="2"/>
  <c r="H485" i="2"/>
  <c r="G485" i="2"/>
  <c r="K484" i="2"/>
  <c r="J484" i="2"/>
  <c r="I484" i="2"/>
  <c r="H484" i="2"/>
  <c r="G484" i="2"/>
  <c r="K483" i="2"/>
  <c r="J483" i="2"/>
  <c r="I483" i="2"/>
  <c r="H483" i="2"/>
  <c r="G483" i="2"/>
  <c r="K481" i="2"/>
  <c r="J481" i="2"/>
  <c r="I481" i="2"/>
  <c r="H481" i="2"/>
  <c r="G481" i="2"/>
  <c r="K480" i="2"/>
  <c r="J480" i="2"/>
  <c r="I480" i="2"/>
  <c r="H480" i="2"/>
  <c r="G480" i="2"/>
  <c r="K479" i="2"/>
  <c r="J479" i="2"/>
  <c r="I479" i="2"/>
  <c r="H479" i="2"/>
  <c r="G479" i="2"/>
  <c r="K478" i="2"/>
  <c r="J478" i="2"/>
  <c r="I478" i="2"/>
  <c r="H478" i="2"/>
  <c r="G478" i="2"/>
  <c r="K476" i="2"/>
  <c r="J476" i="2"/>
  <c r="I476" i="2"/>
  <c r="H476" i="2"/>
  <c r="G476" i="2"/>
  <c r="K475" i="2"/>
  <c r="J475" i="2"/>
  <c r="I475" i="2"/>
  <c r="H475" i="2"/>
  <c r="G475" i="2"/>
  <c r="K474" i="2"/>
  <c r="J474" i="2"/>
  <c r="I474" i="2"/>
  <c r="H474" i="2"/>
  <c r="G474" i="2"/>
  <c r="K473" i="2"/>
  <c r="J473" i="2"/>
  <c r="I473" i="2"/>
  <c r="H473" i="2"/>
  <c r="G473" i="2"/>
  <c r="K471" i="2"/>
  <c r="J471" i="2"/>
  <c r="I471" i="2"/>
  <c r="H471" i="2"/>
  <c r="G471" i="2"/>
  <c r="K470" i="2"/>
  <c r="J470" i="2"/>
  <c r="I470" i="2"/>
  <c r="H470" i="2"/>
  <c r="G470" i="2"/>
  <c r="K469" i="2"/>
  <c r="J469" i="2"/>
  <c r="I469" i="2"/>
  <c r="H469" i="2"/>
  <c r="G469" i="2"/>
  <c r="K468" i="2"/>
  <c r="J468" i="2"/>
  <c r="I468" i="2"/>
  <c r="H468" i="2"/>
  <c r="G468" i="2"/>
  <c r="K466" i="2"/>
  <c r="J466" i="2"/>
  <c r="I466" i="2"/>
  <c r="H466" i="2"/>
  <c r="G466" i="2"/>
  <c r="K465" i="2"/>
  <c r="J465" i="2"/>
  <c r="I465" i="2"/>
  <c r="H465" i="2"/>
  <c r="G465" i="2"/>
  <c r="K464" i="2"/>
  <c r="J464" i="2"/>
  <c r="I464" i="2"/>
  <c r="H464" i="2"/>
  <c r="G464" i="2"/>
  <c r="K463" i="2"/>
  <c r="J463" i="2"/>
  <c r="I463" i="2"/>
  <c r="H463" i="2"/>
  <c r="G463" i="2"/>
  <c r="K461" i="2"/>
  <c r="J461" i="2"/>
  <c r="I461" i="2"/>
  <c r="H461" i="2"/>
  <c r="G461" i="2"/>
  <c r="K460" i="2"/>
  <c r="J460" i="2"/>
  <c r="I460" i="2"/>
  <c r="H460" i="2"/>
  <c r="G460" i="2"/>
  <c r="K459" i="2"/>
  <c r="J459" i="2"/>
  <c r="I459" i="2"/>
  <c r="H459" i="2"/>
  <c r="G459" i="2"/>
  <c r="K458" i="2"/>
  <c r="J458" i="2"/>
  <c r="I458" i="2"/>
  <c r="H458" i="2"/>
  <c r="G458" i="2"/>
  <c r="K456" i="2"/>
  <c r="J456" i="2"/>
  <c r="I456" i="2"/>
  <c r="H456" i="2"/>
  <c r="G456" i="2"/>
  <c r="K455" i="2"/>
  <c r="J455" i="2"/>
  <c r="I455" i="2"/>
  <c r="H455" i="2"/>
  <c r="G455" i="2"/>
  <c r="K454" i="2"/>
  <c r="J454" i="2"/>
  <c r="I454" i="2"/>
  <c r="H454" i="2"/>
  <c r="G454" i="2"/>
  <c r="K453" i="2"/>
  <c r="J453" i="2"/>
  <c r="I453" i="2"/>
  <c r="H453" i="2"/>
  <c r="G453" i="2"/>
  <c r="K451" i="2"/>
  <c r="J451" i="2"/>
  <c r="I451" i="2"/>
  <c r="H451" i="2"/>
  <c r="G451" i="2"/>
  <c r="K450" i="2"/>
  <c r="J450" i="2"/>
  <c r="I450" i="2"/>
  <c r="H450" i="2"/>
  <c r="G450" i="2"/>
  <c r="K449" i="2"/>
  <c r="J449" i="2"/>
  <c r="I449" i="2"/>
  <c r="H449" i="2"/>
  <c r="G449" i="2"/>
  <c r="K448" i="2"/>
  <c r="J448" i="2"/>
  <c r="I448" i="2"/>
  <c r="H448" i="2"/>
  <c r="G448" i="2"/>
  <c r="K446" i="2"/>
  <c r="J446" i="2"/>
  <c r="I446" i="2"/>
  <c r="H446" i="2"/>
  <c r="G446" i="2"/>
  <c r="K445" i="2"/>
  <c r="J445" i="2"/>
  <c r="I445" i="2"/>
  <c r="H445" i="2"/>
  <c r="G445" i="2"/>
  <c r="K444" i="2"/>
  <c r="J444" i="2"/>
  <c r="I444" i="2"/>
  <c r="H444" i="2"/>
  <c r="G444" i="2"/>
  <c r="K443" i="2"/>
  <c r="J443" i="2"/>
  <c r="I443" i="2"/>
  <c r="H443" i="2"/>
  <c r="G443" i="2"/>
  <c r="K441" i="2"/>
  <c r="J441" i="2"/>
  <c r="I441" i="2"/>
  <c r="H441" i="2"/>
  <c r="G441" i="2"/>
  <c r="K440" i="2"/>
  <c r="J440" i="2"/>
  <c r="I440" i="2"/>
  <c r="H440" i="2"/>
  <c r="G440" i="2"/>
  <c r="K439" i="2"/>
  <c r="J439" i="2"/>
  <c r="I439" i="2"/>
  <c r="H439" i="2"/>
  <c r="G439" i="2"/>
  <c r="K438" i="2"/>
  <c r="J438" i="2"/>
  <c r="I438" i="2"/>
  <c r="H438" i="2"/>
  <c r="G438" i="2"/>
  <c r="K436" i="2"/>
  <c r="J436" i="2"/>
  <c r="I436" i="2"/>
  <c r="H436" i="2"/>
  <c r="G436" i="2"/>
  <c r="K435" i="2"/>
  <c r="J435" i="2"/>
  <c r="I435" i="2"/>
  <c r="H435" i="2"/>
  <c r="G435" i="2"/>
  <c r="K434" i="2"/>
  <c r="J434" i="2"/>
  <c r="I434" i="2"/>
  <c r="H434" i="2"/>
  <c r="G434" i="2"/>
  <c r="K433" i="2"/>
  <c r="J433" i="2"/>
  <c r="I433" i="2"/>
  <c r="H433" i="2"/>
  <c r="G433" i="2"/>
  <c r="K431" i="2"/>
  <c r="J431" i="2"/>
  <c r="I431" i="2"/>
  <c r="H431" i="2"/>
  <c r="G431" i="2"/>
  <c r="K430" i="2"/>
  <c r="J430" i="2"/>
  <c r="I430" i="2"/>
  <c r="H430" i="2"/>
  <c r="G430" i="2"/>
  <c r="K429" i="2"/>
  <c r="J429" i="2"/>
  <c r="I429" i="2"/>
  <c r="H429" i="2"/>
  <c r="G429" i="2"/>
  <c r="K428" i="2"/>
  <c r="J428" i="2"/>
  <c r="I428" i="2"/>
  <c r="H428" i="2"/>
  <c r="G428" i="2"/>
  <c r="K426" i="2"/>
  <c r="J426" i="2"/>
  <c r="I426" i="2"/>
  <c r="H426" i="2"/>
  <c r="G426" i="2"/>
  <c r="K425" i="2"/>
  <c r="J425" i="2"/>
  <c r="I425" i="2"/>
  <c r="H425" i="2"/>
  <c r="G425" i="2"/>
  <c r="K424" i="2"/>
  <c r="J424" i="2"/>
  <c r="I424" i="2"/>
  <c r="H424" i="2"/>
  <c r="G424" i="2"/>
  <c r="K423" i="2"/>
  <c r="J423" i="2"/>
  <c r="I423" i="2"/>
  <c r="H423" i="2"/>
  <c r="G423" i="2"/>
  <c r="K421" i="2"/>
  <c r="J421" i="2"/>
  <c r="I421" i="2"/>
  <c r="H421" i="2"/>
  <c r="G421" i="2"/>
  <c r="K420" i="2"/>
  <c r="J420" i="2"/>
  <c r="I420" i="2"/>
  <c r="H420" i="2"/>
  <c r="G420" i="2"/>
  <c r="K419" i="2"/>
  <c r="J419" i="2"/>
  <c r="I419" i="2"/>
  <c r="H419" i="2"/>
  <c r="G419" i="2"/>
  <c r="K418" i="2"/>
  <c r="J418" i="2"/>
  <c r="I418" i="2"/>
  <c r="H418" i="2"/>
  <c r="G418" i="2"/>
  <c r="K416" i="2"/>
  <c r="J416" i="2"/>
  <c r="I416" i="2"/>
  <c r="H416" i="2"/>
  <c r="G416" i="2"/>
  <c r="K415" i="2"/>
  <c r="J415" i="2"/>
  <c r="I415" i="2"/>
  <c r="H415" i="2"/>
  <c r="G415" i="2"/>
  <c r="K414" i="2"/>
  <c r="J414" i="2"/>
  <c r="I414" i="2"/>
  <c r="H414" i="2"/>
  <c r="G414" i="2"/>
  <c r="K413" i="2"/>
  <c r="J413" i="2"/>
  <c r="I413" i="2"/>
  <c r="H413" i="2"/>
  <c r="G413" i="2"/>
  <c r="K411" i="2"/>
  <c r="J411" i="2"/>
  <c r="I411" i="2"/>
  <c r="H411" i="2"/>
  <c r="G411" i="2"/>
  <c r="K410" i="2"/>
  <c r="J410" i="2"/>
  <c r="I410" i="2"/>
  <c r="H410" i="2"/>
  <c r="G410" i="2"/>
  <c r="K409" i="2"/>
  <c r="J409" i="2"/>
  <c r="I409" i="2"/>
  <c r="H409" i="2"/>
  <c r="G409" i="2"/>
  <c r="K408" i="2"/>
  <c r="J408" i="2"/>
  <c r="I408" i="2"/>
  <c r="H408" i="2"/>
  <c r="G408" i="2"/>
  <c r="K406" i="2"/>
  <c r="J406" i="2"/>
  <c r="I406" i="2"/>
  <c r="H406" i="2"/>
  <c r="G406" i="2"/>
  <c r="K405" i="2"/>
  <c r="J405" i="2"/>
  <c r="I405" i="2"/>
  <c r="H405" i="2"/>
  <c r="G405" i="2"/>
  <c r="K404" i="2"/>
  <c r="J404" i="2"/>
  <c r="I404" i="2"/>
  <c r="H404" i="2"/>
  <c r="G404" i="2"/>
  <c r="K403" i="2"/>
  <c r="J403" i="2"/>
  <c r="I403" i="2"/>
  <c r="H403" i="2"/>
  <c r="G403" i="2"/>
  <c r="K401" i="2"/>
  <c r="J401" i="2"/>
  <c r="I401" i="2"/>
  <c r="H401" i="2"/>
  <c r="G401" i="2"/>
  <c r="K400" i="2"/>
  <c r="J400" i="2"/>
  <c r="I400" i="2"/>
  <c r="H400" i="2"/>
  <c r="G400" i="2"/>
  <c r="K399" i="2"/>
  <c r="J399" i="2"/>
  <c r="I399" i="2"/>
  <c r="H399" i="2"/>
  <c r="G399" i="2"/>
  <c r="K398" i="2"/>
  <c r="J398" i="2"/>
  <c r="I398" i="2"/>
  <c r="H398" i="2"/>
  <c r="G398" i="2"/>
  <c r="K396" i="2"/>
  <c r="J396" i="2"/>
  <c r="I396" i="2"/>
  <c r="H396" i="2"/>
  <c r="G396" i="2"/>
  <c r="K395" i="2"/>
  <c r="J395" i="2"/>
  <c r="I395" i="2"/>
  <c r="H395" i="2"/>
  <c r="G395" i="2"/>
  <c r="K394" i="2"/>
  <c r="J394" i="2"/>
  <c r="I394" i="2"/>
  <c r="H394" i="2"/>
  <c r="G394" i="2"/>
  <c r="K393" i="2"/>
  <c r="J393" i="2"/>
  <c r="I393" i="2"/>
  <c r="H393" i="2"/>
  <c r="G393" i="2"/>
  <c r="K391" i="2"/>
  <c r="J391" i="2"/>
  <c r="I391" i="2"/>
  <c r="H391" i="2"/>
  <c r="G391" i="2"/>
  <c r="K390" i="2"/>
  <c r="J390" i="2"/>
  <c r="I390" i="2"/>
  <c r="H390" i="2"/>
  <c r="G390" i="2"/>
  <c r="K389" i="2"/>
  <c r="J389" i="2"/>
  <c r="I389" i="2"/>
  <c r="H389" i="2"/>
  <c r="G389" i="2"/>
  <c r="K388" i="2"/>
  <c r="J388" i="2"/>
  <c r="I388" i="2"/>
  <c r="H388" i="2"/>
  <c r="G388" i="2"/>
  <c r="K386" i="2"/>
  <c r="J386" i="2"/>
  <c r="I386" i="2"/>
  <c r="H386" i="2"/>
  <c r="G386" i="2"/>
  <c r="K385" i="2"/>
  <c r="J385" i="2"/>
  <c r="I385" i="2"/>
  <c r="H385" i="2"/>
  <c r="G385" i="2"/>
  <c r="K384" i="2"/>
  <c r="J384" i="2"/>
  <c r="I384" i="2"/>
  <c r="H384" i="2"/>
  <c r="G384" i="2"/>
  <c r="K383" i="2"/>
  <c r="J383" i="2"/>
  <c r="I383" i="2"/>
  <c r="H383" i="2"/>
  <c r="G383" i="2"/>
  <c r="K381" i="2"/>
  <c r="J381" i="2"/>
  <c r="I381" i="2"/>
  <c r="H381" i="2"/>
  <c r="G381" i="2"/>
  <c r="K380" i="2"/>
  <c r="J380" i="2"/>
  <c r="I380" i="2"/>
  <c r="H380" i="2"/>
  <c r="G380" i="2"/>
  <c r="K379" i="2"/>
  <c r="J379" i="2"/>
  <c r="I379" i="2"/>
  <c r="H379" i="2"/>
  <c r="G379" i="2"/>
  <c r="K378" i="2"/>
  <c r="J378" i="2"/>
  <c r="I378" i="2"/>
  <c r="H378" i="2"/>
  <c r="G378" i="2"/>
  <c r="K376" i="2"/>
  <c r="J376" i="2"/>
  <c r="I376" i="2"/>
  <c r="H376" i="2"/>
  <c r="G376" i="2"/>
  <c r="K375" i="2"/>
  <c r="J375" i="2"/>
  <c r="I375" i="2"/>
  <c r="H375" i="2"/>
  <c r="G375" i="2"/>
  <c r="K374" i="2"/>
  <c r="J374" i="2"/>
  <c r="I374" i="2"/>
  <c r="H374" i="2"/>
  <c r="G374" i="2"/>
  <c r="K373" i="2"/>
  <c r="J373" i="2"/>
  <c r="I373" i="2"/>
  <c r="H373" i="2"/>
  <c r="G373" i="2"/>
  <c r="K371" i="2"/>
  <c r="J371" i="2"/>
  <c r="I371" i="2"/>
  <c r="H371" i="2"/>
  <c r="G371" i="2"/>
  <c r="K370" i="2"/>
  <c r="J370" i="2"/>
  <c r="I370" i="2"/>
  <c r="H370" i="2"/>
  <c r="G370" i="2"/>
  <c r="K369" i="2"/>
  <c r="J369" i="2"/>
  <c r="I369" i="2"/>
  <c r="H369" i="2"/>
  <c r="G369" i="2"/>
  <c r="K368" i="2"/>
  <c r="J368" i="2"/>
  <c r="I368" i="2"/>
  <c r="H368" i="2"/>
  <c r="G368" i="2"/>
  <c r="K366" i="2"/>
  <c r="J366" i="2"/>
  <c r="I366" i="2"/>
  <c r="H366" i="2"/>
  <c r="G366" i="2"/>
  <c r="K365" i="2"/>
  <c r="J365" i="2"/>
  <c r="I365" i="2"/>
  <c r="H365" i="2"/>
  <c r="G365" i="2"/>
  <c r="K364" i="2"/>
  <c r="J364" i="2"/>
  <c r="I364" i="2"/>
  <c r="H364" i="2"/>
  <c r="G364" i="2"/>
  <c r="K363" i="2"/>
  <c r="J363" i="2"/>
  <c r="I363" i="2"/>
  <c r="H363" i="2"/>
  <c r="G363" i="2"/>
  <c r="K361" i="2"/>
  <c r="J361" i="2"/>
  <c r="I361" i="2"/>
  <c r="H361" i="2"/>
  <c r="G361" i="2"/>
  <c r="K360" i="2"/>
  <c r="J360" i="2"/>
  <c r="I360" i="2"/>
  <c r="H360" i="2"/>
  <c r="G360" i="2"/>
  <c r="K359" i="2"/>
  <c r="J359" i="2"/>
  <c r="I359" i="2"/>
  <c r="H359" i="2"/>
  <c r="G359" i="2"/>
  <c r="K358" i="2"/>
  <c r="J358" i="2"/>
  <c r="I358" i="2"/>
  <c r="H358" i="2"/>
  <c r="G358" i="2"/>
  <c r="K356" i="2"/>
  <c r="J356" i="2"/>
  <c r="I356" i="2"/>
  <c r="H356" i="2"/>
  <c r="G356" i="2"/>
  <c r="K355" i="2"/>
  <c r="J355" i="2"/>
  <c r="I355" i="2"/>
  <c r="H355" i="2"/>
  <c r="G355" i="2"/>
  <c r="K354" i="2"/>
  <c r="J354" i="2"/>
  <c r="I354" i="2"/>
  <c r="H354" i="2"/>
  <c r="G354" i="2"/>
  <c r="K353" i="2"/>
  <c r="J353" i="2"/>
  <c r="I353" i="2"/>
  <c r="H353" i="2"/>
  <c r="G353" i="2"/>
  <c r="K351" i="2"/>
  <c r="J351" i="2"/>
  <c r="I351" i="2"/>
  <c r="H351" i="2"/>
  <c r="G351" i="2"/>
  <c r="K350" i="2"/>
  <c r="J350" i="2"/>
  <c r="I350" i="2"/>
  <c r="H350" i="2"/>
  <c r="G350" i="2"/>
  <c r="K349" i="2"/>
  <c r="J349" i="2"/>
  <c r="I349" i="2"/>
  <c r="H349" i="2"/>
  <c r="G349" i="2"/>
  <c r="K348" i="2"/>
  <c r="J348" i="2"/>
  <c r="I348" i="2"/>
  <c r="H348" i="2"/>
  <c r="G348" i="2"/>
  <c r="K346" i="2"/>
  <c r="J346" i="2"/>
  <c r="I346" i="2"/>
  <c r="H346" i="2"/>
  <c r="G346" i="2"/>
  <c r="K345" i="2"/>
  <c r="J345" i="2"/>
  <c r="I345" i="2"/>
  <c r="H345" i="2"/>
  <c r="G345" i="2"/>
  <c r="K344" i="2"/>
  <c r="J344" i="2"/>
  <c r="I344" i="2"/>
  <c r="H344" i="2"/>
  <c r="G344" i="2"/>
  <c r="K343" i="2"/>
  <c r="J343" i="2"/>
  <c r="I343" i="2"/>
  <c r="H343" i="2"/>
  <c r="G343" i="2"/>
  <c r="K341" i="2"/>
  <c r="J341" i="2"/>
  <c r="I341" i="2"/>
  <c r="H341" i="2"/>
  <c r="G341" i="2"/>
  <c r="K340" i="2"/>
  <c r="J340" i="2"/>
  <c r="I340" i="2"/>
  <c r="H340" i="2"/>
  <c r="G340" i="2"/>
  <c r="K339" i="2"/>
  <c r="J339" i="2"/>
  <c r="I339" i="2"/>
  <c r="H339" i="2"/>
  <c r="G339" i="2"/>
  <c r="K338" i="2"/>
  <c r="J338" i="2"/>
  <c r="I338" i="2"/>
  <c r="H338" i="2"/>
  <c r="G338" i="2"/>
  <c r="K336" i="2"/>
  <c r="J336" i="2"/>
  <c r="I336" i="2"/>
  <c r="H336" i="2"/>
  <c r="G336" i="2"/>
  <c r="K335" i="2"/>
  <c r="J335" i="2"/>
  <c r="I335" i="2"/>
  <c r="H335" i="2"/>
  <c r="G335" i="2"/>
  <c r="K334" i="2"/>
  <c r="J334" i="2"/>
  <c r="I334" i="2"/>
  <c r="H334" i="2"/>
  <c r="G334" i="2"/>
  <c r="K333" i="2"/>
  <c r="J333" i="2"/>
  <c r="I333" i="2"/>
  <c r="H333" i="2"/>
  <c r="G333" i="2"/>
  <c r="K331" i="2"/>
  <c r="J331" i="2"/>
  <c r="I331" i="2"/>
  <c r="H331" i="2"/>
  <c r="G331" i="2"/>
  <c r="K330" i="2"/>
  <c r="J330" i="2"/>
  <c r="I330" i="2"/>
  <c r="H330" i="2"/>
  <c r="G330" i="2"/>
  <c r="K329" i="2"/>
  <c r="J329" i="2"/>
  <c r="I329" i="2"/>
  <c r="H329" i="2"/>
  <c r="G329" i="2"/>
  <c r="K328" i="2"/>
  <c r="J328" i="2"/>
  <c r="I328" i="2"/>
  <c r="H328" i="2"/>
  <c r="G328" i="2"/>
  <c r="K326" i="2"/>
  <c r="J326" i="2"/>
  <c r="I326" i="2"/>
  <c r="H326" i="2"/>
  <c r="G326" i="2"/>
  <c r="K325" i="2"/>
  <c r="J325" i="2"/>
  <c r="I325" i="2"/>
  <c r="H325" i="2"/>
  <c r="G325" i="2"/>
  <c r="K324" i="2"/>
  <c r="J324" i="2"/>
  <c r="I324" i="2"/>
  <c r="H324" i="2"/>
  <c r="G324" i="2"/>
  <c r="K323" i="2"/>
  <c r="J323" i="2"/>
  <c r="I323" i="2"/>
  <c r="H323" i="2"/>
  <c r="G323" i="2"/>
  <c r="K321" i="2"/>
  <c r="J321" i="2"/>
  <c r="I321" i="2"/>
  <c r="H321" i="2"/>
  <c r="G321" i="2"/>
  <c r="K320" i="2"/>
  <c r="J320" i="2"/>
  <c r="I320" i="2"/>
  <c r="H320" i="2"/>
  <c r="G320" i="2"/>
  <c r="K319" i="2"/>
  <c r="J319" i="2"/>
  <c r="I319" i="2"/>
  <c r="H319" i="2"/>
  <c r="G319" i="2"/>
  <c r="K318" i="2"/>
  <c r="J318" i="2"/>
  <c r="I318" i="2"/>
  <c r="H318" i="2"/>
  <c r="G318" i="2"/>
  <c r="K316" i="2"/>
  <c r="J316" i="2"/>
  <c r="I316" i="2"/>
  <c r="H316" i="2"/>
  <c r="G316" i="2"/>
  <c r="K315" i="2"/>
  <c r="J315" i="2"/>
  <c r="I315" i="2"/>
  <c r="H315" i="2"/>
  <c r="G315" i="2"/>
  <c r="K314" i="2"/>
  <c r="J314" i="2"/>
  <c r="I314" i="2"/>
  <c r="H314" i="2"/>
  <c r="G314" i="2"/>
  <c r="K313" i="2"/>
  <c r="J313" i="2"/>
  <c r="I313" i="2"/>
  <c r="H313" i="2"/>
  <c r="G313" i="2"/>
  <c r="K311" i="2"/>
  <c r="J311" i="2"/>
  <c r="I311" i="2"/>
  <c r="H311" i="2"/>
  <c r="G311" i="2"/>
  <c r="K310" i="2"/>
  <c r="J310" i="2"/>
  <c r="I310" i="2"/>
  <c r="H310" i="2"/>
  <c r="G310" i="2"/>
  <c r="K309" i="2"/>
  <c r="J309" i="2"/>
  <c r="I309" i="2"/>
  <c r="H309" i="2"/>
  <c r="G309" i="2"/>
  <c r="K308" i="2"/>
  <c r="J308" i="2"/>
  <c r="I308" i="2"/>
  <c r="H308" i="2"/>
  <c r="G308" i="2"/>
  <c r="K306" i="2"/>
  <c r="J306" i="2"/>
  <c r="I306" i="2"/>
  <c r="H306" i="2"/>
  <c r="G306" i="2"/>
  <c r="K305" i="2"/>
  <c r="J305" i="2"/>
  <c r="I305" i="2"/>
  <c r="H305" i="2"/>
  <c r="G305" i="2"/>
  <c r="K304" i="2"/>
  <c r="J304" i="2"/>
  <c r="I304" i="2"/>
  <c r="H304" i="2"/>
  <c r="G304" i="2"/>
  <c r="K303" i="2"/>
  <c r="J303" i="2"/>
  <c r="I303" i="2"/>
  <c r="H303" i="2"/>
  <c r="G303" i="2"/>
  <c r="K301" i="2"/>
  <c r="J301" i="2"/>
  <c r="I301" i="2"/>
  <c r="H301" i="2"/>
  <c r="G301" i="2"/>
  <c r="K300" i="2"/>
  <c r="J300" i="2"/>
  <c r="I300" i="2"/>
  <c r="H300" i="2"/>
  <c r="G300" i="2"/>
  <c r="K299" i="2"/>
  <c r="J299" i="2"/>
  <c r="I299" i="2"/>
  <c r="H299" i="2"/>
  <c r="G299" i="2"/>
  <c r="K298" i="2"/>
  <c r="J298" i="2"/>
  <c r="I298" i="2"/>
  <c r="H298" i="2"/>
  <c r="G298" i="2"/>
  <c r="K296" i="2"/>
  <c r="J296" i="2"/>
  <c r="I296" i="2"/>
  <c r="H296" i="2"/>
  <c r="G296" i="2"/>
  <c r="K295" i="2"/>
  <c r="J295" i="2"/>
  <c r="I295" i="2"/>
  <c r="H295" i="2"/>
  <c r="G295" i="2"/>
  <c r="K294" i="2"/>
  <c r="J294" i="2"/>
  <c r="I294" i="2"/>
  <c r="H294" i="2"/>
  <c r="G294" i="2"/>
  <c r="K293" i="2"/>
  <c r="J293" i="2"/>
  <c r="I293" i="2"/>
  <c r="H293" i="2"/>
  <c r="G293" i="2"/>
  <c r="K291" i="2"/>
  <c r="J291" i="2"/>
  <c r="I291" i="2"/>
  <c r="H291" i="2"/>
  <c r="G291" i="2"/>
  <c r="K290" i="2"/>
  <c r="J290" i="2"/>
  <c r="I290" i="2"/>
  <c r="H290" i="2"/>
  <c r="G290" i="2"/>
  <c r="K289" i="2"/>
  <c r="J289" i="2"/>
  <c r="I289" i="2"/>
  <c r="H289" i="2"/>
  <c r="G289" i="2"/>
  <c r="K288" i="2"/>
  <c r="J288" i="2"/>
  <c r="I288" i="2"/>
  <c r="H288" i="2"/>
  <c r="G288" i="2"/>
  <c r="K286" i="2"/>
  <c r="J286" i="2"/>
  <c r="I286" i="2"/>
  <c r="H286" i="2"/>
  <c r="G286" i="2"/>
  <c r="K285" i="2"/>
  <c r="J285" i="2"/>
  <c r="I285" i="2"/>
  <c r="H285" i="2"/>
  <c r="G285" i="2"/>
  <c r="K284" i="2"/>
  <c r="J284" i="2"/>
  <c r="I284" i="2"/>
  <c r="H284" i="2"/>
  <c r="G284" i="2"/>
  <c r="K283" i="2"/>
  <c r="J283" i="2"/>
  <c r="I283" i="2"/>
  <c r="H283" i="2"/>
  <c r="G283" i="2"/>
  <c r="K281" i="2"/>
  <c r="J281" i="2"/>
  <c r="I281" i="2"/>
  <c r="H281" i="2"/>
  <c r="G281" i="2"/>
  <c r="K280" i="2"/>
  <c r="J280" i="2"/>
  <c r="I280" i="2"/>
  <c r="H280" i="2"/>
  <c r="G280" i="2"/>
  <c r="K279" i="2"/>
  <c r="J279" i="2"/>
  <c r="I279" i="2"/>
  <c r="H279" i="2"/>
  <c r="G279" i="2"/>
  <c r="K278" i="2"/>
  <c r="J278" i="2"/>
  <c r="I278" i="2"/>
  <c r="H278" i="2"/>
  <c r="G278" i="2"/>
  <c r="K276" i="2"/>
  <c r="J276" i="2"/>
  <c r="I276" i="2"/>
  <c r="H276" i="2"/>
  <c r="G276" i="2"/>
  <c r="K275" i="2"/>
  <c r="J275" i="2"/>
  <c r="I275" i="2"/>
  <c r="H275" i="2"/>
  <c r="G275" i="2"/>
  <c r="K274" i="2"/>
  <c r="J274" i="2"/>
  <c r="I274" i="2"/>
  <c r="H274" i="2"/>
  <c r="G274" i="2"/>
  <c r="K273" i="2"/>
  <c r="J273" i="2"/>
  <c r="I273" i="2"/>
  <c r="H273" i="2"/>
  <c r="G273" i="2"/>
  <c r="K271" i="2"/>
  <c r="J271" i="2"/>
  <c r="I271" i="2"/>
  <c r="H271" i="2"/>
  <c r="G271" i="2"/>
  <c r="K270" i="2"/>
  <c r="J270" i="2"/>
  <c r="I270" i="2"/>
  <c r="H270" i="2"/>
  <c r="G270" i="2"/>
  <c r="K269" i="2"/>
  <c r="J269" i="2"/>
  <c r="I269" i="2"/>
  <c r="H269" i="2"/>
  <c r="G269" i="2"/>
  <c r="K268" i="2"/>
  <c r="J268" i="2"/>
  <c r="I268" i="2"/>
  <c r="H268" i="2"/>
  <c r="G268" i="2"/>
  <c r="K266" i="2"/>
  <c r="J266" i="2"/>
  <c r="I266" i="2"/>
  <c r="H266" i="2"/>
  <c r="G266" i="2"/>
  <c r="K265" i="2"/>
  <c r="J265" i="2"/>
  <c r="I265" i="2"/>
  <c r="H265" i="2"/>
  <c r="G265" i="2"/>
  <c r="K264" i="2"/>
  <c r="J264" i="2"/>
  <c r="I264" i="2"/>
  <c r="H264" i="2"/>
  <c r="G264" i="2"/>
  <c r="K263" i="2"/>
  <c r="J263" i="2"/>
  <c r="I263" i="2"/>
  <c r="H263" i="2"/>
  <c r="G263" i="2"/>
  <c r="K261" i="2"/>
  <c r="J261" i="2"/>
  <c r="I261" i="2"/>
  <c r="H261" i="2"/>
  <c r="G261" i="2"/>
  <c r="K260" i="2"/>
  <c r="J260" i="2"/>
  <c r="I260" i="2"/>
  <c r="H260" i="2"/>
  <c r="G260" i="2"/>
  <c r="K259" i="2"/>
  <c r="J259" i="2"/>
  <c r="I259" i="2"/>
  <c r="H259" i="2"/>
  <c r="G259" i="2"/>
  <c r="K258" i="2"/>
  <c r="J258" i="2"/>
  <c r="I258" i="2"/>
  <c r="H258" i="2"/>
  <c r="G258" i="2"/>
  <c r="K256" i="2"/>
  <c r="J256" i="2"/>
  <c r="I256" i="2"/>
  <c r="H256" i="2"/>
  <c r="G256" i="2"/>
  <c r="K255" i="2"/>
  <c r="J255" i="2"/>
  <c r="I255" i="2"/>
  <c r="H255" i="2"/>
  <c r="G255" i="2"/>
  <c r="K254" i="2"/>
  <c r="J254" i="2"/>
  <c r="I254" i="2"/>
  <c r="H254" i="2"/>
  <c r="G254" i="2"/>
  <c r="K253" i="2"/>
  <c r="J253" i="2"/>
  <c r="I253" i="2"/>
  <c r="H253" i="2"/>
  <c r="G253" i="2"/>
  <c r="K251" i="2"/>
  <c r="J251" i="2"/>
  <c r="I251" i="2"/>
  <c r="H251" i="2"/>
  <c r="G251" i="2"/>
  <c r="K250" i="2"/>
  <c r="J250" i="2"/>
  <c r="I250" i="2"/>
  <c r="H250" i="2"/>
  <c r="G250" i="2"/>
  <c r="K249" i="2"/>
  <c r="J249" i="2"/>
  <c r="I249" i="2"/>
  <c r="H249" i="2"/>
  <c r="G249" i="2"/>
  <c r="K248" i="2"/>
  <c r="J248" i="2"/>
  <c r="I248" i="2"/>
  <c r="H248" i="2"/>
  <c r="G248" i="2"/>
  <c r="K246" i="2"/>
  <c r="J246" i="2"/>
  <c r="I246" i="2"/>
  <c r="H246" i="2"/>
  <c r="G246" i="2"/>
  <c r="K245" i="2"/>
  <c r="J245" i="2"/>
  <c r="I245" i="2"/>
  <c r="H245" i="2"/>
  <c r="G245" i="2"/>
  <c r="K244" i="2"/>
  <c r="J244" i="2"/>
  <c r="I244" i="2"/>
  <c r="H244" i="2"/>
  <c r="G244" i="2"/>
  <c r="K243" i="2"/>
  <c r="J243" i="2"/>
  <c r="I243" i="2"/>
  <c r="H243" i="2"/>
  <c r="G243" i="2"/>
  <c r="K241" i="2"/>
  <c r="J241" i="2"/>
  <c r="I241" i="2"/>
  <c r="H241" i="2"/>
  <c r="G241" i="2"/>
  <c r="K240" i="2"/>
  <c r="J240" i="2"/>
  <c r="I240" i="2"/>
  <c r="H240" i="2"/>
  <c r="G240" i="2"/>
  <c r="K239" i="2"/>
  <c r="J239" i="2"/>
  <c r="I239" i="2"/>
  <c r="H239" i="2"/>
  <c r="G239" i="2"/>
  <c r="K238" i="2"/>
  <c r="J238" i="2"/>
  <c r="I238" i="2"/>
  <c r="H238" i="2"/>
  <c r="G238" i="2"/>
  <c r="K236" i="2"/>
  <c r="J236" i="2"/>
  <c r="I236" i="2"/>
  <c r="H236" i="2"/>
  <c r="G236" i="2"/>
  <c r="K235" i="2"/>
  <c r="J235" i="2"/>
  <c r="I235" i="2"/>
  <c r="H235" i="2"/>
  <c r="G235" i="2"/>
  <c r="K234" i="2"/>
  <c r="J234" i="2"/>
  <c r="I234" i="2"/>
  <c r="H234" i="2"/>
  <c r="G234" i="2"/>
  <c r="K233" i="2"/>
  <c r="J233" i="2"/>
  <c r="I233" i="2"/>
  <c r="H233" i="2"/>
  <c r="G233" i="2"/>
  <c r="K231" i="2"/>
  <c r="J231" i="2"/>
  <c r="I231" i="2"/>
  <c r="H231" i="2"/>
  <c r="G231" i="2"/>
  <c r="K230" i="2"/>
  <c r="J230" i="2"/>
  <c r="I230" i="2"/>
  <c r="H230" i="2"/>
  <c r="G230" i="2"/>
  <c r="K229" i="2"/>
  <c r="J229" i="2"/>
  <c r="I229" i="2"/>
  <c r="H229" i="2"/>
  <c r="G229" i="2"/>
  <c r="K228" i="2"/>
  <c r="J228" i="2"/>
  <c r="I228" i="2"/>
  <c r="H228" i="2"/>
  <c r="G228" i="2"/>
  <c r="K226" i="2"/>
  <c r="J226" i="2"/>
  <c r="I226" i="2"/>
  <c r="H226" i="2"/>
  <c r="G226" i="2"/>
  <c r="K225" i="2"/>
  <c r="J225" i="2"/>
  <c r="I225" i="2"/>
  <c r="H225" i="2"/>
  <c r="G225" i="2"/>
  <c r="K224" i="2"/>
  <c r="J224" i="2"/>
  <c r="I224" i="2"/>
  <c r="H224" i="2"/>
  <c r="G224" i="2"/>
  <c r="K223" i="2"/>
  <c r="J223" i="2"/>
  <c r="I223" i="2"/>
  <c r="H223" i="2"/>
  <c r="G223" i="2"/>
  <c r="K221" i="2"/>
  <c r="J221" i="2"/>
  <c r="I221" i="2"/>
  <c r="H221" i="2"/>
  <c r="G221" i="2"/>
  <c r="K220" i="2"/>
  <c r="J220" i="2"/>
  <c r="I220" i="2"/>
  <c r="H220" i="2"/>
  <c r="G220" i="2"/>
  <c r="K219" i="2"/>
  <c r="J219" i="2"/>
  <c r="I219" i="2"/>
  <c r="H219" i="2"/>
  <c r="G219" i="2"/>
  <c r="K218" i="2"/>
  <c r="J218" i="2"/>
  <c r="I218" i="2"/>
  <c r="H218" i="2"/>
  <c r="G218" i="2"/>
  <c r="K216" i="2"/>
  <c r="J216" i="2"/>
  <c r="I216" i="2"/>
  <c r="H216" i="2"/>
  <c r="G216" i="2"/>
  <c r="K215" i="2"/>
  <c r="J215" i="2"/>
  <c r="I215" i="2"/>
  <c r="H215" i="2"/>
  <c r="G215" i="2"/>
  <c r="K214" i="2"/>
  <c r="J214" i="2"/>
  <c r="I214" i="2"/>
  <c r="H214" i="2"/>
  <c r="G214" i="2"/>
  <c r="K213" i="2"/>
  <c r="J213" i="2"/>
  <c r="I213" i="2"/>
  <c r="H213" i="2"/>
  <c r="G213" i="2"/>
  <c r="K211" i="2"/>
  <c r="J211" i="2"/>
  <c r="I211" i="2"/>
  <c r="H211" i="2"/>
  <c r="G211" i="2"/>
  <c r="K210" i="2"/>
  <c r="J210" i="2"/>
  <c r="I210" i="2"/>
  <c r="H210" i="2"/>
  <c r="G210" i="2"/>
  <c r="K209" i="2"/>
  <c r="J209" i="2"/>
  <c r="I209" i="2"/>
  <c r="H209" i="2"/>
  <c r="G209" i="2"/>
  <c r="K208" i="2"/>
  <c r="J208" i="2"/>
  <c r="I208" i="2"/>
  <c r="H208" i="2"/>
  <c r="G208" i="2"/>
  <c r="K206" i="2"/>
  <c r="J206" i="2"/>
  <c r="I206" i="2"/>
  <c r="H206" i="2"/>
  <c r="G206" i="2"/>
  <c r="K205" i="2"/>
  <c r="J205" i="2"/>
  <c r="I205" i="2"/>
  <c r="H205" i="2"/>
  <c r="G205" i="2"/>
  <c r="K204" i="2"/>
  <c r="J204" i="2"/>
  <c r="I204" i="2"/>
  <c r="H204" i="2"/>
  <c r="G204" i="2"/>
  <c r="K203" i="2"/>
  <c r="J203" i="2"/>
  <c r="I203" i="2"/>
  <c r="H203" i="2"/>
  <c r="G203" i="2"/>
  <c r="K201" i="2"/>
  <c r="J201" i="2"/>
  <c r="I201" i="2"/>
  <c r="H201" i="2"/>
  <c r="G201" i="2"/>
  <c r="K200" i="2"/>
  <c r="J200" i="2"/>
  <c r="I200" i="2"/>
  <c r="H200" i="2"/>
  <c r="G200" i="2"/>
  <c r="K199" i="2"/>
  <c r="J199" i="2"/>
  <c r="I199" i="2"/>
  <c r="H199" i="2"/>
  <c r="G199" i="2"/>
  <c r="K198" i="2"/>
  <c r="J198" i="2"/>
  <c r="I198" i="2"/>
  <c r="H198" i="2"/>
  <c r="G198" i="2"/>
  <c r="K196" i="2"/>
  <c r="J196" i="2"/>
  <c r="I196" i="2"/>
  <c r="H196" i="2"/>
  <c r="G196" i="2"/>
  <c r="K195" i="2"/>
  <c r="J195" i="2"/>
  <c r="I195" i="2"/>
  <c r="H195" i="2"/>
  <c r="G195" i="2"/>
  <c r="K194" i="2"/>
  <c r="J194" i="2"/>
  <c r="I194" i="2"/>
  <c r="H194" i="2"/>
  <c r="G194" i="2"/>
  <c r="K193" i="2"/>
  <c r="J193" i="2"/>
  <c r="I193" i="2"/>
  <c r="H193" i="2"/>
  <c r="G193" i="2"/>
  <c r="K191" i="2"/>
  <c r="J191" i="2"/>
  <c r="I191" i="2"/>
  <c r="H191" i="2"/>
  <c r="G191" i="2"/>
  <c r="K190" i="2"/>
  <c r="J190" i="2"/>
  <c r="I190" i="2"/>
  <c r="H190" i="2"/>
  <c r="G190" i="2"/>
  <c r="K189" i="2"/>
  <c r="J189" i="2"/>
  <c r="I189" i="2"/>
  <c r="H189" i="2"/>
  <c r="G189" i="2"/>
  <c r="K188" i="2"/>
  <c r="J188" i="2"/>
  <c r="I188" i="2"/>
  <c r="H188" i="2"/>
  <c r="G188" i="2"/>
  <c r="K186" i="2"/>
  <c r="J186" i="2"/>
  <c r="I186" i="2"/>
  <c r="H186" i="2"/>
  <c r="G186" i="2"/>
  <c r="K185" i="2"/>
  <c r="J185" i="2"/>
  <c r="I185" i="2"/>
  <c r="H185" i="2"/>
  <c r="G185" i="2"/>
  <c r="K184" i="2"/>
  <c r="J184" i="2"/>
  <c r="I184" i="2"/>
  <c r="H184" i="2"/>
  <c r="G184" i="2"/>
  <c r="K183" i="2"/>
  <c r="J183" i="2"/>
  <c r="I183" i="2"/>
  <c r="H183" i="2"/>
  <c r="G183" i="2"/>
  <c r="K181" i="2"/>
  <c r="J181" i="2"/>
  <c r="I181" i="2"/>
  <c r="H181" i="2"/>
  <c r="G181" i="2"/>
  <c r="K180" i="2"/>
  <c r="J180" i="2"/>
  <c r="I180" i="2"/>
  <c r="H180" i="2"/>
  <c r="G180" i="2"/>
  <c r="K179" i="2"/>
  <c r="J179" i="2"/>
  <c r="I179" i="2"/>
  <c r="H179" i="2"/>
  <c r="G179" i="2"/>
  <c r="K178" i="2"/>
  <c r="J178" i="2"/>
  <c r="I178" i="2"/>
  <c r="H178" i="2"/>
  <c r="G178" i="2"/>
  <c r="K176" i="2"/>
  <c r="J176" i="2"/>
  <c r="I176" i="2"/>
  <c r="H176" i="2"/>
  <c r="G176" i="2"/>
  <c r="K175" i="2"/>
  <c r="J175" i="2"/>
  <c r="I175" i="2"/>
  <c r="H175" i="2"/>
  <c r="G175" i="2"/>
  <c r="K174" i="2"/>
  <c r="J174" i="2"/>
  <c r="I174" i="2"/>
  <c r="H174" i="2"/>
  <c r="G174" i="2"/>
  <c r="K173" i="2"/>
  <c r="J173" i="2"/>
  <c r="I173" i="2"/>
  <c r="H173" i="2"/>
  <c r="G173" i="2"/>
  <c r="K171" i="2"/>
  <c r="J171" i="2"/>
  <c r="I171" i="2"/>
  <c r="H171" i="2"/>
  <c r="G171" i="2"/>
  <c r="K170" i="2"/>
  <c r="J170" i="2"/>
  <c r="I170" i="2"/>
  <c r="H170" i="2"/>
  <c r="G170" i="2"/>
  <c r="K169" i="2"/>
  <c r="J169" i="2"/>
  <c r="I169" i="2"/>
  <c r="H169" i="2"/>
  <c r="G169" i="2"/>
  <c r="K168" i="2"/>
  <c r="J168" i="2"/>
  <c r="I168" i="2"/>
  <c r="H168" i="2"/>
  <c r="G168" i="2"/>
  <c r="K166" i="2"/>
  <c r="J166" i="2"/>
  <c r="I166" i="2"/>
  <c r="H166" i="2"/>
  <c r="G166" i="2"/>
  <c r="K165" i="2"/>
  <c r="J165" i="2"/>
  <c r="I165" i="2"/>
  <c r="H165" i="2"/>
  <c r="G165" i="2"/>
  <c r="K164" i="2"/>
  <c r="J164" i="2"/>
  <c r="I164" i="2"/>
  <c r="H164" i="2"/>
  <c r="G164" i="2"/>
  <c r="K163" i="2"/>
  <c r="J163" i="2"/>
  <c r="I163" i="2"/>
  <c r="H163" i="2"/>
  <c r="G163" i="2"/>
  <c r="K161" i="2"/>
  <c r="J161" i="2"/>
  <c r="I161" i="2"/>
  <c r="H161" i="2"/>
  <c r="G161" i="2"/>
  <c r="K160" i="2"/>
  <c r="J160" i="2"/>
  <c r="I160" i="2"/>
  <c r="H160" i="2"/>
  <c r="G160" i="2"/>
  <c r="K159" i="2"/>
  <c r="J159" i="2"/>
  <c r="I159" i="2"/>
  <c r="H159" i="2"/>
  <c r="G159" i="2"/>
  <c r="K158" i="2"/>
  <c r="J158" i="2"/>
  <c r="I158" i="2"/>
  <c r="H158" i="2"/>
  <c r="G158" i="2"/>
  <c r="K156" i="2"/>
  <c r="J156" i="2"/>
  <c r="I156" i="2"/>
  <c r="H156" i="2"/>
  <c r="G156" i="2"/>
  <c r="K155" i="2"/>
  <c r="J155" i="2"/>
  <c r="I155" i="2"/>
  <c r="H155" i="2"/>
  <c r="G155" i="2"/>
  <c r="K154" i="2"/>
  <c r="J154" i="2"/>
  <c r="I154" i="2"/>
  <c r="H154" i="2"/>
  <c r="G154" i="2"/>
  <c r="K153" i="2"/>
  <c r="J153" i="2"/>
  <c r="I153" i="2"/>
  <c r="H153" i="2"/>
  <c r="G153" i="2"/>
  <c r="K151" i="2"/>
  <c r="J151" i="2"/>
  <c r="I151" i="2"/>
  <c r="H151" i="2"/>
  <c r="G151" i="2"/>
  <c r="K150" i="2"/>
  <c r="J150" i="2"/>
  <c r="I150" i="2"/>
  <c r="H150" i="2"/>
  <c r="G150" i="2"/>
  <c r="K149" i="2"/>
  <c r="J149" i="2"/>
  <c r="I149" i="2"/>
  <c r="H149" i="2"/>
  <c r="G149" i="2"/>
  <c r="K148" i="2"/>
  <c r="J148" i="2"/>
  <c r="I148" i="2"/>
  <c r="H148" i="2"/>
  <c r="G148" i="2"/>
  <c r="K146" i="2"/>
  <c r="J146" i="2"/>
  <c r="I146" i="2"/>
  <c r="H146" i="2"/>
  <c r="G146" i="2"/>
  <c r="K145" i="2"/>
  <c r="J145" i="2"/>
  <c r="I145" i="2"/>
  <c r="H145" i="2"/>
  <c r="G145" i="2"/>
  <c r="K144" i="2"/>
  <c r="J144" i="2"/>
  <c r="I144" i="2"/>
  <c r="H144" i="2"/>
  <c r="G144" i="2"/>
  <c r="K143" i="2"/>
  <c r="J143" i="2"/>
  <c r="I143" i="2"/>
  <c r="H143" i="2"/>
  <c r="G143" i="2"/>
  <c r="K141" i="2"/>
  <c r="J141" i="2"/>
  <c r="I141" i="2"/>
  <c r="H141" i="2"/>
  <c r="G141" i="2"/>
  <c r="K140" i="2"/>
  <c r="J140" i="2"/>
  <c r="I140" i="2"/>
  <c r="H140" i="2"/>
  <c r="G140" i="2"/>
  <c r="K139" i="2"/>
  <c r="J139" i="2"/>
  <c r="I139" i="2"/>
  <c r="H139" i="2"/>
  <c r="G139" i="2"/>
  <c r="K138" i="2"/>
  <c r="J138" i="2"/>
  <c r="I138" i="2"/>
  <c r="H138" i="2"/>
  <c r="G138" i="2"/>
  <c r="K136" i="2"/>
  <c r="J136" i="2"/>
  <c r="I136" i="2"/>
  <c r="H136" i="2"/>
  <c r="G136" i="2"/>
  <c r="K135" i="2"/>
  <c r="J135" i="2"/>
  <c r="I135" i="2"/>
  <c r="H135" i="2"/>
  <c r="G135" i="2"/>
  <c r="K134" i="2"/>
  <c r="J134" i="2"/>
  <c r="I134" i="2"/>
  <c r="H134" i="2"/>
  <c r="G134" i="2"/>
  <c r="K133" i="2"/>
  <c r="J133" i="2"/>
  <c r="I133" i="2"/>
  <c r="H133" i="2"/>
  <c r="G133" i="2"/>
  <c r="K131" i="2"/>
  <c r="J131" i="2"/>
  <c r="I131" i="2"/>
  <c r="H131" i="2"/>
  <c r="G131" i="2"/>
  <c r="K130" i="2"/>
  <c r="J130" i="2"/>
  <c r="I130" i="2"/>
  <c r="H130" i="2"/>
  <c r="G130" i="2"/>
  <c r="K129" i="2"/>
  <c r="J129" i="2"/>
  <c r="I129" i="2"/>
  <c r="H129" i="2"/>
  <c r="G129" i="2"/>
  <c r="K128" i="2"/>
  <c r="J128" i="2"/>
  <c r="I128" i="2"/>
  <c r="H128" i="2"/>
  <c r="G128" i="2"/>
  <c r="K126" i="2"/>
  <c r="J126" i="2"/>
  <c r="I126" i="2"/>
  <c r="H126" i="2"/>
  <c r="G126" i="2"/>
  <c r="K125" i="2"/>
  <c r="J125" i="2"/>
  <c r="I125" i="2"/>
  <c r="H125" i="2"/>
  <c r="G125" i="2"/>
  <c r="K124" i="2"/>
  <c r="J124" i="2"/>
  <c r="I124" i="2"/>
  <c r="H124" i="2"/>
  <c r="G124" i="2"/>
  <c r="K123" i="2"/>
  <c r="J123" i="2"/>
  <c r="I123" i="2"/>
  <c r="H123" i="2"/>
  <c r="G123" i="2"/>
  <c r="K121" i="2"/>
  <c r="J121" i="2"/>
  <c r="I121" i="2"/>
  <c r="H121" i="2"/>
  <c r="G121" i="2"/>
  <c r="K120" i="2"/>
  <c r="J120" i="2"/>
  <c r="I120" i="2"/>
  <c r="H120" i="2"/>
  <c r="G120" i="2"/>
  <c r="K119" i="2"/>
  <c r="J119" i="2"/>
  <c r="I119" i="2"/>
  <c r="H119" i="2"/>
  <c r="G119" i="2"/>
  <c r="K118" i="2"/>
  <c r="J118" i="2"/>
  <c r="I118" i="2"/>
  <c r="H118" i="2"/>
  <c r="G118" i="2"/>
  <c r="K116" i="2"/>
  <c r="J116" i="2"/>
  <c r="I116" i="2"/>
  <c r="H116" i="2"/>
  <c r="G116" i="2"/>
  <c r="K115" i="2"/>
  <c r="J115" i="2"/>
  <c r="I115" i="2"/>
  <c r="H115" i="2"/>
  <c r="G115" i="2"/>
  <c r="K114" i="2"/>
  <c r="J114" i="2"/>
  <c r="I114" i="2"/>
  <c r="H114" i="2"/>
  <c r="G114" i="2"/>
  <c r="K113" i="2"/>
  <c r="J113" i="2"/>
  <c r="I113" i="2"/>
  <c r="H113" i="2"/>
  <c r="G113" i="2"/>
  <c r="K111" i="2"/>
  <c r="J111" i="2"/>
  <c r="I111" i="2"/>
  <c r="H111" i="2"/>
  <c r="G111" i="2"/>
  <c r="K110" i="2"/>
  <c r="J110" i="2"/>
  <c r="I110" i="2"/>
  <c r="H110" i="2"/>
  <c r="G110" i="2"/>
  <c r="K109" i="2"/>
  <c r="J109" i="2"/>
  <c r="I109" i="2"/>
  <c r="H109" i="2"/>
  <c r="G109" i="2"/>
  <c r="K108" i="2"/>
  <c r="J108" i="2"/>
  <c r="I108" i="2"/>
  <c r="H108" i="2"/>
  <c r="G108" i="2"/>
  <c r="K106" i="2"/>
  <c r="J106" i="2"/>
  <c r="I106" i="2"/>
  <c r="H106" i="2"/>
  <c r="G106" i="2"/>
  <c r="K105" i="2"/>
  <c r="J105" i="2"/>
  <c r="I105" i="2"/>
  <c r="H105" i="2"/>
  <c r="G105" i="2"/>
  <c r="K104" i="2"/>
  <c r="J104" i="2"/>
  <c r="I104" i="2"/>
  <c r="H104" i="2"/>
  <c r="G104" i="2"/>
  <c r="K103" i="2"/>
  <c r="J103" i="2"/>
  <c r="I103" i="2"/>
  <c r="H103" i="2"/>
  <c r="G103" i="2"/>
  <c r="K101" i="2"/>
  <c r="J101" i="2"/>
  <c r="I101" i="2"/>
  <c r="H101" i="2"/>
  <c r="G101" i="2"/>
  <c r="K100" i="2"/>
  <c r="J100" i="2"/>
  <c r="I100" i="2"/>
  <c r="H100" i="2"/>
  <c r="G100" i="2"/>
  <c r="K99" i="2"/>
  <c r="J99" i="2"/>
  <c r="I99" i="2"/>
  <c r="H99" i="2"/>
  <c r="G99" i="2"/>
  <c r="K98" i="2"/>
  <c r="J98" i="2"/>
  <c r="I98" i="2"/>
  <c r="H98" i="2"/>
  <c r="G98" i="2"/>
  <c r="K96" i="2"/>
  <c r="J96" i="2"/>
  <c r="I96" i="2"/>
  <c r="H96" i="2"/>
  <c r="G96" i="2"/>
  <c r="K95" i="2"/>
  <c r="J95" i="2"/>
  <c r="I95" i="2"/>
  <c r="H95" i="2"/>
  <c r="G95" i="2"/>
  <c r="K94" i="2"/>
  <c r="J94" i="2"/>
  <c r="I94" i="2"/>
  <c r="H94" i="2"/>
  <c r="G94" i="2"/>
  <c r="K93" i="2"/>
  <c r="J93" i="2"/>
  <c r="I93" i="2"/>
  <c r="H93" i="2"/>
  <c r="G93" i="2"/>
  <c r="K91" i="2"/>
  <c r="J91" i="2"/>
  <c r="I91" i="2"/>
  <c r="H91" i="2"/>
  <c r="G91" i="2"/>
  <c r="K90" i="2"/>
  <c r="J90" i="2"/>
  <c r="I90" i="2"/>
  <c r="H90" i="2"/>
  <c r="G90" i="2"/>
  <c r="K89" i="2"/>
  <c r="J89" i="2"/>
  <c r="I89" i="2"/>
  <c r="H89" i="2"/>
  <c r="G89" i="2"/>
  <c r="K88" i="2"/>
  <c r="J88" i="2"/>
  <c r="I88" i="2"/>
  <c r="H88" i="2"/>
  <c r="G88" i="2"/>
  <c r="K86" i="2"/>
  <c r="J86" i="2"/>
  <c r="I86" i="2"/>
  <c r="H86" i="2"/>
  <c r="G86" i="2"/>
  <c r="K85" i="2"/>
  <c r="J85" i="2"/>
  <c r="I85" i="2"/>
  <c r="H85" i="2"/>
  <c r="G85" i="2"/>
  <c r="K84" i="2"/>
  <c r="J84" i="2"/>
  <c r="I84" i="2"/>
  <c r="H84" i="2"/>
  <c r="G84" i="2"/>
  <c r="K83" i="2"/>
  <c r="J83" i="2"/>
  <c r="I83" i="2"/>
  <c r="H83" i="2"/>
  <c r="G83" i="2"/>
  <c r="K81" i="2"/>
  <c r="J81" i="2"/>
  <c r="I81" i="2"/>
  <c r="H81" i="2"/>
  <c r="G81" i="2"/>
  <c r="K80" i="2"/>
  <c r="J80" i="2"/>
  <c r="I80" i="2"/>
  <c r="H80" i="2"/>
  <c r="G80" i="2"/>
  <c r="K79" i="2"/>
  <c r="J79" i="2"/>
  <c r="I79" i="2"/>
  <c r="H79" i="2"/>
  <c r="G79" i="2"/>
  <c r="K78" i="2"/>
  <c r="J78" i="2"/>
  <c r="I78" i="2"/>
  <c r="H78" i="2"/>
  <c r="G78" i="2"/>
  <c r="K76" i="2"/>
  <c r="J76" i="2"/>
  <c r="I76" i="2"/>
  <c r="H76" i="2"/>
  <c r="G76" i="2"/>
  <c r="K75" i="2"/>
  <c r="J75" i="2"/>
  <c r="I75" i="2"/>
  <c r="H75" i="2"/>
  <c r="G75" i="2"/>
  <c r="K74" i="2"/>
  <c r="J74" i="2"/>
  <c r="I74" i="2"/>
  <c r="H74" i="2"/>
  <c r="G74" i="2"/>
  <c r="K73" i="2"/>
  <c r="J73" i="2"/>
  <c r="I73" i="2"/>
  <c r="H73" i="2"/>
  <c r="G73" i="2"/>
  <c r="K71" i="2"/>
  <c r="J71" i="2"/>
  <c r="I71" i="2"/>
  <c r="H71" i="2"/>
  <c r="G71" i="2"/>
  <c r="K70" i="2"/>
  <c r="J70" i="2"/>
  <c r="I70" i="2"/>
  <c r="H70" i="2"/>
  <c r="G70" i="2"/>
  <c r="K69" i="2"/>
  <c r="J69" i="2"/>
  <c r="I69" i="2"/>
  <c r="H69" i="2"/>
  <c r="G69" i="2"/>
  <c r="K68" i="2"/>
  <c r="J68" i="2"/>
  <c r="I68" i="2"/>
  <c r="H68" i="2"/>
  <c r="G68" i="2"/>
  <c r="K66" i="2"/>
  <c r="J66" i="2"/>
  <c r="I66" i="2"/>
  <c r="H66" i="2"/>
  <c r="G66" i="2"/>
  <c r="K65" i="2"/>
  <c r="J65" i="2"/>
  <c r="I65" i="2"/>
  <c r="H65" i="2"/>
  <c r="G65" i="2"/>
  <c r="K64" i="2"/>
  <c r="J64" i="2"/>
  <c r="I64" i="2"/>
  <c r="H64" i="2"/>
  <c r="G64" i="2"/>
  <c r="K63" i="2"/>
  <c r="J63" i="2"/>
  <c r="I63" i="2"/>
  <c r="H63" i="2"/>
  <c r="G63" i="2"/>
  <c r="K61" i="2"/>
  <c r="J61" i="2"/>
  <c r="I61" i="2"/>
  <c r="H61" i="2"/>
  <c r="G61" i="2"/>
  <c r="K60" i="2"/>
  <c r="J60" i="2"/>
  <c r="I60" i="2"/>
  <c r="H60" i="2"/>
  <c r="G60" i="2"/>
  <c r="K59" i="2"/>
  <c r="J59" i="2"/>
  <c r="I59" i="2"/>
  <c r="H59" i="2"/>
  <c r="G59" i="2"/>
  <c r="K58" i="2"/>
  <c r="J58" i="2"/>
  <c r="I58" i="2"/>
  <c r="H58" i="2"/>
  <c r="G58" i="2"/>
  <c r="K56" i="2"/>
  <c r="J56" i="2"/>
  <c r="I56" i="2"/>
  <c r="H56" i="2"/>
  <c r="G56" i="2"/>
  <c r="K55" i="2"/>
  <c r="J55" i="2"/>
  <c r="I55" i="2"/>
  <c r="H55" i="2"/>
  <c r="G55" i="2"/>
  <c r="K54" i="2"/>
  <c r="J54" i="2"/>
  <c r="I54" i="2"/>
  <c r="H54" i="2"/>
  <c r="G54" i="2"/>
  <c r="K53" i="2"/>
  <c r="J53" i="2"/>
  <c r="I53" i="2"/>
  <c r="H53" i="2"/>
  <c r="G53" i="2"/>
  <c r="K51" i="2"/>
  <c r="J51" i="2"/>
  <c r="I51" i="2"/>
  <c r="H51" i="2"/>
  <c r="G51" i="2"/>
  <c r="K50" i="2"/>
  <c r="J50" i="2"/>
  <c r="I50" i="2"/>
  <c r="H50" i="2"/>
  <c r="G50" i="2"/>
  <c r="K49" i="2"/>
  <c r="J49" i="2"/>
  <c r="I49" i="2"/>
  <c r="H49" i="2"/>
  <c r="G49" i="2"/>
  <c r="K48" i="2"/>
  <c r="J48" i="2"/>
  <c r="I48" i="2"/>
  <c r="H48" i="2"/>
  <c r="G48" i="2"/>
  <c r="K46" i="2"/>
  <c r="J46" i="2"/>
  <c r="I46" i="2"/>
  <c r="H46" i="2"/>
  <c r="G46" i="2"/>
  <c r="K45" i="2"/>
  <c r="J45" i="2"/>
  <c r="I45" i="2"/>
  <c r="H45" i="2"/>
  <c r="G45" i="2"/>
  <c r="K44" i="2"/>
  <c r="J44" i="2"/>
  <c r="I44" i="2"/>
  <c r="H44" i="2"/>
  <c r="G44" i="2"/>
  <c r="K43" i="2"/>
  <c r="J43" i="2"/>
  <c r="I43" i="2"/>
  <c r="H43" i="2"/>
  <c r="G43" i="2"/>
  <c r="K41" i="2"/>
  <c r="J41" i="2"/>
  <c r="I41" i="2"/>
  <c r="H41" i="2"/>
  <c r="G41" i="2"/>
  <c r="K40" i="2"/>
  <c r="J40" i="2"/>
  <c r="I40" i="2"/>
  <c r="H40" i="2"/>
  <c r="G40" i="2"/>
  <c r="K39" i="2"/>
  <c r="J39" i="2"/>
  <c r="I39" i="2"/>
  <c r="H39" i="2"/>
  <c r="G39" i="2"/>
  <c r="K38" i="2"/>
  <c r="J38" i="2"/>
  <c r="I38" i="2"/>
  <c r="H38" i="2"/>
  <c r="G38" i="2"/>
  <c r="K36" i="2"/>
  <c r="J36" i="2"/>
  <c r="I36" i="2"/>
  <c r="H36" i="2"/>
  <c r="G36" i="2"/>
  <c r="K35" i="2"/>
  <c r="J35" i="2"/>
  <c r="I35" i="2"/>
  <c r="H35" i="2"/>
  <c r="G35" i="2"/>
  <c r="K34" i="2"/>
  <c r="J34" i="2"/>
  <c r="I34" i="2"/>
  <c r="H34" i="2"/>
  <c r="G34" i="2"/>
  <c r="K33" i="2"/>
  <c r="J33" i="2"/>
  <c r="I33" i="2"/>
  <c r="H33" i="2"/>
  <c r="G33" i="2"/>
  <c r="K31" i="2"/>
  <c r="J31" i="2"/>
  <c r="I31" i="2"/>
  <c r="H31" i="2"/>
  <c r="G31" i="2"/>
  <c r="K30" i="2"/>
  <c r="J30" i="2"/>
  <c r="I30" i="2"/>
  <c r="H30" i="2"/>
  <c r="G30" i="2"/>
  <c r="K29" i="2"/>
  <c r="J29" i="2"/>
  <c r="I29" i="2"/>
  <c r="H29" i="2"/>
  <c r="G29" i="2"/>
  <c r="K28" i="2"/>
  <c r="J28" i="2"/>
  <c r="I28" i="2"/>
  <c r="H28" i="2"/>
  <c r="G28" i="2"/>
  <c r="K26" i="2"/>
  <c r="J26" i="2"/>
  <c r="I26" i="2"/>
  <c r="H26" i="2"/>
  <c r="G26" i="2"/>
  <c r="K25" i="2"/>
  <c r="J25" i="2"/>
  <c r="I25" i="2"/>
  <c r="H25" i="2"/>
  <c r="G25" i="2"/>
  <c r="K24" i="2"/>
  <c r="J24" i="2"/>
  <c r="I24" i="2"/>
  <c r="H24" i="2"/>
  <c r="G24" i="2"/>
  <c r="K23" i="2"/>
  <c r="J23" i="2"/>
  <c r="I23" i="2"/>
  <c r="H23" i="2"/>
  <c r="G23" i="2"/>
  <c r="K21" i="2"/>
  <c r="J21" i="2"/>
  <c r="I21" i="2"/>
  <c r="H21" i="2"/>
  <c r="G21" i="2"/>
  <c r="K20" i="2"/>
  <c r="J20" i="2"/>
  <c r="I20" i="2"/>
  <c r="H20" i="2"/>
  <c r="G20" i="2"/>
  <c r="K19" i="2"/>
  <c r="J19" i="2"/>
  <c r="I19" i="2"/>
  <c r="H19" i="2"/>
  <c r="G19" i="2"/>
  <c r="K18" i="2"/>
  <c r="J18" i="2"/>
  <c r="I18" i="2"/>
  <c r="H18" i="2"/>
  <c r="G18" i="2"/>
  <c r="L13" i="2"/>
  <c r="K16" i="2"/>
  <c r="K15" i="2"/>
  <c r="K14" i="2"/>
  <c r="K13" i="2"/>
  <c r="J16" i="2"/>
  <c r="J15" i="2"/>
  <c r="J14" i="2"/>
  <c r="J13" i="2"/>
  <c r="I16" i="2"/>
  <c r="I15" i="2"/>
  <c r="I14" i="2"/>
  <c r="I13" i="2"/>
  <c r="H16" i="2"/>
  <c r="H15" i="2"/>
  <c r="H14" i="2"/>
  <c r="H13" i="2"/>
  <c r="G16" i="2"/>
  <c r="G15" i="2"/>
  <c r="G14" i="2"/>
  <c r="G13" i="2"/>
  <c r="L511" i="2" l="1"/>
  <c r="L510" i="2"/>
  <c r="L509" i="2"/>
  <c r="L508" i="2"/>
  <c r="L506" i="2"/>
  <c r="L505" i="2"/>
  <c r="L504" i="2"/>
  <c r="L503" i="2"/>
  <c r="L501" i="2"/>
  <c r="L500" i="2"/>
  <c r="L499" i="2"/>
  <c r="L498" i="2"/>
  <c r="L496" i="2"/>
  <c r="L495" i="2"/>
  <c r="L494" i="2"/>
  <c r="L493" i="2"/>
  <c r="L486" i="2"/>
  <c r="L485" i="2"/>
  <c r="L484" i="2"/>
  <c r="L483" i="2"/>
  <c r="L481" i="2"/>
  <c r="L480" i="2"/>
  <c r="L479" i="2"/>
  <c r="L478" i="2"/>
  <c r="L476" i="2"/>
  <c r="L475" i="2"/>
  <c r="L474" i="2"/>
  <c r="L473" i="2"/>
  <c r="L471" i="2"/>
  <c r="L470" i="2"/>
  <c r="L469" i="2"/>
  <c r="L468" i="2"/>
  <c r="L466" i="2"/>
  <c r="L465" i="2"/>
  <c r="L464" i="2"/>
  <c r="L463" i="2"/>
  <c r="L461" i="2"/>
  <c r="L460" i="2"/>
  <c r="L459" i="2"/>
  <c r="L458" i="2"/>
  <c r="L456" i="2"/>
  <c r="L455" i="2"/>
  <c r="L454" i="2"/>
  <c r="L453" i="2"/>
  <c r="L451" i="2"/>
  <c r="L450" i="2"/>
  <c r="L449" i="2"/>
  <c r="L448" i="2"/>
  <c r="L446" i="2"/>
  <c r="L445" i="2"/>
  <c r="L444" i="2"/>
  <c r="L443" i="2"/>
  <c r="L441" i="2"/>
  <c r="L440" i="2"/>
  <c r="L439" i="2"/>
  <c r="L438" i="2"/>
  <c r="L436" i="2"/>
  <c r="L435" i="2"/>
  <c r="L434" i="2"/>
  <c r="L433" i="2"/>
  <c r="L431" i="2"/>
  <c r="L430" i="2"/>
  <c r="L429" i="2"/>
  <c r="L428" i="2"/>
  <c r="L426" i="2"/>
  <c r="L425" i="2"/>
  <c r="L424" i="2"/>
  <c r="L423" i="2"/>
  <c r="L421" i="2"/>
  <c r="L420" i="2"/>
  <c r="L419" i="2"/>
  <c r="L418" i="2"/>
  <c r="L416" i="2"/>
  <c r="L415" i="2"/>
  <c r="L414" i="2"/>
  <c r="L413" i="2"/>
  <c r="L411" i="2"/>
  <c r="L410" i="2"/>
  <c r="L409" i="2"/>
  <c r="L408" i="2"/>
  <c r="L406" i="2"/>
  <c r="L405" i="2"/>
  <c r="L404" i="2"/>
  <c r="L403" i="2"/>
  <c r="L401" i="2"/>
  <c r="L400" i="2"/>
  <c r="L399" i="2"/>
  <c r="L398" i="2"/>
  <c r="L396" i="2"/>
  <c r="L395" i="2"/>
  <c r="L394" i="2"/>
  <c r="L393" i="2"/>
  <c r="L391" i="2"/>
  <c r="L390" i="2"/>
  <c r="L389" i="2"/>
  <c r="L388" i="2"/>
  <c r="L386" i="2"/>
  <c r="L385" i="2"/>
  <c r="L384" i="2"/>
  <c r="L383" i="2"/>
  <c r="L381" i="2"/>
  <c r="L380" i="2"/>
  <c r="L379" i="2"/>
  <c r="L378" i="2"/>
  <c r="L376" i="2"/>
  <c r="L375" i="2"/>
  <c r="L374" i="2"/>
  <c r="L373" i="2"/>
  <c r="L371" i="2"/>
  <c r="L370" i="2"/>
  <c r="L369" i="2"/>
  <c r="L368" i="2"/>
  <c r="L366" i="2"/>
  <c r="L365" i="2"/>
  <c r="L364" i="2"/>
  <c r="L363" i="2"/>
  <c r="L361" i="2"/>
  <c r="L360" i="2"/>
  <c r="L359" i="2"/>
  <c r="L358" i="2"/>
  <c r="L356" i="2"/>
  <c r="L355" i="2"/>
  <c r="L354" i="2"/>
  <c r="L353" i="2"/>
  <c r="L351" i="2"/>
  <c r="L350" i="2"/>
  <c r="L349" i="2"/>
  <c r="L348" i="2"/>
  <c r="L346" i="2"/>
  <c r="L345" i="2"/>
  <c r="L344" i="2"/>
  <c r="L343" i="2"/>
  <c r="L341" i="2"/>
  <c r="L340" i="2"/>
  <c r="L339" i="2"/>
  <c r="L338" i="2"/>
  <c r="L336" i="2"/>
  <c r="L335" i="2"/>
  <c r="L334" i="2"/>
  <c r="L333" i="2"/>
  <c r="L331" i="2"/>
  <c r="L330" i="2"/>
  <c r="L329" i="2"/>
  <c r="L328" i="2"/>
  <c r="L326" i="2"/>
  <c r="L325" i="2"/>
  <c r="L324" i="2"/>
  <c r="L323" i="2"/>
  <c r="L321" i="2"/>
  <c r="L320" i="2"/>
  <c r="L319" i="2"/>
  <c r="L318" i="2"/>
  <c r="L316" i="2"/>
  <c r="L315" i="2"/>
  <c r="L314" i="2"/>
  <c r="L313" i="2"/>
  <c r="L311" i="2"/>
  <c r="L310" i="2"/>
  <c r="L309" i="2"/>
  <c r="L308" i="2"/>
  <c r="L306" i="2"/>
  <c r="L305" i="2"/>
  <c r="L304" i="2"/>
  <c r="L303" i="2"/>
  <c r="L301" i="2"/>
  <c r="L300" i="2"/>
  <c r="L299" i="2"/>
  <c r="L298" i="2"/>
  <c r="L296" i="2"/>
  <c r="L295" i="2"/>
  <c r="L294" i="2"/>
  <c r="L293" i="2"/>
  <c r="L291" i="2"/>
  <c r="L290" i="2"/>
  <c r="L289" i="2"/>
  <c r="L288" i="2"/>
  <c r="L286" i="2"/>
  <c r="L285" i="2"/>
  <c r="L284" i="2"/>
  <c r="L283" i="2"/>
  <c r="L281" i="2"/>
  <c r="L280" i="2"/>
  <c r="L279" i="2"/>
  <c r="L278" i="2"/>
  <c r="L276" i="2"/>
  <c r="L275" i="2"/>
  <c r="L274" i="2"/>
  <c r="L273" i="2"/>
  <c r="L271" i="2"/>
  <c r="L270" i="2"/>
  <c r="L269" i="2"/>
  <c r="L268" i="2"/>
  <c r="L266" i="2"/>
  <c r="L265" i="2"/>
  <c r="L264" i="2"/>
  <c r="L263" i="2"/>
  <c r="L261" i="2"/>
  <c r="L260" i="2"/>
  <c r="L259" i="2"/>
  <c r="L258" i="2"/>
  <c r="L256" i="2"/>
  <c r="L255" i="2"/>
  <c r="L254" i="2"/>
  <c r="L253" i="2"/>
  <c r="L251" i="2"/>
  <c r="L250" i="2"/>
  <c r="L249" i="2"/>
  <c r="L248" i="2"/>
  <c r="L246" i="2"/>
  <c r="L245" i="2"/>
  <c r="L244" i="2"/>
  <c r="L243" i="2"/>
  <c r="L241" i="2"/>
  <c r="L240" i="2"/>
  <c r="L239" i="2"/>
  <c r="L238" i="2"/>
  <c r="L236" i="2"/>
  <c r="L235" i="2"/>
  <c r="L234" i="2"/>
  <c r="L233" i="2"/>
  <c r="L231" i="2"/>
  <c r="L230" i="2"/>
  <c r="L229" i="2"/>
  <c r="L228" i="2"/>
  <c r="L226" i="2"/>
  <c r="L225" i="2"/>
  <c r="L224" i="2"/>
  <c r="L223" i="2"/>
  <c r="L221" i="2"/>
  <c r="L220" i="2"/>
  <c r="L219" i="2"/>
  <c r="L218" i="2"/>
  <c r="L216" i="2"/>
  <c r="L215" i="2"/>
  <c r="L214" i="2"/>
  <c r="L213" i="2"/>
  <c r="L211" i="2"/>
  <c r="L210" i="2"/>
  <c r="L209" i="2"/>
  <c r="L208" i="2"/>
  <c r="L206" i="2"/>
  <c r="L205" i="2"/>
  <c r="L204" i="2"/>
  <c r="L203" i="2"/>
  <c r="L201" i="2"/>
  <c r="L200" i="2"/>
  <c r="L199" i="2"/>
  <c r="L198" i="2"/>
  <c r="L196" i="2"/>
  <c r="L195" i="2"/>
  <c r="L194" i="2"/>
  <c r="L193" i="2"/>
  <c r="L191" i="2"/>
  <c r="L190" i="2"/>
  <c r="L189" i="2"/>
  <c r="L188" i="2"/>
  <c r="L186" i="2"/>
  <c r="L185" i="2"/>
  <c r="L184" i="2"/>
  <c r="L183" i="2"/>
  <c r="L181" i="2"/>
  <c r="L180" i="2"/>
  <c r="L179" i="2"/>
  <c r="L178" i="2"/>
  <c r="L176" i="2"/>
  <c r="L175" i="2"/>
  <c r="L174" i="2"/>
  <c r="L173" i="2"/>
  <c r="L171" i="2"/>
  <c r="L170" i="2"/>
  <c r="L169" i="2"/>
  <c r="L168" i="2"/>
  <c r="L166" i="2"/>
  <c r="L165" i="2"/>
  <c r="L164" i="2"/>
  <c r="L163" i="2"/>
  <c r="L161" i="2"/>
  <c r="L160" i="2"/>
  <c r="L159" i="2"/>
  <c r="L158" i="2"/>
  <c r="L156" i="2"/>
  <c r="L155" i="2"/>
  <c r="L154" i="2"/>
  <c r="L153" i="2"/>
  <c r="L151" i="2"/>
  <c r="L150" i="2"/>
  <c r="L149" i="2"/>
  <c r="L148" i="2"/>
  <c r="L146" i="2"/>
  <c r="L145" i="2"/>
  <c r="L144" i="2"/>
  <c r="L143" i="2"/>
  <c r="L141" i="2"/>
  <c r="L140" i="2"/>
  <c r="L139" i="2"/>
  <c r="L138" i="2"/>
  <c r="L136" i="2"/>
  <c r="L135" i="2"/>
  <c r="L134" i="2"/>
  <c r="L133" i="2"/>
  <c r="L131" i="2"/>
  <c r="L130" i="2"/>
  <c r="L129" i="2"/>
  <c r="L128" i="2"/>
  <c r="L126" i="2"/>
  <c r="L125" i="2"/>
  <c r="L124" i="2"/>
  <c r="L123" i="2"/>
  <c r="L121" i="2"/>
  <c r="L120" i="2"/>
  <c r="L119" i="2"/>
  <c r="L118" i="2"/>
  <c r="L116" i="2"/>
  <c r="L115" i="2"/>
  <c r="L114" i="2"/>
  <c r="L113" i="2"/>
  <c r="L111" i="2"/>
  <c r="L110" i="2"/>
  <c r="L109" i="2"/>
  <c r="L108" i="2"/>
  <c r="L106" i="2"/>
  <c r="L105" i="2"/>
  <c r="L104" i="2"/>
  <c r="L103" i="2"/>
  <c r="L101" i="2"/>
  <c r="L100" i="2"/>
  <c r="L99" i="2"/>
  <c r="L98" i="2"/>
  <c r="L96" i="2"/>
  <c r="L95" i="2"/>
  <c r="L94" i="2"/>
  <c r="L93" i="2"/>
  <c r="L91" i="2"/>
  <c r="L90" i="2"/>
  <c r="L89" i="2"/>
  <c r="L88" i="2"/>
  <c r="L86" i="2"/>
  <c r="L85" i="2"/>
  <c r="L84" i="2"/>
  <c r="L83" i="2"/>
  <c r="L81" i="2"/>
  <c r="L80" i="2"/>
  <c r="L79" i="2"/>
  <c r="L78" i="2"/>
  <c r="L76" i="2"/>
  <c r="L75" i="2"/>
  <c r="L74" i="2"/>
  <c r="L73" i="2"/>
  <c r="L71" i="2"/>
  <c r="L70" i="2"/>
  <c r="L69" i="2"/>
  <c r="L68" i="2"/>
  <c r="L66" i="2"/>
  <c r="L65" i="2"/>
  <c r="L64" i="2"/>
  <c r="L63" i="2"/>
  <c r="L61" i="2"/>
  <c r="L60" i="2"/>
  <c r="L59" i="2"/>
  <c r="L58" i="2"/>
  <c r="L56" i="2"/>
  <c r="L55" i="2"/>
  <c r="L54" i="2"/>
  <c r="L53" i="2"/>
  <c r="L51" i="2"/>
  <c r="L50" i="2"/>
  <c r="L49" i="2"/>
  <c r="L48" i="2"/>
  <c r="L46" i="2"/>
  <c r="L45" i="2"/>
  <c r="L44" i="2"/>
  <c r="L43" i="2"/>
  <c r="L41" i="2"/>
  <c r="L40" i="2"/>
  <c r="L39" i="2"/>
  <c r="L38" i="2"/>
  <c r="L36" i="2"/>
  <c r="L35" i="2"/>
  <c r="L34" i="2"/>
  <c r="L33" i="2"/>
  <c r="L31" i="2"/>
  <c r="L30" i="2"/>
  <c r="L29" i="2"/>
  <c r="L28" i="2"/>
  <c r="L26" i="2"/>
  <c r="L25" i="2"/>
  <c r="L24" i="2"/>
  <c r="L23" i="2"/>
  <c r="L21" i="2"/>
  <c r="L20" i="2"/>
  <c r="L19" i="2"/>
  <c r="L18" i="2"/>
  <c r="L16" i="2"/>
  <c r="L15" i="2"/>
  <c r="L14" i="2"/>
  <c r="BA61" i="7"/>
  <c r="AZ61" i="7"/>
  <c r="AY61" i="7"/>
  <c r="AX61" i="7"/>
  <c r="AW61" i="7"/>
  <c r="AV61" i="7"/>
  <c r="AM61" i="7"/>
  <c r="AG61" i="7"/>
  <c r="AA61" i="7"/>
  <c r="U61" i="7"/>
  <c r="J61" i="7"/>
  <c r="I61" i="7"/>
  <c r="BB61" i="7" s="1"/>
  <c r="BF61" i="7" s="1"/>
  <c r="BA60" i="7"/>
  <c r="AZ60" i="7"/>
  <c r="AY60" i="7"/>
  <c r="AX60" i="7"/>
  <c r="AW60" i="7"/>
  <c r="AV60" i="7"/>
  <c r="AM60" i="7"/>
  <c r="AG60" i="7"/>
  <c r="BB60" i="7" s="1"/>
  <c r="BF60" i="7" s="1"/>
  <c r="AA60" i="7"/>
  <c r="U60" i="7"/>
  <c r="J60" i="7"/>
  <c r="I60" i="7"/>
  <c r="BA59" i="7"/>
  <c r="AZ59" i="7"/>
  <c r="AY59" i="7"/>
  <c r="AX59" i="7"/>
  <c r="AW59" i="7"/>
  <c r="AV59" i="7"/>
  <c r="AM59" i="7"/>
  <c r="AG59" i="7"/>
  <c r="BB59" i="7" s="1"/>
  <c r="BF59" i="7" s="1"/>
  <c r="AA59" i="7"/>
  <c r="U59" i="7"/>
  <c r="J59" i="7"/>
  <c r="I59" i="7"/>
  <c r="BA58" i="7"/>
  <c r="AZ58" i="7"/>
  <c r="AY58" i="7"/>
  <c r="AX58" i="7"/>
  <c r="AW58" i="7"/>
  <c r="AV58" i="7"/>
  <c r="AM58" i="7"/>
  <c r="AG58" i="7"/>
  <c r="BB58" i="7" s="1"/>
  <c r="BF58" i="7" s="1"/>
  <c r="AA58" i="7"/>
  <c r="U58" i="7"/>
  <c r="J58" i="7"/>
  <c r="I58" i="7"/>
  <c r="BM57" i="7"/>
  <c r="BL57" i="7"/>
  <c r="BJ57" i="7"/>
  <c r="BB57" i="7"/>
  <c r="BA56" i="7"/>
  <c r="AZ56" i="7"/>
  <c r="AY56" i="7"/>
  <c r="AX56" i="7"/>
  <c r="AW56" i="7"/>
  <c r="AV56" i="7"/>
  <c r="BA55" i="7"/>
  <c r="AZ55" i="7"/>
  <c r="AY55" i="7"/>
  <c r="AX55" i="7"/>
  <c r="AW55" i="7"/>
  <c r="AV55" i="7"/>
  <c r="BA54" i="7"/>
  <c r="AZ54" i="7"/>
  <c r="AY54" i="7"/>
  <c r="AX54" i="7"/>
  <c r="AV54" i="7"/>
  <c r="J54" i="7"/>
  <c r="J55" i="7" s="1"/>
  <c r="J56" i="7" s="1"/>
  <c r="I54" i="7"/>
  <c r="BA53" i="7"/>
  <c r="AZ53" i="7"/>
  <c r="AY53" i="7"/>
  <c r="AX53" i="7"/>
  <c r="AW53" i="7"/>
  <c r="AW54" i="7" s="1"/>
  <c r="AV53" i="7"/>
  <c r="AM53" i="7"/>
  <c r="AM54" i="7" s="1"/>
  <c r="AM55" i="7" s="1"/>
  <c r="AM56" i="7" s="1"/>
  <c r="AG53" i="7"/>
  <c r="AG54" i="7" s="1"/>
  <c r="AG55" i="7" s="1"/>
  <c r="AG56" i="7" s="1"/>
  <c r="AA53" i="7"/>
  <c r="AA54" i="7" s="1"/>
  <c r="AA55" i="7" s="1"/>
  <c r="AA56" i="7" s="1"/>
  <c r="U53" i="7"/>
  <c r="U54" i="7" s="1"/>
  <c r="U55" i="7" s="1"/>
  <c r="U56" i="7" s="1"/>
  <c r="J53" i="7"/>
  <c r="I53" i="7"/>
  <c r="BM52" i="7"/>
  <c r="BL52" i="7"/>
  <c r="BJ52" i="7"/>
  <c r="BB52" i="7"/>
  <c r="BA51" i="7"/>
  <c r="AZ51" i="7"/>
  <c r="AY51" i="7"/>
  <c r="AX51" i="7"/>
  <c r="AW51" i="7"/>
  <c r="AV51" i="7"/>
  <c r="BA50" i="7"/>
  <c r="AZ50" i="7"/>
  <c r="AY50" i="7"/>
  <c r="AX50" i="7"/>
  <c r="AW50" i="7"/>
  <c r="AV50" i="7"/>
  <c r="BA49" i="7"/>
  <c r="AZ49" i="7"/>
  <c r="AY49" i="7"/>
  <c r="AX49" i="7"/>
  <c r="AV49" i="7"/>
  <c r="BA48" i="7"/>
  <c r="AZ48" i="7"/>
  <c r="AY48" i="7"/>
  <c r="AX48" i="7"/>
  <c r="AW48" i="7"/>
  <c r="AW49" i="7" s="1"/>
  <c r="AV48" i="7"/>
  <c r="AM48" i="7"/>
  <c r="AM49" i="7" s="1"/>
  <c r="AM50" i="7" s="1"/>
  <c r="AM51" i="7" s="1"/>
  <c r="AG48" i="7"/>
  <c r="AG49" i="7" s="1"/>
  <c r="AG50" i="7" s="1"/>
  <c r="AG51" i="7" s="1"/>
  <c r="AA48" i="7"/>
  <c r="AA49" i="7" s="1"/>
  <c r="AA50" i="7" s="1"/>
  <c r="AA51" i="7" s="1"/>
  <c r="U48" i="7"/>
  <c r="U49" i="7" s="1"/>
  <c r="U50" i="7" s="1"/>
  <c r="U51" i="7" s="1"/>
  <c r="J48" i="7"/>
  <c r="J49" i="7" s="1"/>
  <c r="J50" i="7" s="1"/>
  <c r="J51" i="7" s="1"/>
  <c r="I48" i="7"/>
  <c r="I49" i="7" s="1"/>
  <c r="BM47" i="7"/>
  <c r="BL47" i="7"/>
  <c r="BJ47" i="7"/>
  <c r="BB47" i="7"/>
  <c r="BA46" i="7"/>
  <c r="AZ46" i="7"/>
  <c r="AY46" i="7"/>
  <c r="AX46" i="7"/>
  <c r="AW46" i="7"/>
  <c r="AV46" i="7"/>
  <c r="AM46" i="7"/>
  <c r="BA45" i="7"/>
  <c r="AZ45" i="7"/>
  <c r="AY45" i="7"/>
  <c r="AX45" i="7"/>
  <c r="AW45" i="7"/>
  <c r="AV45" i="7"/>
  <c r="BA44" i="7"/>
  <c r="AZ44" i="7"/>
  <c r="AY44" i="7"/>
  <c r="AX44" i="7"/>
  <c r="AW44" i="7"/>
  <c r="AV44" i="7"/>
  <c r="BA43" i="7"/>
  <c r="AZ43" i="7"/>
  <c r="AY43" i="7"/>
  <c r="AX43" i="7"/>
  <c r="AW43" i="7"/>
  <c r="AV43" i="7"/>
  <c r="AM43" i="7"/>
  <c r="AM44" i="7" s="1"/>
  <c r="AM45" i="7" s="1"/>
  <c r="AG43" i="7"/>
  <c r="AG44" i="7" s="1"/>
  <c r="AG45" i="7" s="1"/>
  <c r="AG46" i="7" s="1"/>
  <c r="AA43" i="7"/>
  <c r="AA44" i="7" s="1"/>
  <c r="AA45" i="7" s="1"/>
  <c r="AA46" i="7" s="1"/>
  <c r="U43" i="7"/>
  <c r="U44" i="7" s="1"/>
  <c r="U45" i="7" s="1"/>
  <c r="U46" i="7" s="1"/>
  <c r="J43" i="7"/>
  <c r="J44" i="7" s="1"/>
  <c r="J45" i="7" s="1"/>
  <c r="J46" i="7" s="1"/>
  <c r="I43" i="7"/>
  <c r="BM42" i="7"/>
  <c r="BL42" i="7"/>
  <c r="BJ42" i="7"/>
  <c r="BB42" i="7"/>
  <c r="BA41" i="7"/>
  <c r="AZ41" i="7"/>
  <c r="AY41" i="7"/>
  <c r="AX41" i="7"/>
  <c r="AW41" i="7"/>
  <c r="AV41" i="7"/>
  <c r="BA40" i="7"/>
  <c r="AZ40" i="7"/>
  <c r="AY40" i="7"/>
  <c r="AX40" i="7"/>
  <c r="AW40" i="7"/>
  <c r="AV40" i="7"/>
  <c r="BA39" i="7"/>
  <c r="AZ39" i="7"/>
  <c r="AY39" i="7"/>
  <c r="AX39" i="7"/>
  <c r="AV39" i="7"/>
  <c r="J39" i="7"/>
  <c r="J40" i="7" s="1"/>
  <c r="J41" i="7" s="1"/>
  <c r="BA38" i="7"/>
  <c r="AZ38" i="7"/>
  <c r="AY38" i="7"/>
  <c r="AX38" i="7"/>
  <c r="AW38" i="7"/>
  <c r="AW39" i="7" s="1"/>
  <c r="AV38" i="7"/>
  <c r="AM38" i="7"/>
  <c r="AM39" i="7" s="1"/>
  <c r="AM40" i="7" s="1"/>
  <c r="AM41" i="7" s="1"/>
  <c r="AG38" i="7"/>
  <c r="AG39" i="7" s="1"/>
  <c r="AG40" i="7" s="1"/>
  <c r="AG41" i="7" s="1"/>
  <c r="AA38" i="7"/>
  <c r="AA39" i="7" s="1"/>
  <c r="AA40" i="7" s="1"/>
  <c r="AA41" i="7" s="1"/>
  <c r="U38" i="7"/>
  <c r="U39" i="7" s="1"/>
  <c r="U40" i="7" s="1"/>
  <c r="U41" i="7" s="1"/>
  <c r="J38" i="7"/>
  <c r="I38" i="7"/>
  <c r="I39" i="7" s="1"/>
  <c r="I40" i="7" s="1"/>
  <c r="I41" i="7" s="1"/>
  <c r="BJ37" i="7"/>
  <c r="BB37" i="7"/>
  <c r="BA36" i="7"/>
  <c r="AZ36" i="7"/>
  <c r="AY36" i="7"/>
  <c r="AX36" i="7"/>
  <c r="AW36" i="7"/>
  <c r="AV36" i="7"/>
  <c r="BA35" i="7"/>
  <c r="AZ35" i="7"/>
  <c r="AY35" i="7"/>
  <c r="AX35" i="7"/>
  <c r="AW35" i="7"/>
  <c r="AV35" i="7"/>
  <c r="BA34" i="7"/>
  <c r="AZ34" i="7"/>
  <c r="AY34" i="7"/>
  <c r="AX34" i="7"/>
  <c r="AV34" i="7"/>
  <c r="U34" i="7"/>
  <c r="U35" i="7" s="1"/>
  <c r="U36" i="7" s="1"/>
  <c r="BA33" i="7"/>
  <c r="AZ33" i="7"/>
  <c r="AY33" i="7"/>
  <c r="AX33" i="7"/>
  <c r="AW33" i="7"/>
  <c r="AW34" i="7" s="1"/>
  <c r="AV33" i="7"/>
  <c r="AM33" i="7"/>
  <c r="AM34" i="7" s="1"/>
  <c r="AM35" i="7" s="1"/>
  <c r="AM36" i="7" s="1"/>
  <c r="AG33" i="7"/>
  <c r="AG34" i="7" s="1"/>
  <c r="AG35" i="7" s="1"/>
  <c r="AG36" i="7" s="1"/>
  <c r="AA33" i="7"/>
  <c r="AA34" i="7" s="1"/>
  <c r="AA35" i="7" s="1"/>
  <c r="AA36" i="7" s="1"/>
  <c r="U33" i="7"/>
  <c r="J33" i="7"/>
  <c r="J34" i="7" s="1"/>
  <c r="J35" i="7" s="1"/>
  <c r="J36" i="7" s="1"/>
  <c r="I33" i="7"/>
  <c r="I34" i="7" s="1"/>
  <c r="I35" i="7" s="1"/>
  <c r="I36" i="7" s="1"/>
  <c r="BJ32" i="7"/>
  <c r="BB32" i="7"/>
  <c r="BA31" i="7"/>
  <c r="AZ31" i="7"/>
  <c r="AY31" i="7"/>
  <c r="AX31" i="7"/>
  <c r="AW31" i="7"/>
  <c r="AV31" i="7"/>
  <c r="BA30" i="7"/>
  <c r="AZ30" i="7"/>
  <c r="AY30" i="7"/>
  <c r="AX30" i="7"/>
  <c r="AW30" i="7"/>
  <c r="AV30" i="7"/>
  <c r="BA29" i="7"/>
  <c r="AZ29" i="7"/>
  <c r="AY29" i="7"/>
  <c r="AX29" i="7"/>
  <c r="AV29" i="7"/>
  <c r="BA28" i="7"/>
  <c r="AZ28" i="7"/>
  <c r="AY28" i="7"/>
  <c r="AX28" i="7"/>
  <c r="AW28" i="7"/>
  <c r="AW29" i="7" s="1"/>
  <c r="AV28" i="7"/>
  <c r="AM28" i="7"/>
  <c r="AM29" i="7" s="1"/>
  <c r="AM30" i="7" s="1"/>
  <c r="AM31" i="7" s="1"/>
  <c r="AG28" i="7"/>
  <c r="AG29" i="7" s="1"/>
  <c r="AG30" i="7" s="1"/>
  <c r="AG31" i="7" s="1"/>
  <c r="AA28" i="7"/>
  <c r="AA29" i="7" s="1"/>
  <c r="AA30" i="7" s="1"/>
  <c r="AA31" i="7" s="1"/>
  <c r="U28" i="7"/>
  <c r="U29" i="7" s="1"/>
  <c r="U30" i="7" s="1"/>
  <c r="U31" i="7" s="1"/>
  <c r="J28" i="7"/>
  <c r="J29" i="7" s="1"/>
  <c r="J30" i="7" s="1"/>
  <c r="J31" i="7" s="1"/>
  <c r="I28" i="7"/>
  <c r="BJ27" i="7"/>
  <c r="BB27" i="7"/>
  <c r="BA26" i="7"/>
  <c r="AZ26" i="7"/>
  <c r="AY26" i="7"/>
  <c r="AX26" i="7"/>
  <c r="AW26" i="7"/>
  <c r="AV26" i="7"/>
  <c r="BA25" i="7"/>
  <c r="AZ25" i="7"/>
  <c r="AY25" i="7"/>
  <c r="AX25" i="7"/>
  <c r="AW25" i="7"/>
  <c r="AV25" i="7"/>
  <c r="BA24" i="7"/>
  <c r="AZ24" i="7"/>
  <c r="AY24" i="7"/>
  <c r="AX24" i="7"/>
  <c r="AV24" i="7"/>
  <c r="BA23" i="7"/>
  <c r="AZ23" i="7"/>
  <c r="AY23" i="7"/>
  <c r="AX23" i="7"/>
  <c r="AW23" i="7"/>
  <c r="AW24" i="7" s="1"/>
  <c r="AV23" i="7"/>
  <c r="AM23" i="7"/>
  <c r="AM24" i="7" s="1"/>
  <c r="AM25" i="7" s="1"/>
  <c r="AM26" i="7" s="1"/>
  <c r="AG23" i="7"/>
  <c r="AG24" i="7" s="1"/>
  <c r="AG25" i="7" s="1"/>
  <c r="AG26" i="7" s="1"/>
  <c r="AA23" i="7"/>
  <c r="AA24" i="7" s="1"/>
  <c r="AA25" i="7" s="1"/>
  <c r="AA26" i="7" s="1"/>
  <c r="U23" i="7"/>
  <c r="U24" i="7" s="1"/>
  <c r="U25" i="7" s="1"/>
  <c r="U26" i="7" s="1"/>
  <c r="J23" i="7"/>
  <c r="J24" i="7" s="1"/>
  <c r="J25" i="7" s="1"/>
  <c r="J26" i="7" s="1"/>
  <c r="I23" i="7"/>
  <c r="I24" i="7" s="1"/>
  <c r="BJ22" i="7"/>
  <c r="BB22" i="7"/>
  <c r="BA21" i="7"/>
  <c r="AZ21" i="7"/>
  <c r="AY21" i="7"/>
  <c r="AX21" i="7"/>
  <c r="AW21" i="7"/>
  <c r="AV21" i="7"/>
  <c r="AM21" i="7"/>
  <c r="AG21" i="7"/>
  <c r="BA20" i="7"/>
  <c r="AZ20" i="7"/>
  <c r="AY20" i="7"/>
  <c r="AX20" i="7"/>
  <c r="AW20" i="7"/>
  <c r="AV20" i="7"/>
  <c r="AM20" i="7"/>
  <c r="AG20" i="7"/>
  <c r="AA20" i="7"/>
  <c r="AA21" i="7" s="1"/>
  <c r="BA19" i="7"/>
  <c r="AZ19" i="7"/>
  <c r="AY19" i="7"/>
  <c r="AX19" i="7"/>
  <c r="AW19" i="7"/>
  <c r="AV19" i="7"/>
  <c r="AM19" i="7"/>
  <c r="AG19" i="7"/>
  <c r="AA19" i="7"/>
  <c r="I19" i="7"/>
  <c r="I20" i="7" s="1"/>
  <c r="BA18" i="7"/>
  <c r="AZ18" i="7"/>
  <c r="AY18" i="7"/>
  <c r="AX18" i="7"/>
  <c r="AW18" i="7"/>
  <c r="AV18" i="7"/>
  <c r="AM18" i="7"/>
  <c r="AG18" i="7"/>
  <c r="AA18" i="7"/>
  <c r="U18" i="7"/>
  <c r="U19" i="7" s="1"/>
  <c r="U20" i="7" s="1"/>
  <c r="U21" i="7" s="1"/>
  <c r="J18" i="7"/>
  <c r="J19" i="7" s="1"/>
  <c r="J20" i="7" s="1"/>
  <c r="J21" i="7" s="1"/>
  <c r="I18" i="7"/>
  <c r="BJ17" i="7"/>
  <c r="BB17" i="7"/>
  <c r="BA16" i="7"/>
  <c r="AZ16" i="7"/>
  <c r="AY16" i="7"/>
  <c r="AX16" i="7"/>
  <c r="AW16" i="7"/>
  <c r="AV16" i="7"/>
  <c r="U16" i="7"/>
  <c r="BA15" i="7"/>
  <c r="AZ15" i="7"/>
  <c r="AY15" i="7"/>
  <c r="AX15" i="7"/>
  <c r="AW15" i="7"/>
  <c r="AV15" i="7"/>
  <c r="U15" i="7"/>
  <c r="BA14" i="7"/>
  <c r="AZ14" i="7"/>
  <c r="AY14" i="7"/>
  <c r="AX14" i="7"/>
  <c r="AV14" i="7"/>
  <c r="U14" i="7"/>
  <c r="BA13" i="7"/>
  <c r="AZ13" i="7"/>
  <c r="AY13" i="7"/>
  <c r="AX13" i="7"/>
  <c r="AW13" i="7"/>
  <c r="AW14" i="7" s="1"/>
  <c r="AV13" i="7"/>
  <c r="AM13" i="7"/>
  <c r="AM14" i="7" s="1"/>
  <c r="AM15" i="7" s="1"/>
  <c r="AM16" i="7" s="1"/>
  <c r="AG13" i="7"/>
  <c r="AG14" i="7" s="1"/>
  <c r="AG15" i="7" s="1"/>
  <c r="AG16" i="7" s="1"/>
  <c r="AA13" i="7"/>
  <c r="AA14" i="7" s="1"/>
  <c r="AA15" i="7" s="1"/>
  <c r="AA16" i="7" s="1"/>
  <c r="U13" i="7"/>
  <c r="J13" i="7"/>
  <c r="J14" i="7" s="1"/>
  <c r="J15" i="7" s="1"/>
  <c r="J16" i="7" s="1"/>
  <c r="I13" i="7"/>
  <c r="I14" i="7" s="1"/>
  <c r="BJ12" i="7"/>
  <c r="BB12" i="7"/>
  <c r="BB43" i="7" l="1"/>
  <c r="BB33" i="7"/>
  <c r="BB53" i="7"/>
  <c r="BB41" i="7"/>
  <c r="BB24" i="7"/>
  <c r="I25" i="7"/>
  <c r="BB36" i="7"/>
  <c r="BB14" i="7"/>
  <c r="I15" i="7"/>
  <c r="BE61" i="7"/>
  <c r="BE60" i="7"/>
  <c r="BE59" i="7"/>
  <c r="BE58" i="7"/>
  <c r="BD61" i="7"/>
  <c r="BD60" i="7"/>
  <c r="BD59" i="7"/>
  <c r="BD58" i="7"/>
  <c r="BK57" i="7"/>
  <c r="BF57" i="7"/>
  <c r="BE57" i="7"/>
  <c r="BD57" i="7"/>
  <c r="BC57" i="7"/>
  <c r="BB34" i="7"/>
  <c r="BB23" i="7"/>
  <c r="BB39" i="7"/>
  <c r="BB38" i="7"/>
  <c r="BB20" i="7"/>
  <c r="BE20" i="7" s="1"/>
  <c r="BB54" i="7"/>
  <c r="I44" i="7"/>
  <c r="BB18" i="7"/>
  <c r="BB28" i="7"/>
  <c r="BB40" i="7"/>
  <c r="BB19" i="7"/>
  <c r="I21" i="7"/>
  <c r="BB21" i="7" s="1"/>
  <c r="BB35" i="7"/>
  <c r="I50" i="7"/>
  <c r="BB49" i="7"/>
  <c r="I55" i="7"/>
  <c r="BB13" i="7"/>
  <c r="BB48" i="7"/>
  <c r="I29" i="7"/>
  <c r="BE21" i="7" l="1"/>
  <c r="BE17" i="7"/>
  <c r="BF17" i="7" s="1"/>
  <c r="BK17" i="7"/>
  <c r="BE33" i="7"/>
  <c r="BF33" i="7" s="1"/>
  <c r="BC32" i="7"/>
  <c r="BD32" i="7" s="1"/>
  <c r="BK32" i="7"/>
  <c r="BE37" i="7"/>
  <c r="BF37" i="7" s="1"/>
  <c r="BB44" i="7"/>
  <c r="I45" i="7"/>
  <c r="BC37" i="7"/>
  <c r="BD37" i="7" s="1"/>
  <c r="BE38" i="7"/>
  <c r="BF38" i="7" s="1"/>
  <c r="BK37" i="7"/>
  <c r="I26" i="7"/>
  <c r="BB26" i="7" s="1"/>
  <c r="BB25" i="7"/>
  <c r="BE23" i="7" s="1"/>
  <c r="BF23" i="7" s="1"/>
  <c r="BE53" i="7"/>
  <c r="BF53" i="7" s="1"/>
  <c r="BE39" i="7"/>
  <c r="BF39" i="7" s="1"/>
  <c r="BE19" i="7"/>
  <c r="BF19" i="7" s="1"/>
  <c r="BF20" i="7"/>
  <c r="BE41" i="7"/>
  <c r="BF41" i="7" s="1"/>
  <c r="BE35" i="7"/>
  <c r="BF35" i="7" s="1"/>
  <c r="BE52" i="7"/>
  <c r="BF52" i="7" s="1"/>
  <c r="BB15" i="7"/>
  <c r="I16" i="7"/>
  <c r="BB16" i="7" s="1"/>
  <c r="BE18" i="7"/>
  <c r="BF18" i="7" s="1"/>
  <c r="BB29" i="7"/>
  <c r="I30" i="7"/>
  <c r="BF21" i="7"/>
  <c r="BE32" i="7"/>
  <c r="BF32" i="7" s="1"/>
  <c r="I51" i="7"/>
  <c r="BB51" i="7" s="1"/>
  <c r="BB50" i="7"/>
  <c r="BC47" i="7" s="1"/>
  <c r="BC52" i="7"/>
  <c r="BD54" i="7" s="1"/>
  <c r="BC17" i="7"/>
  <c r="BD17" i="7" s="1"/>
  <c r="BE36" i="7"/>
  <c r="BF36" i="7" s="1"/>
  <c r="BB55" i="7"/>
  <c r="I56" i="7"/>
  <c r="BB56" i="7" s="1"/>
  <c r="BE40" i="7"/>
  <c r="BF40" i="7" s="1"/>
  <c r="BE34" i="7"/>
  <c r="BF34" i="7" s="1"/>
  <c r="BK22" i="7" l="1"/>
  <c r="BD18" i="7"/>
  <c r="BD20" i="7"/>
  <c r="BD33" i="7"/>
  <c r="BD40" i="7"/>
  <c r="BD36" i="7"/>
  <c r="BD34" i="7"/>
  <c r="BD35" i="7"/>
  <c r="BD47" i="7"/>
  <c r="BD48" i="7"/>
  <c r="BD49" i="7"/>
  <c r="BB30" i="7"/>
  <c r="BE28" i="7" s="1"/>
  <c r="BF28" i="7" s="1"/>
  <c r="I31" i="7"/>
  <c r="BB31" i="7" s="1"/>
  <c r="BE51" i="7"/>
  <c r="BF51" i="7" s="1"/>
  <c r="BD51" i="7"/>
  <c r="BB45" i="7"/>
  <c r="BC42" i="7" s="1"/>
  <c r="I46" i="7"/>
  <c r="BB46" i="7" s="1"/>
  <c r="BE25" i="7"/>
  <c r="BF25" i="7" s="1"/>
  <c r="BD52" i="7"/>
  <c r="BD53" i="7"/>
  <c r="BE48" i="7"/>
  <c r="BF48" i="7" s="1"/>
  <c r="BE55" i="7"/>
  <c r="BF55" i="7" s="1"/>
  <c r="BD55" i="7"/>
  <c r="BE26" i="7"/>
  <c r="BF26" i="7" s="1"/>
  <c r="BE22" i="7"/>
  <c r="BF22" i="7" s="1"/>
  <c r="BD50" i="7"/>
  <c r="BE49" i="7"/>
  <c r="BF49" i="7" s="1"/>
  <c r="BE50" i="7"/>
  <c r="BF50" i="7" s="1"/>
  <c r="BE47" i="7"/>
  <c r="BF47" i="7" s="1"/>
  <c r="BE56" i="7"/>
  <c r="BF56" i="7" s="1"/>
  <c r="BD56" i="7"/>
  <c r="BK52" i="7"/>
  <c r="BE24" i="7"/>
  <c r="BF24" i="7" s="1"/>
  <c r="BD38" i="7"/>
  <c r="BK47" i="7"/>
  <c r="BE16" i="7"/>
  <c r="BF16" i="7" s="1"/>
  <c r="BD39" i="7"/>
  <c r="BC22" i="7"/>
  <c r="BD25" i="7" s="1"/>
  <c r="BD21" i="7"/>
  <c r="BE12" i="7"/>
  <c r="BF12" i="7" s="1"/>
  <c r="BE13" i="7"/>
  <c r="BF13" i="7" s="1"/>
  <c r="BK12" i="7"/>
  <c r="BE14" i="7"/>
  <c r="BF14" i="7" s="1"/>
  <c r="BC12" i="7"/>
  <c r="BD15" i="7" s="1"/>
  <c r="BE15" i="7"/>
  <c r="BF15" i="7" s="1"/>
  <c r="BD41" i="7"/>
  <c r="BE54" i="7"/>
  <c r="BF54" i="7" s="1"/>
  <c r="BD19" i="7"/>
  <c r="BE27" i="7" l="1"/>
  <c r="BF27" i="7" s="1"/>
  <c r="BD26" i="7"/>
  <c r="BK42" i="7"/>
  <c r="BE42" i="7"/>
  <c r="BF42" i="7" s="1"/>
  <c r="BE43" i="7"/>
  <c r="BF43" i="7" s="1"/>
  <c r="BE44" i="7"/>
  <c r="BF44" i="7" s="1"/>
  <c r="BD46" i="7"/>
  <c r="BE46" i="7"/>
  <c r="BF46" i="7" s="1"/>
  <c r="BD42" i="7"/>
  <c r="BD43" i="7"/>
  <c r="BE29" i="7"/>
  <c r="BF29" i="7" s="1"/>
  <c r="BD45" i="7"/>
  <c r="BE45" i="7"/>
  <c r="BF45" i="7" s="1"/>
  <c r="BD22" i="7"/>
  <c r="BD23" i="7"/>
  <c r="BD24" i="7"/>
  <c r="BK27" i="7"/>
  <c r="BE31" i="7"/>
  <c r="BF31" i="7" s="1"/>
  <c r="BD44" i="7"/>
  <c r="BD13" i="7"/>
  <c r="BD12" i="7"/>
  <c r="BD14" i="7"/>
  <c r="BE30" i="7"/>
  <c r="BF30" i="7" s="1"/>
  <c r="BD16" i="7"/>
  <c r="BC27" i="7"/>
  <c r="BD31" i="7" s="1"/>
  <c r="BD30" i="7" l="1"/>
  <c r="BD27" i="7"/>
  <c r="BD28" i="7"/>
  <c r="BD29" i="7"/>
  <c r="J7" i="1" l="1"/>
  <c r="K45" i="6"/>
  <c r="K40" i="6"/>
  <c r="K50" i="6"/>
  <c r="K55" i="6"/>
  <c r="K60" i="6"/>
  <c r="K31" i="9" l="1"/>
  <c r="K30" i="9"/>
  <c r="K29" i="9"/>
  <c r="K28" i="9"/>
  <c r="K27" i="9"/>
  <c r="K511" i="9"/>
  <c r="K510" i="9"/>
  <c r="K509" i="9"/>
  <c r="K508" i="9"/>
  <c r="K507" i="9"/>
  <c r="K506" i="9"/>
  <c r="K505" i="9"/>
  <c r="K504" i="9"/>
  <c r="K503" i="9"/>
  <c r="K502" i="9"/>
  <c r="K501" i="9"/>
  <c r="K500" i="9"/>
  <c r="K499" i="9"/>
  <c r="K498" i="9"/>
  <c r="K497" i="9"/>
  <c r="K496" i="9"/>
  <c r="K495" i="9"/>
  <c r="K494" i="9"/>
  <c r="K493" i="9"/>
  <c r="K492" i="9"/>
  <c r="K491" i="9"/>
  <c r="K490" i="9"/>
  <c r="K489" i="9"/>
  <c r="K488" i="9"/>
  <c r="K487" i="9"/>
  <c r="K486" i="9"/>
  <c r="K485" i="9"/>
  <c r="K484" i="9"/>
  <c r="K483" i="9"/>
  <c r="K482" i="9"/>
  <c r="K481" i="9"/>
  <c r="K480" i="9"/>
  <c r="K479" i="9"/>
  <c r="K478" i="9"/>
  <c r="K477" i="9"/>
  <c r="K476" i="9"/>
  <c r="K475" i="9"/>
  <c r="K474" i="9"/>
  <c r="K473" i="9"/>
  <c r="K472" i="9"/>
  <c r="K471" i="9"/>
  <c r="K470" i="9"/>
  <c r="K469" i="9"/>
  <c r="K468" i="9"/>
  <c r="K467" i="9"/>
  <c r="K466" i="9"/>
  <c r="K465" i="9"/>
  <c r="K464" i="9"/>
  <c r="K463" i="9"/>
  <c r="K462" i="9"/>
  <c r="K461" i="9"/>
  <c r="K460" i="9"/>
  <c r="K459" i="9"/>
  <c r="K458" i="9"/>
  <c r="K457" i="9"/>
  <c r="K456" i="9"/>
  <c r="K455" i="9"/>
  <c r="K454" i="9"/>
  <c r="K453" i="9"/>
  <c r="K452" i="9"/>
  <c r="K451" i="9"/>
  <c r="K450" i="9"/>
  <c r="K449" i="9"/>
  <c r="K448" i="9"/>
  <c r="K447" i="9"/>
  <c r="K446" i="9"/>
  <c r="K445" i="9"/>
  <c r="K444" i="9"/>
  <c r="K443" i="9"/>
  <c r="K442" i="9"/>
  <c r="K441" i="9"/>
  <c r="K440" i="9"/>
  <c r="K439" i="9"/>
  <c r="K438" i="9"/>
  <c r="K437" i="9"/>
  <c r="K436" i="9"/>
  <c r="K435" i="9"/>
  <c r="K434" i="9"/>
  <c r="K433" i="9"/>
  <c r="K432" i="9"/>
  <c r="K431" i="9"/>
  <c r="K430" i="9"/>
  <c r="K429" i="9"/>
  <c r="K428" i="9"/>
  <c r="K427" i="9"/>
  <c r="K426" i="9"/>
  <c r="K425" i="9"/>
  <c r="K424" i="9"/>
  <c r="K423" i="9"/>
  <c r="K422" i="9"/>
  <c r="K421" i="9"/>
  <c r="K420" i="9"/>
  <c r="K419" i="9"/>
  <c r="K418" i="9"/>
  <c r="K417" i="9"/>
  <c r="K416" i="9"/>
  <c r="K415" i="9"/>
  <c r="K414" i="9"/>
  <c r="K413" i="9"/>
  <c r="K412" i="9"/>
  <c r="K411" i="9"/>
  <c r="K410" i="9"/>
  <c r="K409" i="9"/>
  <c r="K408" i="9"/>
  <c r="K407" i="9"/>
  <c r="K406" i="9"/>
  <c r="K405" i="9"/>
  <c r="K404" i="9"/>
  <c r="K403" i="9"/>
  <c r="K402" i="9"/>
  <c r="K401" i="9"/>
  <c r="K400" i="9"/>
  <c r="K399" i="9"/>
  <c r="K398" i="9"/>
  <c r="K397" i="9"/>
  <c r="K396" i="9"/>
  <c r="K395" i="9"/>
  <c r="K394" i="9"/>
  <c r="K393" i="9"/>
  <c r="K392" i="9"/>
  <c r="K391" i="9"/>
  <c r="K390" i="9"/>
  <c r="K389" i="9"/>
  <c r="K388" i="9"/>
  <c r="K387"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26" i="9"/>
  <c r="K25" i="9"/>
  <c r="K24" i="9"/>
  <c r="K23" i="9"/>
  <c r="K22" i="9"/>
  <c r="K21" i="9"/>
  <c r="K20" i="9"/>
  <c r="K19" i="9"/>
  <c r="K18" i="9"/>
  <c r="K17" i="9"/>
  <c r="K16" i="9"/>
  <c r="K15" i="9"/>
  <c r="K14" i="9"/>
  <c r="K13" i="9"/>
  <c r="K12" i="9"/>
  <c r="M24" i="6"/>
  <c r="L24" i="6"/>
  <c r="K24" i="6"/>
  <c r="J24" i="6"/>
  <c r="I24" i="6"/>
  <c r="H24" i="6"/>
  <c r="N24" i="6" s="1"/>
  <c r="M14" i="6" l="1"/>
  <c r="X307" i="14"/>
  <c r="X304" i="14"/>
  <c r="X301" i="14"/>
  <c r="X298" i="14"/>
  <c r="X295" i="14"/>
  <c r="X292" i="14"/>
  <c r="X289" i="14"/>
  <c r="X286" i="14"/>
  <c r="X283" i="14"/>
  <c r="X280" i="14"/>
  <c r="X277" i="14"/>
  <c r="X274" i="14"/>
  <c r="X271" i="14"/>
  <c r="X268" i="14"/>
  <c r="X265" i="14"/>
  <c r="X262" i="14"/>
  <c r="X259" i="14"/>
  <c r="X256" i="14"/>
  <c r="X253" i="14"/>
  <c r="X250" i="14"/>
  <c r="X247" i="14"/>
  <c r="X244" i="14"/>
  <c r="X241" i="14"/>
  <c r="X238" i="14"/>
  <c r="X235" i="14"/>
  <c r="X232" i="14"/>
  <c r="X229" i="14"/>
  <c r="X226" i="14"/>
  <c r="X223" i="14"/>
  <c r="X220" i="14"/>
  <c r="X217" i="14"/>
  <c r="X214" i="14"/>
  <c r="X211" i="14"/>
  <c r="X208" i="14"/>
  <c r="X205" i="14"/>
  <c r="X202" i="14"/>
  <c r="X199" i="14"/>
  <c r="X196" i="14"/>
  <c r="X193" i="14"/>
  <c r="X190" i="14"/>
  <c r="X187" i="14"/>
  <c r="X184" i="14"/>
  <c r="X181" i="14"/>
  <c r="X178" i="14"/>
  <c r="X175" i="14"/>
  <c r="X172" i="14"/>
  <c r="X169" i="14"/>
  <c r="X166" i="14"/>
  <c r="X163" i="14"/>
  <c r="X160" i="14"/>
  <c r="X157" i="14"/>
  <c r="X154" i="14"/>
  <c r="X151" i="14"/>
  <c r="X148" i="14"/>
  <c r="X145" i="14"/>
  <c r="X142" i="14"/>
  <c r="X139" i="14"/>
  <c r="X136" i="14"/>
  <c r="X133" i="14"/>
  <c r="X130" i="14"/>
  <c r="X127" i="14"/>
  <c r="X124" i="14"/>
  <c r="X121" i="14"/>
  <c r="X118" i="14"/>
  <c r="X115" i="14"/>
  <c r="X112" i="14"/>
  <c r="X109" i="14"/>
  <c r="X106" i="14"/>
  <c r="X103" i="14"/>
  <c r="X100" i="14"/>
  <c r="X97" i="14"/>
  <c r="W307" i="14"/>
  <c r="W304" i="14"/>
  <c r="W301" i="14"/>
  <c r="W298" i="14"/>
  <c r="W295" i="14"/>
  <c r="W292" i="14"/>
  <c r="W289" i="14"/>
  <c r="W286" i="14"/>
  <c r="W283" i="14"/>
  <c r="W280" i="14"/>
  <c r="W277" i="14"/>
  <c r="W274" i="14"/>
  <c r="W271" i="14"/>
  <c r="W268" i="14"/>
  <c r="W265" i="14"/>
  <c r="W262" i="14"/>
  <c r="W259" i="14"/>
  <c r="W256" i="14"/>
  <c r="W253" i="14"/>
  <c r="W250" i="14"/>
  <c r="W247" i="14"/>
  <c r="W244" i="14"/>
  <c r="W241" i="14"/>
  <c r="W238" i="14"/>
  <c r="W235" i="14"/>
  <c r="W232" i="14"/>
  <c r="W229" i="14"/>
  <c r="W226" i="14"/>
  <c r="W223" i="14"/>
  <c r="W220" i="14"/>
  <c r="W217" i="14"/>
  <c r="W214" i="14"/>
  <c r="W211" i="14"/>
  <c r="W208" i="14"/>
  <c r="W205" i="14"/>
  <c r="W202" i="14"/>
  <c r="W199" i="14"/>
  <c r="W196" i="14"/>
  <c r="W193" i="14"/>
  <c r="W190" i="14"/>
  <c r="W187" i="14"/>
  <c r="W184" i="14"/>
  <c r="W181" i="14"/>
  <c r="W178" i="14"/>
  <c r="W175" i="14"/>
  <c r="W172" i="14"/>
  <c r="W169" i="14"/>
  <c r="W166" i="14"/>
  <c r="W163" i="14"/>
  <c r="W160" i="14"/>
  <c r="W157" i="14"/>
  <c r="W154" i="14"/>
  <c r="W151" i="14"/>
  <c r="W148" i="14"/>
  <c r="W145" i="14"/>
  <c r="W142" i="14"/>
  <c r="W139" i="14"/>
  <c r="W136" i="14"/>
  <c r="W133" i="14"/>
  <c r="W130" i="14"/>
  <c r="W127" i="14"/>
  <c r="W124" i="14"/>
  <c r="W121" i="14"/>
  <c r="W118" i="14"/>
  <c r="W115" i="14"/>
  <c r="W112" i="14"/>
  <c r="W109" i="14"/>
  <c r="W106" i="14"/>
  <c r="W103" i="14"/>
  <c r="W100" i="14"/>
  <c r="W97" i="14"/>
  <c r="AE307" i="14"/>
  <c r="AE304" i="14"/>
  <c r="AE301" i="14"/>
  <c r="AE298" i="14"/>
  <c r="AE295" i="14"/>
  <c r="AE292" i="14"/>
  <c r="AE289" i="14"/>
  <c r="AE286" i="14"/>
  <c r="AE283" i="14"/>
  <c r="AE280" i="14"/>
  <c r="AE277" i="14"/>
  <c r="AE274" i="14"/>
  <c r="AE271" i="14"/>
  <c r="AE268" i="14"/>
  <c r="AE265" i="14"/>
  <c r="AE262" i="14"/>
  <c r="AE259" i="14"/>
  <c r="AE256" i="14"/>
  <c r="AE253" i="14"/>
  <c r="AE250" i="14"/>
  <c r="AE247" i="14"/>
  <c r="AE244" i="14"/>
  <c r="AE241" i="14"/>
  <c r="AE238" i="14"/>
  <c r="AE235" i="14"/>
  <c r="AE232" i="14"/>
  <c r="AE229" i="14"/>
  <c r="AE226" i="14"/>
  <c r="AE223" i="14"/>
  <c r="AE220" i="14"/>
  <c r="AE217" i="14"/>
  <c r="AE214" i="14"/>
  <c r="AE211" i="14"/>
  <c r="AE208" i="14"/>
  <c r="AE205" i="14"/>
  <c r="AE202" i="14"/>
  <c r="AE199" i="14"/>
  <c r="AE196" i="14"/>
  <c r="AE193" i="14"/>
  <c r="AE190" i="14"/>
  <c r="AE187" i="14"/>
  <c r="AE184" i="14"/>
  <c r="AE181" i="14"/>
  <c r="AE178" i="14"/>
  <c r="AE175" i="14"/>
  <c r="AE172" i="14"/>
  <c r="AE169" i="14"/>
  <c r="AE166" i="14"/>
  <c r="AE163" i="14"/>
  <c r="AE160" i="14"/>
  <c r="AE157" i="14"/>
  <c r="AE154" i="14"/>
  <c r="AE151" i="14"/>
  <c r="AE148" i="14"/>
  <c r="AE145" i="14"/>
  <c r="AE142" i="14"/>
  <c r="AE139" i="14"/>
  <c r="AE136" i="14"/>
  <c r="AE133" i="14"/>
  <c r="AE130" i="14"/>
  <c r="AE127" i="14"/>
  <c r="AE124" i="14"/>
  <c r="AE121" i="14"/>
  <c r="AE118" i="14"/>
  <c r="AE115" i="14"/>
  <c r="AE112" i="14"/>
  <c r="AE109" i="14"/>
  <c r="AE106" i="14"/>
  <c r="AE103" i="14"/>
  <c r="AE100" i="14"/>
  <c r="AE97" i="14"/>
  <c r="Z106" i="5"/>
  <c r="Z105" i="5"/>
  <c r="Z104" i="5"/>
  <c r="Z103" i="5"/>
  <c r="Z102" i="5"/>
  <c r="Z101" i="5"/>
  <c r="Z100" i="5"/>
  <c r="Z99" i="5"/>
  <c r="Z98" i="5"/>
  <c r="Z97" i="5"/>
  <c r="Z96" i="5"/>
  <c r="Z95" i="5"/>
  <c r="Z94" i="5"/>
  <c r="Z93" i="5"/>
  <c r="Z92" i="5"/>
  <c r="Z91" i="5"/>
  <c r="Z90" i="5"/>
  <c r="Z89" i="5"/>
  <c r="Z88" i="5"/>
  <c r="Z87" i="5"/>
  <c r="Z86" i="5"/>
  <c r="Z85" i="5"/>
  <c r="Z84" i="5"/>
  <c r="Z83" i="5"/>
  <c r="Z82" i="5"/>
  <c r="Z81" i="5"/>
  <c r="Z80" i="5"/>
  <c r="Z79" i="5"/>
  <c r="Z78" i="5"/>
  <c r="Z77" i="5"/>
  <c r="Z76" i="5"/>
  <c r="Z75" i="5"/>
  <c r="Z74" i="5"/>
  <c r="Z73" i="5"/>
  <c r="Z72" i="5"/>
  <c r="Z71" i="5"/>
  <c r="Z70" i="5"/>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AA106" i="5"/>
  <c r="AA105" i="5"/>
  <c r="AA104" i="5"/>
  <c r="AA103" i="5"/>
  <c r="AA102" i="5"/>
  <c r="AA101" i="5"/>
  <c r="AA100" i="5"/>
  <c r="AA99" i="5"/>
  <c r="AA98" i="5"/>
  <c r="AA97" i="5"/>
  <c r="AA96" i="5"/>
  <c r="AA95" i="5"/>
  <c r="AA94" i="5"/>
  <c r="AA93" i="5"/>
  <c r="AA92" i="5"/>
  <c r="AA91" i="5"/>
  <c r="AA90" i="5"/>
  <c r="AA89" i="5"/>
  <c r="AA88" i="5"/>
  <c r="AA87" i="5"/>
  <c r="AA86" i="5"/>
  <c r="AA85" i="5"/>
  <c r="AA84" i="5"/>
  <c r="AA83" i="5"/>
  <c r="AA82" i="5"/>
  <c r="AA81" i="5"/>
  <c r="AA80" i="5"/>
  <c r="AA79" i="5"/>
  <c r="AA78" i="5"/>
  <c r="AA77" i="5"/>
  <c r="AA76" i="5"/>
  <c r="AA75" i="5"/>
  <c r="AA74" i="5"/>
  <c r="AA73" i="5"/>
  <c r="AA72" i="5"/>
  <c r="AA71" i="5"/>
  <c r="AA70" i="5"/>
  <c r="AA69" i="5"/>
  <c r="AA68" i="5"/>
  <c r="AA67" i="5"/>
  <c r="AA66" i="5"/>
  <c r="AA65" i="5"/>
  <c r="AA64" i="5"/>
  <c r="AA63" i="5"/>
  <c r="AA62" i="5"/>
  <c r="AA61" i="5"/>
  <c r="AA60" i="5"/>
  <c r="AA59" i="5"/>
  <c r="AA58" i="5"/>
  <c r="AA57" i="5"/>
  <c r="AA56" i="5"/>
  <c r="AA55" i="5"/>
  <c r="AA54" i="5"/>
  <c r="AA53" i="5"/>
  <c r="AA52" i="5"/>
  <c r="AA51" i="5"/>
  <c r="AA50" i="5"/>
  <c r="AA49" i="5"/>
  <c r="AA48" i="5"/>
  <c r="AA47" i="5"/>
  <c r="AA46" i="5"/>
  <c r="AA45" i="5"/>
  <c r="AA44" i="5"/>
  <c r="AA43" i="5"/>
  <c r="AA42" i="5"/>
  <c r="AA41" i="5"/>
  <c r="AA40" i="5"/>
  <c r="AA39" i="5"/>
  <c r="AA38" i="5"/>
  <c r="AA37" i="5"/>
  <c r="AA36" i="5"/>
  <c r="I5" i="18" l="1"/>
  <c r="I5" i="17"/>
  <c r="O307" i="14"/>
  <c r="O304" i="14"/>
  <c r="O301" i="14"/>
  <c r="O298" i="14"/>
  <c r="O295" i="14"/>
  <c r="O292" i="14"/>
  <c r="O289" i="14"/>
  <c r="O286" i="14"/>
  <c r="O283" i="14"/>
  <c r="O280" i="14"/>
  <c r="O277" i="14"/>
  <c r="O274" i="14"/>
  <c r="O271" i="14"/>
  <c r="O268" i="14"/>
  <c r="O265" i="14"/>
  <c r="O262" i="14"/>
  <c r="O259" i="14"/>
  <c r="O256" i="14"/>
  <c r="O253" i="14"/>
  <c r="O250" i="14"/>
  <c r="O247" i="14"/>
  <c r="O244" i="14"/>
  <c r="O241" i="14"/>
  <c r="O238" i="14"/>
  <c r="O235" i="14"/>
  <c r="O232" i="14"/>
  <c r="O229" i="14"/>
  <c r="O226" i="14"/>
  <c r="O223" i="14"/>
  <c r="O220" i="14"/>
  <c r="O217" i="14"/>
  <c r="O214" i="14"/>
  <c r="O211" i="14"/>
  <c r="O208" i="14"/>
  <c r="O205" i="14"/>
  <c r="O202" i="14"/>
  <c r="O199" i="14"/>
  <c r="O196" i="14"/>
  <c r="O193" i="14"/>
  <c r="O190" i="14"/>
  <c r="O187" i="14"/>
  <c r="O184" i="14"/>
  <c r="O181" i="14"/>
  <c r="O178" i="14"/>
  <c r="O175" i="14"/>
  <c r="O172" i="14"/>
  <c r="O169" i="14"/>
  <c r="O166" i="14"/>
  <c r="O163" i="14"/>
  <c r="O160" i="14"/>
  <c r="O157" i="14"/>
  <c r="O154" i="14"/>
  <c r="O151" i="14"/>
  <c r="O148" i="14"/>
  <c r="O145" i="14"/>
  <c r="O142" i="14"/>
  <c r="O139" i="14"/>
  <c r="O136" i="14"/>
  <c r="O133" i="14"/>
  <c r="O130" i="14"/>
  <c r="O127" i="14"/>
  <c r="O124" i="14"/>
  <c r="O121" i="14"/>
  <c r="O118" i="14"/>
  <c r="O115" i="14"/>
  <c r="O112" i="14"/>
  <c r="O109" i="14"/>
  <c r="O106" i="14"/>
  <c r="O103" i="14"/>
  <c r="O100" i="14"/>
  <c r="O97" i="14"/>
  <c r="D3" i="3"/>
  <c r="J4" i="18" l="1"/>
  <c r="J4" i="17"/>
  <c r="N2" i="18" l="1"/>
  <c r="J2" i="18"/>
  <c r="C2" i="18"/>
  <c r="N2" i="17"/>
  <c r="J2" i="17"/>
  <c r="C2" i="17"/>
  <c r="P4" i="18" l="1"/>
  <c r="J5" i="17"/>
  <c r="J5" i="18"/>
  <c r="P4" i="17"/>
  <c r="AB509" i="6" l="1"/>
  <c r="AB508" i="6"/>
  <c r="AC508" i="6" s="1"/>
  <c r="AB504" i="6"/>
  <c r="AB503" i="6"/>
  <c r="AC503" i="6" s="1"/>
  <c r="AB499" i="6"/>
  <c r="AB498" i="6"/>
  <c r="AC498" i="6" s="1"/>
  <c r="AB494" i="6"/>
  <c r="AB493" i="6"/>
  <c r="AC493" i="6" s="1"/>
  <c r="AB489" i="6"/>
  <c r="AB488" i="6"/>
  <c r="AC488" i="6" s="1"/>
  <c r="AB484" i="6"/>
  <c r="AB483" i="6"/>
  <c r="AC483" i="6" s="1"/>
  <c r="AB479" i="6"/>
  <c r="AB478" i="6"/>
  <c r="AC478" i="6" s="1"/>
  <c r="AB474" i="6"/>
  <c r="AB473" i="6"/>
  <c r="AC473" i="6" s="1"/>
  <c r="AB469" i="6"/>
  <c r="AB468" i="6"/>
  <c r="AC468" i="6" s="1"/>
  <c r="AB464" i="6"/>
  <c r="AB463" i="6"/>
  <c r="AC463" i="6" s="1"/>
  <c r="AB459" i="6"/>
  <c r="AB458" i="6"/>
  <c r="AC458" i="6" s="1"/>
  <c r="AB454" i="6"/>
  <c r="AB453" i="6"/>
  <c r="AC453" i="6" s="1"/>
  <c r="AB449" i="6"/>
  <c r="AB448" i="6"/>
  <c r="AC448" i="6" s="1"/>
  <c r="AB444" i="6"/>
  <c r="AB443" i="6"/>
  <c r="AC443" i="6" s="1"/>
  <c r="AB439" i="6"/>
  <c r="AB438" i="6"/>
  <c r="AC438" i="6" s="1"/>
  <c r="AB434" i="6"/>
  <c r="AB433" i="6"/>
  <c r="AC433" i="6" s="1"/>
  <c r="AB429" i="6"/>
  <c r="AB428" i="6"/>
  <c r="AC428" i="6" s="1"/>
  <c r="AB424" i="6"/>
  <c r="AB423" i="6"/>
  <c r="AC423" i="6" s="1"/>
  <c r="AB419" i="6"/>
  <c r="AB418" i="6"/>
  <c r="AC418" i="6" s="1"/>
  <c r="AB414" i="6"/>
  <c r="AB413" i="6"/>
  <c r="AC413" i="6" s="1"/>
  <c r="AB409" i="6"/>
  <c r="AB408" i="6"/>
  <c r="AC408" i="6" s="1"/>
  <c r="AB404" i="6"/>
  <c r="AB403" i="6"/>
  <c r="AC403" i="6" s="1"/>
  <c r="AB399" i="6"/>
  <c r="AB398" i="6"/>
  <c r="AC398" i="6" s="1"/>
  <c r="AB394" i="6"/>
  <c r="AB393" i="6"/>
  <c r="AC393" i="6" s="1"/>
  <c r="AB389" i="6"/>
  <c r="AB388" i="6"/>
  <c r="AC388" i="6" s="1"/>
  <c r="AB384" i="6"/>
  <c r="AB383" i="6"/>
  <c r="AB379" i="6"/>
  <c r="AB378" i="6"/>
  <c r="AC378" i="6" s="1"/>
  <c r="AB374" i="6"/>
  <c r="AB373" i="6"/>
  <c r="AC373" i="6" s="1"/>
  <c r="AB369" i="6"/>
  <c r="AB368" i="6"/>
  <c r="AC368" i="6" s="1"/>
  <c r="AB364" i="6"/>
  <c r="AB363" i="6"/>
  <c r="AB359" i="6"/>
  <c r="AB358" i="6"/>
  <c r="AC358" i="6" s="1"/>
  <c r="AB354" i="6"/>
  <c r="AB353" i="6"/>
  <c r="AB349" i="6"/>
  <c r="AB348" i="6"/>
  <c r="AB344" i="6"/>
  <c r="AB343" i="6"/>
  <c r="AC343" i="6" s="1"/>
  <c r="AB339" i="6"/>
  <c r="AB338" i="6"/>
  <c r="AC338" i="6" s="1"/>
  <c r="AB334" i="6"/>
  <c r="AB333" i="6"/>
  <c r="AB329" i="6"/>
  <c r="AB328" i="6"/>
  <c r="AC328" i="6" s="1"/>
  <c r="AB324" i="6"/>
  <c r="AB323" i="6"/>
  <c r="AB319" i="6"/>
  <c r="AB318" i="6"/>
  <c r="AC318" i="6" s="1"/>
  <c r="AB314" i="6"/>
  <c r="AB313" i="6"/>
  <c r="AB309" i="6"/>
  <c r="AB308" i="6"/>
  <c r="AC308" i="6" s="1"/>
  <c r="AB304" i="6"/>
  <c r="AB303" i="6"/>
  <c r="AC303" i="6" s="1"/>
  <c r="AB299" i="6"/>
  <c r="AB298" i="6"/>
  <c r="AC298" i="6" s="1"/>
  <c r="AB294" i="6"/>
  <c r="AB293" i="6"/>
  <c r="AC293" i="6" s="1"/>
  <c r="AB289" i="6"/>
  <c r="AB288" i="6"/>
  <c r="AC288" i="6" s="1"/>
  <c r="AB284" i="6"/>
  <c r="AB283" i="6"/>
  <c r="AB279" i="6"/>
  <c r="AB278" i="6"/>
  <c r="AC278" i="6" s="1"/>
  <c r="AB274" i="6"/>
  <c r="AB273" i="6"/>
  <c r="AC273" i="6" s="1"/>
  <c r="AB269" i="6"/>
  <c r="AB268" i="6"/>
  <c r="AC268" i="6" s="1"/>
  <c r="AB264" i="6"/>
  <c r="AB263" i="6"/>
  <c r="AC263" i="6" s="1"/>
  <c r="AB259" i="6"/>
  <c r="AB258" i="6"/>
  <c r="AC258" i="6" s="1"/>
  <c r="AB254" i="6"/>
  <c r="AB253" i="6"/>
  <c r="AC253" i="6" s="1"/>
  <c r="AB249" i="6"/>
  <c r="AB248" i="6"/>
  <c r="AC248" i="6" s="1"/>
  <c r="AB244" i="6"/>
  <c r="AB243" i="6"/>
  <c r="AC243" i="6" s="1"/>
  <c r="AB239" i="6"/>
  <c r="AB238" i="6"/>
  <c r="AC238" i="6" s="1"/>
  <c r="AB234" i="6"/>
  <c r="AB233" i="6"/>
  <c r="AB229" i="6"/>
  <c r="AB228" i="6"/>
  <c r="AC228" i="6" s="1"/>
  <c r="AB224" i="6"/>
  <c r="AB223" i="6"/>
  <c r="AC223" i="6" s="1"/>
  <c r="AB219" i="6"/>
  <c r="AB218" i="6"/>
  <c r="AC218" i="6" s="1"/>
  <c r="AB214" i="6"/>
  <c r="AB213" i="6"/>
  <c r="AC213" i="6" s="1"/>
  <c r="AB209" i="6"/>
  <c r="AB208" i="6"/>
  <c r="AC208" i="6" s="1"/>
  <c r="AB204" i="6"/>
  <c r="AB203" i="6"/>
  <c r="AC203" i="6" s="1"/>
  <c r="AB199" i="6"/>
  <c r="AB198" i="6"/>
  <c r="AC198" i="6" s="1"/>
  <c r="AB194" i="6"/>
  <c r="AB193" i="6"/>
  <c r="AC193" i="6" s="1"/>
  <c r="AB189" i="6"/>
  <c r="AB188" i="6"/>
  <c r="AC188" i="6" s="1"/>
  <c r="AB184" i="6"/>
  <c r="AB183" i="6"/>
  <c r="AC183" i="6" s="1"/>
  <c r="AB179" i="6"/>
  <c r="AB178" i="6"/>
  <c r="AC178" i="6" s="1"/>
  <c r="AB174" i="6"/>
  <c r="AB173" i="6"/>
  <c r="AC173" i="6" s="1"/>
  <c r="AB169" i="6"/>
  <c r="AB168" i="6"/>
  <c r="AC168" i="6" s="1"/>
  <c r="AB164" i="6"/>
  <c r="AB163" i="6"/>
  <c r="AB159" i="6"/>
  <c r="AB158" i="6"/>
  <c r="AC158" i="6" s="1"/>
  <c r="AB154" i="6"/>
  <c r="AB153" i="6"/>
  <c r="AB149" i="6"/>
  <c r="AB148" i="6"/>
  <c r="AB144" i="6"/>
  <c r="AB143" i="6"/>
  <c r="AB139" i="6"/>
  <c r="AB138" i="6"/>
  <c r="AC138" i="6" s="1"/>
  <c r="AB134" i="6"/>
  <c r="AB133" i="6"/>
  <c r="AC133" i="6" s="1"/>
  <c r="AB129" i="6"/>
  <c r="AB128" i="6"/>
  <c r="AB124" i="6"/>
  <c r="AB123" i="6"/>
  <c r="AC123" i="6" s="1"/>
  <c r="AB119" i="6"/>
  <c r="AB118" i="6"/>
  <c r="AC118" i="6" s="1"/>
  <c r="AB114" i="6"/>
  <c r="AB113" i="6"/>
  <c r="AB109" i="6"/>
  <c r="AB108" i="6"/>
  <c r="AB104" i="6"/>
  <c r="AB103" i="6"/>
  <c r="AB99" i="6"/>
  <c r="AB98" i="6"/>
  <c r="AC98" i="6" s="1"/>
  <c r="AB94" i="6"/>
  <c r="AB93" i="6"/>
  <c r="AC93" i="6" s="1"/>
  <c r="AB89" i="6"/>
  <c r="AB88" i="6"/>
  <c r="AC88" i="6" s="1"/>
  <c r="AB84" i="6"/>
  <c r="AB83" i="6"/>
  <c r="AB79" i="6"/>
  <c r="AB78" i="6"/>
  <c r="AC78" i="6" s="1"/>
  <c r="AB74" i="6"/>
  <c r="AB73" i="6"/>
  <c r="AB69" i="6"/>
  <c r="AB68" i="6"/>
  <c r="AC68" i="6" s="1"/>
  <c r="AB64" i="6"/>
  <c r="AB63" i="6"/>
  <c r="AC63" i="6" s="1"/>
  <c r="AB59" i="6"/>
  <c r="AB58" i="6"/>
  <c r="AB54" i="6"/>
  <c r="AB53" i="6"/>
  <c r="AC53" i="6" s="1"/>
  <c r="AB49" i="6"/>
  <c r="AB48" i="6"/>
  <c r="AB44" i="6"/>
  <c r="AB43" i="6"/>
  <c r="AC43" i="6" s="1"/>
  <c r="AB39" i="6"/>
  <c r="AB38" i="6"/>
  <c r="AC38" i="6" s="1"/>
  <c r="AB34" i="6"/>
  <c r="AB33" i="6"/>
  <c r="AC33" i="6" s="1"/>
  <c r="M512" i="6"/>
  <c r="L512" i="6"/>
  <c r="K512" i="6"/>
  <c r="J512" i="6"/>
  <c r="I512" i="6"/>
  <c r="H512" i="6"/>
  <c r="N512" i="6" s="1"/>
  <c r="N511" i="6"/>
  <c r="M511" i="6"/>
  <c r="L511" i="6"/>
  <c r="K511" i="6"/>
  <c r="J511" i="6"/>
  <c r="I511" i="6"/>
  <c r="H511" i="6"/>
  <c r="M510" i="6"/>
  <c r="L510" i="6"/>
  <c r="K510" i="6"/>
  <c r="J510" i="6"/>
  <c r="I510" i="6"/>
  <c r="H510" i="6"/>
  <c r="N510" i="6" s="1"/>
  <c r="M509" i="6"/>
  <c r="L509" i="6"/>
  <c r="K509" i="6"/>
  <c r="J509" i="6"/>
  <c r="I509" i="6"/>
  <c r="H509" i="6"/>
  <c r="N509" i="6" s="1"/>
  <c r="N507" i="6"/>
  <c r="M507" i="6"/>
  <c r="L507" i="6"/>
  <c r="K507" i="6"/>
  <c r="J507" i="6"/>
  <c r="I507" i="6"/>
  <c r="H507" i="6"/>
  <c r="M506" i="6"/>
  <c r="L506" i="6"/>
  <c r="K506" i="6"/>
  <c r="J506" i="6"/>
  <c r="I506" i="6"/>
  <c r="H506" i="6"/>
  <c r="N506" i="6" s="1"/>
  <c r="M505" i="6"/>
  <c r="L505" i="6"/>
  <c r="K505" i="6"/>
  <c r="J505" i="6"/>
  <c r="I505" i="6"/>
  <c r="H505" i="6"/>
  <c r="N505" i="6" s="1"/>
  <c r="M504" i="6"/>
  <c r="L504" i="6"/>
  <c r="K504" i="6"/>
  <c r="J504" i="6"/>
  <c r="I504" i="6"/>
  <c r="H504" i="6"/>
  <c r="N504" i="6" s="1"/>
  <c r="M502" i="6"/>
  <c r="L502" i="6"/>
  <c r="K502" i="6"/>
  <c r="J502" i="6"/>
  <c r="I502" i="6"/>
  <c r="H502" i="6"/>
  <c r="N502" i="6" s="1"/>
  <c r="M501" i="6"/>
  <c r="L501" i="6"/>
  <c r="K501" i="6"/>
  <c r="J501" i="6"/>
  <c r="I501" i="6"/>
  <c r="H501" i="6"/>
  <c r="N501" i="6" s="1"/>
  <c r="M500" i="6"/>
  <c r="L500" i="6"/>
  <c r="K500" i="6"/>
  <c r="J500" i="6"/>
  <c r="I500" i="6"/>
  <c r="H500" i="6"/>
  <c r="N500" i="6" s="1"/>
  <c r="M499" i="6"/>
  <c r="L499" i="6"/>
  <c r="K499" i="6"/>
  <c r="J499" i="6"/>
  <c r="I499" i="6"/>
  <c r="H499" i="6"/>
  <c r="N499" i="6" s="1"/>
  <c r="N497" i="6"/>
  <c r="M497" i="6"/>
  <c r="L497" i="6"/>
  <c r="K497" i="6"/>
  <c r="J497" i="6"/>
  <c r="I497" i="6"/>
  <c r="H497" i="6"/>
  <c r="N496" i="6"/>
  <c r="M496" i="6"/>
  <c r="L496" i="6"/>
  <c r="K496" i="6"/>
  <c r="J496" i="6"/>
  <c r="I496" i="6"/>
  <c r="H496" i="6"/>
  <c r="M495" i="6"/>
  <c r="L495" i="6"/>
  <c r="K495" i="6"/>
  <c r="J495" i="6"/>
  <c r="I495" i="6"/>
  <c r="H495" i="6"/>
  <c r="N495" i="6" s="1"/>
  <c r="M494" i="6"/>
  <c r="L494" i="6"/>
  <c r="K494" i="6"/>
  <c r="J494" i="6"/>
  <c r="I494" i="6"/>
  <c r="H494" i="6"/>
  <c r="N494" i="6" s="1"/>
  <c r="M492" i="6"/>
  <c r="L492" i="6"/>
  <c r="K492" i="6"/>
  <c r="J492" i="6"/>
  <c r="I492" i="6"/>
  <c r="H492" i="6"/>
  <c r="N492" i="6" s="1"/>
  <c r="N491" i="6"/>
  <c r="M491" i="6"/>
  <c r="L491" i="6"/>
  <c r="K491" i="6"/>
  <c r="J491" i="6"/>
  <c r="I491" i="6"/>
  <c r="H491" i="6"/>
  <c r="M490" i="6"/>
  <c r="L490" i="6"/>
  <c r="K490" i="6"/>
  <c r="J490" i="6"/>
  <c r="I490" i="6"/>
  <c r="H490" i="6"/>
  <c r="N490" i="6" s="1"/>
  <c r="M489" i="6"/>
  <c r="L489" i="6"/>
  <c r="K489" i="6"/>
  <c r="J489" i="6"/>
  <c r="I489" i="6"/>
  <c r="H489" i="6"/>
  <c r="N489" i="6" s="1"/>
  <c r="N487" i="6"/>
  <c r="M487" i="6"/>
  <c r="L487" i="6"/>
  <c r="K487" i="6"/>
  <c r="J487" i="6"/>
  <c r="I487" i="6"/>
  <c r="H487" i="6"/>
  <c r="M486" i="6"/>
  <c r="L486" i="6"/>
  <c r="K486" i="6"/>
  <c r="J486" i="6"/>
  <c r="I486" i="6"/>
  <c r="H486" i="6"/>
  <c r="N486" i="6" s="1"/>
  <c r="M485" i="6"/>
  <c r="L485" i="6"/>
  <c r="K485" i="6"/>
  <c r="J485" i="6"/>
  <c r="I485" i="6"/>
  <c r="H485" i="6"/>
  <c r="N485" i="6" s="1"/>
  <c r="M484" i="6"/>
  <c r="L484" i="6"/>
  <c r="K484" i="6"/>
  <c r="J484" i="6"/>
  <c r="I484" i="6"/>
  <c r="H484" i="6"/>
  <c r="N484" i="6" s="1"/>
  <c r="M482" i="6"/>
  <c r="L482" i="6"/>
  <c r="K482" i="6"/>
  <c r="J482" i="6"/>
  <c r="I482" i="6"/>
  <c r="H482" i="6"/>
  <c r="N482" i="6" s="1"/>
  <c r="M481" i="6"/>
  <c r="L481" i="6"/>
  <c r="K481" i="6"/>
  <c r="J481" i="6"/>
  <c r="I481" i="6"/>
  <c r="H481" i="6"/>
  <c r="N481" i="6" s="1"/>
  <c r="M480" i="6"/>
  <c r="L480" i="6"/>
  <c r="K480" i="6"/>
  <c r="J480" i="6"/>
  <c r="I480" i="6"/>
  <c r="H480" i="6"/>
  <c r="N480" i="6" s="1"/>
  <c r="M479" i="6"/>
  <c r="L479" i="6"/>
  <c r="K479" i="6"/>
  <c r="J479" i="6"/>
  <c r="I479" i="6"/>
  <c r="H479" i="6"/>
  <c r="N479" i="6" s="1"/>
  <c r="N477" i="6"/>
  <c r="M477" i="6"/>
  <c r="L477" i="6"/>
  <c r="K477" i="6"/>
  <c r="J477" i="6"/>
  <c r="I477" i="6"/>
  <c r="H477" i="6"/>
  <c r="N476" i="6"/>
  <c r="M476" i="6"/>
  <c r="L476" i="6"/>
  <c r="K476" i="6"/>
  <c r="J476" i="6"/>
  <c r="I476" i="6"/>
  <c r="H476" i="6"/>
  <c r="M475" i="6"/>
  <c r="L475" i="6"/>
  <c r="K475" i="6"/>
  <c r="J475" i="6"/>
  <c r="I475" i="6"/>
  <c r="H475" i="6"/>
  <c r="N475" i="6" s="1"/>
  <c r="M474" i="6"/>
  <c r="L474" i="6"/>
  <c r="K474" i="6"/>
  <c r="J474" i="6"/>
  <c r="I474" i="6"/>
  <c r="H474" i="6"/>
  <c r="N474" i="6" s="1"/>
  <c r="M472" i="6"/>
  <c r="L472" i="6"/>
  <c r="K472" i="6"/>
  <c r="J472" i="6"/>
  <c r="I472" i="6"/>
  <c r="H472" i="6"/>
  <c r="N472" i="6" s="1"/>
  <c r="N471" i="6"/>
  <c r="M471" i="6"/>
  <c r="L471" i="6"/>
  <c r="K471" i="6"/>
  <c r="J471" i="6"/>
  <c r="I471" i="6"/>
  <c r="H471" i="6"/>
  <c r="N470" i="6"/>
  <c r="M470" i="6"/>
  <c r="L470" i="6"/>
  <c r="K470" i="6"/>
  <c r="J470" i="6"/>
  <c r="I470" i="6"/>
  <c r="H470" i="6"/>
  <c r="M469" i="6"/>
  <c r="L469" i="6"/>
  <c r="K469" i="6"/>
  <c r="J469" i="6"/>
  <c r="I469" i="6"/>
  <c r="H469" i="6"/>
  <c r="N469" i="6" s="1"/>
  <c r="M467" i="6"/>
  <c r="L467" i="6"/>
  <c r="K467" i="6"/>
  <c r="J467" i="6"/>
  <c r="I467" i="6"/>
  <c r="H467" i="6"/>
  <c r="N467" i="6" s="1"/>
  <c r="M466" i="6"/>
  <c r="L466" i="6"/>
  <c r="K466" i="6"/>
  <c r="J466" i="6"/>
  <c r="I466" i="6"/>
  <c r="H466" i="6"/>
  <c r="N466" i="6" s="1"/>
  <c r="N465" i="6"/>
  <c r="M465" i="6"/>
  <c r="L465" i="6"/>
  <c r="K465" i="6"/>
  <c r="J465" i="6"/>
  <c r="I465" i="6"/>
  <c r="H465" i="6"/>
  <c r="M464" i="6"/>
  <c r="L464" i="6"/>
  <c r="K464" i="6"/>
  <c r="J464" i="6"/>
  <c r="I464" i="6"/>
  <c r="H464" i="6"/>
  <c r="N464" i="6" s="1"/>
  <c r="M462" i="6"/>
  <c r="L462" i="6"/>
  <c r="K462" i="6"/>
  <c r="J462" i="6"/>
  <c r="I462" i="6"/>
  <c r="H462" i="6"/>
  <c r="N462" i="6" s="1"/>
  <c r="N461" i="6"/>
  <c r="M461" i="6"/>
  <c r="L461" i="6"/>
  <c r="K461" i="6"/>
  <c r="J461" i="6"/>
  <c r="I461" i="6"/>
  <c r="H461" i="6"/>
  <c r="M460" i="6"/>
  <c r="L460" i="6"/>
  <c r="K460" i="6"/>
  <c r="J460" i="6"/>
  <c r="I460" i="6"/>
  <c r="H460" i="6"/>
  <c r="N460" i="6" s="1"/>
  <c r="M459" i="6"/>
  <c r="L459" i="6"/>
  <c r="K459" i="6"/>
  <c r="J459" i="6"/>
  <c r="I459" i="6"/>
  <c r="H459" i="6"/>
  <c r="N459" i="6" s="1"/>
  <c r="M457" i="6"/>
  <c r="L457" i="6"/>
  <c r="K457" i="6"/>
  <c r="J457" i="6"/>
  <c r="I457" i="6"/>
  <c r="H457" i="6"/>
  <c r="N457" i="6" s="1"/>
  <c r="M456" i="6"/>
  <c r="L456" i="6"/>
  <c r="K456" i="6"/>
  <c r="J456" i="6"/>
  <c r="I456" i="6"/>
  <c r="H456" i="6"/>
  <c r="N456" i="6" s="1"/>
  <c r="M455" i="6"/>
  <c r="L455" i="6"/>
  <c r="K455" i="6"/>
  <c r="J455" i="6"/>
  <c r="I455" i="6"/>
  <c r="H455" i="6"/>
  <c r="N455" i="6" s="1"/>
  <c r="M454" i="6"/>
  <c r="L454" i="6"/>
  <c r="K454" i="6"/>
  <c r="J454" i="6"/>
  <c r="I454" i="6"/>
  <c r="H454" i="6"/>
  <c r="N454" i="6" s="1"/>
  <c r="M452" i="6"/>
  <c r="L452" i="6"/>
  <c r="K452" i="6"/>
  <c r="J452" i="6"/>
  <c r="I452" i="6"/>
  <c r="H452" i="6"/>
  <c r="N452" i="6" s="1"/>
  <c r="N451" i="6"/>
  <c r="M451" i="6"/>
  <c r="L451" i="6"/>
  <c r="K451" i="6"/>
  <c r="J451" i="6"/>
  <c r="I451" i="6"/>
  <c r="H451" i="6"/>
  <c r="N450" i="6"/>
  <c r="M450" i="6"/>
  <c r="L450" i="6"/>
  <c r="K450" i="6"/>
  <c r="J450" i="6"/>
  <c r="I450" i="6"/>
  <c r="H450" i="6"/>
  <c r="M449" i="6"/>
  <c r="L449" i="6"/>
  <c r="K449" i="6"/>
  <c r="J449" i="6"/>
  <c r="I449" i="6"/>
  <c r="H449" i="6"/>
  <c r="N449" i="6" s="1"/>
  <c r="M447" i="6"/>
  <c r="L447" i="6"/>
  <c r="K447" i="6"/>
  <c r="J447" i="6"/>
  <c r="I447" i="6"/>
  <c r="H447" i="6"/>
  <c r="N447" i="6" s="1"/>
  <c r="M446" i="6"/>
  <c r="L446" i="6"/>
  <c r="K446" i="6"/>
  <c r="J446" i="6"/>
  <c r="I446" i="6"/>
  <c r="H446" i="6"/>
  <c r="N446" i="6" s="1"/>
  <c r="N445" i="6"/>
  <c r="M445" i="6"/>
  <c r="L445" i="6"/>
  <c r="K445" i="6"/>
  <c r="J445" i="6"/>
  <c r="I445" i="6"/>
  <c r="H445" i="6"/>
  <c r="M444" i="6"/>
  <c r="L444" i="6"/>
  <c r="K444" i="6"/>
  <c r="J444" i="6"/>
  <c r="I444" i="6"/>
  <c r="H444" i="6"/>
  <c r="N444" i="6" s="1"/>
  <c r="M442" i="6"/>
  <c r="L442" i="6"/>
  <c r="K442" i="6"/>
  <c r="J442" i="6"/>
  <c r="I442" i="6"/>
  <c r="H442" i="6"/>
  <c r="N442" i="6" s="1"/>
  <c r="N441" i="6"/>
  <c r="M441" i="6"/>
  <c r="L441" i="6"/>
  <c r="K441" i="6"/>
  <c r="J441" i="6"/>
  <c r="I441" i="6"/>
  <c r="H441" i="6"/>
  <c r="M440" i="6"/>
  <c r="L440" i="6"/>
  <c r="K440" i="6"/>
  <c r="J440" i="6"/>
  <c r="I440" i="6"/>
  <c r="H440" i="6"/>
  <c r="N440" i="6" s="1"/>
  <c r="M439" i="6"/>
  <c r="L439" i="6"/>
  <c r="K439" i="6"/>
  <c r="J439" i="6"/>
  <c r="I439" i="6"/>
  <c r="H439" i="6"/>
  <c r="N439" i="6" s="1"/>
  <c r="M437" i="6"/>
  <c r="L437" i="6"/>
  <c r="K437" i="6"/>
  <c r="J437" i="6"/>
  <c r="I437" i="6"/>
  <c r="H437" i="6"/>
  <c r="N437" i="6" s="1"/>
  <c r="M436" i="6"/>
  <c r="L436" i="6"/>
  <c r="K436" i="6"/>
  <c r="J436" i="6"/>
  <c r="I436" i="6"/>
  <c r="H436" i="6"/>
  <c r="N436" i="6" s="1"/>
  <c r="M435" i="6"/>
  <c r="L435" i="6"/>
  <c r="K435" i="6"/>
  <c r="J435" i="6"/>
  <c r="I435" i="6"/>
  <c r="H435" i="6"/>
  <c r="N435" i="6" s="1"/>
  <c r="M434" i="6"/>
  <c r="L434" i="6"/>
  <c r="K434" i="6"/>
  <c r="J434" i="6"/>
  <c r="I434" i="6"/>
  <c r="H434" i="6"/>
  <c r="N434" i="6" s="1"/>
  <c r="M432" i="6"/>
  <c r="L432" i="6"/>
  <c r="K432" i="6"/>
  <c r="J432" i="6"/>
  <c r="I432" i="6"/>
  <c r="H432" i="6"/>
  <c r="N432" i="6" s="1"/>
  <c r="M431" i="6"/>
  <c r="L431" i="6"/>
  <c r="K431" i="6"/>
  <c r="J431" i="6"/>
  <c r="I431" i="6"/>
  <c r="H431" i="6"/>
  <c r="N431" i="6" s="1"/>
  <c r="M430" i="6"/>
  <c r="L430" i="6"/>
  <c r="K430" i="6"/>
  <c r="J430" i="6"/>
  <c r="I430" i="6"/>
  <c r="H430" i="6"/>
  <c r="N430" i="6" s="1"/>
  <c r="M429" i="6"/>
  <c r="L429" i="6"/>
  <c r="K429" i="6"/>
  <c r="J429" i="6"/>
  <c r="I429" i="6"/>
  <c r="H429" i="6"/>
  <c r="N429" i="6" s="1"/>
  <c r="M427" i="6"/>
  <c r="L427" i="6"/>
  <c r="K427" i="6"/>
  <c r="J427" i="6"/>
  <c r="I427" i="6"/>
  <c r="H427" i="6"/>
  <c r="N427" i="6" s="1"/>
  <c r="M426" i="6"/>
  <c r="L426" i="6"/>
  <c r="K426" i="6"/>
  <c r="J426" i="6"/>
  <c r="I426" i="6"/>
  <c r="H426" i="6"/>
  <c r="N426" i="6" s="1"/>
  <c r="N425" i="6"/>
  <c r="M425" i="6"/>
  <c r="L425" i="6"/>
  <c r="K425" i="6"/>
  <c r="J425" i="6"/>
  <c r="I425" i="6"/>
  <c r="H425" i="6"/>
  <c r="M424" i="6"/>
  <c r="L424" i="6"/>
  <c r="K424" i="6"/>
  <c r="J424" i="6"/>
  <c r="I424" i="6"/>
  <c r="H424" i="6"/>
  <c r="N424" i="6" s="1"/>
  <c r="M422" i="6"/>
  <c r="L422" i="6"/>
  <c r="K422" i="6"/>
  <c r="J422" i="6"/>
  <c r="I422" i="6"/>
  <c r="H422" i="6"/>
  <c r="N422" i="6" s="1"/>
  <c r="M421" i="6"/>
  <c r="L421" i="6"/>
  <c r="K421" i="6"/>
  <c r="J421" i="6"/>
  <c r="I421" i="6"/>
  <c r="H421" i="6"/>
  <c r="N421" i="6" s="1"/>
  <c r="N420" i="6"/>
  <c r="M420" i="6"/>
  <c r="L420" i="6"/>
  <c r="K420" i="6"/>
  <c r="J420" i="6"/>
  <c r="I420" i="6"/>
  <c r="H420" i="6"/>
  <c r="M419" i="6"/>
  <c r="L419" i="6"/>
  <c r="K419" i="6"/>
  <c r="J419" i="6"/>
  <c r="I419" i="6"/>
  <c r="H419" i="6"/>
  <c r="N419" i="6" s="1"/>
  <c r="M417" i="6"/>
  <c r="L417" i="6"/>
  <c r="K417" i="6"/>
  <c r="J417" i="6"/>
  <c r="I417" i="6"/>
  <c r="H417" i="6"/>
  <c r="N417" i="6" s="1"/>
  <c r="M416" i="6"/>
  <c r="L416" i="6"/>
  <c r="K416" i="6"/>
  <c r="J416" i="6"/>
  <c r="I416" i="6"/>
  <c r="H416" i="6"/>
  <c r="N416" i="6" s="1"/>
  <c r="N415" i="6"/>
  <c r="M415" i="6"/>
  <c r="L415" i="6"/>
  <c r="K415" i="6"/>
  <c r="J415" i="6"/>
  <c r="I415" i="6"/>
  <c r="H415" i="6"/>
  <c r="M414" i="6"/>
  <c r="L414" i="6"/>
  <c r="K414" i="6"/>
  <c r="J414" i="6"/>
  <c r="I414" i="6"/>
  <c r="H414" i="6"/>
  <c r="N414" i="6" s="1"/>
  <c r="M412" i="6"/>
  <c r="L412" i="6"/>
  <c r="K412" i="6"/>
  <c r="J412" i="6"/>
  <c r="I412" i="6"/>
  <c r="H412" i="6"/>
  <c r="N412" i="6" s="1"/>
  <c r="M411" i="6"/>
  <c r="L411" i="6"/>
  <c r="K411" i="6"/>
  <c r="J411" i="6"/>
  <c r="I411" i="6"/>
  <c r="H411" i="6"/>
  <c r="N411" i="6" s="1"/>
  <c r="M410" i="6"/>
  <c r="L410" i="6"/>
  <c r="K410" i="6"/>
  <c r="J410" i="6"/>
  <c r="I410" i="6"/>
  <c r="H410" i="6"/>
  <c r="N410" i="6" s="1"/>
  <c r="M409" i="6"/>
  <c r="L409" i="6"/>
  <c r="K409" i="6"/>
  <c r="J409" i="6"/>
  <c r="I409" i="6"/>
  <c r="H409" i="6"/>
  <c r="N409" i="6" s="1"/>
  <c r="N407" i="6"/>
  <c r="M407" i="6"/>
  <c r="L407" i="6"/>
  <c r="K407" i="6"/>
  <c r="J407" i="6"/>
  <c r="I407" i="6"/>
  <c r="H407" i="6"/>
  <c r="N406" i="6"/>
  <c r="M406" i="6"/>
  <c r="L406" i="6"/>
  <c r="K406" i="6"/>
  <c r="J406" i="6"/>
  <c r="I406" i="6"/>
  <c r="H406" i="6"/>
  <c r="M405" i="6"/>
  <c r="L405" i="6"/>
  <c r="K405" i="6"/>
  <c r="J405" i="6"/>
  <c r="I405" i="6"/>
  <c r="H405" i="6"/>
  <c r="N405" i="6" s="1"/>
  <c r="M404" i="6"/>
  <c r="L404" i="6"/>
  <c r="K404" i="6"/>
  <c r="J404" i="6"/>
  <c r="I404" i="6"/>
  <c r="H404" i="6"/>
  <c r="N404" i="6" s="1"/>
  <c r="M402" i="6"/>
  <c r="L402" i="6"/>
  <c r="K402" i="6"/>
  <c r="J402" i="6"/>
  <c r="I402" i="6"/>
  <c r="H402" i="6"/>
  <c r="N402" i="6" s="1"/>
  <c r="N401" i="6"/>
  <c r="M401" i="6"/>
  <c r="L401" i="6"/>
  <c r="K401" i="6"/>
  <c r="J401" i="6"/>
  <c r="I401" i="6"/>
  <c r="H401" i="6"/>
  <c r="M400" i="6"/>
  <c r="L400" i="6"/>
  <c r="K400" i="6"/>
  <c r="J400" i="6"/>
  <c r="I400" i="6"/>
  <c r="H400" i="6"/>
  <c r="N400" i="6" s="1"/>
  <c r="M399" i="6"/>
  <c r="L399" i="6"/>
  <c r="K399" i="6"/>
  <c r="J399" i="6"/>
  <c r="I399" i="6"/>
  <c r="H399" i="6"/>
  <c r="N399" i="6" s="1"/>
  <c r="N397" i="6"/>
  <c r="M397" i="6"/>
  <c r="L397" i="6"/>
  <c r="K397" i="6"/>
  <c r="J397" i="6"/>
  <c r="I397" i="6"/>
  <c r="H397" i="6"/>
  <c r="M396" i="6"/>
  <c r="L396" i="6"/>
  <c r="K396" i="6"/>
  <c r="J396" i="6"/>
  <c r="I396" i="6"/>
  <c r="H396" i="6"/>
  <c r="N396" i="6" s="1"/>
  <c r="M395" i="6"/>
  <c r="L395" i="6"/>
  <c r="K395" i="6"/>
  <c r="J395" i="6"/>
  <c r="I395" i="6"/>
  <c r="H395" i="6"/>
  <c r="N395" i="6" s="1"/>
  <c r="M394" i="6"/>
  <c r="L394" i="6"/>
  <c r="K394" i="6"/>
  <c r="J394" i="6"/>
  <c r="I394" i="6"/>
  <c r="H394" i="6"/>
  <c r="N394" i="6" s="1"/>
  <c r="M392" i="6"/>
  <c r="L392" i="6"/>
  <c r="K392" i="6"/>
  <c r="J392" i="6"/>
  <c r="I392" i="6"/>
  <c r="H392" i="6"/>
  <c r="N392" i="6" s="1"/>
  <c r="M391" i="6"/>
  <c r="L391" i="6"/>
  <c r="K391" i="6"/>
  <c r="J391" i="6"/>
  <c r="I391" i="6"/>
  <c r="H391" i="6"/>
  <c r="N391" i="6" s="1"/>
  <c r="M390" i="6"/>
  <c r="L390" i="6"/>
  <c r="K390" i="6"/>
  <c r="J390" i="6"/>
  <c r="I390" i="6"/>
  <c r="H390" i="6"/>
  <c r="N390" i="6" s="1"/>
  <c r="M389" i="6"/>
  <c r="L389" i="6"/>
  <c r="K389" i="6"/>
  <c r="J389" i="6"/>
  <c r="I389" i="6"/>
  <c r="H389" i="6"/>
  <c r="N389" i="6" s="1"/>
  <c r="M387" i="6"/>
  <c r="L387" i="6"/>
  <c r="K387" i="6"/>
  <c r="J387" i="6"/>
  <c r="I387" i="6"/>
  <c r="H387" i="6"/>
  <c r="N387" i="6" s="1"/>
  <c r="M386" i="6"/>
  <c r="L386" i="6"/>
  <c r="K386" i="6"/>
  <c r="J386" i="6"/>
  <c r="I386" i="6"/>
  <c r="H386" i="6"/>
  <c r="N386" i="6" s="1"/>
  <c r="M385" i="6"/>
  <c r="L385" i="6"/>
  <c r="K385" i="6"/>
  <c r="J385" i="6"/>
  <c r="I385" i="6"/>
  <c r="H385" i="6"/>
  <c r="N385" i="6" s="1"/>
  <c r="M384" i="6"/>
  <c r="L384" i="6"/>
  <c r="K384" i="6"/>
  <c r="J384" i="6"/>
  <c r="I384" i="6"/>
  <c r="H384" i="6"/>
  <c r="N384" i="6" s="1"/>
  <c r="M382" i="6"/>
  <c r="L382" i="6"/>
  <c r="K382" i="6"/>
  <c r="J382" i="6"/>
  <c r="I382" i="6"/>
  <c r="H382" i="6"/>
  <c r="N382" i="6" s="1"/>
  <c r="M381" i="6"/>
  <c r="L381" i="6"/>
  <c r="K381" i="6"/>
  <c r="J381" i="6"/>
  <c r="I381" i="6"/>
  <c r="H381" i="6"/>
  <c r="N381" i="6" s="1"/>
  <c r="M380" i="6"/>
  <c r="L380" i="6"/>
  <c r="K380" i="6"/>
  <c r="J380" i="6"/>
  <c r="I380" i="6"/>
  <c r="H380" i="6"/>
  <c r="N380" i="6" s="1"/>
  <c r="M379" i="6"/>
  <c r="L379" i="6"/>
  <c r="K379" i="6"/>
  <c r="J379" i="6"/>
  <c r="I379" i="6"/>
  <c r="H379" i="6"/>
  <c r="N379" i="6" s="1"/>
  <c r="M377" i="6"/>
  <c r="L377" i="6"/>
  <c r="K377" i="6"/>
  <c r="J377" i="6"/>
  <c r="I377" i="6"/>
  <c r="H377" i="6"/>
  <c r="N377" i="6" s="1"/>
  <c r="M376" i="6"/>
  <c r="L376" i="6"/>
  <c r="K376" i="6"/>
  <c r="J376" i="6"/>
  <c r="I376" i="6"/>
  <c r="H376" i="6"/>
  <c r="N376" i="6" s="1"/>
  <c r="M375" i="6"/>
  <c r="L375" i="6"/>
  <c r="K375" i="6"/>
  <c r="J375" i="6"/>
  <c r="I375" i="6"/>
  <c r="H375" i="6"/>
  <c r="N375" i="6" s="1"/>
  <c r="M374" i="6"/>
  <c r="L374" i="6"/>
  <c r="K374" i="6"/>
  <c r="J374" i="6"/>
  <c r="I374" i="6"/>
  <c r="H374" i="6"/>
  <c r="N374" i="6" s="1"/>
  <c r="M372" i="6"/>
  <c r="L372" i="6"/>
  <c r="K372" i="6"/>
  <c r="J372" i="6"/>
  <c r="I372" i="6"/>
  <c r="H372" i="6"/>
  <c r="N372" i="6" s="1"/>
  <c r="M371" i="6"/>
  <c r="L371" i="6"/>
  <c r="K371" i="6"/>
  <c r="J371" i="6"/>
  <c r="I371" i="6"/>
  <c r="H371" i="6"/>
  <c r="N371" i="6" s="1"/>
  <c r="M370" i="6"/>
  <c r="L370" i="6"/>
  <c r="K370" i="6"/>
  <c r="J370" i="6"/>
  <c r="I370" i="6"/>
  <c r="H370" i="6"/>
  <c r="N370" i="6" s="1"/>
  <c r="M369" i="6"/>
  <c r="L369" i="6"/>
  <c r="K369" i="6"/>
  <c r="J369" i="6"/>
  <c r="I369" i="6"/>
  <c r="H369" i="6"/>
  <c r="N369" i="6" s="1"/>
  <c r="M367" i="6"/>
  <c r="L367" i="6"/>
  <c r="K367" i="6"/>
  <c r="J367" i="6"/>
  <c r="I367" i="6"/>
  <c r="H367" i="6"/>
  <c r="N367" i="6" s="1"/>
  <c r="M366" i="6"/>
  <c r="L366" i="6"/>
  <c r="K366" i="6"/>
  <c r="J366" i="6"/>
  <c r="I366" i="6"/>
  <c r="H366" i="6"/>
  <c r="N366" i="6" s="1"/>
  <c r="M365" i="6"/>
  <c r="L365" i="6"/>
  <c r="K365" i="6"/>
  <c r="J365" i="6"/>
  <c r="I365" i="6"/>
  <c r="H365" i="6"/>
  <c r="N365" i="6" s="1"/>
  <c r="M364" i="6"/>
  <c r="L364" i="6"/>
  <c r="K364" i="6"/>
  <c r="J364" i="6"/>
  <c r="I364" i="6"/>
  <c r="H364" i="6"/>
  <c r="N364" i="6" s="1"/>
  <c r="M362" i="6"/>
  <c r="L362" i="6"/>
  <c r="K362" i="6"/>
  <c r="J362" i="6"/>
  <c r="I362" i="6"/>
  <c r="H362" i="6"/>
  <c r="N362" i="6" s="1"/>
  <c r="M361" i="6"/>
  <c r="L361" i="6"/>
  <c r="K361" i="6"/>
  <c r="J361" i="6"/>
  <c r="I361" i="6"/>
  <c r="H361" i="6"/>
  <c r="N361" i="6" s="1"/>
  <c r="M360" i="6"/>
  <c r="L360" i="6"/>
  <c r="K360" i="6"/>
  <c r="J360" i="6"/>
  <c r="I360" i="6"/>
  <c r="H360" i="6"/>
  <c r="N360" i="6" s="1"/>
  <c r="M359" i="6"/>
  <c r="L359" i="6"/>
  <c r="K359" i="6"/>
  <c r="J359" i="6"/>
  <c r="I359" i="6"/>
  <c r="H359" i="6"/>
  <c r="N359" i="6" s="1"/>
  <c r="M357" i="6"/>
  <c r="L357" i="6"/>
  <c r="K357" i="6"/>
  <c r="J357" i="6"/>
  <c r="I357" i="6"/>
  <c r="H357" i="6"/>
  <c r="N357" i="6" s="1"/>
  <c r="M356" i="6"/>
  <c r="L356" i="6"/>
  <c r="K356" i="6"/>
  <c r="J356" i="6"/>
  <c r="I356" i="6"/>
  <c r="H356" i="6"/>
  <c r="N356" i="6" s="1"/>
  <c r="M355" i="6"/>
  <c r="L355" i="6"/>
  <c r="K355" i="6"/>
  <c r="J355" i="6"/>
  <c r="I355" i="6"/>
  <c r="H355" i="6"/>
  <c r="N355" i="6" s="1"/>
  <c r="M354" i="6"/>
  <c r="L354" i="6"/>
  <c r="K354" i="6"/>
  <c r="J354" i="6"/>
  <c r="I354" i="6"/>
  <c r="H354" i="6"/>
  <c r="N354" i="6" s="1"/>
  <c r="M352" i="6"/>
  <c r="L352" i="6"/>
  <c r="K352" i="6"/>
  <c r="J352" i="6"/>
  <c r="I352" i="6"/>
  <c r="H352" i="6"/>
  <c r="N352" i="6" s="1"/>
  <c r="M351" i="6"/>
  <c r="L351" i="6"/>
  <c r="K351" i="6"/>
  <c r="J351" i="6"/>
  <c r="I351" i="6"/>
  <c r="H351" i="6"/>
  <c r="N351" i="6" s="1"/>
  <c r="M350" i="6"/>
  <c r="L350" i="6"/>
  <c r="K350" i="6"/>
  <c r="J350" i="6"/>
  <c r="I350" i="6"/>
  <c r="H350" i="6"/>
  <c r="N350" i="6" s="1"/>
  <c r="M349" i="6"/>
  <c r="L349" i="6"/>
  <c r="K349" i="6"/>
  <c r="J349" i="6"/>
  <c r="I349" i="6"/>
  <c r="H349" i="6"/>
  <c r="N349" i="6" s="1"/>
  <c r="M347" i="6"/>
  <c r="L347" i="6"/>
  <c r="K347" i="6"/>
  <c r="J347" i="6"/>
  <c r="I347" i="6"/>
  <c r="H347" i="6"/>
  <c r="N347" i="6" s="1"/>
  <c r="M346" i="6"/>
  <c r="L346" i="6"/>
  <c r="K346" i="6"/>
  <c r="J346" i="6"/>
  <c r="I346" i="6"/>
  <c r="H346" i="6"/>
  <c r="N346" i="6" s="1"/>
  <c r="M345" i="6"/>
  <c r="L345" i="6"/>
  <c r="K345" i="6"/>
  <c r="J345" i="6"/>
  <c r="I345" i="6"/>
  <c r="H345" i="6"/>
  <c r="N345" i="6" s="1"/>
  <c r="M344" i="6"/>
  <c r="L344" i="6"/>
  <c r="K344" i="6"/>
  <c r="J344" i="6"/>
  <c r="I344" i="6"/>
  <c r="H344" i="6"/>
  <c r="N344" i="6" s="1"/>
  <c r="M342" i="6"/>
  <c r="L342" i="6"/>
  <c r="K342" i="6"/>
  <c r="J342" i="6"/>
  <c r="I342" i="6"/>
  <c r="H342" i="6"/>
  <c r="N342" i="6" s="1"/>
  <c r="M341" i="6"/>
  <c r="L341" i="6"/>
  <c r="K341" i="6"/>
  <c r="J341" i="6"/>
  <c r="I341" i="6"/>
  <c r="H341" i="6"/>
  <c r="N341" i="6" s="1"/>
  <c r="M340" i="6"/>
  <c r="L340" i="6"/>
  <c r="K340" i="6"/>
  <c r="J340" i="6"/>
  <c r="I340" i="6"/>
  <c r="H340" i="6"/>
  <c r="N340" i="6" s="1"/>
  <c r="M339" i="6"/>
  <c r="L339" i="6"/>
  <c r="K339" i="6"/>
  <c r="J339" i="6"/>
  <c r="I339" i="6"/>
  <c r="H339" i="6"/>
  <c r="N339" i="6" s="1"/>
  <c r="M337" i="6"/>
  <c r="L337" i="6"/>
  <c r="K337" i="6"/>
  <c r="J337" i="6"/>
  <c r="I337" i="6"/>
  <c r="H337" i="6"/>
  <c r="N337" i="6" s="1"/>
  <c r="M336" i="6"/>
  <c r="L336" i="6"/>
  <c r="K336" i="6"/>
  <c r="J336" i="6"/>
  <c r="I336" i="6"/>
  <c r="H336" i="6"/>
  <c r="N336" i="6" s="1"/>
  <c r="M335" i="6"/>
  <c r="L335" i="6"/>
  <c r="K335" i="6"/>
  <c r="J335" i="6"/>
  <c r="I335" i="6"/>
  <c r="H335" i="6"/>
  <c r="N335" i="6" s="1"/>
  <c r="M334" i="6"/>
  <c r="L334" i="6"/>
  <c r="K334" i="6"/>
  <c r="J334" i="6"/>
  <c r="I334" i="6"/>
  <c r="H334" i="6"/>
  <c r="N334" i="6" s="1"/>
  <c r="M332" i="6"/>
  <c r="L332" i="6"/>
  <c r="K332" i="6"/>
  <c r="J332" i="6"/>
  <c r="I332" i="6"/>
  <c r="H332" i="6"/>
  <c r="N332" i="6" s="1"/>
  <c r="M331" i="6"/>
  <c r="L331" i="6"/>
  <c r="K331" i="6"/>
  <c r="J331" i="6"/>
  <c r="I331" i="6"/>
  <c r="H331" i="6"/>
  <c r="N331" i="6" s="1"/>
  <c r="M330" i="6"/>
  <c r="L330" i="6"/>
  <c r="K330" i="6"/>
  <c r="J330" i="6"/>
  <c r="I330" i="6"/>
  <c r="H330" i="6"/>
  <c r="N330" i="6" s="1"/>
  <c r="M329" i="6"/>
  <c r="L329" i="6"/>
  <c r="K329" i="6"/>
  <c r="J329" i="6"/>
  <c r="I329" i="6"/>
  <c r="H329" i="6"/>
  <c r="N329" i="6" s="1"/>
  <c r="M327" i="6"/>
  <c r="L327" i="6"/>
  <c r="K327" i="6"/>
  <c r="J327" i="6"/>
  <c r="I327" i="6"/>
  <c r="H327" i="6"/>
  <c r="N327" i="6" s="1"/>
  <c r="M326" i="6"/>
  <c r="L326" i="6"/>
  <c r="K326" i="6"/>
  <c r="J326" i="6"/>
  <c r="I326" i="6"/>
  <c r="H326" i="6"/>
  <c r="N326" i="6" s="1"/>
  <c r="M325" i="6"/>
  <c r="L325" i="6"/>
  <c r="K325" i="6"/>
  <c r="J325" i="6"/>
  <c r="I325" i="6"/>
  <c r="H325" i="6"/>
  <c r="N325" i="6" s="1"/>
  <c r="M324" i="6"/>
  <c r="L324" i="6"/>
  <c r="K324" i="6"/>
  <c r="J324" i="6"/>
  <c r="I324" i="6"/>
  <c r="H324" i="6"/>
  <c r="N324" i="6" s="1"/>
  <c r="M322" i="6"/>
  <c r="L322" i="6"/>
  <c r="K322" i="6"/>
  <c r="J322" i="6"/>
  <c r="I322" i="6"/>
  <c r="H322" i="6"/>
  <c r="N322" i="6" s="1"/>
  <c r="M321" i="6"/>
  <c r="L321" i="6"/>
  <c r="K321" i="6"/>
  <c r="J321" i="6"/>
  <c r="I321" i="6"/>
  <c r="H321" i="6"/>
  <c r="N321" i="6" s="1"/>
  <c r="M320" i="6"/>
  <c r="L320" i="6"/>
  <c r="K320" i="6"/>
  <c r="J320" i="6"/>
  <c r="I320" i="6"/>
  <c r="H320" i="6"/>
  <c r="N320" i="6" s="1"/>
  <c r="M319" i="6"/>
  <c r="L319" i="6"/>
  <c r="K319" i="6"/>
  <c r="J319" i="6"/>
  <c r="I319" i="6"/>
  <c r="H319" i="6"/>
  <c r="N319" i="6" s="1"/>
  <c r="M317" i="6"/>
  <c r="L317" i="6"/>
  <c r="K317" i="6"/>
  <c r="J317" i="6"/>
  <c r="I317" i="6"/>
  <c r="H317" i="6"/>
  <c r="N317" i="6" s="1"/>
  <c r="M316" i="6"/>
  <c r="L316" i="6"/>
  <c r="K316" i="6"/>
  <c r="J316" i="6"/>
  <c r="I316" i="6"/>
  <c r="H316" i="6"/>
  <c r="N316" i="6" s="1"/>
  <c r="M315" i="6"/>
  <c r="L315" i="6"/>
  <c r="K315" i="6"/>
  <c r="J315" i="6"/>
  <c r="I315" i="6"/>
  <c r="H315" i="6"/>
  <c r="N315" i="6" s="1"/>
  <c r="M314" i="6"/>
  <c r="L314" i="6"/>
  <c r="K314" i="6"/>
  <c r="J314" i="6"/>
  <c r="I314" i="6"/>
  <c r="H314" i="6"/>
  <c r="N314" i="6" s="1"/>
  <c r="M312" i="6"/>
  <c r="L312" i="6"/>
  <c r="K312" i="6"/>
  <c r="J312" i="6"/>
  <c r="I312" i="6"/>
  <c r="H312" i="6"/>
  <c r="N312" i="6" s="1"/>
  <c r="M311" i="6"/>
  <c r="L311" i="6"/>
  <c r="K311" i="6"/>
  <c r="J311" i="6"/>
  <c r="I311" i="6"/>
  <c r="H311" i="6"/>
  <c r="N311" i="6" s="1"/>
  <c r="M310" i="6"/>
  <c r="L310" i="6"/>
  <c r="K310" i="6"/>
  <c r="J310" i="6"/>
  <c r="I310" i="6"/>
  <c r="H310" i="6"/>
  <c r="N310" i="6" s="1"/>
  <c r="M309" i="6"/>
  <c r="L309" i="6"/>
  <c r="K309" i="6"/>
  <c r="J309" i="6"/>
  <c r="I309" i="6"/>
  <c r="H309" i="6"/>
  <c r="N309" i="6" s="1"/>
  <c r="M307" i="6"/>
  <c r="L307" i="6"/>
  <c r="K307" i="6"/>
  <c r="J307" i="6"/>
  <c r="I307" i="6"/>
  <c r="H307" i="6"/>
  <c r="N307" i="6" s="1"/>
  <c r="M306" i="6"/>
  <c r="L306" i="6"/>
  <c r="K306" i="6"/>
  <c r="J306" i="6"/>
  <c r="I306" i="6"/>
  <c r="H306" i="6"/>
  <c r="N306" i="6" s="1"/>
  <c r="M305" i="6"/>
  <c r="L305" i="6"/>
  <c r="K305" i="6"/>
  <c r="J305" i="6"/>
  <c r="I305" i="6"/>
  <c r="H305" i="6"/>
  <c r="N305" i="6" s="1"/>
  <c r="M304" i="6"/>
  <c r="L304" i="6"/>
  <c r="K304" i="6"/>
  <c r="J304" i="6"/>
  <c r="I304" i="6"/>
  <c r="H304" i="6"/>
  <c r="N304" i="6" s="1"/>
  <c r="M302" i="6"/>
  <c r="L302" i="6"/>
  <c r="K302" i="6"/>
  <c r="J302" i="6"/>
  <c r="I302" i="6"/>
  <c r="H302" i="6"/>
  <c r="N302" i="6" s="1"/>
  <c r="M301" i="6"/>
  <c r="L301" i="6"/>
  <c r="K301" i="6"/>
  <c r="J301" i="6"/>
  <c r="I301" i="6"/>
  <c r="H301" i="6"/>
  <c r="N301" i="6" s="1"/>
  <c r="M300" i="6"/>
  <c r="L300" i="6"/>
  <c r="K300" i="6"/>
  <c r="J300" i="6"/>
  <c r="I300" i="6"/>
  <c r="H300" i="6"/>
  <c r="N300" i="6" s="1"/>
  <c r="M299" i="6"/>
  <c r="L299" i="6"/>
  <c r="K299" i="6"/>
  <c r="J299" i="6"/>
  <c r="I299" i="6"/>
  <c r="H299" i="6"/>
  <c r="N299" i="6" s="1"/>
  <c r="M297" i="6"/>
  <c r="L297" i="6"/>
  <c r="K297" i="6"/>
  <c r="J297" i="6"/>
  <c r="I297" i="6"/>
  <c r="H297" i="6"/>
  <c r="N297" i="6" s="1"/>
  <c r="M296" i="6"/>
  <c r="L296" i="6"/>
  <c r="K296" i="6"/>
  <c r="J296" i="6"/>
  <c r="I296" i="6"/>
  <c r="H296" i="6"/>
  <c r="N296" i="6" s="1"/>
  <c r="M295" i="6"/>
  <c r="L295" i="6"/>
  <c r="K295" i="6"/>
  <c r="J295" i="6"/>
  <c r="I295" i="6"/>
  <c r="H295" i="6"/>
  <c r="N295" i="6" s="1"/>
  <c r="M294" i="6"/>
  <c r="L294" i="6"/>
  <c r="K294" i="6"/>
  <c r="J294" i="6"/>
  <c r="I294" i="6"/>
  <c r="H294" i="6"/>
  <c r="N294" i="6" s="1"/>
  <c r="M292" i="6"/>
  <c r="L292" i="6"/>
  <c r="K292" i="6"/>
  <c r="J292" i="6"/>
  <c r="I292" i="6"/>
  <c r="H292" i="6"/>
  <c r="N292" i="6" s="1"/>
  <c r="M291" i="6"/>
  <c r="L291" i="6"/>
  <c r="K291" i="6"/>
  <c r="J291" i="6"/>
  <c r="I291" i="6"/>
  <c r="H291" i="6"/>
  <c r="N291" i="6" s="1"/>
  <c r="M290" i="6"/>
  <c r="L290" i="6"/>
  <c r="K290" i="6"/>
  <c r="J290" i="6"/>
  <c r="I290" i="6"/>
  <c r="H290" i="6"/>
  <c r="N290" i="6" s="1"/>
  <c r="M289" i="6"/>
  <c r="L289" i="6"/>
  <c r="K289" i="6"/>
  <c r="J289" i="6"/>
  <c r="I289" i="6"/>
  <c r="H289" i="6"/>
  <c r="N289" i="6" s="1"/>
  <c r="M287" i="6"/>
  <c r="L287" i="6"/>
  <c r="K287" i="6"/>
  <c r="J287" i="6"/>
  <c r="I287" i="6"/>
  <c r="H287" i="6"/>
  <c r="N287" i="6" s="1"/>
  <c r="M286" i="6"/>
  <c r="L286" i="6"/>
  <c r="K286" i="6"/>
  <c r="J286" i="6"/>
  <c r="I286" i="6"/>
  <c r="H286" i="6"/>
  <c r="N286" i="6" s="1"/>
  <c r="M285" i="6"/>
  <c r="L285" i="6"/>
  <c r="K285" i="6"/>
  <c r="J285" i="6"/>
  <c r="I285" i="6"/>
  <c r="H285" i="6"/>
  <c r="N285" i="6" s="1"/>
  <c r="M284" i="6"/>
  <c r="L284" i="6"/>
  <c r="K284" i="6"/>
  <c r="J284" i="6"/>
  <c r="I284" i="6"/>
  <c r="H284" i="6"/>
  <c r="N284" i="6" s="1"/>
  <c r="M282" i="6"/>
  <c r="L282" i="6"/>
  <c r="K282" i="6"/>
  <c r="J282" i="6"/>
  <c r="I282" i="6"/>
  <c r="H282" i="6"/>
  <c r="N282" i="6" s="1"/>
  <c r="M281" i="6"/>
  <c r="L281" i="6"/>
  <c r="K281" i="6"/>
  <c r="J281" i="6"/>
  <c r="I281" i="6"/>
  <c r="H281" i="6"/>
  <c r="N281" i="6" s="1"/>
  <c r="N280" i="6"/>
  <c r="M280" i="6"/>
  <c r="L280" i="6"/>
  <c r="K280" i="6"/>
  <c r="J280" i="6"/>
  <c r="I280" i="6"/>
  <c r="H280" i="6"/>
  <c r="M279" i="6"/>
  <c r="L279" i="6"/>
  <c r="K279" i="6"/>
  <c r="J279" i="6"/>
  <c r="I279" i="6"/>
  <c r="H279" i="6"/>
  <c r="N279" i="6" s="1"/>
  <c r="M277" i="6"/>
  <c r="L277" i="6"/>
  <c r="K277" i="6"/>
  <c r="J277" i="6"/>
  <c r="I277" i="6"/>
  <c r="H277" i="6"/>
  <c r="N277" i="6" s="1"/>
  <c r="M276" i="6"/>
  <c r="L276" i="6"/>
  <c r="K276" i="6"/>
  <c r="J276" i="6"/>
  <c r="I276" i="6"/>
  <c r="H276" i="6"/>
  <c r="N276" i="6" s="1"/>
  <c r="M275" i="6"/>
  <c r="L275" i="6"/>
  <c r="K275" i="6"/>
  <c r="J275" i="6"/>
  <c r="I275" i="6"/>
  <c r="H275" i="6"/>
  <c r="N275" i="6" s="1"/>
  <c r="M274" i="6"/>
  <c r="L274" i="6"/>
  <c r="K274" i="6"/>
  <c r="J274" i="6"/>
  <c r="I274" i="6"/>
  <c r="H274" i="6"/>
  <c r="N274" i="6" s="1"/>
  <c r="M272" i="6"/>
  <c r="L272" i="6"/>
  <c r="K272" i="6"/>
  <c r="J272" i="6"/>
  <c r="I272" i="6"/>
  <c r="H272" i="6"/>
  <c r="N272" i="6" s="1"/>
  <c r="M271" i="6"/>
  <c r="L271" i="6"/>
  <c r="K271" i="6"/>
  <c r="J271" i="6"/>
  <c r="I271" i="6"/>
  <c r="H271" i="6"/>
  <c r="N271" i="6" s="1"/>
  <c r="M270" i="6"/>
  <c r="L270" i="6"/>
  <c r="K270" i="6"/>
  <c r="J270" i="6"/>
  <c r="I270" i="6"/>
  <c r="H270" i="6"/>
  <c r="N270" i="6" s="1"/>
  <c r="M269" i="6"/>
  <c r="L269" i="6"/>
  <c r="K269" i="6"/>
  <c r="J269" i="6"/>
  <c r="I269" i="6"/>
  <c r="H269" i="6"/>
  <c r="N269" i="6" s="1"/>
  <c r="M267" i="6"/>
  <c r="L267" i="6"/>
  <c r="K267" i="6"/>
  <c r="J267" i="6"/>
  <c r="I267" i="6"/>
  <c r="H267" i="6"/>
  <c r="N267" i="6" s="1"/>
  <c r="M266" i="6"/>
  <c r="L266" i="6"/>
  <c r="K266" i="6"/>
  <c r="J266" i="6"/>
  <c r="I266" i="6"/>
  <c r="H266" i="6"/>
  <c r="N266" i="6" s="1"/>
  <c r="M265" i="6"/>
  <c r="L265" i="6"/>
  <c r="K265" i="6"/>
  <c r="J265" i="6"/>
  <c r="I265" i="6"/>
  <c r="H265" i="6"/>
  <c r="N265" i="6" s="1"/>
  <c r="M264" i="6"/>
  <c r="L264" i="6"/>
  <c r="K264" i="6"/>
  <c r="J264" i="6"/>
  <c r="I264" i="6"/>
  <c r="H264" i="6"/>
  <c r="N264" i="6" s="1"/>
  <c r="M262" i="6"/>
  <c r="L262" i="6"/>
  <c r="K262" i="6"/>
  <c r="J262" i="6"/>
  <c r="I262" i="6"/>
  <c r="H262" i="6"/>
  <c r="N262" i="6" s="1"/>
  <c r="M261" i="6"/>
  <c r="L261" i="6"/>
  <c r="K261" i="6"/>
  <c r="J261" i="6"/>
  <c r="I261" i="6"/>
  <c r="H261" i="6"/>
  <c r="N261" i="6" s="1"/>
  <c r="M260" i="6"/>
  <c r="L260" i="6"/>
  <c r="K260" i="6"/>
  <c r="J260" i="6"/>
  <c r="I260" i="6"/>
  <c r="H260" i="6"/>
  <c r="N260" i="6" s="1"/>
  <c r="N259" i="6"/>
  <c r="M259" i="6"/>
  <c r="L259" i="6"/>
  <c r="K259" i="6"/>
  <c r="J259" i="6"/>
  <c r="I259" i="6"/>
  <c r="H259" i="6"/>
  <c r="M257" i="6"/>
  <c r="L257" i="6"/>
  <c r="K257" i="6"/>
  <c r="J257" i="6"/>
  <c r="I257" i="6"/>
  <c r="H257" i="6"/>
  <c r="N257" i="6" s="1"/>
  <c r="M256" i="6"/>
  <c r="L256" i="6"/>
  <c r="K256" i="6"/>
  <c r="J256" i="6"/>
  <c r="I256" i="6"/>
  <c r="H256" i="6"/>
  <c r="N256" i="6" s="1"/>
  <c r="M255" i="6"/>
  <c r="L255" i="6"/>
  <c r="K255" i="6"/>
  <c r="J255" i="6"/>
  <c r="I255" i="6"/>
  <c r="H255" i="6"/>
  <c r="N255" i="6" s="1"/>
  <c r="M254" i="6"/>
  <c r="L254" i="6"/>
  <c r="K254" i="6"/>
  <c r="J254" i="6"/>
  <c r="I254" i="6"/>
  <c r="H254" i="6"/>
  <c r="N254" i="6" s="1"/>
  <c r="M252" i="6"/>
  <c r="L252" i="6"/>
  <c r="K252" i="6"/>
  <c r="J252" i="6"/>
  <c r="I252" i="6"/>
  <c r="H252" i="6"/>
  <c r="N252" i="6" s="1"/>
  <c r="M251" i="6"/>
  <c r="L251" i="6"/>
  <c r="K251" i="6"/>
  <c r="J251" i="6"/>
  <c r="I251" i="6"/>
  <c r="H251" i="6"/>
  <c r="N251" i="6" s="1"/>
  <c r="M250" i="6"/>
  <c r="L250" i="6"/>
  <c r="K250" i="6"/>
  <c r="J250" i="6"/>
  <c r="I250" i="6"/>
  <c r="H250" i="6"/>
  <c r="N250" i="6" s="1"/>
  <c r="M249" i="6"/>
  <c r="L249" i="6"/>
  <c r="K249" i="6"/>
  <c r="J249" i="6"/>
  <c r="I249" i="6"/>
  <c r="H249" i="6"/>
  <c r="N249" i="6" s="1"/>
  <c r="M247" i="6"/>
  <c r="L247" i="6"/>
  <c r="K247" i="6"/>
  <c r="J247" i="6"/>
  <c r="I247" i="6"/>
  <c r="H247" i="6"/>
  <c r="N247" i="6" s="1"/>
  <c r="M246" i="6"/>
  <c r="L246" i="6"/>
  <c r="K246" i="6"/>
  <c r="J246" i="6"/>
  <c r="I246" i="6"/>
  <c r="H246" i="6"/>
  <c r="N246" i="6" s="1"/>
  <c r="N245" i="6"/>
  <c r="M245" i="6"/>
  <c r="L245" i="6"/>
  <c r="K245" i="6"/>
  <c r="J245" i="6"/>
  <c r="I245" i="6"/>
  <c r="H245" i="6"/>
  <c r="M244" i="6"/>
  <c r="L244" i="6"/>
  <c r="K244" i="6"/>
  <c r="J244" i="6"/>
  <c r="I244" i="6"/>
  <c r="H244" i="6"/>
  <c r="N244" i="6" s="1"/>
  <c r="M242" i="6"/>
  <c r="L242" i="6"/>
  <c r="K242" i="6"/>
  <c r="J242" i="6"/>
  <c r="I242" i="6"/>
  <c r="H242" i="6"/>
  <c r="N242" i="6" s="1"/>
  <c r="M241" i="6"/>
  <c r="L241" i="6"/>
  <c r="K241" i="6"/>
  <c r="J241" i="6"/>
  <c r="I241" i="6"/>
  <c r="H241" i="6"/>
  <c r="N241" i="6" s="1"/>
  <c r="M240" i="6"/>
  <c r="L240" i="6"/>
  <c r="K240" i="6"/>
  <c r="J240" i="6"/>
  <c r="I240" i="6"/>
  <c r="H240" i="6"/>
  <c r="N240" i="6" s="1"/>
  <c r="M239" i="6"/>
  <c r="L239" i="6"/>
  <c r="K239" i="6"/>
  <c r="J239" i="6"/>
  <c r="I239" i="6"/>
  <c r="H239" i="6"/>
  <c r="N239" i="6" s="1"/>
  <c r="M237" i="6"/>
  <c r="L237" i="6"/>
  <c r="K237" i="6"/>
  <c r="J237" i="6"/>
  <c r="I237" i="6"/>
  <c r="H237" i="6"/>
  <c r="N237" i="6" s="1"/>
  <c r="M236" i="6"/>
  <c r="L236" i="6"/>
  <c r="K236" i="6"/>
  <c r="J236" i="6"/>
  <c r="I236" i="6"/>
  <c r="H236" i="6"/>
  <c r="N236" i="6" s="1"/>
  <c r="M235" i="6"/>
  <c r="L235" i="6"/>
  <c r="K235" i="6"/>
  <c r="J235" i="6"/>
  <c r="I235" i="6"/>
  <c r="H235" i="6"/>
  <c r="N235" i="6" s="1"/>
  <c r="M234" i="6"/>
  <c r="L234" i="6"/>
  <c r="K234" i="6"/>
  <c r="J234" i="6"/>
  <c r="I234" i="6"/>
  <c r="H234" i="6"/>
  <c r="N234" i="6" s="1"/>
  <c r="M232" i="6"/>
  <c r="L232" i="6"/>
  <c r="K232" i="6"/>
  <c r="J232" i="6"/>
  <c r="I232" i="6"/>
  <c r="H232" i="6"/>
  <c r="N232" i="6" s="1"/>
  <c r="M231" i="6"/>
  <c r="L231" i="6"/>
  <c r="K231" i="6"/>
  <c r="J231" i="6"/>
  <c r="I231" i="6"/>
  <c r="H231" i="6"/>
  <c r="N231" i="6" s="1"/>
  <c r="M230" i="6"/>
  <c r="L230" i="6"/>
  <c r="K230" i="6"/>
  <c r="J230" i="6"/>
  <c r="I230" i="6"/>
  <c r="H230" i="6"/>
  <c r="N230" i="6" s="1"/>
  <c r="M229" i="6"/>
  <c r="L229" i="6"/>
  <c r="K229" i="6"/>
  <c r="J229" i="6"/>
  <c r="I229" i="6"/>
  <c r="H229" i="6"/>
  <c r="N229" i="6" s="1"/>
  <c r="M227" i="6"/>
  <c r="L227" i="6"/>
  <c r="K227" i="6"/>
  <c r="J227" i="6"/>
  <c r="I227" i="6"/>
  <c r="H227" i="6"/>
  <c r="N227" i="6" s="1"/>
  <c r="M226" i="6"/>
  <c r="L226" i="6"/>
  <c r="K226" i="6"/>
  <c r="J226" i="6"/>
  <c r="I226" i="6"/>
  <c r="H226" i="6"/>
  <c r="N226" i="6" s="1"/>
  <c r="M225" i="6"/>
  <c r="L225" i="6"/>
  <c r="K225" i="6"/>
  <c r="J225" i="6"/>
  <c r="I225" i="6"/>
  <c r="H225" i="6"/>
  <c r="N225" i="6" s="1"/>
  <c r="M224" i="6"/>
  <c r="L224" i="6"/>
  <c r="K224" i="6"/>
  <c r="J224" i="6"/>
  <c r="I224" i="6"/>
  <c r="H224" i="6"/>
  <c r="N224" i="6" s="1"/>
  <c r="M222" i="6"/>
  <c r="L222" i="6"/>
  <c r="K222" i="6"/>
  <c r="J222" i="6"/>
  <c r="I222" i="6"/>
  <c r="H222" i="6"/>
  <c r="N222" i="6" s="1"/>
  <c r="M221" i="6"/>
  <c r="L221" i="6"/>
  <c r="K221" i="6"/>
  <c r="J221" i="6"/>
  <c r="I221" i="6"/>
  <c r="H221" i="6"/>
  <c r="N221" i="6" s="1"/>
  <c r="M220" i="6"/>
  <c r="L220" i="6"/>
  <c r="K220" i="6"/>
  <c r="J220" i="6"/>
  <c r="I220" i="6"/>
  <c r="H220" i="6"/>
  <c r="N220" i="6" s="1"/>
  <c r="M219" i="6"/>
  <c r="L219" i="6"/>
  <c r="K219" i="6"/>
  <c r="J219" i="6"/>
  <c r="I219" i="6"/>
  <c r="H219" i="6"/>
  <c r="N219" i="6" s="1"/>
  <c r="M217" i="6"/>
  <c r="L217" i="6"/>
  <c r="K217" i="6"/>
  <c r="J217" i="6"/>
  <c r="I217" i="6"/>
  <c r="H217" i="6"/>
  <c r="N217" i="6" s="1"/>
  <c r="M216" i="6"/>
  <c r="L216" i="6"/>
  <c r="K216" i="6"/>
  <c r="J216" i="6"/>
  <c r="I216" i="6"/>
  <c r="H216" i="6"/>
  <c r="N216" i="6" s="1"/>
  <c r="M215" i="6"/>
  <c r="L215" i="6"/>
  <c r="K215" i="6"/>
  <c r="J215" i="6"/>
  <c r="I215" i="6"/>
  <c r="H215" i="6"/>
  <c r="N215" i="6" s="1"/>
  <c r="M214" i="6"/>
  <c r="L214" i="6"/>
  <c r="K214" i="6"/>
  <c r="J214" i="6"/>
  <c r="I214" i="6"/>
  <c r="H214" i="6"/>
  <c r="N214" i="6" s="1"/>
  <c r="M212" i="6"/>
  <c r="L212" i="6"/>
  <c r="K212" i="6"/>
  <c r="J212" i="6"/>
  <c r="I212" i="6"/>
  <c r="H212" i="6"/>
  <c r="N212" i="6" s="1"/>
  <c r="M211" i="6"/>
  <c r="L211" i="6"/>
  <c r="K211" i="6"/>
  <c r="J211" i="6"/>
  <c r="I211" i="6"/>
  <c r="H211" i="6"/>
  <c r="N211" i="6" s="1"/>
  <c r="M210" i="6"/>
  <c r="L210" i="6"/>
  <c r="K210" i="6"/>
  <c r="J210" i="6"/>
  <c r="I210" i="6"/>
  <c r="H210" i="6"/>
  <c r="N210" i="6" s="1"/>
  <c r="M209" i="6"/>
  <c r="L209" i="6"/>
  <c r="K209" i="6"/>
  <c r="J209" i="6"/>
  <c r="I209" i="6"/>
  <c r="H209" i="6"/>
  <c r="N209" i="6" s="1"/>
  <c r="M207" i="6"/>
  <c r="L207" i="6"/>
  <c r="K207" i="6"/>
  <c r="J207" i="6"/>
  <c r="I207" i="6"/>
  <c r="H207" i="6"/>
  <c r="N207" i="6" s="1"/>
  <c r="M206" i="6"/>
  <c r="L206" i="6"/>
  <c r="K206" i="6"/>
  <c r="J206" i="6"/>
  <c r="I206" i="6"/>
  <c r="H206" i="6"/>
  <c r="N206" i="6" s="1"/>
  <c r="M205" i="6"/>
  <c r="L205" i="6"/>
  <c r="K205" i="6"/>
  <c r="J205" i="6"/>
  <c r="I205" i="6"/>
  <c r="H205" i="6"/>
  <c r="N205" i="6" s="1"/>
  <c r="M204" i="6"/>
  <c r="L204" i="6"/>
  <c r="K204" i="6"/>
  <c r="J204" i="6"/>
  <c r="I204" i="6"/>
  <c r="H204" i="6"/>
  <c r="N204" i="6" s="1"/>
  <c r="M202" i="6"/>
  <c r="L202" i="6"/>
  <c r="K202" i="6"/>
  <c r="J202" i="6"/>
  <c r="I202" i="6"/>
  <c r="H202" i="6"/>
  <c r="N202" i="6" s="1"/>
  <c r="M201" i="6"/>
  <c r="L201" i="6"/>
  <c r="K201" i="6"/>
  <c r="J201" i="6"/>
  <c r="I201" i="6"/>
  <c r="H201" i="6"/>
  <c r="N201" i="6" s="1"/>
  <c r="M200" i="6"/>
  <c r="L200" i="6"/>
  <c r="K200" i="6"/>
  <c r="J200" i="6"/>
  <c r="I200" i="6"/>
  <c r="H200" i="6"/>
  <c r="N200" i="6" s="1"/>
  <c r="M199" i="6"/>
  <c r="L199" i="6"/>
  <c r="K199" i="6"/>
  <c r="J199" i="6"/>
  <c r="I199" i="6"/>
  <c r="H199" i="6"/>
  <c r="N199" i="6" s="1"/>
  <c r="M197" i="6"/>
  <c r="L197" i="6"/>
  <c r="K197" i="6"/>
  <c r="J197" i="6"/>
  <c r="I197" i="6"/>
  <c r="H197" i="6"/>
  <c r="N197" i="6" s="1"/>
  <c r="M196" i="6"/>
  <c r="L196" i="6"/>
  <c r="K196" i="6"/>
  <c r="J196" i="6"/>
  <c r="I196" i="6"/>
  <c r="H196" i="6"/>
  <c r="N196" i="6" s="1"/>
  <c r="M195" i="6"/>
  <c r="L195" i="6"/>
  <c r="K195" i="6"/>
  <c r="J195" i="6"/>
  <c r="I195" i="6"/>
  <c r="H195" i="6"/>
  <c r="N195" i="6" s="1"/>
  <c r="M194" i="6"/>
  <c r="L194" i="6"/>
  <c r="K194" i="6"/>
  <c r="J194" i="6"/>
  <c r="I194" i="6"/>
  <c r="H194" i="6"/>
  <c r="N194" i="6" s="1"/>
  <c r="M192" i="6"/>
  <c r="L192" i="6"/>
  <c r="K192" i="6"/>
  <c r="J192" i="6"/>
  <c r="I192" i="6"/>
  <c r="H192" i="6"/>
  <c r="N192" i="6" s="1"/>
  <c r="M191" i="6"/>
  <c r="L191" i="6"/>
  <c r="K191" i="6"/>
  <c r="J191" i="6"/>
  <c r="I191" i="6"/>
  <c r="H191" i="6"/>
  <c r="N191" i="6" s="1"/>
  <c r="M190" i="6"/>
  <c r="L190" i="6"/>
  <c r="K190" i="6"/>
  <c r="J190" i="6"/>
  <c r="I190" i="6"/>
  <c r="H190" i="6"/>
  <c r="N190" i="6" s="1"/>
  <c r="M189" i="6"/>
  <c r="L189" i="6"/>
  <c r="K189" i="6"/>
  <c r="J189" i="6"/>
  <c r="I189" i="6"/>
  <c r="H189" i="6"/>
  <c r="N189" i="6" s="1"/>
  <c r="M187" i="6"/>
  <c r="L187" i="6"/>
  <c r="K187" i="6"/>
  <c r="J187" i="6"/>
  <c r="I187" i="6"/>
  <c r="H187" i="6"/>
  <c r="N187" i="6" s="1"/>
  <c r="M186" i="6"/>
  <c r="L186" i="6"/>
  <c r="K186" i="6"/>
  <c r="J186" i="6"/>
  <c r="I186" i="6"/>
  <c r="H186" i="6"/>
  <c r="N186" i="6" s="1"/>
  <c r="M185" i="6"/>
  <c r="L185" i="6"/>
  <c r="K185" i="6"/>
  <c r="J185" i="6"/>
  <c r="I185" i="6"/>
  <c r="H185" i="6"/>
  <c r="N185" i="6" s="1"/>
  <c r="M184" i="6"/>
  <c r="L184" i="6"/>
  <c r="K184" i="6"/>
  <c r="J184" i="6"/>
  <c r="I184" i="6"/>
  <c r="H184" i="6"/>
  <c r="N184" i="6" s="1"/>
  <c r="M182" i="6"/>
  <c r="L182" i="6"/>
  <c r="K182" i="6"/>
  <c r="J182" i="6"/>
  <c r="I182" i="6"/>
  <c r="H182" i="6"/>
  <c r="N182" i="6" s="1"/>
  <c r="M181" i="6"/>
  <c r="L181" i="6"/>
  <c r="K181" i="6"/>
  <c r="J181" i="6"/>
  <c r="I181" i="6"/>
  <c r="H181" i="6"/>
  <c r="N181" i="6" s="1"/>
  <c r="M180" i="6"/>
  <c r="L180" i="6"/>
  <c r="K180" i="6"/>
  <c r="J180" i="6"/>
  <c r="I180" i="6"/>
  <c r="H180" i="6"/>
  <c r="N180" i="6" s="1"/>
  <c r="M179" i="6"/>
  <c r="L179" i="6"/>
  <c r="K179" i="6"/>
  <c r="J179" i="6"/>
  <c r="I179" i="6"/>
  <c r="H179" i="6"/>
  <c r="N179" i="6" s="1"/>
  <c r="M177" i="6"/>
  <c r="L177" i="6"/>
  <c r="K177" i="6"/>
  <c r="J177" i="6"/>
  <c r="I177" i="6"/>
  <c r="H177" i="6"/>
  <c r="N177" i="6" s="1"/>
  <c r="M176" i="6"/>
  <c r="L176" i="6"/>
  <c r="K176" i="6"/>
  <c r="J176" i="6"/>
  <c r="I176" i="6"/>
  <c r="H176" i="6"/>
  <c r="N176" i="6" s="1"/>
  <c r="M175" i="6"/>
  <c r="L175" i="6"/>
  <c r="K175" i="6"/>
  <c r="J175" i="6"/>
  <c r="I175" i="6"/>
  <c r="H175" i="6"/>
  <c r="N175" i="6" s="1"/>
  <c r="M174" i="6"/>
  <c r="L174" i="6"/>
  <c r="K174" i="6"/>
  <c r="J174" i="6"/>
  <c r="I174" i="6"/>
  <c r="H174" i="6"/>
  <c r="N174" i="6" s="1"/>
  <c r="M172" i="6"/>
  <c r="L172" i="6"/>
  <c r="K172" i="6"/>
  <c r="J172" i="6"/>
  <c r="I172" i="6"/>
  <c r="H172" i="6"/>
  <c r="N172" i="6" s="1"/>
  <c r="M171" i="6"/>
  <c r="L171" i="6"/>
  <c r="K171" i="6"/>
  <c r="J171" i="6"/>
  <c r="I171" i="6"/>
  <c r="H171" i="6"/>
  <c r="N171" i="6" s="1"/>
  <c r="M170" i="6"/>
  <c r="L170" i="6"/>
  <c r="K170" i="6"/>
  <c r="J170" i="6"/>
  <c r="I170" i="6"/>
  <c r="H170" i="6"/>
  <c r="N170" i="6" s="1"/>
  <c r="M169" i="6"/>
  <c r="L169" i="6"/>
  <c r="K169" i="6"/>
  <c r="J169" i="6"/>
  <c r="I169" i="6"/>
  <c r="H169" i="6"/>
  <c r="N169" i="6" s="1"/>
  <c r="M167" i="6"/>
  <c r="L167" i="6"/>
  <c r="K167" i="6"/>
  <c r="J167" i="6"/>
  <c r="I167" i="6"/>
  <c r="H167" i="6"/>
  <c r="N167" i="6" s="1"/>
  <c r="M166" i="6"/>
  <c r="L166" i="6"/>
  <c r="K166" i="6"/>
  <c r="J166" i="6"/>
  <c r="I166" i="6"/>
  <c r="H166" i="6"/>
  <c r="N166" i="6" s="1"/>
  <c r="M165" i="6"/>
  <c r="L165" i="6"/>
  <c r="K165" i="6"/>
  <c r="J165" i="6"/>
  <c r="I165" i="6"/>
  <c r="H165" i="6"/>
  <c r="N165" i="6" s="1"/>
  <c r="M164" i="6"/>
  <c r="L164" i="6"/>
  <c r="K164" i="6"/>
  <c r="J164" i="6"/>
  <c r="I164" i="6"/>
  <c r="H164" i="6"/>
  <c r="N164" i="6" s="1"/>
  <c r="M162" i="6"/>
  <c r="L162" i="6"/>
  <c r="K162" i="6"/>
  <c r="J162" i="6"/>
  <c r="I162" i="6"/>
  <c r="H162" i="6"/>
  <c r="N162" i="6" s="1"/>
  <c r="M161" i="6"/>
  <c r="L161" i="6"/>
  <c r="K161" i="6"/>
  <c r="J161" i="6"/>
  <c r="I161" i="6"/>
  <c r="H161" i="6"/>
  <c r="N161" i="6" s="1"/>
  <c r="M160" i="6"/>
  <c r="L160" i="6"/>
  <c r="K160" i="6"/>
  <c r="J160" i="6"/>
  <c r="I160" i="6"/>
  <c r="H160" i="6"/>
  <c r="N160" i="6" s="1"/>
  <c r="M159" i="6"/>
  <c r="L159" i="6"/>
  <c r="K159" i="6"/>
  <c r="J159" i="6"/>
  <c r="I159" i="6"/>
  <c r="H159" i="6"/>
  <c r="N159" i="6" s="1"/>
  <c r="M157" i="6"/>
  <c r="L157" i="6"/>
  <c r="K157" i="6"/>
  <c r="J157" i="6"/>
  <c r="I157" i="6"/>
  <c r="H157" i="6"/>
  <c r="N157" i="6" s="1"/>
  <c r="M156" i="6"/>
  <c r="L156" i="6"/>
  <c r="K156" i="6"/>
  <c r="J156" i="6"/>
  <c r="I156" i="6"/>
  <c r="H156" i="6"/>
  <c r="N156" i="6" s="1"/>
  <c r="M155" i="6"/>
  <c r="L155" i="6"/>
  <c r="K155" i="6"/>
  <c r="J155" i="6"/>
  <c r="I155" i="6"/>
  <c r="H155" i="6"/>
  <c r="N155" i="6" s="1"/>
  <c r="M154" i="6"/>
  <c r="L154" i="6"/>
  <c r="K154" i="6"/>
  <c r="J154" i="6"/>
  <c r="I154" i="6"/>
  <c r="H154" i="6"/>
  <c r="N154" i="6" s="1"/>
  <c r="M152" i="6"/>
  <c r="L152" i="6"/>
  <c r="K152" i="6"/>
  <c r="J152" i="6"/>
  <c r="I152" i="6"/>
  <c r="H152" i="6"/>
  <c r="N152" i="6" s="1"/>
  <c r="M151" i="6"/>
  <c r="L151" i="6"/>
  <c r="K151" i="6"/>
  <c r="J151" i="6"/>
  <c r="I151" i="6"/>
  <c r="H151" i="6"/>
  <c r="N151" i="6" s="1"/>
  <c r="M150" i="6"/>
  <c r="L150" i="6"/>
  <c r="K150" i="6"/>
  <c r="J150" i="6"/>
  <c r="I150" i="6"/>
  <c r="H150" i="6"/>
  <c r="N150" i="6" s="1"/>
  <c r="M149" i="6"/>
  <c r="L149" i="6"/>
  <c r="K149" i="6"/>
  <c r="J149" i="6"/>
  <c r="I149" i="6"/>
  <c r="H149" i="6"/>
  <c r="N149" i="6" s="1"/>
  <c r="M147" i="6"/>
  <c r="L147" i="6"/>
  <c r="K147" i="6"/>
  <c r="J147" i="6"/>
  <c r="I147" i="6"/>
  <c r="H147" i="6"/>
  <c r="N147" i="6" s="1"/>
  <c r="M146" i="6"/>
  <c r="L146" i="6"/>
  <c r="K146" i="6"/>
  <c r="J146" i="6"/>
  <c r="I146" i="6"/>
  <c r="H146" i="6"/>
  <c r="N146" i="6" s="1"/>
  <c r="M145" i="6"/>
  <c r="L145" i="6"/>
  <c r="K145" i="6"/>
  <c r="J145" i="6"/>
  <c r="I145" i="6"/>
  <c r="H145" i="6"/>
  <c r="N145" i="6" s="1"/>
  <c r="M144" i="6"/>
  <c r="L144" i="6"/>
  <c r="K144" i="6"/>
  <c r="J144" i="6"/>
  <c r="I144" i="6"/>
  <c r="H144" i="6"/>
  <c r="N144" i="6" s="1"/>
  <c r="M142" i="6"/>
  <c r="L142" i="6"/>
  <c r="K142" i="6"/>
  <c r="J142" i="6"/>
  <c r="I142" i="6"/>
  <c r="H142" i="6"/>
  <c r="N142" i="6" s="1"/>
  <c r="M141" i="6"/>
  <c r="L141" i="6"/>
  <c r="K141" i="6"/>
  <c r="J141" i="6"/>
  <c r="I141" i="6"/>
  <c r="H141" i="6"/>
  <c r="N141" i="6" s="1"/>
  <c r="M140" i="6"/>
  <c r="L140" i="6"/>
  <c r="K140" i="6"/>
  <c r="J140" i="6"/>
  <c r="I140" i="6"/>
  <c r="H140" i="6"/>
  <c r="N140" i="6" s="1"/>
  <c r="M139" i="6"/>
  <c r="L139" i="6"/>
  <c r="K139" i="6"/>
  <c r="J139" i="6"/>
  <c r="I139" i="6"/>
  <c r="H139" i="6"/>
  <c r="N139" i="6" s="1"/>
  <c r="M137" i="6"/>
  <c r="L137" i="6"/>
  <c r="K137" i="6"/>
  <c r="J137" i="6"/>
  <c r="I137" i="6"/>
  <c r="H137" i="6"/>
  <c r="N137" i="6" s="1"/>
  <c r="M136" i="6"/>
  <c r="L136" i="6"/>
  <c r="K136" i="6"/>
  <c r="J136" i="6"/>
  <c r="I136" i="6"/>
  <c r="H136" i="6"/>
  <c r="N136" i="6" s="1"/>
  <c r="M135" i="6"/>
  <c r="L135" i="6"/>
  <c r="K135" i="6"/>
  <c r="J135" i="6"/>
  <c r="I135" i="6"/>
  <c r="H135" i="6"/>
  <c r="N135" i="6" s="1"/>
  <c r="M134" i="6"/>
  <c r="L134" i="6"/>
  <c r="K134" i="6"/>
  <c r="J134" i="6"/>
  <c r="I134" i="6"/>
  <c r="H134" i="6"/>
  <c r="N134" i="6" s="1"/>
  <c r="M132" i="6"/>
  <c r="L132" i="6"/>
  <c r="K132" i="6"/>
  <c r="J132" i="6"/>
  <c r="I132" i="6"/>
  <c r="H132" i="6"/>
  <c r="N132" i="6" s="1"/>
  <c r="M131" i="6"/>
  <c r="L131" i="6"/>
  <c r="K131" i="6"/>
  <c r="J131" i="6"/>
  <c r="I131" i="6"/>
  <c r="H131" i="6"/>
  <c r="N131" i="6" s="1"/>
  <c r="M130" i="6"/>
  <c r="L130" i="6"/>
  <c r="K130" i="6"/>
  <c r="J130" i="6"/>
  <c r="I130" i="6"/>
  <c r="H130" i="6"/>
  <c r="N130" i="6" s="1"/>
  <c r="M129" i="6"/>
  <c r="L129" i="6"/>
  <c r="K129" i="6"/>
  <c r="J129" i="6"/>
  <c r="I129" i="6"/>
  <c r="H129" i="6"/>
  <c r="N129" i="6" s="1"/>
  <c r="M127" i="6"/>
  <c r="L127" i="6"/>
  <c r="K127" i="6"/>
  <c r="J127" i="6"/>
  <c r="I127" i="6"/>
  <c r="H127" i="6"/>
  <c r="N127" i="6" s="1"/>
  <c r="M126" i="6"/>
  <c r="L126" i="6"/>
  <c r="K126" i="6"/>
  <c r="J126" i="6"/>
  <c r="I126" i="6"/>
  <c r="H126" i="6"/>
  <c r="N126" i="6" s="1"/>
  <c r="M125" i="6"/>
  <c r="L125" i="6"/>
  <c r="K125" i="6"/>
  <c r="J125" i="6"/>
  <c r="I125" i="6"/>
  <c r="H125" i="6"/>
  <c r="N125" i="6" s="1"/>
  <c r="M124" i="6"/>
  <c r="L124" i="6"/>
  <c r="K124" i="6"/>
  <c r="J124" i="6"/>
  <c r="I124" i="6"/>
  <c r="H124" i="6"/>
  <c r="N124" i="6" s="1"/>
  <c r="M122" i="6"/>
  <c r="L122" i="6"/>
  <c r="K122" i="6"/>
  <c r="J122" i="6"/>
  <c r="I122" i="6"/>
  <c r="H122" i="6"/>
  <c r="N122" i="6" s="1"/>
  <c r="M121" i="6"/>
  <c r="L121" i="6"/>
  <c r="K121" i="6"/>
  <c r="J121" i="6"/>
  <c r="I121" i="6"/>
  <c r="H121" i="6"/>
  <c r="N121" i="6" s="1"/>
  <c r="M120" i="6"/>
  <c r="L120" i="6"/>
  <c r="K120" i="6"/>
  <c r="J120" i="6"/>
  <c r="I120" i="6"/>
  <c r="H120" i="6"/>
  <c r="N120" i="6" s="1"/>
  <c r="M119" i="6"/>
  <c r="L119" i="6"/>
  <c r="K119" i="6"/>
  <c r="J119" i="6"/>
  <c r="I119" i="6"/>
  <c r="H119" i="6"/>
  <c r="N119" i="6" s="1"/>
  <c r="M117" i="6"/>
  <c r="L117" i="6"/>
  <c r="K117" i="6"/>
  <c r="J117" i="6"/>
  <c r="I117" i="6"/>
  <c r="H117" i="6"/>
  <c r="N117" i="6" s="1"/>
  <c r="M116" i="6"/>
  <c r="L116" i="6"/>
  <c r="K116" i="6"/>
  <c r="J116" i="6"/>
  <c r="I116" i="6"/>
  <c r="H116" i="6"/>
  <c r="N116" i="6" s="1"/>
  <c r="M115" i="6"/>
  <c r="L115" i="6"/>
  <c r="K115" i="6"/>
  <c r="J115" i="6"/>
  <c r="I115" i="6"/>
  <c r="H115" i="6"/>
  <c r="N115" i="6" s="1"/>
  <c r="M114" i="6"/>
  <c r="L114" i="6"/>
  <c r="K114" i="6"/>
  <c r="J114" i="6"/>
  <c r="I114" i="6"/>
  <c r="H114" i="6"/>
  <c r="N114" i="6" s="1"/>
  <c r="M112" i="6"/>
  <c r="L112" i="6"/>
  <c r="K112" i="6"/>
  <c r="J112" i="6"/>
  <c r="I112" i="6"/>
  <c r="H112" i="6"/>
  <c r="N112" i="6" s="1"/>
  <c r="M111" i="6"/>
  <c r="L111" i="6"/>
  <c r="K111" i="6"/>
  <c r="J111" i="6"/>
  <c r="I111" i="6"/>
  <c r="H111" i="6"/>
  <c r="N111" i="6" s="1"/>
  <c r="M110" i="6"/>
  <c r="L110" i="6"/>
  <c r="K110" i="6"/>
  <c r="J110" i="6"/>
  <c r="I110" i="6"/>
  <c r="H110" i="6"/>
  <c r="N110" i="6" s="1"/>
  <c r="M109" i="6"/>
  <c r="L109" i="6"/>
  <c r="K109" i="6"/>
  <c r="J109" i="6"/>
  <c r="I109" i="6"/>
  <c r="H109" i="6"/>
  <c r="N109" i="6" s="1"/>
  <c r="M107" i="6"/>
  <c r="L107" i="6"/>
  <c r="K107" i="6"/>
  <c r="J107" i="6"/>
  <c r="I107" i="6"/>
  <c r="H107" i="6"/>
  <c r="N107" i="6" s="1"/>
  <c r="M106" i="6"/>
  <c r="L106" i="6"/>
  <c r="K106" i="6"/>
  <c r="J106" i="6"/>
  <c r="I106" i="6"/>
  <c r="H106" i="6"/>
  <c r="N106" i="6" s="1"/>
  <c r="M105" i="6"/>
  <c r="L105" i="6"/>
  <c r="K105" i="6"/>
  <c r="J105" i="6"/>
  <c r="I105" i="6"/>
  <c r="H105" i="6"/>
  <c r="N105" i="6" s="1"/>
  <c r="M104" i="6"/>
  <c r="L104" i="6"/>
  <c r="K104" i="6"/>
  <c r="J104" i="6"/>
  <c r="I104" i="6"/>
  <c r="H104" i="6"/>
  <c r="N104" i="6" s="1"/>
  <c r="M102" i="6"/>
  <c r="L102" i="6"/>
  <c r="K102" i="6"/>
  <c r="J102" i="6"/>
  <c r="I102" i="6"/>
  <c r="H102" i="6"/>
  <c r="N102" i="6" s="1"/>
  <c r="M101" i="6"/>
  <c r="L101" i="6"/>
  <c r="K101" i="6"/>
  <c r="J101" i="6"/>
  <c r="I101" i="6"/>
  <c r="H101" i="6"/>
  <c r="N101" i="6" s="1"/>
  <c r="M100" i="6"/>
  <c r="L100" i="6"/>
  <c r="K100" i="6"/>
  <c r="J100" i="6"/>
  <c r="I100" i="6"/>
  <c r="H100" i="6"/>
  <c r="N100" i="6" s="1"/>
  <c r="M99" i="6"/>
  <c r="L99" i="6"/>
  <c r="K99" i="6"/>
  <c r="J99" i="6"/>
  <c r="I99" i="6"/>
  <c r="H99" i="6"/>
  <c r="N99" i="6" s="1"/>
  <c r="M97" i="6"/>
  <c r="L97" i="6"/>
  <c r="K97" i="6"/>
  <c r="J97" i="6"/>
  <c r="I97" i="6"/>
  <c r="H97" i="6"/>
  <c r="N97" i="6" s="1"/>
  <c r="M96" i="6"/>
  <c r="L96" i="6"/>
  <c r="K96" i="6"/>
  <c r="J96" i="6"/>
  <c r="I96" i="6"/>
  <c r="H96" i="6"/>
  <c r="N96" i="6" s="1"/>
  <c r="M95" i="6"/>
  <c r="L95" i="6"/>
  <c r="K95" i="6"/>
  <c r="J95" i="6"/>
  <c r="I95" i="6"/>
  <c r="H95" i="6"/>
  <c r="N95" i="6" s="1"/>
  <c r="M94" i="6"/>
  <c r="L94" i="6"/>
  <c r="K94" i="6"/>
  <c r="J94" i="6"/>
  <c r="I94" i="6"/>
  <c r="H94" i="6"/>
  <c r="N94" i="6" s="1"/>
  <c r="M92" i="6"/>
  <c r="L92" i="6"/>
  <c r="K92" i="6"/>
  <c r="J92" i="6"/>
  <c r="I92" i="6"/>
  <c r="H92" i="6"/>
  <c r="N92" i="6" s="1"/>
  <c r="M91" i="6"/>
  <c r="L91" i="6"/>
  <c r="K91" i="6"/>
  <c r="J91" i="6"/>
  <c r="I91" i="6"/>
  <c r="H91" i="6"/>
  <c r="N91" i="6" s="1"/>
  <c r="M90" i="6"/>
  <c r="L90" i="6"/>
  <c r="K90" i="6"/>
  <c r="J90" i="6"/>
  <c r="I90" i="6"/>
  <c r="H90" i="6"/>
  <c r="N90" i="6" s="1"/>
  <c r="M89" i="6"/>
  <c r="L89" i="6"/>
  <c r="K89" i="6"/>
  <c r="J89" i="6"/>
  <c r="I89" i="6"/>
  <c r="H89" i="6"/>
  <c r="N89" i="6" s="1"/>
  <c r="M87" i="6"/>
  <c r="L87" i="6"/>
  <c r="K87" i="6"/>
  <c r="J87" i="6"/>
  <c r="I87" i="6"/>
  <c r="H87" i="6"/>
  <c r="N87" i="6" s="1"/>
  <c r="M86" i="6"/>
  <c r="L86" i="6"/>
  <c r="K86" i="6"/>
  <c r="J86" i="6"/>
  <c r="I86" i="6"/>
  <c r="H86" i="6"/>
  <c r="N86" i="6" s="1"/>
  <c r="M85" i="6"/>
  <c r="L85" i="6"/>
  <c r="K85" i="6"/>
  <c r="J85" i="6"/>
  <c r="I85" i="6"/>
  <c r="H85" i="6"/>
  <c r="N85" i="6" s="1"/>
  <c r="M84" i="6"/>
  <c r="L84" i="6"/>
  <c r="K84" i="6"/>
  <c r="J84" i="6"/>
  <c r="I84" i="6"/>
  <c r="H84" i="6"/>
  <c r="N84" i="6" s="1"/>
  <c r="M82" i="6"/>
  <c r="L82" i="6"/>
  <c r="K82" i="6"/>
  <c r="J82" i="6"/>
  <c r="I82" i="6"/>
  <c r="H82" i="6"/>
  <c r="N82" i="6" s="1"/>
  <c r="M81" i="6"/>
  <c r="L81" i="6"/>
  <c r="K81" i="6"/>
  <c r="J81" i="6"/>
  <c r="I81" i="6"/>
  <c r="H81" i="6"/>
  <c r="N81" i="6" s="1"/>
  <c r="M80" i="6"/>
  <c r="L80" i="6"/>
  <c r="K80" i="6"/>
  <c r="J80" i="6"/>
  <c r="I80" i="6"/>
  <c r="H80" i="6"/>
  <c r="N80" i="6" s="1"/>
  <c r="M79" i="6"/>
  <c r="L79" i="6"/>
  <c r="K79" i="6"/>
  <c r="J79" i="6"/>
  <c r="I79" i="6"/>
  <c r="H79" i="6"/>
  <c r="N79" i="6" s="1"/>
  <c r="M77" i="6"/>
  <c r="L77" i="6"/>
  <c r="K77" i="6"/>
  <c r="J77" i="6"/>
  <c r="I77" i="6"/>
  <c r="H77" i="6"/>
  <c r="N77" i="6" s="1"/>
  <c r="M76" i="6"/>
  <c r="L76" i="6"/>
  <c r="K76" i="6"/>
  <c r="J76" i="6"/>
  <c r="I76" i="6"/>
  <c r="H76" i="6"/>
  <c r="N76" i="6" s="1"/>
  <c r="M75" i="6"/>
  <c r="L75" i="6"/>
  <c r="K75" i="6"/>
  <c r="J75" i="6"/>
  <c r="I75" i="6"/>
  <c r="H75" i="6"/>
  <c r="N75" i="6" s="1"/>
  <c r="M74" i="6"/>
  <c r="L74" i="6"/>
  <c r="K74" i="6"/>
  <c r="J74" i="6"/>
  <c r="I74" i="6"/>
  <c r="H74" i="6"/>
  <c r="N74" i="6" s="1"/>
  <c r="M72" i="6"/>
  <c r="L72" i="6"/>
  <c r="K72" i="6"/>
  <c r="J72" i="6"/>
  <c r="I72" i="6"/>
  <c r="H72" i="6"/>
  <c r="N72" i="6" s="1"/>
  <c r="M71" i="6"/>
  <c r="L71" i="6"/>
  <c r="K71" i="6"/>
  <c r="J71" i="6"/>
  <c r="I71" i="6"/>
  <c r="H71" i="6"/>
  <c r="N71" i="6" s="1"/>
  <c r="M70" i="6"/>
  <c r="L70" i="6"/>
  <c r="K70" i="6"/>
  <c r="J70" i="6"/>
  <c r="I70" i="6"/>
  <c r="H70" i="6"/>
  <c r="N70" i="6" s="1"/>
  <c r="M69" i="6"/>
  <c r="L69" i="6"/>
  <c r="K69" i="6"/>
  <c r="J69" i="6"/>
  <c r="I69" i="6"/>
  <c r="H69" i="6"/>
  <c r="N69" i="6" s="1"/>
  <c r="M67" i="6"/>
  <c r="L67" i="6"/>
  <c r="K67" i="6"/>
  <c r="J67" i="6"/>
  <c r="I67" i="6"/>
  <c r="H67" i="6"/>
  <c r="N67" i="6" s="1"/>
  <c r="M66" i="6"/>
  <c r="L66" i="6"/>
  <c r="K66" i="6"/>
  <c r="J66" i="6"/>
  <c r="I66" i="6"/>
  <c r="H66" i="6"/>
  <c r="N66" i="6" s="1"/>
  <c r="M65" i="6"/>
  <c r="L65" i="6"/>
  <c r="K65" i="6"/>
  <c r="J65" i="6"/>
  <c r="I65" i="6"/>
  <c r="H65" i="6"/>
  <c r="N65" i="6" s="1"/>
  <c r="M64" i="6"/>
  <c r="L64" i="6"/>
  <c r="K64" i="6"/>
  <c r="J64" i="6"/>
  <c r="I64" i="6"/>
  <c r="H64" i="6"/>
  <c r="N64" i="6" s="1"/>
  <c r="M62" i="6"/>
  <c r="L62" i="6"/>
  <c r="K62" i="6"/>
  <c r="J62" i="6"/>
  <c r="I62" i="6"/>
  <c r="H62" i="6"/>
  <c r="N62" i="6" s="1"/>
  <c r="M61" i="6"/>
  <c r="L61" i="6"/>
  <c r="K61" i="6"/>
  <c r="J61" i="6"/>
  <c r="I61" i="6"/>
  <c r="H61" i="6"/>
  <c r="N61" i="6" s="1"/>
  <c r="M60" i="6"/>
  <c r="L60" i="6"/>
  <c r="J60" i="6"/>
  <c r="I60" i="6"/>
  <c r="H60" i="6"/>
  <c r="N60" i="6" s="1"/>
  <c r="M59" i="6"/>
  <c r="L59" i="6"/>
  <c r="K59" i="6"/>
  <c r="J59" i="6"/>
  <c r="I59" i="6"/>
  <c r="H59" i="6"/>
  <c r="N59" i="6" s="1"/>
  <c r="M57" i="6"/>
  <c r="L57" i="6"/>
  <c r="K57" i="6"/>
  <c r="J57" i="6"/>
  <c r="I57" i="6"/>
  <c r="H57" i="6"/>
  <c r="N57" i="6" s="1"/>
  <c r="M56" i="6"/>
  <c r="L56" i="6"/>
  <c r="K56" i="6"/>
  <c r="J56" i="6"/>
  <c r="I56" i="6"/>
  <c r="H56" i="6"/>
  <c r="N56" i="6" s="1"/>
  <c r="M55" i="6"/>
  <c r="L55" i="6"/>
  <c r="J55" i="6"/>
  <c r="I55" i="6"/>
  <c r="H55" i="6"/>
  <c r="N55" i="6" s="1"/>
  <c r="M54" i="6"/>
  <c r="L54" i="6"/>
  <c r="K54" i="6"/>
  <c r="J54" i="6"/>
  <c r="I54" i="6"/>
  <c r="H54" i="6"/>
  <c r="N54" i="6" s="1"/>
  <c r="M52" i="6"/>
  <c r="L52" i="6"/>
  <c r="K52" i="6"/>
  <c r="J52" i="6"/>
  <c r="I52" i="6"/>
  <c r="H52" i="6"/>
  <c r="N52" i="6" s="1"/>
  <c r="M51" i="6"/>
  <c r="L51" i="6"/>
  <c r="K51" i="6"/>
  <c r="J51" i="6"/>
  <c r="I51" i="6"/>
  <c r="H51" i="6"/>
  <c r="N51" i="6" s="1"/>
  <c r="M50" i="6"/>
  <c r="L50" i="6"/>
  <c r="J50" i="6"/>
  <c r="I50" i="6"/>
  <c r="H50" i="6"/>
  <c r="N50" i="6" s="1"/>
  <c r="M49" i="6"/>
  <c r="L49" i="6"/>
  <c r="K49" i="6"/>
  <c r="J49" i="6"/>
  <c r="I49" i="6"/>
  <c r="H49" i="6"/>
  <c r="N49" i="6" s="1"/>
  <c r="M47" i="6"/>
  <c r="L47" i="6"/>
  <c r="K47" i="6"/>
  <c r="J47" i="6"/>
  <c r="I47" i="6"/>
  <c r="H47" i="6"/>
  <c r="N47" i="6" s="1"/>
  <c r="M46" i="6"/>
  <c r="L46" i="6"/>
  <c r="K46" i="6"/>
  <c r="J46" i="6"/>
  <c r="I46" i="6"/>
  <c r="H46" i="6"/>
  <c r="N46" i="6" s="1"/>
  <c r="M45" i="6"/>
  <c r="L45" i="6"/>
  <c r="J45" i="6"/>
  <c r="I45" i="6"/>
  <c r="H45" i="6"/>
  <c r="N45" i="6" s="1"/>
  <c r="M44" i="6"/>
  <c r="L44" i="6"/>
  <c r="K44" i="6"/>
  <c r="J44" i="6"/>
  <c r="I44" i="6"/>
  <c r="H44" i="6"/>
  <c r="N44" i="6" s="1"/>
  <c r="M42" i="6"/>
  <c r="L42" i="6"/>
  <c r="K42" i="6"/>
  <c r="J42" i="6"/>
  <c r="I42" i="6"/>
  <c r="H42" i="6"/>
  <c r="N42" i="6" s="1"/>
  <c r="M41" i="6"/>
  <c r="L41" i="6"/>
  <c r="K41" i="6"/>
  <c r="J41" i="6"/>
  <c r="I41" i="6"/>
  <c r="H41" i="6"/>
  <c r="N41" i="6" s="1"/>
  <c r="M40" i="6"/>
  <c r="L40" i="6"/>
  <c r="J40" i="6"/>
  <c r="I40" i="6"/>
  <c r="H40" i="6"/>
  <c r="N40" i="6" s="1"/>
  <c r="M39" i="6"/>
  <c r="L39" i="6"/>
  <c r="K39" i="6"/>
  <c r="J39" i="6"/>
  <c r="I39" i="6"/>
  <c r="H39" i="6"/>
  <c r="N39" i="6" s="1"/>
  <c r="M37" i="6"/>
  <c r="L37" i="6"/>
  <c r="K37" i="6"/>
  <c r="J37" i="6"/>
  <c r="I37" i="6"/>
  <c r="H37" i="6"/>
  <c r="N37" i="6" s="1"/>
  <c r="M36" i="6"/>
  <c r="L36" i="6"/>
  <c r="K36" i="6"/>
  <c r="J36" i="6"/>
  <c r="I36" i="6"/>
  <c r="H36" i="6"/>
  <c r="N36" i="6" s="1"/>
  <c r="M35" i="6"/>
  <c r="L35" i="6"/>
  <c r="K35" i="6"/>
  <c r="J35" i="6"/>
  <c r="I35" i="6"/>
  <c r="H35" i="6"/>
  <c r="N35" i="6" s="1"/>
  <c r="M34" i="6"/>
  <c r="L34" i="6"/>
  <c r="K34" i="6"/>
  <c r="J34" i="6"/>
  <c r="I34" i="6"/>
  <c r="H34" i="6"/>
  <c r="N34" i="6" s="1"/>
  <c r="AC153" i="6" l="1"/>
  <c r="AC108" i="6"/>
  <c r="AC73" i="6"/>
  <c r="AC103" i="6"/>
  <c r="AC148" i="6"/>
  <c r="AC58" i="6"/>
  <c r="AC48" i="6"/>
  <c r="AC143" i="6"/>
  <c r="AC383" i="6"/>
  <c r="AC363" i="6"/>
  <c r="AC353" i="6"/>
  <c r="AC348" i="6"/>
  <c r="AC333" i="6"/>
  <c r="AC323" i="6"/>
  <c r="AC313" i="6"/>
  <c r="AC283" i="6"/>
  <c r="AC233" i="6"/>
  <c r="AC163" i="6"/>
  <c r="AC128" i="6"/>
  <c r="AC113" i="6"/>
  <c r="AC83" i="6"/>
  <c r="B307" i="14"/>
  <c r="U307" i="14" s="1"/>
  <c r="AJ307" i="14" l="1"/>
  <c r="AH307" i="14"/>
  <c r="AI307" i="14"/>
  <c r="AB309" i="14"/>
  <c r="S309" i="14"/>
  <c r="L309" i="14"/>
  <c r="AB308" i="14"/>
  <c r="S308" i="14"/>
  <c r="L308" i="14"/>
  <c r="AK307" i="14"/>
  <c r="AD307" i="14"/>
  <c r="AB307" i="14"/>
  <c r="V307" i="14"/>
  <c r="S307" i="14"/>
  <c r="N307" i="14"/>
  <c r="L307" i="14"/>
  <c r="AK304" i="14"/>
  <c r="AK301" i="14"/>
  <c r="AK298" i="14"/>
  <c r="AK295" i="14"/>
  <c r="AK292" i="14"/>
  <c r="AK289" i="14"/>
  <c r="AK286" i="14"/>
  <c r="AK283" i="14"/>
  <c r="AK280" i="14"/>
  <c r="AK277" i="14"/>
  <c r="AK274" i="14"/>
  <c r="AK271" i="14"/>
  <c r="AK268" i="14"/>
  <c r="AK265" i="14"/>
  <c r="AK262" i="14"/>
  <c r="AK259" i="14"/>
  <c r="AK256" i="14"/>
  <c r="AK253" i="14"/>
  <c r="AK250" i="14"/>
  <c r="AK247" i="14"/>
  <c r="AK244" i="14"/>
  <c r="AK241" i="14"/>
  <c r="AK238" i="14"/>
  <c r="AK235" i="14"/>
  <c r="Y511" i="9" l="1"/>
  <c r="O511" i="9"/>
  <c r="Q511" i="9" s="1"/>
  <c r="Y510" i="9"/>
  <c r="O510" i="9"/>
  <c r="Q510" i="9" s="1"/>
  <c r="Y509" i="9"/>
  <c r="M509" i="9"/>
  <c r="N509" i="9" s="1"/>
  <c r="Y508" i="9"/>
  <c r="X508" i="9"/>
  <c r="T508" i="9"/>
  <c r="P508" i="9"/>
  <c r="L508" i="9"/>
  <c r="M508" i="9"/>
  <c r="N508" i="9" s="1"/>
  <c r="AC507" i="9"/>
  <c r="F507" i="9" s="1"/>
  <c r="AB507" i="9"/>
  <c r="E507" i="9" s="1"/>
  <c r="AA507" i="9"/>
  <c r="Z507" i="9"/>
  <c r="Y507" i="9"/>
  <c r="X507" i="9"/>
  <c r="T507" i="9"/>
  <c r="P507" i="9"/>
  <c r="L507" i="9"/>
  <c r="O507" i="9"/>
  <c r="Q507" i="9" s="1"/>
  <c r="D507" i="9"/>
  <c r="Y506" i="9"/>
  <c r="Y505" i="9"/>
  <c r="O505" i="9"/>
  <c r="Q505" i="9" s="1"/>
  <c r="Y504" i="9"/>
  <c r="O504" i="9"/>
  <c r="Q504" i="9" s="1"/>
  <c r="Y503" i="9"/>
  <c r="X503" i="9"/>
  <c r="T503" i="9"/>
  <c r="P503" i="9"/>
  <c r="L503" i="9"/>
  <c r="O503" i="9"/>
  <c r="Q503" i="9" s="1"/>
  <c r="AC502" i="9"/>
  <c r="F502" i="9" s="1"/>
  <c r="AB502" i="9"/>
  <c r="E502" i="9" s="1"/>
  <c r="AA502" i="9"/>
  <c r="Z502" i="9"/>
  <c r="Y502" i="9"/>
  <c r="X502" i="9"/>
  <c r="T502" i="9"/>
  <c r="P502" i="9"/>
  <c r="L502" i="9"/>
  <c r="O502" i="9"/>
  <c r="Q502" i="9" s="1"/>
  <c r="D502" i="9"/>
  <c r="Y501" i="9"/>
  <c r="M501" i="9"/>
  <c r="N501" i="9" s="1"/>
  <c r="O501" i="9"/>
  <c r="Q501" i="9" s="1"/>
  <c r="Y500" i="9"/>
  <c r="O500" i="9"/>
  <c r="Q500" i="9" s="1"/>
  <c r="Y499" i="9"/>
  <c r="M499" i="9"/>
  <c r="N499" i="9" s="1"/>
  <c r="Y498" i="9"/>
  <c r="X498" i="9"/>
  <c r="T498" i="9"/>
  <c r="P498" i="9"/>
  <c r="L498" i="9"/>
  <c r="O498" i="9"/>
  <c r="Q498" i="9" s="1"/>
  <c r="AC497" i="9"/>
  <c r="F497" i="9" s="1"/>
  <c r="AB497" i="9"/>
  <c r="E497" i="9" s="1"/>
  <c r="AA497" i="9"/>
  <c r="Z497" i="9"/>
  <c r="Y497" i="9"/>
  <c r="X497" i="9"/>
  <c r="T497" i="9"/>
  <c r="P497" i="9"/>
  <c r="L497" i="9"/>
  <c r="O497" i="9"/>
  <c r="Q497" i="9" s="1"/>
  <c r="D497" i="9"/>
  <c r="Y496" i="9"/>
  <c r="O496" i="9"/>
  <c r="Q496" i="9" s="1"/>
  <c r="Y495" i="9"/>
  <c r="O495" i="9"/>
  <c r="Q495" i="9" s="1"/>
  <c r="Y494" i="9"/>
  <c r="O494" i="9"/>
  <c r="Q494" i="9" s="1"/>
  <c r="Y493" i="9"/>
  <c r="X493" i="9"/>
  <c r="T493" i="9"/>
  <c r="P493" i="9"/>
  <c r="L493" i="9"/>
  <c r="O493" i="9"/>
  <c r="Q493" i="9" s="1"/>
  <c r="AC492" i="9"/>
  <c r="F492" i="9" s="1"/>
  <c r="AB492" i="9"/>
  <c r="E492" i="9" s="1"/>
  <c r="AA492" i="9"/>
  <c r="Z492" i="9"/>
  <c r="Y492" i="9"/>
  <c r="X492" i="9"/>
  <c r="T492" i="9"/>
  <c r="P492" i="9"/>
  <c r="L492" i="9"/>
  <c r="O492" i="9"/>
  <c r="Q492" i="9" s="1"/>
  <c r="D492" i="9"/>
  <c r="Y491" i="9"/>
  <c r="M491" i="9"/>
  <c r="N491" i="9" s="1"/>
  <c r="Y490" i="9"/>
  <c r="M490" i="9"/>
  <c r="N490" i="9" s="1"/>
  <c r="Y489" i="9"/>
  <c r="M489" i="9"/>
  <c r="N489" i="9" s="1"/>
  <c r="Y488" i="9"/>
  <c r="X488" i="9"/>
  <c r="T488" i="9"/>
  <c r="P488" i="9"/>
  <c r="L488" i="9"/>
  <c r="AC487" i="9"/>
  <c r="F487" i="9" s="1"/>
  <c r="AB487" i="9"/>
  <c r="E487" i="9" s="1"/>
  <c r="AA487" i="9"/>
  <c r="Z487" i="9"/>
  <c r="Y487" i="9"/>
  <c r="X487" i="9"/>
  <c r="T487" i="9"/>
  <c r="P487" i="9"/>
  <c r="L487" i="9"/>
  <c r="M487" i="9"/>
  <c r="N487" i="9" s="1"/>
  <c r="D487" i="9"/>
  <c r="Y486" i="9"/>
  <c r="O486" i="9"/>
  <c r="Q486" i="9" s="1"/>
  <c r="Y485" i="9"/>
  <c r="M485" i="9"/>
  <c r="N485" i="9" s="1"/>
  <c r="Y484" i="9"/>
  <c r="O484" i="9"/>
  <c r="Q484" i="9" s="1"/>
  <c r="S484" i="9" s="1"/>
  <c r="U484" i="9" s="1"/>
  <c r="V484" i="9" s="1"/>
  <c r="W484" i="9" s="1"/>
  <c r="Y483" i="9"/>
  <c r="X483" i="9"/>
  <c r="T483" i="9"/>
  <c r="P483" i="9"/>
  <c r="L483" i="9"/>
  <c r="O483" i="9"/>
  <c r="Q483" i="9" s="1"/>
  <c r="AC482" i="9"/>
  <c r="F482" i="9" s="1"/>
  <c r="AB482" i="9"/>
  <c r="E482" i="9" s="1"/>
  <c r="AA482" i="9"/>
  <c r="Z482" i="9"/>
  <c r="Y482" i="9"/>
  <c r="X482" i="9"/>
  <c r="T482" i="9"/>
  <c r="P482" i="9"/>
  <c r="L482" i="9"/>
  <c r="O482" i="9"/>
  <c r="Q482" i="9" s="1"/>
  <c r="D482" i="9"/>
  <c r="Y481" i="9"/>
  <c r="M481" i="9"/>
  <c r="N481" i="9" s="1"/>
  <c r="Y480" i="9"/>
  <c r="M480" i="9"/>
  <c r="N480" i="9" s="1"/>
  <c r="Y479" i="9"/>
  <c r="M479" i="9"/>
  <c r="N479" i="9" s="1"/>
  <c r="Y478" i="9"/>
  <c r="X478" i="9"/>
  <c r="T478" i="9"/>
  <c r="P478" i="9"/>
  <c r="L478" i="9"/>
  <c r="M478" i="9"/>
  <c r="N478" i="9" s="1"/>
  <c r="AC477" i="9"/>
  <c r="F477" i="9" s="1"/>
  <c r="AB477" i="9"/>
  <c r="E477" i="9" s="1"/>
  <c r="AA477" i="9"/>
  <c r="Z477" i="9"/>
  <c r="Y477" i="9"/>
  <c r="X477" i="9"/>
  <c r="T477" i="9"/>
  <c r="P477" i="9"/>
  <c r="L477" i="9"/>
  <c r="D477" i="9"/>
  <c r="Y476" i="9"/>
  <c r="M476" i="9"/>
  <c r="N476" i="9" s="1"/>
  <c r="Y475" i="9"/>
  <c r="O475" i="9"/>
  <c r="Q475" i="9" s="1"/>
  <c r="Y474" i="9"/>
  <c r="O474" i="9"/>
  <c r="Q474" i="9" s="1"/>
  <c r="S474" i="9" s="1"/>
  <c r="U474" i="9" s="1"/>
  <c r="V474" i="9" s="1"/>
  <c r="W474" i="9" s="1"/>
  <c r="Y473" i="9"/>
  <c r="X473" i="9"/>
  <c r="T473" i="9"/>
  <c r="P473" i="9"/>
  <c r="L473" i="9"/>
  <c r="O473" i="9"/>
  <c r="Q473" i="9" s="1"/>
  <c r="AC472" i="9"/>
  <c r="F472" i="9" s="1"/>
  <c r="AB472" i="9"/>
  <c r="E472" i="9" s="1"/>
  <c r="AA472" i="9"/>
  <c r="Z472" i="9"/>
  <c r="Y472" i="9"/>
  <c r="X472" i="9"/>
  <c r="T472" i="9"/>
  <c r="P472" i="9"/>
  <c r="L472" i="9"/>
  <c r="O472" i="9"/>
  <c r="Q472" i="9" s="1"/>
  <c r="D472" i="9"/>
  <c r="Y471" i="9"/>
  <c r="M471" i="9"/>
  <c r="N471" i="9" s="1"/>
  <c r="Y470" i="9"/>
  <c r="M470" i="9"/>
  <c r="N470" i="9" s="1"/>
  <c r="Y469" i="9"/>
  <c r="M469" i="9"/>
  <c r="N469" i="9" s="1"/>
  <c r="Y468" i="9"/>
  <c r="X468" i="9"/>
  <c r="T468" i="9"/>
  <c r="P468" i="9"/>
  <c r="L468" i="9"/>
  <c r="M468" i="9"/>
  <c r="N468" i="9" s="1"/>
  <c r="AC467" i="9"/>
  <c r="F467" i="9" s="1"/>
  <c r="AB467" i="9"/>
  <c r="E467" i="9" s="1"/>
  <c r="AA467" i="9"/>
  <c r="Z467" i="9"/>
  <c r="Y467" i="9"/>
  <c r="X467" i="9"/>
  <c r="T467" i="9"/>
  <c r="P467" i="9"/>
  <c r="L467" i="9"/>
  <c r="M467" i="9"/>
  <c r="N467" i="9" s="1"/>
  <c r="D467" i="9"/>
  <c r="Y466" i="9"/>
  <c r="O466" i="9"/>
  <c r="Q466" i="9" s="1"/>
  <c r="Y465" i="9"/>
  <c r="M465" i="9"/>
  <c r="N465" i="9" s="1"/>
  <c r="Y464" i="9"/>
  <c r="Y463" i="9"/>
  <c r="X463" i="9"/>
  <c r="T463" i="9"/>
  <c r="P463" i="9"/>
  <c r="L463" i="9"/>
  <c r="AC462" i="9"/>
  <c r="F462" i="9" s="1"/>
  <c r="AB462" i="9"/>
  <c r="E462" i="9" s="1"/>
  <c r="AA462" i="9"/>
  <c r="Z462" i="9"/>
  <c r="Y462" i="9"/>
  <c r="X462" i="9"/>
  <c r="T462" i="9"/>
  <c r="P462" i="9"/>
  <c r="L462" i="9"/>
  <c r="O462" i="9"/>
  <c r="Q462" i="9" s="1"/>
  <c r="D462" i="9"/>
  <c r="Y461" i="9"/>
  <c r="M461" i="9"/>
  <c r="N461" i="9" s="1"/>
  <c r="Y460" i="9"/>
  <c r="M460" i="9"/>
  <c r="N460" i="9" s="1"/>
  <c r="Y459" i="9"/>
  <c r="M459" i="9"/>
  <c r="N459" i="9" s="1"/>
  <c r="Y458" i="9"/>
  <c r="X458" i="9"/>
  <c r="T458" i="9"/>
  <c r="P458" i="9"/>
  <c r="L458" i="9"/>
  <c r="AC457" i="9"/>
  <c r="F457" i="9" s="1"/>
  <c r="AB457" i="9"/>
  <c r="E457" i="9" s="1"/>
  <c r="AA457" i="9"/>
  <c r="Z457" i="9"/>
  <c r="Y457" i="9"/>
  <c r="X457" i="9"/>
  <c r="T457" i="9"/>
  <c r="P457" i="9"/>
  <c r="L457" i="9"/>
  <c r="M457" i="9"/>
  <c r="N457" i="9" s="1"/>
  <c r="D457" i="9"/>
  <c r="Y456" i="9"/>
  <c r="O456" i="9"/>
  <c r="Q456" i="9" s="1"/>
  <c r="Y455" i="9"/>
  <c r="Y454" i="9"/>
  <c r="O454" i="9"/>
  <c r="Q454" i="9" s="1"/>
  <c r="S454" i="9" s="1"/>
  <c r="U454" i="9" s="1"/>
  <c r="V454" i="9" s="1"/>
  <c r="W454" i="9" s="1"/>
  <c r="Y453" i="9"/>
  <c r="X453" i="9"/>
  <c r="T453" i="9"/>
  <c r="P453" i="9"/>
  <c r="L453" i="9"/>
  <c r="O453" i="9"/>
  <c r="Q453" i="9" s="1"/>
  <c r="AC452" i="9"/>
  <c r="F452" i="9" s="1"/>
  <c r="AB452" i="9"/>
  <c r="E452" i="9" s="1"/>
  <c r="AA452" i="9"/>
  <c r="Z452" i="9"/>
  <c r="Y452" i="9"/>
  <c r="X452" i="9"/>
  <c r="T452" i="9"/>
  <c r="P452" i="9"/>
  <c r="L452" i="9"/>
  <c r="O452" i="9"/>
  <c r="Q452" i="9" s="1"/>
  <c r="D452" i="9"/>
  <c r="Y451" i="9"/>
  <c r="M451" i="9"/>
  <c r="N451" i="9" s="1"/>
  <c r="Y450" i="9"/>
  <c r="M450" i="9"/>
  <c r="N450" i="9" s="1"/>
  <c r="Y449" i="9"/>
  <c r="M449" i="9"/>
  <c r="N449" i="9" s="1"/>
  <c r="Y448" i="9"/>
  <c r="X448" i="9"/>
  <c r="T448" i="9"/>
  <c r="P448" i="9"/>
  <c r="L448" i="9"/>
  <c r="M448" i="9"/>
  <c r="N448" i="9" s="1"/>
  <c r="AC447" i="9"/>
  <c r="F447" i="9" s="1"/>
  <c r="AB447" i="9"/>
  <c r="E447" i="9" s="1"/>
  <c r="AA447" i="9"/>
  <c r="Z447" i="9"/>
  <c r="Y447" i="9"/>
  <c r="X447" i="9"/>
  <c r="T447" i="9"/>
  <c r="P447" i="9"/>
  <c r="L447" i="9"/>
  <c r="M447" i="9"/>
  <c r="N447" i="9" s="1"/>
  <c r="D447" i="9"/>
  <c r="Y446" i="9"/>
  <c r="O446" i="9"/>
  <c r="Q446" i="9" s="1"/>
  <c r="S446" i="9" s="1"/>
  <c r="U446" i="9" s="1"/>
  <c r="V446" i="9" s="1"/>
  <c r="W446" i="9" s="1"/>
  <c r="Y445" i="9"/>
  <c r="O445" i="9"/>
  <c r="Q445" i="9" s="1"/>
  <c r="Y444" i="9"/>
  <c r="M444" i="9"/>
  <c r="N444" i="9" s="1"/>
  <c r="Y443" i="9"/>
  <c r="X443" i="9"/>
  <c r="T443" i="9"/>
  <c r="P443" i="9"/>
  <c r="L443" i="9"/>
  <c r="O443" i="9"/>
  <c r="Q443" i="9" s="1"/>
  <c r="AC442" i="9"/>
  <c r="F442" i="9" s="1"/>
  <c r="AB442" i="9"/>
  <c r="E442" i="9" s="1"/>
  <c r="AA442" i="9"/>
  <c r="Z442" i="9"/>
  <c r="Y442" i="9"/>
  <c r="X442" i="9"/>
  <c r="T442" i="9"/>
  <c r="P442" i="9"/>
  <c r="L442" i="9"/>
  <c r="O442" i="9"/>
  <c r="Q442" i="9" s="1"/>
  <c r="D442" i="9"/>
  <c r="Y441" i="9"/>
  <c r="M441" i="9"/>
  <c r="N441" i="9" s="1"/>
  <c r="Y440" i="9"/>
  <c r="M440" i="9"/>
  <c r="N440" i="9" s="1"/>
  <c r="Y439" i="9"/>
  <c r="M439" i="9"/>
  <c r="N439" i="9" s="1"/>
  <c r="Y438" i="9"/>
  <c r="X438" i="9"/>
  <c r="T438" i="9"/>
  <c r="P438" i="9"/>
  <c r="L438" i="9"/>
  <c r="M438" i="9"/>
  <c r="N438" i="9" s="1"/>
  <c r="AC437" i="9"/>
  <c r="F437" i="9" s="1"/>
  <c r="AB437" i="9"/>
  <c r="E437" i="9" s="1"/>
  <c r="AA437" i="9"/>
  <c r="Z437" i="9"/>
  <c r="Y437" i="9"/>
  <c r="X437" i="9"/>
  <c r="T437" i="9"/>
  <c r="P437" i="9"/>
  <c r="L437" i="9"/>
  <c r="M437" i="9"/>
  <c r="N437" i="9" s="1"/>
  <c r="D437" i="9"/>
  <c r="Y436" i="9"/>
  <c r="M436" i="9"/>
  <c r="N436" i="9" s="1"/>
  <c r="Y435" i="9"/>
  <c r="Y434" i="9"/>
  <c r="M434" i="9"/>
  <c r="N434" i="9" s="1"/>
  <c r="Y433" i="9"/>
  <c r="X433" i="9"/>
  <c r="T433" i="9"/>
  <c r="P433" i="9"/>
  <c r="L433" i="9"/>
  <c r="O433" i="9"/>
  <c r="Q433" i="9" s="1"/>
  <c r="AC432" i="9"/>
  <c r="F432" i="9" s="1"/>
  <c r="AB432" i="9"/>
  <c r="E432" i="9" s="1"/>
  <c r="AA432" i="9"/>
  <c r="Z432" i="9"/>
  <c r="Y432" i="9"/>
  <c r="X432" i="9"/>
  <c r="T432" i="9"/>
  <c r="P432" i="9"/>
  <c r="L432" i="9"/>
  <c r="O432" i="9"/>
  <c r="Q432" i="9" s="1"/>
  <c r="D432" i="9"/>
  <c r="Y431" i="9"/>
  <c r="M431" i="9"/>
  <c r="N431" i="9" s="1"/>
  <c r="Y430" i="9"/>
  <c r="M430" i="9"/>
  <c r="N430" i="9" s="1"/>
  <c r="Y429" i="9"/>
  <c r="M429" i="9"/>
  <c r="N429" i="9" s="1"/>
  <c r="Y428" i="9"/>
  <c r="X428" i="9"/>
  <c r="T428" i="9"/>
  <c r="P428" i="9"/>
  <c r="L428" i="9"/>
  <c r="AC427" i="9"/>
  <c r="F427" i="9" s="1"/>
  <c r="AB427" i="9"/>
  <c r="E427" i="9" s="1"/>
  <c r="AA427" i="9"/>
  <c r="Z427" i="9"/>
  <c r="Y427" i="9"/>
  <c r="X427" i="9"/>
  <c r="T427" i="9"/>
  <c r="P427" i="9"/>
  <c r="L427" i="9"/>
  <c r="M427" i="9"/>
  <c r="N427" i="9" s="1"/>
  <c r="D427" i="9"/>
  <c r="Y426" i="9"/>
  <c r="O426" i="9"/>
  <c r="Q426" i="9" s="1"/>
  <c r="Y425" i="9"/>
  <c r="O425" i="9"/>
  <c r="Q425" i="9" s="1"/>
  <c r="Y424" i="9"/>
  <c r="O424" i="9"/>
  <c r="Q424" i="9" s="1"/>
  <c r="S424" i="9" s="1"/>
  <c r="U424" i="9" s="1"/>
  <c r="V424" i="9" s="1"/>
  <c r="W424" i="9" s="1"/>
  <c r="Y423" i="9"/>
  <c r="X423" i="9"/>
  <c r="T423" i="9"/>
  <c r="P423" i="9"/>
  <c r="L423" i="9"/>
  <c r="O423" i="9"/>
  <c r="Q423" i="9" s="1"/>
  <c r="AC422" i="9"/>
  <c r="F422" i="9" s="1"/>
  <c r="AB422" i="9"/>
  <c r="E422" i="9" s="1"/>
  <c r="AA422" i="9"/>
  <c r="Z422" i="9"/>
  <c r="Y422" i="9"/>
  <c r="X422" i="9"/>
  <c r="T422" i="9"/>
  <c r="P422" i="9"/>
  <c r="L422" i="9"/>
  <c r="O422" i="9"/>
  <c r="Q422" i="9" s="1"/>
  <c r="D422" i="9"/>
  <c r="Y421" i="9"/>
  <c r="M421" i="9"/>
  <c r="N421" i="9" s="1"/>
  <c r="Y420" i="9"/>
  <c r="M420" i="9"/>
  <c r="N420" i="9" s="1"/>
  <c r="Y419" i="9"/>
  <c r="M419" i="9"/>
  <c r="N419" i="9" s="1"/>
  <c r="Y418" i="9"/>
  <c r="X418" i="9"/>
  <c r="T418" i="9"/>
  <c r="P418" i="9"/>
  <c r="L418" i="9"/>
  <c r="M418" i="9"/>
  <c r="N418" i="9" s="1"/>
  <c r="AC417" i="9"/>
  <c r="F417" i="9" s="1"/>
  <c r="AB417" i="9"/>
  <c r="E417" i="9" s="1"/>
  <c r="AA417" i="9"/>
  <c r="Z417" i="9"/>
  <c r="Y417" i="9"/>
  <c r="X417" i="9"/>
  <c r="T417" i="9"/>
  <c r="P417" i="9"/>
  <c r="L417" i="9"/>
  <c r="D417" i="9"/>
  <c r="Y416" i="9"/>
  <c r="M416" i="9"/>
  <c r="N416" i="9" s="1"/>
  <c r="Y415" i="9"/>
  <c r="O415" i="9"/>
  <c r="Q415" i="9" s="1"/>
  <c r="Y414" i="9"/>
  <c r="M414" i="9"/>
  <c r="N414" i="9" s="1"/>
  <c r="Y413" i="9"/>
  <c r="X413" i="9"/>
  <c r="T413" i="9"/>
  <c r="P413" i="9"/>
  <c r="L413" i="9"/>
  <c r="O413" i="9"/>
  <c r="Q413" i="9" s="1"/>
  <c r="AC412" i="9"/>
  <c r="F412" i="9" s="1"/>
  <c r="AB412" i="9"/>
  <c r="E412" i="9" s="1"/>
  <c r="AA412" i="9"/>
  <c r="Z412" i="9"/>
  <c r="Y412" i="9"/>
  <c r="X412" i="9"/>
  <c r="T412" i="9"/>
  <c r="P412" i="9"/>
  <c r="L412" i="9"/>
  <c r="O412" i="9"/>
  <c r="Q412" i="9" s="1"/>
  <c r="D412" i="9"/>
  <c r="Y411" i="9"/>
  <c r="M411" i="9"/>
  <c r="N411" i="9" s="1"/>
  <c r="Y410" i="9"/>
  <c r="M410" i="9"/>
  <c r="N410" i="9" s="1"/>
  <c r="Y409" i="9"/>
  <c r="M409" i="9"/>
  <c r="N409" i="9" s="1"/>
  <c r="Y408" i="9"/>
  <c r="X408" i="9"/>
  <c r="T408" i="9"/>
  <c r="P408" i="9"/>
  <c r="L408" i="9"/>
  <c r="M408" i="9"/>
  <c r="N408" i="9" s="1"/>
  <c r="AC407" i="9"/>
  <c r="F407" i="9" s="1"/>
  <c r="AB407" i="9"/>
  <c r="E407" i="9" s="1"/>
  <c r="AA407" i="9"/>
  <c r="Z407" i="9"/>
  <c r="Y407" i="9"/>
  <c r="X407" i="9"/>
  <c r="T407" i="9"/>
  <c r="P407" i="9"/>
  <c r="L407" i="9"/>
  <c r="M407" i="9"/>
  <c r="N407" i="9" s="1"/>
  <c r="D407" i="9"/>
  <c r="Y406" i="9"/>
  <c r="O406" i="9"/>
  <c r="Q406" i="9" s="1"/>
  <c r="Y405" i="9"/>
  <c r="O405" i="9"/>
  <c r="Q405" i="9" s="1"/>
  <c r="S405" i="9" s="1"/>
  <c r="U405" i="9" s="1"/>
  <c r="V405" i="9" s="1"/>
  <c r="W405" i="9" s="1"/>
  <c r="Y404" i="9"/>
  <c r="Y403" i="9"/>
  <c r="X403" i="9"/>
  <c r="T403" i="9"/>
  <c r="P403" i="9"/>
  <c r="L403" i="9"/>
  <c r="AC402" i="9"/>
  <c r="F402" i="9" s="1"/>
  <c r="AB402" i="9"/>
  <c r="E402" i="9" s="1"/>
  <c r="AA402" i="9"/>
  <c r="Z402" i="9"/>
  <c r="Y402" i="9"/>
  <c r="X402" i="9"/>
  <c r="T402" i="9"/>
  <c r="P402" i="9"/>
  <c r="L402" i="9"/>
  <c r="O402" i="9"/>
  <c r="Q402" i="9" s="1"/>
  <c r="D402" i="9"/>
  <c r="Y401" i="9"/>
  <c r="M401" i="9"/>
  <c r="N401" i="9" s="1"/>
  <c r="Y400" i="9"/>
  <c r="M400" i="9"/>
  <c r="N400" i="9" s="1"/>
  <c r="Y399" i="9"/>
  <c r="M399" i="9"/>
  <c r="N399" i="9" s="1"/>
  <c r="Y398" i="9"/>
  <c r="X398" i="9"/>
  <c r="T398" i="9"/>
  <c r="P398" i="9"/>
  <c r="L398" i="9"/>
  <c r="AC397" i="9"/>
  <c r="F397" i="9" s="1"/>
  <c r="AB397" i="9"/>
  <c r="E397" i="9" s="1"/>
  <c r="AA397" i="9"/>
  <c r="Z397" i="9"/>
  <c r="Y397" i="9"/>
  <c r="X397" i="9"/>
  <c r="T397" i="9"/>
  <c r="P397" i="9"/>
  <c r="L397" i="9"/>
  <c r="M397" i="9"/>
  <c r="N397" i="9" s="1"/>
  <c r="D397" i="9"/>
  <c r="Y396" i="9"/>
  <c r="M396" i="9"/>
  <c r="N396" i="9" s="1"/>
  <c r="Y395" i="9"/>
  <c r="Y394" i="9"/>
  <c r="O394" i="9"/>
  <c r="Q394" i="9" s="1"/>
  <c r="S394" i="9" s="1"/>
  <c r="U394" i="9" s="1"/>
  <c r="V394" i="9" s="1"/>
  <c r="W394" i="9" s="1"/>
  <c r="Y393" i="9"/>
  <c r="X393" i="9"/>
  <c r="T393" i="9"/>
  <c r="P393" i="9"/>
  <c r="L393" i="9"/>
  <c r="O393" i="9"/>
  <c r="Q393" i="9" s="1"/>
  <c r="AC392" i="9"/>
  <c r="F392" i="9" s="1"/>
  <c r="AB392" i="9"/>
  <c r="E392" i="9" s="1"/>
  <c r="AA392" i="9"/>
  <c r="Z392" i="9"/>
  <c r="Y392" i="9"/>
  <c r="X392" i="9"/>
  <c r="T392" i="9"/>
  <c r="P392" i="9"/>
  <c r="L392" i="9"/>
  <c r="O392" i="9"/>
  <c r="Q392" i="9" s="1"/>
  <c r="S392" i="9" s="1"/>
  <c r="U392" i="9" s="1"/>
  <c r="V392" i="9" s="1"/>
  <c r="W392" i="9" s="1"/>
  <c r="D392" i="9"/>
  <c r="Y391" i="9"/>
  <c r="Y390" i="9"/>
  <c r="O390" i="9"/>
  <c r="Q390" i="9" s="1"/>
  <c r="S390" i="9" s="1"/>
  <c r="U390" i="9" s="1"/>
  <c r="V390" i="9" s="1"/>
  <c r="W390" i="9" s="1"/>
  <c r="Y389" i="9"/>
  <c r="O389" i="9"/>
  <c r="Q389" i="9" s="1"/>
  <c r="R389" i="9" s="1"/>
  <c r="Y388" i="9"/>
  <c r="X388" i="9"/>
  <c r="T388" i="9"/>
  <c r="P388" i="9"/>
  <c r="L388" i="9"/>
  <c r="O388" i="9"/>
  <c r="Q388" i="9" s="1"/>
  <c r="AC387" i="9"/>
  <c r="F387" i="9" s="1"/>
  <c r="AB387" i="9"/>
  <c r="E387" i="9" s="1"/>
  <c r="AA387" i="9"/>
  <c r="Z387" i="9"/>
  <c r="Y387" i="9"/>
  <c r="X387" i="9"/>
  <c r="T387" i="9"/>
  <c r="P387" i="9"/>
  <c r="L387" i="9"/>
  <c r="D387" i="9"/>
  <c r="Y386" i="9"/>
  <c r="M386" i="9"/>
  <c r="N386" i="9" s="1"/>
  <c r="Y385" i="9"/>
  <c r="M385" i="9"/>
  <c r="N385" i="9" s="1"/>
  <c r="Y384" i="9"/>
  <c r="M384" i="9"/>
  <c r="N384" i="9" s="1"/>
  <c r="Y383" i="9"/>
  <c r="X383" i="9"/>
  <c r="T383" i="9"/>
  <c r="P383" i="9"/>
  <c r="L383" i="9"/>
  <c r="M383" i="9"/>
  <c r="N383" i="9" s="1"/>
  <c r="AC382" i="9"/>
  <c r="F382" i="9" s="1"/>
  <c r="AB382" i="9"/>
  <c r="E382" i="9" s="1"/>
  <c r="AA382" i="9"/>
  <c r="Z382" i="9"/>
  <c r="Y382" i="9"/>
  <c r="X382" i="9"/>
  <c r="T382" i="9"/>
  <c r="P382" i="9"/>
  <c r="L382" i="9"/>
  <c r="M382" i="9"/>
  <c r="N382" i="9" s="1"/>
  <c r="D382" i="9"/>
  <c r="Y381" i="9"/>
  <c r="O381" i="9"/>
  <c r="Q381" i="9" s="1"/>
  <c r="S381" i="9" s="1"/>
  <c r="U381" i="9" s="1"/>
  <c r="V381" i="9" s="1"/>
  <c r="W381" i="9" s="1"/>
  <c r="Y380" i="9"/>
  <c r="O380" i="9"/>
  <c r="Q380" i="9" s="1"/>
  <c r="S380" i="9" s="1"/>
  <c r="U380" i="9" s="1"/>
  <c r="V380" i="9" s="1"/>
  <c r="W380" i="9" s="1"/>
  <c r="Y379" i="9"/>
  <c r="O379" i="9"/>
  <c r="Q379" i="9" s="1"/>
  <c r="Y378" i="9"/>
  <c r="X378" i="9"/>
  <c r="T378" i="9"/>
  <c r="P378" i="9"/>
  <c r="L378" i="9"/>
  <c r="O378" i="9"/>
  <c r="Q378" i="9" s="1"/>
  <c r="AC377" i="9"/>
  <c r="F377" i="9" s="1"/>
  <c r="AB377" i="9"/>
  <c r="E377" i="9" s="1"/>
  <c r="AA377" i="9"/>
  <c r="Z377" i="9"/>
  <c r="Y377" i="9"/>
  <c r="X377" i="9"/>
  <c r="T377" i="9"/>
  <c r="P377" i="9"/>
  <c r="L377" i="9"/>
  <c r="O377" i="9"/>
  <c r="Q377" i="9" s="1"/>
  <c r="D377" i="9"/>
  <c r="Y376" i="9"/>
  <c r="M376" i="9"/>
  <c r="N376" i="9" s="1"/>
  <c r="Y375" i="9"/>
  <c r="M375" i="9"/>
  <c r="N375" i="9" s="1"/>
  <c r="Y374" i="9"/>
  <c r="O374" i="9"/>
  <c r="Q374" i="9" s="1"/>
  <c r="Y373" i="9"/>
  <c r="X373" i="9"/>
  <c r="T373" i="9"/>
  <c r="P373" i="9"/>
  <c r="L373" i="9"/>
  <c r="M373" i="9"/>
  <c r="N373" i="9" s="1"/>
  <c r="AC372" i="9"/>
  <c r="F372" i="9" s="1"/>
  <c r="AB372" i="9"/>
  <c r="E372" i="9" s="1"/>
  <c r="AA372" i="9"/>
  <c r="Z372" i="9"/>
  <c r="Y372" i="9"/>
  <c r="X372" i="9"/>
  <c r="T372" i="9"/>
  <c r="P372" i="9"/>
  <c r="L372" i="9"/>
  <c r="M372" i="9"/>
  <c r="N372" i="9" s="1"/>
  <c r="D372" i="9"/>
  <c r="Y371" i="9"/>
  <c r="M371" i="9"/>
  <c r="N371" i="9" s="1"/>
  <c r="Y370" i="9"/>
  <c r="O370" i="9"/>
  <c r="Q370" i="9" s="1"/>
  <c r="Y369" i="9"/>
  <c r="M369" i="9"/>
  <c r="N369" i="9" s="1"/>
  <c r="Y368" i="9"/>
  <c r="X368" i="9"/>
  <c r="T368" i="9"/>
  <c r="P368" i="9"/>
  <c r="L368" i="9"/>
  <c r="O368" i="9"/>
  <c r="Q368" i="9" s="1"/>
  <c r="AC367" i="9"/>
  <c r="F367" i="9" s="1"/>
  <c r="AB367" i="9"/>
  <c r="E367" i="9" s="1"/>
  <c r="AA367" i="9"/>
  <c r="Z367" i="9"/>
  <c r="Y367" i="9"/>
  <c r="X367" i="9"/>
  <c r="T367" i="9"/>
  <c r="P367" i="9"/>
  <c r="L367" i="9"/>
  <c r="O367" i="9"/>
  <c r="Q367" i="9" s="1"/>
  <c r="D367" i="9"/>
  <c r="Y366" i="9"/>
  <c r="O366" i="9"/>
  <c r="Q366" i="9" s="1"/>
  <c r="Y365" i="9"/>
  <c r="M365" i="9"/>
  <c r="N365" i="9" s="1"/>
  <c r="Y364" i="9"/>
  <c r="O364" i="9"/>
  <c r="Q364" i="9" s="1"/>
  <c r="Y363" i="9"/>
  <c r="X363" i="9"/>
  <c r="T363" i="9"/>
  <c r="P363" i="9"/>
  <c r="L363" i="9"/>
  <c r="O363" i="9"/>
  <c r="Q363" i="9" s="1"/>
  <c r="AC362" i="9"/>
  <c r="F362" i="9" s="1"/>
  <c r="AB362" i="9"/>
  <c r="E362" i="9" s="1"/>
  <c r="AA362" i="9"/>
  <c r="Z362" i="9"/>
  <c r="Y362" i="9"/>
  <c r="X362" i="9"/>
  <c r="T362" i="9"/>
  <c r="P362" i="9"/>
  <c r="L362" i="9"/>
  <c r="O362" i="9"/>
  <c r="Q362" i="9" s="1"/>
  <c r="D362" i="9"/>
  <c r="Y361" i="9"/>
  <c r="Y360" i="9"/>
  <c r="O360" i="9"/>
  <c r="Q360" i="9" s="1"/>
  <c r="Y359" i="9"/>
  <c r="M359" i="9"/>
  <c r="N359" i="9" s="1"/>
  <c r="Y358" i="9"/>
  <c r="X358" i="9"/>
  <c r="T358" i="9"/>
  <c r="P358" i="9"/>
  <c r="L358" i="9"/>
  <c r="O358" i="9"/>
  <c r="Q358" i="9" s="1"/>
  <c r="AC357" i="9"/>
  <c r="F357" i="9" s="1"/>
  <c r="AB357" i="9"/>
  <c r="E357" i="9" s="1"/>
  <c r="AA357" i="9"/>
  <c r="Z357" i="9"/>
  <c r="Y357" i="9"/>
  <c r="X357" i="9"/>
  <c r="T357" i="9"/>
  <c r="P357" i="9"/>
  <c r="L357" i="9"/>
  <c r="D357" i="9"/>
  <c r="Y356" i="9"/>
  <c r="O356" i="9"/>
  <c r="Q356" i="9" s="1"/>
  <c r="Y355" i="9"/>
  <c r="M355" i="9"/>
  <c r="N355" i="9" s="1"/>
  <c r="Y354" i="9"/>
  <c r="O354" i="9"/>
  <c r="Q354" i="9" s="1"/>
  <c r="Y353" i="9"/>
  <c r="X353" i="9"/>
  <c r="T353" i="9"/>
  <c r="P353" i="9"/>
  <c r="L353" i="9"/>
  <c r="O353" i="9"/>
  <c r="Q353" i="9" s="1"/>
  <c r="AC352" i="9"/>
  <c r="F352" i="9" s="1"/>
  <c r="AB352" i="9"/>
  <c r="E352" i="9" s="1"/>
  <c r="AA352" i="9"/>
  <c r="Z352" i="9"/>
  <c r="Y352" i="9"/>
  <c r="X352" i="9"/>
  <c r="T352" i="9"/>
  <c r="P352" i="9"/>
  <c r="L352" i="9"/>
  <c r="O352" i="9"/>
  <c r="Q352" i="9" s="1"/>
  <c r="D352" i="9"/>
  <c r="Y351" i="9"/>
  <c r="M351" i="9"/>
  <c r="N351" i="9" s="1"/>
  <c r="Y350" i="9"/>
  <c r="M350" i="9"/>
  <c r="N350" i="9" s="1"/>
  <c r="Y349" i="9"/>
  <c r="M349" i="9"/>
  <c r="N349" i="9" s="1"/>
  <c r="Y348" i="9"/>
  <c r="X348" i="9"/>
  <c r="T348" i="9"/>
  <c r="P348" i="9"/>
  <c r="L348" i="9"/>
  <c r="M348" i="9"/>
  <c r="N348" i="9" s="1"/>
  <c r="AC347" i="9"/>
  <c r="F347" i="9" s="1"/>
  <c r="AB347" i="9"/>
  <c r="E347" i="9" s="1"/>
  <c r="AA347" i="9"/>
  <c r="Z347" i="9"/>
  <c r="Y347" i="9"/>
  <c r="X347" i="9"/>
  <c r="T347" i="9"/>
  <c r="P347" i="9"/>
  <c r="L347" i="9"/>
  <c r="M347" i="9"/>
  <c r="N347" i="9" s="1"/>
  <c r="D347" i="9"/>
  <c r="Y346" i="9"/>
  <c r="O346" i="9"/>
  <c r="Q346" i="9" s="1"/>
  <c r="Y345" i="9"/>
  <c r="O345" i="9"/>
  <c r="Q345" i="9" s="1"/>
  <c r="Y344" i="9"/>
  <c r="O344" i="9"/>
  <c r="Q344" i="9" s="1"/>
  <c r="Y343" i="9"/>
  <c r="X343" i="9"/>
  <c r="T343" i="9"/>
  <c r="P343" i="9"/>
  <c r="L343" i="9"/>
  <c r="O343" i="9"/>
  <c r="Q343" i="9" s="1"/>
  <c r="AC342" i="9"/>
  <c r="F342" i="9" s="1"/>
  <c r="AB342" i="9"/>
  <c r="E342" i="9" s="1"/>
  <c r="AA342" i="9"/>
  <c r="Z342" i="9"/>
  <c r="Y342" i="9"/>
  <c r="X342" i="9"/>
  <c r="T342" i="9"/>
  <c r="P342" i="9"/>
  <c r="L342" i="9"/>
  <c r="O342" i="9"/>
  <c r="Q342" i="9" s="1"/>
  <c r="D342" i="9"/>
  <c r="Y341" i="9"/>
  <c r="M341" i="9"/>
  <c r="N341" i="9" s="1"/>
  <c r="Y340" i="9"/>
  <c r="M340" i="9"/>
  <c r="N340" i="9" s="1"/>
  <c r="Y339" i="9"/>
  <c r="M339" i="9"/>
  <c r="N339" i="9" s="1"/>
  <c r="Y338" i="9"/>
  <c r="X338" i="9"/>
  <c r="T338" i="9"/>
  <c r="P338" i="9"/>
  <c r="L338" i="9"/>
  <c r="M338" i="9"/>
  <c r="N338" i="9" s="1"/>
  <c r="AC337" i="9"/>
  <c r="F337" i="9" s="1"/>
  <c r="AB337" i="9"/>
  <c r="E337" i="9" s="1"/>
  <c r="AA337" i="9"/>
  <c r="Z337" i="9"/>
  <c r="Y337" i="9"/>
  <c r="X337" i="9"/>
  <c r="T337" i="9"/>
  <c r="P337" i="9"/>
  <c r="L337" i="9"/>
  <c r="M337" i="9"/>
  <c r="N337" i="9" s="1"/>
  <c r="D337" i="9"/>
  <c r="Y336" i="9"/>
  <c r="O336" i="9"/>
  <c r="Q336" i="9" s="1"/>
  <c r="S336" i="9" s="1"/>
  <c r="U336" i="9" s="1"/>
  <c r="V336" i="9" s="1"/>
  <c r="W336" i="9" s="1"/>
  <c r="Y335" i="9"/>
  <c r="Y334" i="9"/>
  <c r="O334" i="9"/>
  <c r="Q334" i="9" s="1"/>
  <c r="S334" i="9" s="1"/>
  <c r="U334" i="9" s="1"/>
  <c r="V334" i="9" s="1"/>
  <c r="W334" i="9" s="1"/>
  <c r="Y333" i="9"/>
  <c r="X333" i="9"/>
  <c r="T333" i="9"/>
  <c r="P333" i="9"/>
  <c r="L333" i="9"/>
  <c r="O333" i="9"/>
  <c r="Q333" i="9" s="1"/>
  <c r="AC332" i="9"/>
  <c r="F332" i="9" s="1"/>
  <c r="AB332" i="9"/>
  <c r="E332" i="9" s="1"/>
  <c r="AA332" i="9"/>
  <c r="Z332" i="9"/>
  <c r="Y332" i="9"/>
  <c r="X332" i="9"/>
  <c r="T332" i="9"/>
  <c r="P332" i="9"/>
  <c r="L332" i="9"/>
  <c r="O332" i="9"/>
  <c r="Q332" i="9" s="1"/>
  <c r="D332" i="9"/>
  <c r="Y331" i="9"/>
  <c r="M331" i="9"/>
  <c r="N331" i="9" s="1"/>
  <c r="Y330" i="9"/>
  <c r="M330" i="9"/>
  <c r="N330" i="9" s="1"/>
  <c r="Y329" i="9"/>
  <c r="M329" i="9"/>
  <c r="N329" i="9" s="1"/>
  <c r="Y328" i="9"/>
  <c r="X328" i="9"/>
  <c r="T328" i="9"/>
  <c r="P328" i="9"/>
  <c r="L328" i="9"/>
  <c r="M328" i="9"/>
  <c r="N328" i="9" s="1"/>
  <c r="AC327" i="9"/>
  <c r="F327" i="9" s="1"/>
  <c r="AB327" i="9"/>
  <c r="E327" i="9" s="1"/>
  <c r="AA327" i="9"/>
  <c r="Z327" i="9"/>
  <c r="Y327" i="9"/>
  <c r="X327" i="9"/>
  <c r="T327" i="9"/>
  <c r="P327" i="9"/>
  <c r="L327" i="9"/>
  <c r="M327" i="9"/>
  <c r="N327" i="9" s="1"/>
  <c r="D327" i="9"/>
  <c r="Y326" i="9"/>
  <c r="O326" i="9"/>
  <c r="Q326" i="9" s="1"/>
  <c r="Y325" i="9"/>
  <c r="Y324" i="9"/>
  <c r="O324" i="9"/>
  <c r="Q324" i="9" s="1"/>
  <c r="Y323" i="9"/>
  <c r="X323" i="9"/>
  <c r="T323" i="9"/>
  <c r="P323" i="9"/>
  <c r="L323" i="9"/>
  <c r="O323" i="9"/>
  <c r="Q323" i="9" s="1"/>
  <c r="AC322" i="9"/>
  <c r="F322" i="9" s="1"/>
  <c r="AB322" i="9"/>
  <c r="E322" i="9" s="1"/>
  <c r="AA322" i="9"/>
  <c r="Z322" i="9"/>
  <c r="Y322" i="9"/>
  <c r="X322" i="9"/>
  <c r="T322" i="9"/>
  <c r="P322" i="9"/>
  <c r="L322" i="9"/>
  <c r="D322" i="9"/>
  <c r="Y321" i="9"/>
  <c r="M321" i="9"/>
  <c r="N321" i="9" s="1"/>
  <c r="Y320" i="9"/>
  <c r="Y319" i="9"/>
  <c r="M319" i="9"/>
  <c r="N319" i="9" s="1"/>
  <c r="Y318" i="9"/>
  <c r="X318" i="9"/>
  <c r="T318" i="9"/>
  <c r="P318" i="9"/>
  <c r="L318" i="9"/>
  <c r="M318" i="9"/>
  <c r="N318" i="9" s="1"/>
  <c r="AC317" i="9"/>
  <c r="F317" i="9" s="1"/>
  <c r="AB317" i="9"/>
  <c r="E317" i="9" s="1"/>
  <c r="AA317" i="9"/>
  <c r="Z317" i="9"/>
  <c r="Y317" i="9"/>
  <c r="X317" i="9"/>
  <c r="T317" i="9"/>
  <c r="P317" i="9"/>
  <c r="L317" i="9"/>
  <c r="M317" i="9"/>
  <c r="N317" i="9" s="1"/>
  <c r="D317" i="9"/>
  <c r="Y316" i="9"/>
  <c r="O316" i="9"/>
  <c r="Q316" i="9" s="1"/>
  <c r="Y315" i="9"/>
  <c r="O315" i="9"/>
  <c r="Q315" i="9" s="1"/>
  <c r="S315" i="9" s="1"/>
  <c r="U315" i="9" s="1"/>
  <c r="V315" i="9" s="1"/>
  <c r="W315" i="9" s="1"/>
  <c r="Y314" i="9"/>
  <c r="O314" i="9"/>
  <c r="Q314" i="9" s="1"/>
  <c r="S314" i="9" s="1"/>
  <c r="U314" i="9" s="1"/>
  <c r="V314" i="9" s="1"/>
  <c r="W314" i="9" s="1"/>
  <c r="Y313" i="9"/>
  <c r="X313" i="9"/>
  <c r="T313" i="9"/>
  <c r="P313" i="9"/>
  <c r="L313" i="9"/>
  <c r="O313" i="9"/>
  <c r="Q313" i="9" s="1"/>
  <c r="AC312" i="9"/>
  <c r="F312" i="9" s="1"/>
  <c r="AB312" i="9"/>
  <c r="E312" i="9" s="1"/>
  <c r="AA312" i="9"/>
  <c r="Z312" i="9"/>
  <c r="Y312" i="9"/>
  <c r="X312" i="9"/>
  <c r="T312" i="9"/>
  <c r="P312" i="9"/>
  <c r="L312" i="9"/>
  <c r="D312" i="9"/>
  <c r="Y311" i="9"/>
  <c r="O311" i="9"/>
  <c r="Q311" i="9" s="1"/>
  <c r="Y310" i="9"/>
  <c r="M310" i="9"/>
  <c r="N310" i="9" s="1"/>
  <c r="Y309" i="9"/>
  <c r="O309" i="9"/>
  <c r="Q309" i="9" s="1"/>
  <c r="Y308" i="9"/>
  <c r="X308" i="9"/>
  <c r="T308" i="9"/>
  <c r="P308" i="9"/>
  <c r="L308" i="9"/>
  <c r="AC307" i="9"/>
  <c r="F307" i="9" s="1"/>
  <c r="AB307" i="9"/>
  <c r="E307" i="9" s="1"/>
  <c r="AA307" i="9"/>
  <c r="Z307" i="9"/>
  <c r="Y307" i="9"/>
  <c r="X307" i="9"/>
  <c r="T307" i="9"/>
  <c r="P307" i="9"/>
  <c r="L307" i="9"/>
  <c r="O307" i="9"/>
  <c r="Q307" i="9" s="1"/>
  <c r="D307" i="9"/>
  <c r="Y306" i="9"/>
  <c r="M306" i="9"/>
  <c r="N306" i="9" s="1"/>
  <c r="Y305" i="9"/>
  <c r="O305" i="9"/>
  <c r="Q305" i="9" s="1"/>
  <c r="Y304" i="9"/>
  <c r="O304" i="9"/>
  <c r="Q304" i="9" s="1"/>
  <c r="Y303" i="9"/>
  <c r="X303" i="9"/>
  <c r="T303" i="9"/>
  <c r="P303" i="9"/>
  <c r="L303" i="9"/>
  <c r="O303" i="9"/>
  <c r="Q303" i="9" s="1"/>
  <c r="AC302" i="9"/>
  <c r="F302" i="9" s="1"/>
  <c r="AB302" i="9"/>
  <c r="E302" i="9" s="1"/>
  <c r="AA302" i="9"/>
  <c r="Z302" i="9"/>
  <c r="Y302" i="9"/>
  <c r="X302" i="9"/>
  <c r="T302" i="9"/>
  <c r="P302" i="9"/>
  <c r="L302" i="9"/>
  <c r="O302" i="9"/>
  <c r="Q302" i="9" s="1"/>
  <c r="D302" i="9"/>
  <c r="Y301" i="9"/>
  <c r="O301" i="9"/>
  <c r="Q301" i="9" s="1"/>
  <c r="Y300" i="9"/>
  <c r="Y299" i="9"/>
  <c r="O299" i="9"/>
  <c r="Q299" i="9" s="1"/>
  <c r="Y298" i="9"/>
  <c r="X298" i="9"/>
  <c r="T298" i="9"/>
  <c r="P298" i="9"/>
  <c r="L298" i="9"/>
  <c r="O298" i="9"/>
  <c r="Q298" i="9" s="1"/>
  <c r="AC297" i="9"/>
  <c r="F297" i="9" s="1"/>
  <c r="AB297" i="9"/>
  <c r="E297" i="9" s="1"/>
  <c r="AA297" i="9"/>
  <c r="Z297" i="9"/>
  <c r="Y297" i="9"/>
  <c r="X297" i="9"/>
  <c r="T297" i="9"/>
  <c r="P297" i="9"/>
  <c r="L297" i="9"/>
  <c r="O297" i="9"/>
  <c r="Q297" i="9" s="1"/>
  <c r="D297" i="9"/>
  <c r="Y296" i="9"/>
  <c r="Y295" i="9"/>
  <c r="O295" i="9"/>
  <c r="Q295" i="9" s="1"/>
  <c r="Y294" i="9"/>
  <c r="M294" i="9"/>
  <c r="N294" i="9" s="1"/>
  <c r="Y293" i="9"/>
  <c r="X293" i="9"/>
  <c r="T293" i="9"/>
  <c r="P293" i="9"/>
  <c r="L293" i="9"/>
  <c r="O293" i="9"/>
  <c r="Q293" i="9" s="1"/>
  <c r="AC292" i="9"/>
  <c r="F292" i="9" s="1"/>
  <c r="AB292" i="9"/>
  <c r="E292" i="9" s="1"/>
  <c r="AA292" i="9"/>
  <c r="Z292" i="9"/>
  <c r="Y292" i="9"/>
  <c r="X292" i="9"/>
  <c r="T292" i="9"/>
  <c r="P292" i="9"/>
  <c r="L292" i="9"/>
  <c r="O292" i="9"/>
  <c r="Q292" i="9" s="1"/>
  <c r="D292" i="9"/>
  <c r="Y291" i="9"/>
  <c r="M291" i="9"/>
  <c r="N291" i="9" s="1"/>
  <c r="Y290" i="9"/>
  <c r="M290" i="9"/>
  <c r="N290" i="9" s="1"/>
  <c r="Y289" i="9"/>
  <c r="M289" i="9"/>
  <c r="N289" i="9" s="1"/>
  <c r="Y288" i="9"/>
  <c r="X288" i="9"/>
  <c r="T288" i="9"/>
  <c r="P288" i="9"/>
  <c r="L288" i="9"/>
  <c r="M288" i="9"/>
  <c r="N288" i="9" s="1"/>
  <c r="AC287" i="9"/>
  <c r="F287" i="9" s="1"/>
  <c r="AB287" i="9"/>
  <c r="E287" i="9" s="1"/>
  <c r="AA287" i="9"/>
  <c r="Z287" i="9"/>
  <c r="Y287" i="9"/>
  <c r="X287" i="9"/>
  <c r="T287" i="9"/>
  <c r="P287" i="9"/>
  <c r="L287" i="9"/>
  <c r="M287" i="9"/>
  <c r="N287" i="9" s="1"/>
  <c r="D287" i="9"/>
  <c r="Y286" i="9"/>
  <c r="O286" i="9"/>
  <c r="Q286" i="9" s="1"/>
  <c r="Y285" i="9"/>
  <c r="O285" i="9"/>
  <c r="Q285" i="9" s="1"/>
  <c r="R285" i="9" s="1"/>
  <c r="Y284" i="9"/>
  <c r="O284" i="9"/>
  <c r="Q284" i="9" s="1"/>
  <c r="S284" i="9" s="1"/>
  <c r="U284" i="9" s="1"/>
  <c r="V284" i="9" s="1"/>
  <c r="W284" i="9" s="1"/>
  <c r="Y283" i="9"/>
  <c r="X283" i="9"/>
  <c r="T283" i="9"/>
  <c r="P283" i="9"/>
  <c r="L283" i="9"/>
  <c r="O283" i="9"/>
  <c r="Q283" i="9" s="1"/>
  <c r="AC282" i="9"/>
  <c r="F282" i="9" s="1"/>
  <c r="AB282" i="9"/>
  <c r="E282" i="9" s="1"/>
  <c r="AA282" i="9"/>
  <c r="Z282" i="9"/>
  <c r="Y282" i="9"/>
  <c r="X282" i="9"/>
  <c r="T282" i="9"/>
  <c r="P282" i="9"/>
  <c r="L282" i="9"/>
  <c r="O282" i="9"/>
  <c r="Q282" i="9" s="1"/>
  <c r="D282" i="9"/>
  <c r="Y281" i="9"/>
  <c r="M281" i="9"/>
  <c r="N281" i="9" s="1"/>
  <c r="Y280" i="9"/>
  <c r="M280" i="9"/>
  <c r="N280" i="9" s="1"/>
  <c r="Y279" i="9"/>
  <c r="M279" i="9"/>
  <c r="N279" i="9" s="1"/>
  <c r="Y278" i="9"/>
  <c r="X278" i="9"/>
  <c r="T278" i="9"/>
  <c r="P278" i="9"/>
  <c r="L278" i="9"/>
  <c r="M278" i="9"/>
  <c r="N278" i="9" s="1"/>
  <c r="AC277" i="9"/>
  <c r="F277" i="9" s="1"/>
  <c r="AB277" i="9"/>
  <c r="E277" i="9" s="1"/>
  <c r="AA277" i="9"/>
  <c r="Z277" i="9"/>
  <c r="Y277" i="9"/>
  <c r="X277" i="9"/>
  <c r="T277" i="9"/>
  <c r="P277" i="9"/>
  <c r="L277" i="9"/>
  <c r="M277" i="9"/>
  <c r="N277" i="9" s="1"/>
  <c r="D277" i="9"/>
  <c r="Y276" i="9"/>
  <c r="Y275" i="9"/>
  <c r="O275" i="9"/>
  <c r="Q275" i="9" s="1"/>
  <c r="Y274" i="9"/>
  <c r="O274" i="9"/>
  <c r="Q274" i="9" s="1"/>
  <c r="S274" i="9" s="1"/>
  <c r="U274" i="9" s="1"/>
  <c r="V274" i="9" s="1"/>
  <c r="W274" i="9" s="1"/>
  <c r="Y273" i="9"/>
  <c r="X273" i="9"/>
  <c r="T273" i="9"/>
  <c r="P273" i="9"/>
  <c r="L273" i="9"/>
  <c r="O273" i="9"/>
  <c r="Q273" i="9" s="1"/>
  <c r="AC272" i="9"/>
  <c r="F272" i="9" s="1"/>
  <c r="AB272" i="9"/>
  <c r="E272" i="9" s="1"/>
  <c r="AA272" i="9"/>
  <c r="Z272" i="9"/>
  <c r="Y272" i="9"/>
  <c r="X272" i="9"/>
  <c r="T272" i="9"/>
  <c r="P272" i="9"/>
  <c r="L272" i="9"/>
  <c r="O272" i="9"/>
  <c r="Q272" i="9" s="1"/>
  <c r="S272" i="9" s="1"/>
  <c r="U272" i="9" s="1"/>
  <c r="V272" i="9" s="1"/>
  <c r="W272" i="9" s="1"/>
  <c r="D272" i="9"/>
  <c r="Y271" i="9"/>
  <c r="M271" i="9"/>
  <c r="N271" i="9" s="1"/>
  <c r="Y270" i="9"/>
  <c r="M270" i="9"/>
  <c r="N270" i="9" s="1"/>
  <c r="Y269" i="9"/>
  <c r="M269" i="9"/>
  <c r="N269" i="9" s="1"/>
  <c r="Y268" i="9"/>
  <c r="X268" i="9"/>
  <c r="T268" i="9"/>
  <c r="P268" i="9"/>
  <c r="L268" i="9"/>
  <c r="M268" i="9"/>
  <c r="N268" i="9" s="1"/>
  <c r="AC267" i="9"/>
  <c r="F267" i="9" s="1"/>
  <c r="AB267" i="9"/>
  <c r="E267" i="9" s="1"/>
  <c r="AA267" i="9"/>
  <c r="Z267" i="9"/>
  <c r="Y267" i="9"/>
  <c r="X267" i="9"/>
  <c r="T267" i="9"/>
  <c r="P267" i="9"/>
  <c r="L267" i="9"/>
  <c r="M267" i="9"/>
  <c r="N267" i="9" s="1"/>
  <c r="D267" i="9"/>
  <c r="Y266" i="9"/>
  <c r="O266" i="9"/>
  <c r="Q266" i="9" s="1"/>
  <c r="Y265" i="9"/>
  <c r="O265" i="9"/>
  <c r="Q265" i="9" s="1"/>
  <c r="Y264" i="9"/>
  <c r="O264" i="9"/>
  <c r="Q264" i="9" s="1"/>
  <c r="Y263" i="9"/>
  <c r="X263" i="9"/>
  <c r="T263" i="9"/>
  <c r="P263" i="9"/>
  <c r="L263" i="9"/>
  <c r="O263" i="9"/>
  <c r="Q263" i="9" s="1"/>
  <c r="AC262" i="9"/>
  <c r="F262" i="9" s="1"/>
  <c r="AB262" i="9"/>
  <c r="E262" i="9" s="1"/>
  <c r="AA262" i="9"/>
  <c r="Z262" i="9"/>
  <c r="Y262" i="9"/>
  <c r="X262" i="9"/>
  <c r="T262" i="9"/>
  <c r="P262" i="9"/>
  <c r="L262" i="9"/>
  <c r="O262" i="9"/>
  <c r="Q262" i="9" s="1"/>
  <c r="D262" i="9"/>
  <c r="Y261" i="9"/>
  <c r="M261" i="9"/>
  <c r="N261" i="9" s="1"/>
  <c r="Y260" i="9"/>
  <c r="M260" i="9"/>
  <c r="N260" i="9" s="1"/>
  <c r="Y259" i="9"/>
  <c r="M259" i="9"/>
  <c r="N259" i="9" s="1"/>
  <c r="Y258" i="9"/>
  <c r="X258" i="9"/>
  <c r="T258" i="9"/>
  <c r="P258" i="9"/>
  <c r="L258" i="9"/>
  <c r="M258" i="9"/>
  <c r="N258" i="9" s="1"/>
  <c r="AC257" i="9"/>
  <c r="F257" i="9" s="1"/>
  <c r="AB257" i="9"/>
  <c r="E257" i="9" s="1"/>
  <c r="AA257" i="9"/>
  <c r="Z257" i="9"/>
  <c r="Y257" i="9"/>
  <c r="X257" i="9"/>
  <c r="T257" i="9"/>
  <c r="P257" i="9"/>
  <c r="L257" i="9"/>
  <c r="M257" i="9"/>
  <c r="N257" i="9" s="1"/>
  <c r="D257" i="9"/>
  <c r="Y256" i="9"/>
  <c r="O256" i="9"/>
  <c r="Q256" i="9" s="1"/>
  <c r="S256" i="9" s="1"/>
  <c r="U256" i="9" s="1"/>
  <c r="V256" i="9" s="1"/>
  <c r="W256" i="9" s="1"/>
  <c r="Y255" i="9"/>
  <c r="Y254" i="9"/>
  <c r="O254" i="9"/>
  <c r="Q254" i="9" s="1"/>
  <c r="S254" i="9" s="1"/>
  <c r="U254" i="9" s="1"/>
  <c r="V254" i="9" s="1"/>
  <c r="W254" i="9" s="1"/>
  <c r="Y253" i="9"/>
  <c r="X253" i="9"/>
  <c r="T253" i="9"/>
  <c r="P253" i="9"/>
  <c r="L253" i="9"/>
  <c r="O253" i="9"/>
  <c r="Q253" i="9" s="1"/>
  <c r="AC252" i="9"/>
  <c r="F252" i="9" s="1"/>
  <c r="AB252" i="9"/>
  <c r="E252" i="9" s="1"/>
  <c r="AA252" i="9"/>
  <c r="Z252" i="9"/>
  <c r="Y252" i="9"/>
  <c r="X252" i="9"/>
  <c r="T252" i="9"/>
  <c r="P252" i="9"/>
  <c r="L252" i="9"/>
  <c r="D252" i="9"/>
  <c r="Y251" i="9"/>
  <c r="O251" i="9"/>
  <c r="Q251" i="9" s="1"/>
  <c r="Y250" i="9"/>
  <c r="M250" i="9"/>
  <c r="N250" i="9" s="1"/>
  <c r="Y249" i="9"/>
  <c r="O249" i="9"/>
  <c r="Q249" i="9" s="1"/>
  <c r="Y248" i="9"/>
  <c r="X248" i="9"/>
  <c r="T248" i="9"/>
  <c r="P248" i="9"/>
  <c r="L248" i="9"/>
  <c r="AC247" i="9"/>
  <c r="F247" i="9" s="1"/>
  <c r="AB247" i="9"/>
  <c r="E247" i="9" s="1"/>
  <c r="AA247" i="9"/>
  <c r="Z247" i="9"/>
  <c r="Y247" i="9"/>
  <c r="X247" i="9"/>
  <c r="T247" i="9"/>
  <c r="P247" i="9"/>
  <c r="L247" i="9"/>
  <c r="O247" i="9"/>
  <c r="Q247" i="9" s="1"/>
  <c r="D247" i="9"/>
  <c r="Y246" i="9"/>
  <c r="M246" i="9"/>
  <c r="N246" i="9" s="1"/>
  <c r="Y245" i="9"/>
  <c r="O245" i="9"/>
  <c r="Q245" i="9" s="1"/>
  <c r="Y244" i="9"/>
  <c r="O244" i="9"/>
  <c r="Q244" i="9" s="1"/>
  <c r="Y243" i="9"/>
  <c r="X243" i="9"/>
  <c r="T243" i="9"/>
  <c r="P243" i="9"/>
  <c r="L243" i="9"/>
  <c r="O243" i="9"/>
  <c r="Q243" i="9" s="1"/>
  <c r="AC242" i="9"/>
  <c r="F242" i="9" s="1"/>
  <c r="AB242" i="9"/>
  <c r="E242" i="9" s="1"/>
  <c r="AA242" i="9"/>
  <c r="Z242" i="9"/>
  <c r="Y242" i="9"/>
  <c r="X242" i="9"/>
  <c r="T242" i="9"/>
  <c r="P242" i="9"/>
  <c r="L242" i="9"/>
  <c r="O242" i="9"/>
  <c r="Q242" i="9" s="1"/>
  <c r="D242" i="9"/>
  <c r="Y241" i="9"/>
  <c r="O241" i="9"/>
  <c r="Q241" i="9" s="1"/>
  <c r="Y240" i="9"/>
  <c r="Y239" i="9"/>
  <c r="O239" i="9"/>
  <c r="Q239" i="9" s="1"/>
  <c r="Y238" i="9"/>
  <c r="X238" i="9"/>
  <c r="T238" i="9"/>
  <c r="P238" i="9"/>
  <c r="L238" i="9"/>
  <c r="O238" i="9"/>
  <c r="Q238" i="9" s="1"/>
  <c r="AC237" i="9"/>
  <c r="F237" i="9" s="1"/>
  <c r="AB237" i="9"/>
  <c r="E237" i="9" s="1"/>
  <c r="AA237" i="9"/>
  <c r="Z237" i="9"/>
  <c r="Y237" i="9"/>
  <c r="X237" i="9"/>
  <c r="T237" i="9"/>
  <c r="P237" i="9"/>
  <c r="L237" i="9"/>
  <c r="O237" i="9"/>
  <c r="Q237" i="9" s="1"/>
  <c r="D237" i="9"/>
  <c r="Y236" i="9"/>
  <c r="Y235" i="9"/>
  <c r="O235" i="9"/>
  <c r="Q235" i="9" s="1"/>
  <c r="Y234" i="9"/>
  <c r="M234" i="9"/>
  <c r="N234" i="9" s="1"/>
  <c r="Y233" i="9"/>
  <c r="X233" i="9"/>
  <c r="T233" i="9"/>
  <c r="P233" i="9"/>
  <c r="L233" i="9"/>
  <c r="O233" i="9"/>
  <c r="Q233" i="9" s="1"/>
  <c r="AC232" i="9"/>
  <c r="F232" i="9" s="1"/>
  <c r="AB232" i="9"/>
  <c r="E232" i="9" s="1"/>
  <c r="AA232" i="9"/>
  <c r="Z232" i="9"/>
  <c r="Y232" i="9"/>
  <c r="X232" i="9"/>
  <c r="T232" i="9"/>
  <c r="P232" i="9"/>
  <c r="L232" i="9"/>
  <c r="O232" i="9"/>
  <c r="Q232" i="9" s="1"/>
  <c r="D232" i="9"/>
  <c r="Y231" i="9"/>
  <c r="M231" i="9"/>
  <c r="N231" i="9" s="1"/>
  <c r="Y230" i="9"/>
  <c r="M230" i="9"/>
  <c r="N230" i="9" s="1"/>
  <c r="Y229" i="9"/>
  <c r="M229" i="9"/>
  <c r="N229" i="9" s="1"/>
  <c r="Y228" i="9"/>
  <c r="X228" i="9"/>
  <c r="T228" i="9"/>
  <c r="P228" i="9"/>
  <c r="L228" i="9"/>
  <c r="M228" i="9"/>
  <c r="N228" i="9" s="1"/>
  <c r="AC227" i="9"/>
  <c r="F227" i="9" s="1"/>
  <c r="AB227" i="9"/>
  <c r="E227" i="9" s="1"/>
  <c r="AA227" i="9"/>
  <c r="Z227" i="9"/>
  <c r="Y227" i="9"/>
  <c r="X227" i="9"/>
  <c r="T227" i="9"/>
  <c r="P227" i="9"/>
  <c r="L227" i="9"/>
  <c r="M227" i="9"/>
  <c r="N227" i="9" s="1"/>
  <c r="D227" i="9"/>
  <c r="Y226" i="9"/>
  <c r="O226" i="9"/>
  <c r="Q226" i="9" s="1"/>
  <c r="Y225" i="9"/>
  <c r="O225" i="9"/>
  <c r="Q225" i="9" s="1"/>
  <c r="R225" i="9" s="1"/>
  <c r="Y224" i="9"/>
  <c r="O224" i="9"/>
  <c r="Q224" i="9" s="1"/>
  <c r="S224" i="9" s="1"/>
  <c r="U224" i="9" s="1"/>
  <c r="V224" i="9" s="1"/>
  <c r="W224" i="9" s="1"/>
  <c r="Y223" i="9"/>
  <c r="X223" i="9"/>
  <c r="T223" i="9"/>
  <c r="P223" i="9"/>
  <c r="L223" i="9"/>
  <c r="O223" i="9"/>
  <c r="Q223" i="9" s="1"/>
  <c r="AC222" i="9"/>
  <c r="F222" i="9" s="1"/>
  <c r="AB222" i="9"/>
  <c r="E222" i="9" s="1"/>
  <c r="AA222" i="9"/>
  <c r="Z222" i="9"/>
  <c r="Y222" i="9"/>
  <c r="X222" i="9"/>
  <c r="T222" i="9"/>
  <c r="P222" i="9"/>
  <c r="L222" i="9"/>
  <c r="O222" i="9"/>
  <c r="Q222" i="9" s="1"/>
  <c r="D222" i="9"/>
  <c r="Y221" i="9"/>
  <c r="M221" i="9"/>
  <c r="N221" i="9" s="1"/>
  <c r="Y220" i="9"/>
  <c r="M220" i="9"/>
  <c r="N220" i="9" s="1"/>
  <c r="Y219" i="9"/>
  <c r="M219" i="9"/>
  <c r="N219" i="9" s="1"/>
  <c r="Y218" i="9"/>
  <c r="X218" i="9"/>
  <c r="T218" i="9"/>
  <c r="P218" i="9"/>
  <c r="L218" i="9"/>
  <c r="M218" i="9"/>
  <c r="N218" i="9" s="1"/>
  <c r="AC217" i="9"/>
  <c r="F217" i="9" s="1"/>
  <c r="AB217" i="9"/>
  <c r="E217" i="9" s="1"/>
  <c r="AA217" i="9"/>
  <c r="Z217" i="9"/>
  <c r="Y217" i="9"/>
  <c r="X217" i="9"/>
  <c r="T217" i="9"/>
  <c r="P217" i="9"/>
  <c r="L217" i="9"/>
  <c r="M217" i="9"/>
  <c r="N217" i="9" s="1"/>
  <c r="D217" i="9"/>
  <c r="Y216" i="9"/>
  <c r="Y215" i="9"/>
  <c r="O215" i="9"/>
  <c r="Q215" i="9" s="1"/>
  <c r="Y214" i="9"/>
  <c r="M214" i="9"/>
  <c r="N214" i="9" s="1"/>
  <c r="Y213" i="9"/>
  <c r="X213" i="9"/>
  <c r="T213" i="9"/>
  <c r="P213" i="9"/>
  <c r="L213" i="9"/>
  <c r="O213" i="9"/>
  <c r="Q213" i="9" s="1"/>
  <c r="AC212" i="9"/>
  <c r="F212" i="9" s="1"/>
  <c r="AB212" i="9"/>
  <c r="E212" i="9" s="1"/>
  <c r="AA212" i="9"/>
  <c r="Z212" i="9"/>
  <c r="Y212" i="9"/>
  <c r="X212" i="9"/>
  <c r="T212" i="9"/>
  <c r="P212" i="9"/>
  <c r="L212" i="9"/>
  <c r="D212" i="9"/>
  <c r="Y211" i="9"/>
  <c r="O211" i="9"/>
  <c r="Q211" i="9" s="1"/>
  <c r="Y210" i="9"/>
  <c r="Y209" i="9"/>
  <c r="O209" i="9"/>
  <c r="Q209" i="9" s="1"/>
  <c r="Y208" i="9"/>
  <c r="X208" i="9"/>
  <c r="T208" i="9"/>
  <c r="P208" i="9"/>
  <c r="L208" i="9"/>
  <c r="O208" i="9"/>
  <c r="Q208" i="9" s="1"/>
  <c r="AC207" i="9"/>
  <c r="F207" i="9" s="1"/>
  <c r="AB207" i="9"/>
  <c r="E207" i="9" s="1"/>
  <c r="AA207" i="9"/>
  <c r="Z207" i="9"/>
  <c r="Y207" i="9"/>
  <c r="X207" i="9"/>
  <c r="T207" i="9"/>
  <c r="P207" i="9"/>
  <c r="L207" i="9"/>
  <c r="D207" i="9"/>
  <c r="Y206" i="9"/>
  <c r="M206" i="9"/>
  <c r="N206" i="9" s="1"/>
  <c r="Y205" i="9"/>
  <c r="Y204" i="9"/>
  <c r="M204" i="9"/>
  <c r="N204" i="9" s="1"/>
  <c r="Y203" i="9"/>
  <c r="X203" i="9"/>
  <c r="T203" i="9"/>
  <c r="P203" i="9"/>
  <c r="L203" i="9"/>
  <c r="O203" i="9"/>
  <c r="Q203" i="9" s="1"/>
  <c r="AC202" i="9"/>
  <c r="F202" i="9" s="1"/>
  <c r="AB202" i="9"/>
  <c r="E202" i="9" s="1"/>
  <c r="AA202" i="9"/>
  <c r="Z202" i="9"/>
  <c r="Y202" i="9"/>
  <c r="X202" i="9"/>
  <c r="T202" i="9"/>
  <c r="P202" i="9"/>
  <c r="L202" i="9"/>
  <c r="O202" i="9"/>
  <c r="Q202" i="9" s="1"/>
  <c r="D202" i="9"/>
  <c r="Y201" i="9"/>
  <c r="O201" i="9"/>
  <c r="Q201" i="9" s="1"/>
  <c r="Y200" i="9"/>
  <c r="Y199" i="9"/>
  <c r="M199" i="9"/>
  <c r="N199" i="9" s="1"/>
  <c r="Y198" i="9"/>
  <c r="X198" i="9"/>
  <c r="T198" i="9"/>
  <c r="P198" i="9"/>
  <c r="L198" i="9"/>
  <c r="O198" i="9"/>
  <c r="Q198" i="9" s="1"/>
  <c r="AC197" i="9"/>
  <c r="F197" i="9" s="1"/>
  <c r="AB197" i="9"/>
  <c r="E197" i="9" s="1"/>
  <c r="AA197" i="9"/>
  <c r="Z197" i="9"/>
  <c r="Y197" i="9"/>
  <c r="X197" i="9"/>
  <c r="T197" i="9"/>
  <c r="P197" i="9"/>
  <c r="L197" i="9"/>
  <c r="O197" i="9"/>
  <c r="Q197" i="9" s="1"/>
  <c r="D197" i="9"/>
  <c r="Y196" i="9"/>
  <c r="M196" i="9"/>
  <c r="N196" i="9" s="1"/>
  <c r="Y195" i="9"/>
  <c r="M195" i="9"/>
  <c r="N195" i="9" s="1"/>
  <c r="Y194" i="9"/>
  <c r="M194" i="9"/>
  <c r="N194" i="9" s="1"/>
  <c r="Y193" i="9"/>
  <c r="X193" i="9"/>
  <c r="T193" i="9"/>
  <c r="P193" i="9"/>
  <c r="L193" i="9"/>
  <c r="O193" i="9"/>
  <c r="Q193" i="9" s="1"/>
  <c r="AC192" i="9"/>
  <c r="F192" i="9" s="1"/>
  <c r="AB192" i="9"/>
  <c r="E192" i="9" s="1"/>
  <c r="AA192" i="9"/>
  <c r="Z192" i="9"/>
  <c r="Y192" i="9"/>
  <c r="X192" i="9"/>
  <c r="T192" i="9"/>
  <c r="P192" i="9"/>
  <c r="L192" i="9"/>
  <c r="O192" i="9"/>
  <c r="Q192" i="9" s="1"/>
  <c r="D192" i="9"/>
  <c r="Y191" i="9"/>
  <c r="M191" i="9"/>
  <c r="N191" i="9" s="1"/>
  <c r="Y190" i="9"/>
  <c r="M190" i="9"/>
  <c r="N190" i="9" s="1"/>
  <c r="Y189" i="9"/>
  <c r="M189" i="9"/>
  <c r="N189" i="9" s="1"/>
  <c r="Y188" i="9"/>
  <c r="X188" i="9"/>
  <c r="T188" i="9"/>
  <c r="P188" i="9"/>
  <c r="L188" i="9"/>
  <c r="M188" i="9"/>
  <c r="N188" i="9" s="1"/>
  <c r="AC187" i="9"/>
  <c r="F187" i="9" s="1"/>
  <c r="AB187" i="9"/>
  <c r="E187" i="9" s="1"/>
  <c r="AA187" i="9"/>
  <c r="Z187" i="9"/>
  <c r="Y187" i="9"/>
  <c r="X187" i="9"/>
  <c r="T187" i="9"/>
  <c r="P187" i="9"/>
  <c r="L187" i="9"/>
  <c r="M187" i="9"/>
  <c r="N187" i="9" s="1"/>
  <c r="D187" i="9"/>
  <c r="Y186" i="9"/>
  <c r="O186" i="9"/>
  <c r="Q186" i="9" s="1"/>
  <c r="Y185" i="9"/>
  <c r="O185" i="9"/>
  <c r="Q185" i="9" s="1"/>
  <c r="Y184" i="9"/>
  <c r="O184" i="9"/>
  <c r="Q184" i="9" s="1"/>
  <c r="Y183" i="9"/>
  <c r="X183" i="9"/>
  <c r="T183" i="9"/>
  <c r="P183" i="9"/>
  <c r="L183" i="9"/>
  <c r="O183" i="9"/>
  <c r="Q183" i="9" s="1"/>
  <c r="AC182" i="9"/>
  <c r="F182" i="9" s="1"/>
  <c r="AB182" i="9"/>
  <c r="E182" i="9" s="1"/>
  <c r="AA182" i="9"/>
  <c r="Z182" i="9"/>
  <c r="Y182" i="9"/>
  <c r="X182" i="9"/>
  <c r="T182" i="9"/>
  <c r="P182" i="9"/>
  <c r="L182" i="9"/>
  <c r="O182" i="9"/>
  <c r="Q182" i="9" s="1"/>
  <c r="D182" i="9"/>
  <c r="Y181" i="9"/>
  <c r="M181" i="9"/>
  <c r="N181" i="9" s="1"/>
  <c r="Y180" i="9"/>
  <c r="M180" i="9"/>
  <c r="N180" i="9" s="1"/>
  <c r="Y179" i="9"/>
  <c r="M179" i="9"/>
  <c r="N179" i="9" s="1"/>
  <c r="Y178" i="9"/>
  <c r="X178" i="9"/>
  <c r="T178" i="9"/>
  <c r="P178" i="9"/>
  <c r="L178" i="9"/>
  <c r="M178" i="9"/>
  <c r="N178" i="9" s="1"/>
  <c r="AC177" i="9"/>
  <c r="F177" i="9" s="1"/>
  <c r="AB177" i="9"/>
  <c r="E177" i="9" s="1"/>
  <c r="AA177" i="9"/>
  <c r="Z177" i="9"/>
  <c r="Y177" i="9"/>
  <c r="X177" i="9"/>
  <c r="T177" i="9"/>
  <c r="P177" i="9"/>
  <c r="L177" i="9"/>
  <c r="M177" i="9"/>
  <c r="N177" i="9" s="1"/>
  <c r="D177" i="9"/>
  <c r="Y176" i="9"/>
  <c r="Y175" i="9"/>
  <c r="O175" i="9"/>
  <c r="Q175" i="9" s="1"/>
  <c r="Y174" i="9"/>
  <c r="O174" i="9"/>
  <c r="Q174" i="9" s="1"/>
  <c r="Y173" i="9"/>
  <c r="X173" i="9"/>
  <c r="T173" i="9"/>
  <c r="P173" i="9"/>
  <c r="L173" i="9"/>
  <c r="O173" i="9"/>
  <c r="Q173" i="9" s="1"/>
  <c r="AC172" i="9"/>
  <c r="F172" i="9" s="1"/>
  <c r="AB172" i="9"/>
  <c r="E172" i="9" s="1"/>
  <c r="AA172" i="9"/>
  <c r="Z172" i="9"/>
  <c r="Y172" i="9"/>
  <c r="X172" i="9"/>
  <c r="T172" i="9"/>
  <c r="P172" i="9"/>
  <c r="L172" i="9"/>
  <c r="D172" i="9"/>
  <c r="Y171" i="9"/>
  <c r="M171" i="9"/>
  <c r="N171" i="9" s="1"/>
  <c r="Y170" i="9"/>
  <c r="M170" i="9"/>
  <c r="N170" i="9" s="1"/>
  <c r="Y169" i="9"/>
  <c r="M169" i="9"/>
  <c r="N169" i="9" s="1"/>
  <c r="Y168" i="9"/>
  <c r="X168" i="9"/>
  <c r="T168" i="9"/>
  <c r="P168" i="9"/>
  <c r="L168" i="9"/>
  <c r="M168" i="9"/>
  <c r="N168" i="9" s="1"/>
  <c r="AC167" i="9"/>
  <c r="F167" i="9" s="1"/>
  <c r="AB167" i="9"/>
  <c r="E167" i="9" s="1"/>
  <c r="AA167" i="9"/>
  <c r="Z167" i="9"/>
  <c r="Y167" i="9"/>
  <c r="X167" i="9"/>
  <c r="T167" i="9"/>
  <c r="P167" i="9"/>
  <c r="L167" i="9"/>
  <c r="M167" i="9"/>
  <c r="N167" i="9" s="1"/>
  <c r="D167" i="9"/>
  <c r="Y166" i="9"/>
  <c r="O166" i="9"/>
  <c r="Q166" i="9" s="1"/>
  <c r="S166" i="9" s="1"/>
  <c r="U166" i="9" s="1"/>
  <c r="V166" i="9" s="1"/>
  <c r="W166" i="9" s="1"/>
  <c r="Y165" i="9"/>
  <c r="O165" i="9"/>
  <c r="Q165" i="9" s="1"/>
  <c r="S165" i="9" s="1"/>
  <c r="U165" i="9" s="1"/>
  <c r="V165" i="9" s="1"/>
  <c r="W165" i="9" s="1"/>
  <c r="Y164" i="9"/>
  <c r="O164" i="9"/>
  <c r="Q164" i="9" s="1"/>
  <c r="Y163" i="9"/>
  <c r="X163" i="9"/>
  <c r="T163" i="9"/>
  <c r="P163" i="9"/>
  <c r="L163" i="9"/>
  <c r="O163" i="9"/>
  <c r="Q163" i="9" s="1"/>
  <c r="AC162" i="9"/>
  <c r="F162" i="9" s="1"/>
  <c r="AB162" i="9"/>
  <c r="E162" i="9" s="1"/>
  <c r="AA162" i="9"/>
  <c r="Z162" i="9"/>
  <c r="Y162" i="9"/>
  <c r="X162" i="9"/>
  <c r="T162" i="9"/>
  <c r="P162" i="9"/>
  <c r="L162" i="9"/>
  <c r="O162" i="9"/>
  <c r="Q162" i="9" s="1"/>
  <c r="D162" i="9"/>
  <c r="Y161" i="9"/>
  <c r="M161" i="9"/>
  <c r="N161" i="9" s="1"/>
  <c r="Y160" i="9"/>
  <c r="M160" i="9"/>
  <c r="N160" i="9" s="1"/>
  <c r="Y159" i="9"/>
  <c r="M159" i="9"/>
  <c r="N159" i="9" s="1"/>
  <c r="Y158" i="9"/>
  <c r="X158" i="9"/>
  <c r="T158" i="9"/>
  <c r="P158" i="9"/>
  <c r="L158" i="9"/>
  <c r="M158" i="9"/>
  <c r="N158" i="9" s="1"/>
  <c r="AC157" i="9"/>
  <c r="F157" i="9" s="1"/>
  <c r="AB157" i="9"/>
  <c r="E157" i="9" s="1"/>
  <c r="AA157" i="9"/>
  <c r="Z157" i="9"/>
  <c r="Y157" i="9"/>
  <c r="X157" i="9"/>
  <c r="T157" i="9"/>
  <c r="P157" i="9"/>
  <c r="L157" i="9"/>
  <c r="M157" i="9"/>
  <c r="N157" i="9" s="1"/>
  <c r="D157" i="9"/>
  <c r="Y156" i="9"/>
  <c r="O156" i="9"/>
  <c r="Q156" i="9" s="1"/>
  <c r="S156" i="9" s="1"/>
  <c r="U156" i="9" s="1"/>
  <c r="V156" i="9" s="1"/>
  <c r="W156" i="9" s="1"/>
  <c r="Y155" i="9"/>
  <c r="O155" i="9"/>
  <c r="Q155" i="9" s="1"/>
  <c r="S155" i="9" s="1"/>
  <c r="U155" i="9" s="1"/>
  <c r="V155" i="9" s="1"/>
  <c r="W155" i="9" s="1"/>
  <c r="Y154" i="9"/>
  <c r="Y153" i="9"/>
  <c r="X153" i="9"/>
  <c r="T153" i="9"/>
  <c r="P153" i="9"/>
  <c r="L153" i="9"/>
  <c r="AC152" i="9"/>
  <c r="F152" i="9" s="1"/>
  <c r="AB152" i="9"/>
  <c r="E152" i="9" s="1"/>
  <c r="AA152" i="9"/>
  <c r="Z152" i="9"/>
  <c r="Y152" i="9"/>
  <c r="X152" i="9"/>
  <c r="T152" i="9"/>
  <c r="P152" i="9"/>
  <c r="L152" i="9"/>
  <c r="O152" i="9"/>
  <c r="Q152" i="9" s="1"/>
  <c r="D152" i="9"/>
  <c r="Y151" i="9"/>
  <c r="Y150" i="9"/>
  <c r="M150" i="9"/>
  <c r="N150" i="9" s="1"/>
  <c r="Y149" i="9"/>
  <c r="Y148" i="9"/>
  <c r="X148" i="9"/>
  <c r="T148" i="9"/>
  <c r="P148" i="9"/>
  <c r="L148" i="9"/>
  <c r="M148" i="9"/>
  <c r="N148" i="9" s="1"/>
  <c r="AC147" i="9"/>
  <c r="F147" i="9" s="1"/>
  <c r="AB147" i="9"/>
  <c r="E147" i="9" s="1"/>
  <c r="AA147" i="9"/>
  <c r="Z147" i="9"/>
  <c r="Y147" i="9"/>
  <c r="X147" i="9"/>
  <c r="T147" i="9"/>
  <c r="P147" i="9"/>
  <c r="L147" i="9"/>
  <c r="M147" i="9"/>
  <c r="N147" i="9" s="1"/>
  <c r="D147" i="9"/>
  <c r="Y146" i="9"/>
  <c r="O146" i="9"/>
  <c r="Q146" i="9" s="1"/>
  <c r="Y145" i="9"/>
  <c r="O145" i="9"/>
  <c r="Q145" i="9" s="1"/>
  <c r="Y144" i="9"/>
  <c r="O144" i="9"/>
  <c r="Q144" i="9" s="1"/>
  <c r="Y143" i="9"/>
  <c r="X143" i="9"/>
  <c r="T143" i="9"/>
  <c r="P143" i="9"/>
  <c r="L143" i="9"/>
  <c r="O143" i="9"/>
  <c r="Q143" i="9" s="1"/>
  <c r="AC142" i="9"/>
  <c r="F142" i="9" s="1"/>
  <c r="AB142" i="9"/>
  <c r="E142" i="9" s="1"/>
  <c r="AA142" i="9"/>
  <c r="Z142" i="9"/>
  <c r="Y142" i="9"/>
  <c r="X142" i="9"/>
  <c r="T142" i="9"/>
  <c r="P142" i="9"/>
  <c r="L142" i="9"/>
  <c r="O142" i="9"/>
  <c r="Q142" i="9" s="1"/>
  <c r="D142" i="9"/>
  <c r="Y141" i="9"/>
  <c r="M141" i="9"/>
  <c r="N141" i="9" s="1"/>
  <c r="Y140" i="9"/>
  <c r="M140" i="9"/>
  <c r="N140" i="9" s="1"/>
  <c r="Y139" i="9"/>
  <c r="M139" i="9"/>
  <c r="N139" i="9" s="1"/>
  <c r="Y138" i="9"/>
  <c r="X138" i="9"/>
  <c r="T138" i="9"/>
  <c r="P138" i="9"/>
  <c r="L138" i="9"/>
  <c r="M138" i="9"/>
  <c r="N138" i="9" s="1"/>
  <c r="AC137" i="9"/>
  <c r="F137" i="9" s="1"/>
  <c r="AB137" i="9"/>
  <c r="E137" i="9" s="1"/>
  <c r="AA137" i="9"/>
  <c r="Z137" i="9"/>
  <c r="Y137" i="9"/>
  <c r="X137" i="9"/>
  <c r="T137" i="9"/>
  <c r="P137" i="9"/>
  <c r="L137" i="9"/>
  <c r="M137" i="9"/>
  <c r="N137" i="9" s="1"/>
  <c r="D137" i="9"/>
  <c r="Y136" i="9"/>
  <c r="O136" i="9"/>
  <c r="Q136" i="9" s="1"/>
  <c r="Y135" i="9"/>
  <c r="Y134" i="9"/>
  <c r="O134" i="9"/>
  <c r="Q134" i="9" s="1"/>
  <c r="S134" i="9" s="1"/>
  <c r="U134" i="9" s="1"/>
  <c r="V134" i="9" s="1"/>
  <c r="W134" i="9" s="1"/>
  <c r="Y133" i="9"/>
  <c r="X133" i="9"/>
  <c r="T133" i="9"/>
  <c r="P133" i="9"/>
  <c r="L133" i="9"/>
  <c r="O133" i="9"/>
  <c r="Q133" i="9" s="1"/>
  <c r="AC132" i="9"/>
  <c r="F132" i="9" s="1"/>
  <c r="AB132" i="9"/>
  <c r="E132" i="9" s="1"/>
  <c r="AA132" i="9"/>
  <c r="Z132" i="9"/>
  <c r="Y132" i="9"/>
  <c r="X132" i="9"/>
  <c r="T132" i="9"/>
  <c r="P132" i="9"/>
  <c r="L132" i="9"/>
  <c r="O132" i="9"/>
  <c r="Q132" i="9" s="1"/>
  <c r="D132" i="9"/>
  <c r="Y131" i="9"/>
  <c r="M131" i="9"/>
  <c r="N131" i="9" s="1"/>
  <c r="Y130" i="9"/>
  <c r="M130" i="9"/>
  <c r="N130" i="9" s="1"/>
  <c r="Y129" i="9"/>
  <c r="M129" i="9"/>
  <c r="N129" i="9" s="1"/>
  <c r="Y128" i="9"/>
  <c r="X128" i="9"/>
  <c r="T128" i="9"/>
  <c r="P128" i="9"/>
  <c r="L128" i="9"/>
  <c r="M128" i="9"/>
  <c r="N128" i="9" s="1"/>
  <c r="AC127" i="9"/>
  <c r="F127" i="9" s="1"/>
  <c r="AB127" i="9"/>
  <c r="E127" i="9" s="1"/>
  <c r="AA127" i="9"/>
  <c r="Z127" i="9"/>
  <c r="Y127" i="9"/>
  <c r="X127" i="9"/>
  <c r="T127" i="9"/>
  <c r="P127" i="9"/>
  <c r="L127" i="9"/>
  <c r="M127" i="9"/>
  <c r="N127" i="9" s="1"/>
  <c r="D127" i="9"/>
  <c r="Y126" i="9"/>
  <c r="O126" i="9"/>
  <c r="Q126" i="9" s="1"/>
  <c r="Y125" i="9"/>
  <c r="Y124" i="9"/>
  <c r="O124" i="9"/>
  <c r="Q124" i="9" s="1"/>
  <c r="Y123" i="9"/>
  <c r="X123" i="9"/>
  <c r="T123" i="9"/>
  <c r="P123" i="9"/>
  <c r="L123" i="9"/>
  <c r="O123" i="9"/>
  <c r="Q123" i="9" s="1"/>
  <c r="AC122" i="9"/>
  <c r="F122" i="9" s="1"/>
  <c r="AB122" i="9"/>
  <c r="E122" i="9" s="1"/>
  <c r="AA122" i="9"/>
  <c r="Z122" i="9"/>
  <c r="Y122" i="9"/>
  <c r="X122" i="9"/>
  <c r="T122" i="9"/>
  <c r="P122" i="9"/>
  <c r="L122" i="9"/>
  <c r="D122" i="9"/>
  <c r="Y121" i="9"/>
  <c r="M121" i="9"/>
  <c r="N121" i="9" s="1"/>
  <c r="Y120" i="9"/>
  <c r="Y119" i="9"/>
  <c r="M119" i="9"/>
  <c r="N119" i="9" s="1"/>
  <c r="Y118" i="9"/>
  <c r="X118" i="9"/>
  <c r="T118" i="9"/>
  <c r="P118" i="9"/>
  <c r="L118" i="9"/>
  <c r="M118" i="9"/>
  <c r="N118" i="9" s="1"/>
  <c r="AC117" i="9"/>
  <c r="F117" i="9" s="1"/>
  <c r="AB117" i="9"/>
  <c r="E117" i="9" s="1"/>
  <c r="AA117" i="9"/>
  <c r="Z117" i="9"/>
  <c r="Y117" i="9"/>
  <c r="X117" i="9"/>
  <c r="T117" i="9"/>
  <c r="P117" i="9"/>
  <c r="L117" i="9"/>
  <c r="M117" i="9"/>
  <c r="N117" i="9" s="1"/>
  <c r="D117" i="9"/>
  <c r="Y116" i="9"/>
  <c r="O116" i="9"/>
  <c r="Q116" i="9" s="1"/>
  <c r="Y115" i="9"/>
  <c r="O115" i="9"/>
  <c r="Q115" i="9" s="1"/>
  <c r="Y114" i="9"/>
  <c r="O114" i="9"/>
  <c r="Q114" i="9" s="1"/>
  <c r="Y113" i="9"/>
  <c r="X113" i="9"/>
  <c r="T113" i="9"/>
  <c r="P113" i="9"/>
  <c r="L113" i="9"/>
  <c r="O113" i="9"/>
  <c r="Q113" i="9" s="1"/>
  <c r="AC112" i="9"/>
  <c r="F112" i="9" s="1"/>
  <c r="AB112" i="9"/>
  <c r="E112" i="9" s="1"/>
  <c r="AA112" i="9"/>
  <c r="Z112" i="9"/>
  <c r="Y112" i="9"/>
  <c r="X112" i="9"/>
  <c r="T112" i="9"/>
  <c r="P112" i="9"/>
  <c r="L112" i="9"/>
  <c r="O112" i="9"/>
  <c r="Q112" i="9" s="1"/>
  <c r="D112" i="9"/>
  <c r="Y111" i="9"/>
  <c r="Y110" i="9"/>
  <c r="Y109" i="9"/>
  <c r="M109" i="9"/>
  <c r="N109" i="9" s="1"/>
  <c r="Y108" i="9"/>
  <c r="X108" i="9"/>
  <c r="T108" i="9"/>
  <c r="P108" i="9"/>
  <c r="L108" i="9"/>
  <c r="M108" i="9"/>
  <c r="N108" i="9" s="1"/>
  <c r="AC107" i="9"/>
  <c r="F107" i="9" s="1"/>
  <c r="AB107" i="9"/>
  <c r="E107" i="9" s="1"/>
  <c r="AA107" i="9"/>
  <c r="Z107" i="9"/>
  <c r="Y107" i="9"/>
  <c r="X107" i="9"/>
  <c r="T107" i="9"/>
  <c r="P107" i="9"/>
  <c r="L107" i="9"/>
  <c r="M107" i="9"/>
  <c r="N107" i="9" s="1"/>
  <c r="D107" i="9"/>
  <c r="Y106" i="9"/>
  <c r="O106" i="9"/>
  <c r="Q106" i="9" s="1"/>
  <c r="Y105" i="9"/>
  <c r="O105" i="9"/>
  <c r="Q105" i="9" s="1"/>
  <c r="Y104" i="9"/>
  <c r="O104" i="9"/>
  <c r="Q104" i="9" s="1"/>
  <c r="Y103" i="9"/>
  <c r="X103" i="9"/>
  <c r="T103" i="9"/>
  <c r="P103" i="9"/>
  <c r="L103" i="9"/>
  <c r="O103" i="9"/>
  <c r="Q103" i="9" s="1"/>
  <c r="AC102" i="9"/>
  <c r="F102" i="9" s="1"/>
  <c r="AB102" i="9"/>
  <c r="E102" i="9" s="1"/>
  <c r="AA102" i="9"/>
  <c r="Z102" i="9"/>
  <c r="Y102" i="9"/>
  <c r="X102" i="9"/>
  <c r="T102" i="9"/>
  <c r="P102" i="9"/>
  <c r="L102" i="9"/>
  <c r="O102" i="9"/>
  <c r="Q102" i="9" s="1"/>
  <c r="D102" i="9"/>
  <c r="Y101" i="9"/>
  <c r="O101" i="9"/>
  <c r="Q101" i="9" s="1"/>
  <c r="Y100" i="9"/>
  <c r="O100" i="9"/>
  <c r="Q100" i="9" s="1"/>
  <c r="Y99" i="9"/>
  <c r="Y98" i="9"/>
  <c r="X98" i="9"/>
  <c r="T98" i="9"/>
  <c r="P98" i="9"/>
  <c r="L98" i="9"/>
  <c r="M98" i="9"/>
  <c r="N98" i="9" s="1"/>
  <c r="AC97" i="9"/>
  <c r="F97" i="9" s="1"/>
  <c r="AB97" i="9"/>
  <c r="E97" i="9" s="1"/>
  <c r="AA97" i="9"/>
  <c r="Z97" i="9"/>
  <c r="Y97" i="9"/>
  <c r="X97" i="9"/>
  <c r="T97" i="9"/>
  <c r="P97" i="9"/>
  <c r="L97" i="9"/>
  <c r="M97" i="9"/>
  <c r="N97" i="9" s="1"/>
  <c r="D97" i="9"/>
  <c r="Y96" i="9"/>
  <c r="M96" i="9"/>
  <c r="N96" i="9" s="1"/>
  <c r="Y95" i="9"/>
  <c r="O95" i="9"/>
  <c r="Q95" i="9" s="1"/>
  <c r="Y94" i="9"/>
  <c r="O94" i="9"/>
  <c r="Q94" i="9" s="1"/>
  <c r="Y93" i="9"/>
  <c r="X93" i="9"/>
  <c r="T93" i="9"/>
  <c r="P93" i="9"/>
  <c r="L93" i="9"/>
  <c r="O93" i="9"/>
  <c r="Q93" i="9" s="1"/>
  <c r="AC92" i="9"/>
  <c r="F92" i="9" s="1"/>
  <c r="AB92" i="9"/>
  <c r="E92" i="9" s="1"/>
  <c r="AA92" i="9"/>
  <c r="Z92" i="9"/>
  <c r="Y92" i="9"/>
  <c r="X92" i="9"/>
  <c r="T92" i="9"/>
  <c r="P92" i="9"/>
  <c r="L92" i="9"/>
  <c r="O92" i="9"/>
  <c r="Q92" i="9" s="1"/>
  <c r="D92" i="9"/>
  <c r="Y91" i="9"/>
  <c r="M91" i="9"/>
  <c r="N91" i="9" s="1"/>
  <c r="Y90" i="9"/>
  <c r="M90" i="9"/>
  <c r="N90" i="9" s="1"/>
  <c r="Y89" i="9"/>
  <c r="M89" i="9"/>
  <c r="N89" i="9" s="1"/>
  <c r="Y88" i="9"/>
  <c r="X88" i="9"/>
  <c r="T88" i="9"/>
  <c r="P88" i="9"/>
  <c r="L88" i="9"/>
  <c r="M88" i="9"/>
  <c r="N88" i="9" s="1"/>
  <c r="AC87" i="9"/>
  <c r="F87" i="9" s="1"/>
  <c r="AB87" i="9"/>
  <c r="E87" i="9" s="1"/>
  <c r="AA87" i="9"/>
  <c r="Z87" i="9"/>
  <c r="Y87" i="9"/>
  <c r="X87" i="9"/>
  <c r="T87" i="9"/>
  <c r="P87" i="9"/>
  <c r="L87" i="9"/>
  <c r="M87" i="9"/>
  <c r="N87" i="9" s="1"/>
  <c r="D87" i="9"/>
  <c r="Y86" i="9"/>
  <c r="O86" i="9"/>
  <c r="Q86" i="9" s="1"/>
  <c r="R86" i="9" s="1"/>
  <c r="M86" i="9"/>
  <c r="N86" i="9" s="1"/>
  <c r="Y85" i="9"/>
  <c r="M85" i="9"/>
  <c r="N85" i="9" s="1"/>
  <c r="Y84" i="9"/>
  <c r="Y83" i="9"/>
  <c r="X83" i="9"/>
  <c r="T83" i="9"/>
  <c r="P83" i="9"/>
  <c r="L83" i="9"/>
  <c r="AC82" i="9"/>
  <c r="F82" i="9" s="1"/>
  <c r="AB82" i="9"/>
  <c r="E82" i="9" s="1"/>
  <c r="AA82" i="9"/>
  <c r="Z82" i="9"/>
  <c r="Y82" i="9"/>
  <c r="X82" i="9"/>
  <c r="T82" i="9"/>
  <c r="P82" i="9"/>
  <c r="L82" i="9"/>
  <c r="O82" i="9"/>
  <c r="Q82" i="9" s="1"/>
  <c r="D82" i="9"/>
  <c r="Y81" i="9"/>
  <c r="M81" i="9"/>
  <c r="N81" i="9" s="1"/>
  <c r="Y80" i="9"/>
  <c r="Y79" i="9"/>
  <c r="M79" i="9"/>
  <c r="N79" i="9" s="1"/>
  <c r="Y78" i="9"/>
  <c r="X78" i="9"/>
  <c r="T78" i="9"/>
  <c r="P78" i="9"/>
  <c r="L78" i="9"/>
  <c r="M78" i="9"/>
  <c r="N78" i="9" s="1"/>
  <c r="AC77" i="9"/>
  <c r="F77" i="9" s="1"/>
  <c r="AB77" i="9"/>
  <c r="E77" i="9" s="1"/>
  <c r="AA77" i="9"/>
  <c r="Z77" i="9"/>
  <c r="Y77" i="9"/>
  <c r="X77" i="9"/>
  <c r="T77" i="9"/>
  <c r="P77" i="9"/>
  <c r="L77" i="9"/>
  <c r="M77" i="9"/>
  <c r="N77" i="9" s="1"/>
  <c r="D77" i="9"/>
  <c r="Y76" i="9"/>
  <c r="O76" i="9"/>
  <c r="Q76" i="9" s="1"/>
  <c r="S76" i="9" s="1"/>
  <c r="U76" i="9" s="1"/>
  <c r="V76" i="9" s="1"/>
  <c r="W76" i="9" s="1"/>
  <c r="Y75" i="9"/>
  <c r="O75" i="9"/>
  <c r="Q75" i="9" s="1"/>
  <c r="R75" i="9" s="1"/>
  <c r="Y74" i="9"/>
  <c r="O74" i="9"/>
  <c r="Q74" i="9" s="1"/>
  <c r="S74" i="9" s="1"/>
  <c r="U74" i="9" s="1"/>
  <c r="V74" i="9" s="1"/>
  <c r="W74" i="9" s="1"/>
  <c r="Y73" i="9"/>
  <c r="X73" i="9"/>
  <c r="T73" i="9"/>
  <c r="P73" i="9"/>
  <c r="L73" i="9"/>
  <c r="O73" i="9"/>
  <c r="Q73" i="9" s="1"/>
  <c r="AC72" i="9"/>
  <c r="F72" i="9" s="1"/>
  <c r="AB72" i="9"/>
  <c r="E72" i="9" s="1"/>
  <c r="AA72" i="9"/>
  <c r="Z72" i="9"/>
  <c r="Y72" i="9"/>
  <c r="X72" i="9"/>
  <c r="T72" i="9"/>
  <c r="P72" i="9"/>
  <c r="L72" i="9"/>
  <c r="O72" i="9"/>
  <c r="Q72" i="9" s="1"/>
  <c r="D72" i="9"/>
  <c r="Y71" i="9"/>
  <c r="O71" i="9"/>
  <c r="Q71" i="9" s="1"/>
  <c r="S71" i="9" s="1"/>
  <c r="U71" i="9" s="1"/>
  <c r="V71" i="9" s="1"/>
  <c r="W71" i="9" s="1"/>
  <c r="Y70" i="9"/>
  <c r="O70" i="9"/>
  <c r="Q70" i="9" s="1"/>
  <c r="S70" i="9" s="1"/>
  <c r="U70" i="9" s="1"/>
  <c r="V70" i="9" s="1"/>
  <c r="W70" i="9" s="1"/>
  <c r="Y69" i="9"/>
  <c r="Y68" i="9"/>
  <c r="X68" i="9"/>
  <c r="T68" i="9"/>
  <c r="P68" i="9"/>
  <c r="L68" i="9"/>
  <c r="AC67" i="9"/>
  <c r="F67" i="9" s="1"/>
  <c r="AB67" i="9"/>
  <c r="E67" i="9" s="1"/>
  <c r="AA67" i="9"/>
  <c r="Z67" i="9"/>
  <c r="Y67" i="9"/>
  <c r="X67" i="9"/>
  <c r="T67" i="9"/>
  <c r="P67" i="9"/>
  <c r="L67" i="9"/>
  <c r="O67" i="9"/>
  <c r="Q67" i="9" s="1"/>
  <c r="D67" i="9"/>
  <c r="Y66" i="9"/>
  <c r="M66" i="9"/>
  <c r="N66" i="9" s="1"/>
  <c r="Y65" i="9"/>
  <c r="M65" i="9"/>
  <c r="N65" i="9" s="1"/>
  <c r="Y64" i="9"/>
  <c r="M64" i="9"/>
  <c r="N64" i="9" s="1"/>
  <c r="Y63" i="9"/>
  <c r="X63" i="9"/>
  <c r="T63" i="9"/>
  <c r="P63" i="9"/>
  <c r="L63" i="9"/>
  <c r="M63" i="9"/>
  <c r="N63" i="9" s="1"/>
  <c r="AC62" i="9"/>
  <c r="F62" i="9" s="1"/>
  <c r="AB62" i="9"/>
  <c r="E62" i="9" s="1"/>
  <c r="AA62" i="9"/>
  <c r="Z62" i="9"/>
  <c r="Y62" i="9"/>
  <c r="X62" i="9"/>
  <c r="T62" i="9"/>
  <c r="P62" i="9"/>
  <c r="L62" i="9"/>
  <c r="M62" i="9"/>
  <c r="N62" i="9" s="1"/>
  <c r="D62" i="9"/>
  <c r="Y61" i="9"/>
  <c r="M61" i="9"/>
  <c r="N61" i="9" s="1"/>
  <c r="Y60" i="9"/>
  <c r="O60" i="9"/>
  <c r="Q60" i="9" s="1"/>
  <c r="S60" i="9" s="1"/>
  <c r="U60" i="9" s="1"/>
  <c r="V60" i="9" s="1"/>
  <c r="W60" i="9" s="1"/>
  <c r="Y59" i="9"/>
  <c r="M59" i="9"/>
  <c r="N59" i="9" s="1"/>
  <c r="Y58" i="9"/>
  <c r="X58" i="9"/>
  <c r="T58" i="9"/>
  <c r="P58" i="9"/>
  <c r="L58" i="9"/>
  <c r="O58" i="9"/>
  <c r="Q58" i="9" s="1"/>
  <c r="AC57" i="9"/>
  <c r="F57" i="9" s="1"/>
  <c r="AB57" i="9"/>
  <c r="E57" i="9" s="1"/>
  <c r="AA57" i="9"/>
  <c r="Z57" i="9"/>
  <c r="Y57" i="9"/>
  <c r="X57" i="9"/>
  <c r="T57" i="9"/>
  <c r="P57" i="9"/>
  <c r="L57" i="9"/>
  <c r="O57" i="9"/>
  <c r="Q57" i="9" s="1"/>
  <c r="D57" i="9"/>
  <c r="Y56" i="9"/>
  <c r="M56" i="9"/>
  <c r="N56" i="9" s="1"/>
  <c r="Y55" i="9"/>
  <c r="M55" i="9"/>
  <c r="N55" i="9" s="1"/>
  <c r="Y54" i="9"/>
  <c r="O54" i="9"/>
  <c r="Q54" i="9" s="1"/>
  <c r="Y53" i="9"/>
  <c r="X53" i="9"/>
  <c r="T53" i="9"/>
  <c r="P53" i="9"/>
  <c r="O53" i="9"/>
  <c r="Q53" i="9" s="1"/>
  <c r="L53" i="9"/>
  <c r="M53" i="9"/>
  <c r="N53" i="9" s="1"/>
  <c r="AC52" i="9"/>
  <c r="F52" i="9" s="1"/>
  <c r="AB52" i="9"/>
  <c r="E52" i="9" s="1"/>
  <c r="AA52" i="9"/>
  <c r="Z52" i="9"/>
  <c r="Y52" i="9"/>
  <c r="X52" i="9"/>
  <c r="T52" i="9"/>
  <c r="P52" i="9"/>
  <c r="L52" i="9"/>
  <c r="M52" i="9"/>
  <c r="N52" i="9" s="1"/>
  <c r="D52" i="9"/>
  <c r="Y51" i="9"/>
  <c r="M51" i="9"/>
  <c r="N51" i="9" s="1"/>
  <c r="Y50" i="9"/>
  <c r="Y49" i="9"/>
  <c r="M49" i="9"/>
  <c r="N49" i="9" s="1"/>
  <c r="Y48" i="9"/>
  <c r="X48" i="9"/>
  <c r="T48" i="9"/>
  <c r="P48" i="9"/>
  <c r="L48" i="9"/>
  <c r="M48" i="9"/>
  <c r="N48" i="9" s="1"/>
  <c r="AC47" i="9"/>
  <c r="F47" i="9" s="1"/>
  <c r="AB47" i="9"/>
  <c r="E47" i="9" s="1"/>
  <c r="AA47" i="9"/>
  <c r="Z47" i="9"/>
  <c r="Y47" i="9"/>
  <c r="X47" i="9"/>
  <c r="T47" i="9"/>
  <c r="P47" i="9"/>
  <c r="L47" i="9"/>
  <c r="M47" i="9"/>
  <c r="N47" i="9" s="1"/>
  <c r="D47" i="9"/>
  <c r="Y46" i="9"/>
  <c r="O46" i="9"/>
  <c r="Q46" i="9" s="1"/>
  <c r="S46" i="9" s="1"/>
  <c r="U46" i="9" s="1"/>
  <c r="V46" i="9" s="1"/>
  <c r="W46" i="9" s="1"/>
  <c r="Y45" i="9"/>
  <c r="O45" i="9"/>
  <c r="Q45" i="9" s="1"/>
  <c r="Y44" i="9"/>
  <c r="O44" i="9"/>
  <c r="Q44" i="9" s="1"/>
  <c r="S44" i="9" s="1"/>
  <c r="U44" i="9" s="1"/>
  <c r="V44" i="9" s="1"/>
  <c r="W44" i="9" s="1"/>
  <c r="Y43" i="9"/>
  <c r="X43" i="9"/>
  <c r="T43" i="9"/>
  <c r="P43" i="9"/>
  <c r="L43" i="9"/>
  <c r="O43" i="9"/>
  <c r="Q43" i="9" s="1"/>
  <c r="AC42" i="9"/>
  <c r="F42" i="9" s="1"/>
  <c r="AB42" i="9"/>
  <c r="E42" i="9" s="1"/>
  <c r="AA42" i="9"/>
  <c r="Z42" i="9"/>
  <c r="Y42" i="9"/>
  <c r="X42" i="9"/>
  <c r="T42" i="9"/>
  <c r="P42" i="9"/>
  <c r="L42" i="9"/>
  <c r="D42" i="9"/>
  <c r="Y41" i="9"/>
  <c r="M41" i="9"/>
  <c r="N41" i="9" s="1"/>
  <c r="Y40" i="9"/>
  <c r="Y39" i="9"/>
  <c r="M39" i="9"/>
  <c r="N39" i="9" s="1"/>
  <c r="Y38" i="9"/>
  <c r="X38" i="9"/>
  <c r="T38" i="9"/>
  <c r="P38" i="9"/>
  <c r="L38" i="9"/>
  <c r="AC37" i="9"/>
  <c r="F37" i="9" s="1"/>
  <c r="AB37" i="9"/>
  <c r="E37" i="9" s="1"/>
  <c r="AA37" i="9"/>
  <c r="Z37" i="9"/>
  <c r="Y37" i="9"/>
  <c r="X37" i="9"/>
  <c r="T37" i="9"/>
  <c r="P37" i="9"/>
  <c r="L37" i="9"/>
  <c r="M37" i="9"/>
  <c r="N37" i="9" s="1"/>
  <c r="D37" i="9"/>
  <c r="L33" i="9"/>
  <c r="M34" i="9" s="1"/>
  <c r="Y32" i="9"/>
  <c r="L32" i="9"/>
  <c r="H511" i="4"/>
  <c r="H510" i="4"/>
  <c r="H509" i="4"/>
  <c r="H508" i="4"/>
  <c r="H506" i="4"/>
  <c r="H505" i="4"/>
  <c r="H504" i="4"/>
  <c r="H503" i="4"/>
  <c r="H501" i="4"/>
  <c r="H500" i="4"/>
  <c r="H499" i="4"/>
  <c r="H498" i="4"/>
  <c r="H496" i="4"/>
  <c r="H495" i="4"/>
  <c r="H494" i="4"/>
  <c r="H493" i="4"/>
  <c r="H491" i="4"/>
  <c r="H490" i="4"/>
  <c r="H489" i="4"/>
  <c r="H488" i="4"/>
  <c r="H486" i="4"/>
  <c r="H485" i="4"/>
  <c r="H484" i="4"/>
  <c r="H483" i="4"/>
  <c r="H481" i="4"/>
  <c r="H480" i="4"/>
  <c r="H479" i="4"/>
  <c r="H478" i="4"/>
  <c r="H476" i="4"/>
  <c r="H475" i="4"/>
  <c r="H474" i="4"/>
  <c r="H473" i="4"/>
  <c r="H471" i="4"/>
  <c r="H470" i="4"/>
  <c r="H469" i="4"/>
  <c r="H468" i="4"/>
  <c r="H466" i="4"/>
  <c r="H465" i="4"/>
  <c r="H464" i="4"/>
  <c r="H463" i="4"/>
  <c r="H461" i="4"/>
  <c r="H460" i="4"/>
  <c r="H459" i="4"/>
  <c r="H458" i="4"/>
  <c r="H456" i="4"/>
  <c r="H455" i="4"/>
  <c r="H454" i="4"/>
  <c r="H453" i="4"/>
  <c r="H451" i="4"/>
  <c r="H450" i="4"/>
  <c r="H449" i="4"/>
  <c r="H448" i="4"/>
  <c r="H446" i="4"/>
  <c r="H445" i="4"/>
  <c r="H444" i="4"/>
  <c r="H443" i="4"/>
  <c r="H441" i="4"/>
  <c r="H440" i="4"/>
  <c r="H439" i="4"/>
  <c r="H438" i="4"/>
  <c r="H436" i="4"/>
  <c r="H435" i="4"/>
  <c r="H434" i="4"/>
  <c r="H433" i="4"/>
  <c r="H431" i="4"/>
  <c r="H430" i="4"/>
  <c r="H429" i="4"/>
  <c r="H428" i="4"/>
  <c r="H426" i="4"/>
  <c r="H425" i="4"/>
  <c r="H424" i="4"/>
  <c r="H423" i="4"/>
  <c r="H421" i="4"/>
  <c r="H420" i="4"/>
  <c r="H419" i="4"/>
  <c r="H418" i="4"/>
  <c r="H416" i="4"/>
  <c r="H415" i="4"/>
  <c r="H414" i="4"/>
  <c r="H413" i="4"/>
  <c r="H411" i="4"/>
  <c r="H410" i="4"/>
  <c r="H409" i="4"/>
  <c r="H408" i="4"/>
  <c r="H406" i="4"/>
  <c r="H405" i="4"/>
  <c r="H404" i="4"/>
  <c r="H403" i="4"/>
  <c r="H401" i="4"/>
  <c r="H400" i="4"/>
  <c r="H399" i="4"/>
  <c r="H398" i="4"/>
  <c r="H396" i="4"/>
  <c r="H395" i="4"/>
  <c r="H394" i="4"/>
  <c r="H393" i="4"/>
  <c r="H391" i="4"/>
  <c r="H390" i="4"/>
  <c r="H389" i="4"/>
  <c r="H388" i="4"/>
  <c r="H386" i="4"/>
  <c r="H385" i="4"/>
  <c r="H384" i="4"/>
  <c r="H383" i="4"/>
  <c r="H381" i="4"/>
  <c r="H380" i="4"/>
  <c r="H379" i="4"/>
  <c r="H378" i="4"/>
  <c r="H376" i="4"/>
  <c r="H375" i="4"/>
  <c r="H374" i="4"/>
  <c r="H373" i="4"/>
  <c r="H371" i="4"/>
  <c r="H370" i="4"/>
  <c r="H369" i="4"/>
  <c r="H368" i="4"/>
  <c r="H366" i="4"/>
  <c r="H365" i="4"/>
  <c r="H364" i="4"/>
  <c r="H363" i="4"/>
  <c r="H361" i="4"/>
  <c r="H360" i="4"/>
  <c r="H359" i="4"/>
  <c r="H358" i="4"/>
  <c r="H356" i="4"/>
  <c r="H355" i="4"/>
  <c r="H354" i="4"/>
  <c r="H353" i="4"/>
  <c r="H351" i="4"/>
  <c r="H350" i="4"/>
  <c r="H349" i="4"/>
  <c r="H348" i="4"/>
  <c r="H346" i="4"/>
  <c r="H345" i="4"/>
  <c r="H344" i="4"/>
  <c r="H343" i="4"/>
  <c r="H341" i="4"/>
  <c r="H340" i="4"/>
  <c r="H339" i="4"/>
  <c r="H338" i="4"/>
  <c r="H336" i="4"/>
  <c r="H335" i="4"/>
  <c r="H334" i="4"/>
  <c r="H333" i="4"/>
  <c r="H331" i="4"/>
  <c r="H330" i="4"/>
  <c r="H329" i="4"/>
  <c r="H328" i="4"/>
  <c r="H326" i="4"/>
  <c r="H325" i="4"/>
  <c r="H324" i="4"/>
  <c r="H323" i="4"/>
  <c r="H321" i="4"/>
  <c r="H320" i="4"/>
  <c r="H319" i="4"/>
  <c r="H318" i="4"/>
  <c r="H316" i="4"/>
  <c r="H315" i="4"/>
  <c r="H314" i="4"/>
  <c r="H313" i="4"/>
  <c r="H311" i="4"/>
  <c r="H310" i="4"/>
  <c r="H309" i="4"/>
  <c r="H308" i="4"/>
  <c r="H306" i="4"/>
  <c r="H305" i="4"/>
  <c r="H304" i="4"/>
  <c r="H303" i="4"/>
  <c r="H301" i="4"/>
  <c r="H300" i="4"/>
  <c r="H299" i="4"/>
  <c r="H298" i="4"/>
  <c r="H296" i="4"/>
  <c r="H295" i="4"/>
  <c r="H294" i="4"/>
  <c r="H293" i="4"/>
  <c r="H291" i="4"/>
  <c r="H290" i="4"/>
  <c r="H289" i="4"/>
  <c r="H288" i="4"/>
  <c r="H286" i="4"/>
  <c r="H285" i="4"/>
  <c r="H284" i="4"/>
  <c r="H283" i="4"/>
  <c r="H281" i="4"/>
  <c r="H280" i="4"/>
  <c r="H279" i="4"/>
  <c r="H278" i="4"/>
  <c r="H276" i="4"/>
  <c r="H275" i="4"/>
  <c r="H274" i="4"/>
  <c r="H273" i="4"/>
  <c r="H271" i="4"/>
  <c r="H270" i="4"/>
  <c r="H269" i="4"/>
  <c r="H268" i="4"/>
  <c r="H266" i="4"/>
  <c r="H265" i="4"/>
  <c r="H264" i="4"/>
  <c r="H263" i="4"/>
  <c r="H261" i="4"/>
  <c r="H260" i="4"/>
  <c r="H259" i="4"/>
  <c r="H258" i="4"/>
  <c r="H256" i="4"/>
  <c r="H255" i="4"/>
  <c r="H254" i="4"/>
  <c r="H253" i="4"/>
  <c r="H251" i="4"/>
  <c r="H250" i="4"/>
  <c r="H249" i="4"/>
  <c r="H248" i="4"/>
  <c r="H246" i="4"/>
  <c r="H245" i="4"/>
  <c r="H244" i="4"/>
  <c r="H243" i="4"/>
  <c r="H241" i="4"/>
  <c r="H240" i="4"/>
  <c r="H239" i="4"/>
  <c r="H238" i="4"/>
  <c r="H236" i="4"/>
  <c r="H235" i="4"/>
  <c r="H234" i="4"/>
  <c r="H233" i="4"/>
  <c r="H231" i="4"/>
  <c r="H230" i="4"/>
  <c r="H229" i="4"/>
  <c r="H228" i="4"/>
  <c r="H226" i="4"/>
  <c r="H225" i="4"/>
  <c r="H224" i="4"/>
  <c r="H223" i="4"/>
  <c r="H221" i="4"/>
  <c r="H220" i="4"/>
  <c r="H219" i="4"/>
  <c r="H218" i="4"/>
  <c r="H216" i="4"/>
  <c r="H215" i="4"/>
  <c r="H214" i="4"/>
  <c r="H213" i="4"/>
  <c r="H211" i="4"/>
  <c r="H210" i="4"/>
  <c r="H209" i="4"/>
  <c r="H208" i="4"/>
  <c r="H206" i="4"/>
  <c r="H205" i="4"/>
  <c r="H204" i="4"/>
  <c r="H203" i="4"/>
  <c r="H201" i="4"/>
  <c r="H200" i="4"/>
  <c r="H199" i="4"/>
  <c r="H198" i="4"/>
  <c r="H196" i="4"/>
  <c r="H195" i="4"/>
  <c r="H194" i="4"/>
  <c r="H193" i="4"/>
  <c r="H191" i="4"/>
  <c r="H190" i="4"/>
  <c r="H189" i="4"/>
  <c r="H188" i="4"/>
  <c r="H186" i="4"/>
  <c r="H185" i="4"/>
  <c r="H184" i="4"/>
  <c r="H183" i="4"/>
  <c r="H181" i="4"/>
  <c r="H180" i="4"/>
  <c r="H179" i="4"/>
  <c r="H178" i="4"/>
  <c r="H176" i="4"/>
  <c r="H175" i="4"/>
  <c r="H174" i="4"/>
  <c r="H173" i="4"/>
  <c r="H171" i="4"/>
  <c r="H170" i="4"/>
  <c r="H169" i="4"/>
  <c r="H168" i="4"/>
  <c r="H166" i="4"/>
  <c r="H165" i="4"/>
  <c r="H164" i="4"/>
  <c r="H163" i="4"/>
  <c r="H161" i="4"/>
  <c r="H160" i="4"/>
  <c r="H159" i="4"/>
  <c r="H158" i="4"/>
  <c r="H156" i="4"/>
  <c r="H155" i="4"/>
  <c r="H154" i="4"/>
  <c r="H153" i="4"/>
  <c r="H151" i="4"/>
  <c r="H150" i="4"/>
  <c r="H149" i="4"/>
  <c r="H148" i="4"/>
  <c r="H146" i="4"/>
  <c r="H145" i="4"/>
  <c r="H144" i="4"/>
  <c r="H143" i="4"/>
  <c r="H141" i="4"/>
  <c r="H140" i="4"/>
  <c r="H139" i="4"/>
  <c r="H138" i="4"/>
  <c r="H136" i="4"/>
  <c r="H135" i="4"/>
  <c r="H134" i="4"/>
  <c r="H133" i="4"/>
  <c r="H131" i="4"/>
  <c r="H130" i="4"/>
  <c r="H129" i="4"/>
  <c r="H128" i="4"/>
  <c r="H126" i="4"/>
  <c r="H125" i="4"/>
  <c r="H124" i="4"/>
  <c r="H123" i="4"/>
  <c r="H121" i="4"/>
  <c r="H120" i="4"/>
  <c r="H119" i="4"/>
  <c r="H118" i="4"/>
  <c r="H116" i="4"/>
  <c r="H115" i="4"/>
  <c r="H114" i="4"/>
  <c r="H113" i="4"/>
  <c r="H111" i="4"/>
  <c r="H110" i="4"/>
  <c r="H109" i="4"/>
  <c r="H108" i="4"/>
  <c r="H106" i="4"/>
  <c r="H105" i="4"/>
  <c r="H104" i="4"/>
  <c r="H103" i="4"/>
  <c r="H101" i="4"/>
  <c r="H100" i="4"/>
  <c r="H99" i="4"/>
  <c r="H98" i="4"/>
  <c r="H96" i="4"/>
  <c r="H95" i="4"/>
  <c r="H94" i="4"/>
  <c r="H93" i="4"/>
  <c r="H91" i="4"/>
  <c r="H90" i="4"/>
  <c r="H89" i="4"/>
  <c r="H88" i="4"/>
  <c r="H86" i="4"/>
  <c r="H85" i="4"/>
  <c r="H84" i="4"/>
  <c r="H83" i="4"/>
  <c r="H81" i="4"/>
  <c r="H80" i="4"/>
  <c r="H79" i="4"/>
  <c r="H78" i="4"/>
  <c r="H76" i="4"/>
  <c r="H75" i="4"/>
  <c r="H74" i="4"/>
  <c r="H73" i="4"/>
  <c r="H71" i="4"/>
  <c r="H70" i="4"/>
  <c r="H69" i="4"/>
  <c r="H68" i="4"/>
  <c r="H66" i="4"/>
  <c r="H65" i="4"/>
  <c r="H64" i="4"/>
  <c r="H63" i="4"/>
  <c r="H61" i="4"/>
  <c r="H60" i="4"/>
  <c r="H59" i="4"/>
  <c r="H58" i="4"/>
  <c r="H56" i="4"/>
  <c r="H55" i="4"/>
  <c r="H54" i="4"/>
  <c r="H53" i="4"/>
  <c r="H51" i="4"/>
  <c r="H50" i="4"/>
  <c r="H49" i="4"/>
  <c r="H48" i="4"/>
  <c r="H46" i="4"/>
  <c r="H45" i="4"/>
  <c r="H44" i="4"/>
  <c r="H43" i="4"/>
  <c r="H41" i="4"/>
  <c r="H40" i="4"/>
  <c r="H39" i="4"/>
  <c r="H38" i="4"/>
  <c r="H36" i="4"/>
  <c r="H35" i="4"/>
  <c r="H34" i="4"/>
  <c r="H33" i="4"/>
  <c r="M36" i="9" l="1"/>
  <c r="Y33" i="9"/>
  <c r="M366" i="9"/>
  <c r="N366" i="9" s="1"/>
  <c r="O451" i="9"/>
  <c r="Q451" i="9" s="1"/>
  <c r="M58" i="9"/>
  <c r="N58" i="9" s="1"/>
  <c r="O469" i="9"/>
  <c r="Q469" i="9" s="1"/>
  <c r="O319" i="9"/>
  <c r="Q319" i="9" s="1"/>
  <c r="M326" i="9"/>
  <c r="N326" i="9" s="1"/>
  <c r="M245" i="9"/>
  <c r="N245" i="9" s="1"/>
  <c r="O339" i="9"/>
  <c r="Q339" i="9" s="1"/>
  <c r="R339" i="9" s="1"/>
  <c r="M472" i="9"/>
  <c r="N472" i="9" s="1"/>
  <c r="M142" i="9"/>
  <c r="N142" i="9" s="1"/>
  <c r="M412" i="9"/>
  <c r="N412" i="9" s="1"/>
  <c r="M345" i="9"/>
  <c r="N345" i="9" s="1"/>
  <c r="O228" i="9"/>
  <c r="Q228" i="9" s="1"/>
  <c r="R228" i="9" s="1"/>
  <c r="O246" i="9"/>
  <c r="Q246" i="9" s="1"/>
  <c r="M389" i="9"/>
  <c r="N389" i="9" s="1"/>
  <c r="R336" i="9"/>
  <c r="M377" i="9"/>
  <c r="N377" i="9" s="1"/>
  <c r="M380" i="9"/>
  <c r="N380" i="9" s="1"/>
  <c r="M82" i="9"/>
  <c r="N82" i="9" s="1"/>
  <c r="M213" i="9"/>
  <c r="N213" i="9" s="1"/>
  <c r="O450" i="9"/>
  <c r="Q450" i="9" s="1"/>
  <c r="M452" i="9"/>
  <c r="N452" i="9" s="1"/>
  <c r="M102" i="9"/>
  <c r="N102" i="9" s="1"/>
  <c r="O278" i="9"/>
  <c r="Q278" i="9" s="1"/>
  <c r="S278" i="9" s="1"/>
  <c r="U278" i="9" s="1"/>
  <c r="V278" i="9" s="1"/>
  <c r="W278" i="9" s="1"/>
  <c r="M144" i="9"/>
  <c r="N144" i="9" s="1"/>
  <c r="M346" i="9"/>
  <c r="N346" i="9" s="1"/>
  <c r="M44" i="9"/>
  <c r="N44" i="9" s="1"/>
  <c r="M274" i="9"/>
  <c r="N274" i="9" s="1"/>
  <c r="O329" i="9"/>
  <c r="Q329" i="9" s="1"/>
  <c r="O409" i="9"/>
  <c r="Q409" i="9" s="1"/>
  <c r="S409" i="9" s="1"/>
  <c r="U409" i="9" s="1"/>
  <c r="V409" i="9" s="1"/>
  <c r="W409" i="9" s="1"/>
  <c r="M494" i="9"/>
  <c r="N494" i="9" s="1"/>
  <c r="O234" i="9"/>
  <c r="Q234" i="9" s="1"/>
  <c r="S234" i="9" s="1"/>
  <c r="U234" i="9" s="1"/>
  <c r="V234" i="9" s="1"/>
  <c r="W234" i="9" s="1"/>
  <c r="M265" i="9"/>
  <c r="N265" i="9" s="1"/>
  <c r="O270" i="9"/>
  <c r="Q270" i="9" s="1"/>
  <c r="S270" i="9" s="1"/>
  <c r="U270" i="9" s="1"/>
  <c r="V270" i="9" s="1"/>
  <c r="W270" i="9" s="1"/>
  <c r="O294" i="9"/>
  <c r="Q294" i="9" s="1"/>
  <c r="S294" i="9" s="1"/>
  <c r="U294" i="9" s="1"/>
  <c r="V294" i="9" s="1"/>
  <c r="W294" i="9" s="1"/>
  <c r="M315" i="9"/>
  <c r="N315" i="9" s="1"/>
  <c r="M456" i="9"/>
  <c r="N456" i="9" s="1"/>
  <c r="M32" i="9"/>
  <c r="O88" i="9"/>
  <c r="Q88" i="9" s="1"/>
  <c r="S88" i="9" s="1"/>
  <c r="U88" i="9" s="1"/>
  <c r="V88" i="9" s="1"/>
  <c r="W88" i="9" s="1"/>
  <c r="M237" i="9"/>
  <c r="N237" i="9" s="1"/>
  <c r="M273" i="9"/>
  <c r="N273" i="9" s="1"/>
  <c r="M297" i="9"/>
  <c r="N297" i="9" s="1"/>
  <c r="M323" i="9"/>
  <c r="N323" i="9" s="1"/>
  <c r="M342" i="9"/>
  <c r="N342" i="9" s="1"/>
  <c r="M388" i="9"/>
  <c r="N388" i="9" s="1"/>
  <c r="O408" i="9"/>
  <c r="Q408" i="9" s="1"/>
  <c r="R408" i="9" s="1"/>
  <c r="O214" i="9"/>
  <c r="Q214" i="9" s="1"/>
  <c r="S214" i="9" s="1"/>
  <c r="U214" i="9" s="1"/>
  <c r="V214" i="9" s="1"/>
  <c r="W214" i="9" s="1"/>
  <c r="O340" i="9"/>
  <c r="Q340" i="9" s="1"/>
  <c r="S340" i="9" s="1"/>
  <c r="U340" i="9" s="1"/>
  <c r="V340" i="9" s="1"/>
  <c r="W340" i="9" s="1"/>
  <c r="O359" i="9"/>
  <c r="Q359" i="9" s="1"/>
  <c r="M46" i="9"/>
  <c r="N46" i="9" s="1"/>
  <c r="O63" i="9"/>
  <c r="Q63" i="9" s="1"/>
  <c r="S63" i="9" s="1"/>
  <c r="U63" i="9" s="1"/>
  <c r="V63" i="9" s="1"/>
  <c r="W63" i="9" s="1"/>
  <c r="O78" i="9"/>
  <c r="Q78" i="9" s="1"/>
  <c r="R78" i="9" s="1"/>
  <c r="O87" i="9"/>
  <c r="Q87" i="9" s="1"/>
  <c r="R87" i="9" s="1"/>
  <c r="M124" i="9"/>
  <c r="N124" i="9" s="1"/>
  <c r="M155" i="9"/>
  <c r="N155" i="9" s="1"/>
  <c r="M175" i="9"/>
  <c r="N175" i="9" s="1"/>
  <c r="O250" i="9"/>
  <c r="Q250" i="9" s="1"/>
  <c r="S250" i="9" s="1"/>
  <c r="U250" i="9" s="1"/>
  <c r="V250" i="9" s="1"/>
  <c r="W250" i="9" s="1"/>
  <c r="M358" i="9"/>
  <c r="N358" i="9" s="1"/>
  <c r="O416" i="9"/>
  <c r="Q416" i="9" s="1"/>
  <c r="S416" i="9" s="1"/>
  <c r="U416" i="9" s="1"/>
  <c r="V416" i="9" s="1"/>
  <c r="W416" i="9" s="1"/>
  <c r="O467" i="9"/>
  <c r="Q467" i="9" s="1"/>
  <c r="S467" i="9" s="1"/>
  <c r="U467" i="9" s="1"/>
  <c r="V467" i="9" s="1"/>
  <c r="W467" i="9" s="1"/>
  <c r="O490" i="9"/>
  <c r="Q490" i="9" s="1"/>
  <c r="M504" i="9"/>
  <c r="N504" i="9" s="1"/>
  <c r="M201" i="9"/>
  <c r="N201" i="9" s="1"/>
  <c r="O420" i="9"/>
  <c r="Q420" i="9" s="1"/>
  <c r="S420" i="9" s="1"/>
  <c r="U420" i="9" s="1"/>
  <c r="V420" i="9" s="1"/>
  <c r="W420" i="9" s="1"/>
  <c r="M71" i="9"/>
  <c r="N71" i="9" s="1"/>
  <c r="M162" i="9"/>
  <c r="N162" i="9" s="1"/>
  <c r="M164" i="9"/>
  <c r="N164" i="9" s="1"/>
  <c r="O218" i="9"/>
  <c r="Q218" i="9" s="1"/>
  <c r="R218" i="9" s="1"/>
  <c r="M223" i="9"/>
  <c r="N223" i="9" s="1"/>
  <c r="M225" i="9"/>
  <c r="N225" i="9" s="1"/>
  <c r="M253" i="9"/>
  <c r="N253" i="9" s="1"/>
  <c r="O436" i="9"/>
  <c r="Q436" i="9" s="1"/>
  <c r="S436" i="9" s="1"/>
  <c r="U436" i="9" s="1"/>
  <c r="V436" i="9" s="1"/>
  <c r="W436" i="9" s="1"/>
  <c r="O465" i="9"/>
  <c r="Q465" i="9" s="1"/>
  <c r="S465" i="9" s="1"/>
  <c r="U465" i="9" s="1"/>
  <c r="V465" i="9" s="1"/>
  <c r="W465" i="9" s="1"/>
  <c r="O476" i="9"/>
  <c r="Q476" i="9" s="1"/>
  <c r="S476" i="9" s="1"/>
  <c r="U476" i="9" s="1"/>
  <c r="V476" i="9" s="1"/>
  <c r="W476" i="9" s="1"/>
  <c r="M507" i="9"/>
  <c r="N507" i="9" s="1"/>
  <c r="M364" i="9"/>
  <c r="N364" i="9" s="1"/>
  <c r="M379" i="9"/>
  <c r="N379" i="9" s="1"/>
  <c r="O485" i="9"/>
  <c r="Q485" i="9" s="1"/>
  <c r="R485" i="9" s="1"/>
  <c r="M486" i="9"/>
  <c r="N486" i="9" s="1"/>
  <c r="M241" i="9"/>
  <c r="N241" i="9" s="1"/>
  <c r="M146" i="9"/>
  <c r="N146" i="9" s="1"/>
  <c r="M156" i="9"/>
  <c r="N156" i="9" s="1"/>
  <c r="M174" i="9"/>
  <c r="N174" i="9" s="1"/>
  <c r="M209" i="9"/>
  <c r="N209" i="9" s="1"/>
  <c r="O230" i="9"/>
  <c r="Q230" i="9" s="1"/>
  <c r="R230" i="9" s="1"/>
  <c r="M244" i="9"/>
  <c r="N244" i="9" s="1"/>
  <c r="M309" i="9"/>
  <c r="N309" i="9" s="1"/>
  <c r="O331" i="9"/>
  <c r="Q331" i="9" s="1"/>
  <c r="S331" i="9" s="1"/>
  <c r="U331" i="9" s="1"/>
  <c r="V331" i="9" s="1"/>
  <c r="W331" i="9" s="1"/>
  <c r="M336" i="9"/>
  <c r="N336" i="9" s="1"/>
  <c r="M344" i="9"/>
  <c r="N344" i="9" s="1"/>
  <c r="S389" i="9"/>
  <c r="U389" i="9" s="1"/>
  <c r="V389" i="9" s="1"/>
  <c r="W389" i="9" s="1"/>
  <c r="M474" i="9"/>
  <c r="N474" i="9" s="1"/>
  <c r="M496" i="9"/>
  <c r="N496" i="9" s="1"/>
  <c r="O206" i="9"/>
  <c r="Q206" i="9" s="1"/>
  <c r="R206" i="9" s="1"/>
  <c r="O259" i="9"/>
  <c r="Q259" i="9" s="1"/>
  <c r="M35" i="9"/>
  <c r="M93" i="9"/>
  <c r="N93" i="9" s="1"/>
  <c r="M95" i="9"/>
  <c r="N95" i="9" s="1"/>
  <c r="O121" i="9"/>
  <c r="Q121" i="9" s="1"/>
  <c r="M165" i="9"/>
  <c r="N165" i="9" s="1"/>
  <c r="M305" i="9"/>
  <c r="N305" i="9" s="1"/>
  <c r="O444" i="9"/>
  <c r="Q444" i="9" s="1"/>
  <c r="S444" i="9" s="1"/>
  <c r="U444" i="9" s="1"/>
  <c r="V444" i="9" s="1"/>
  <c r="W444" i="9" s="1"/>
  <c r="O468" i="9"/>
  <c r="Q468" i="9" s="1"/>
  <c r="R468" i="9" s="1"/>
  <c r="M484" i="9"/>
  <c r="N484" i="9" s="1"/>
  <c r="M254" i="9"/>
  <c r="N254" i="9" s="1"/>
  <c r="M264" i="9"/>
  <c r="N264" i="9" s="1"/>
  <c r="O350" i="9"/>
  <c r="Q350" i="9" s="1"/>
  <c r="R350" i="9" s="1"/>
  <c r="O355" i="9"/>
  <c r="Q355" i="9" s="1"/>
  <c r="M425" i="9"/>
  <c r="N425" i="9" s="1"/>
  <c r="O499" i="9"/>
  <c r="Q499" i="9" s="1"/>
  <c r="R499" i="9" s="1"/>
  <c r="O59" i="9"/>
  <c r="Q59" i="9" s="1"/>
  <c r="S59" i="9" s="1"/>
  <c r="U59" i="9" s="1"/>
  <c r="V59" i="9" s="1"/>
  <c r="W59" i="9" s="1"/>
  <c r="O77" i="9"/>
  <c r="Q77" i="9" s="1"/>
  <c r="R77" i="9" s="1"/>
  <c r="M173" i="9"/>
  <c r="N173" i="9" s="1"/>
  <c r="M249" i="9"/>
  <c r="N249" i="9" s="1"/>
  <c r="M324" i="9"/>
  <c r="N324" i="9" s="1"/>
  <c r="M432" i="9"/>
  <c r="N432" i="9" s="1"/>
  <c r="R425" i="9"/>
  <c r="S425" i="9"/>
  <c r="U425" i="9" s="1"/>
  <c r="V425" i="9" s="1"/>
  <c r="W425" i="9" s="1"/>
  <c r="M106" i="9"/>
  <c r="N106" i="9" s="1"/>
  <c r="M113" i="9"/>
  <c r="N113" i="9" s="1"/>
  <c r="M132" i="9"/>
  <c r="N132" i="9" s="1"/>
  <c r="O261" i="9"/>
  <c r="Q261" i="9" s="1"/>
  <c r="M263" i="9"/>
  <c r="N263" i="9" s="1"/>
  <c r="M283" i="9"/>
  <c r="N283" i="9" s="1"/>
  <c r="M285" i="9"/>
  <c r="N285" i="9" s="1"/>
  <c r="M301" i="9"/>
  <c r="N301" i="9" s="1"/>
  <c r="M370" i="9"/>
  <c r="N370" i="9" s="1"/>
  <c r="O375" i="9"/>
  <c r="Q375" i="9" s="1"/>
  <c r="S375" i="9" s="1"/>
  <c r="U375" i="9" s="1"/>
  <c r="V375" i="9" s="1"/>
  <c r="W375" i="9" s="1"/>
  <c r="O396" i="9"/>
  <c r="Q396" i="9" s="1"/>
  <c r="R396" i="9" s="1"/>
  <c r="M405" i="9"/>
  <c r="N405" i="9" s="1"/>
  <c r="O407" i="9"/>
  <c r="Q407" i="9" s="1"/>
  <c r="S407" i="9" s="1"/>
  <c r="U407" i="9" s="1"/>
  <c r="V407" i="9" s="1"/>
  <c r="W407" i="9" s="1"/>
  <c r="M424" i="9"/>
  <c r="N424" i="9" s="1"/>
  <c r="O440" i="9"/>
  <c r="Q440" i="9" s="1"/>
  <c r="R440" i="9" s="1"/>
  <c r="O449" i="9"/>
  <c r="Q449" i="9" s="1"/>
  <c r="S449" i="9" s="1"/>
  <c r="U449" i="9" s="1"/>
  <c r="V449" i="9" s="1"/>
  <c r="W449" i="9" s="1"/>
  <c r="O509" i="9"/>
  <c r="Q509" i="9" s="1"/>
  <c r="S509" i="9" s="1"/>
  <c r="U509" i="9" s="1"/>
  <c r="V509" i="9" s="1"/>
  <c r="W509" i="9" s="1"/>
  <c r="M70" i="9"/>
  <c r="N70" i="9" s="1"/>
  <c r="M43" i="9"/>
  <c r="N43" i="9" s="1"/>
  <c r="M60" i="9"/>
  <c r="N60" i="9" s="1"/>
  <c r="M67" i="9"/>
  <c r="N67" i="9" s="1"/>
  <c r="R76" i="9"/>
  <c r="S86" i="9"/>
  <c r="U86" i="9" s="1"/>
  <c r="V86" i="9" s="1"/>
  <c r="W86" i="9" s="1"/>
  <c r="S87" i="9"/>
  <c r="U87" i="9" s="1"/>
  <c r="V87" i="9" s="1"/>
  <c r="W87" i="9" s="1"/>
  <c r="M123" i="9"/>
  <c r="N123" i="9" s="1"/>
  <c r="M208" i="9"/>
  <c r="N208" i="9" s="1"/>
  <c r="O372" i="9"/>
  <c r="Q372" i="9" s="1"/>
  <c r="M443" i="9"/>
  <c r="N443" i="9" s="1"/>
  <c r="M510" i="9"/>
  <c r="N510" i="9" s="1"/>
  <c r="O61" i="9"/>
  <c r="Q61" i="9" s="1"/>
  <c r="S61" i="9" s="1"/>
  <c r="U61" i="9" s="1"/>
  <c r="V61" i="9" s="1"/>
  <c r="W61" i="9" s="1"/>
  <c r="O85" i="9"/>
  <c r="Q85" i="9" s="1"/>
  <c r="M92" i="9"/>
  <c r="N92" i="9" s="1"/>
  <c r="M126" i="9"/>
  <c r="N126" i="9" s="1"/>
  <c r="M152" i="9"/>
  <c r="N152" i="9" s="1"/>
  <c r="M211" i="9"/>
  <c r="N211" i="9" s="1"/>
  <c r="M266" i="9"/>
  <c r="N266" i="9" s="1"/>
  <c r="O277" i="9"/>
  <c r="Q277" i="9" s="1"/>
  <c r="R277" i="9" s="1"/>
  <c r="M332" i="9"/>
  <c r="N332" i="9" s="1"/>
  <c r="M334" i="9"/>
  <c r="N334" i="9" s="1"/>
  <c r="O371" i="9"/>
  <c r="Q371" i="9" s="1"/>
  <c r="S371" i="9" s="1"/>
  <c r="U371" i="9" s="1"/>
  <c r="V371" i="9" s="1"/>
  <c r="W371" i="9" s="1"/>
  <c r="M45" i="9"/>
  <c r="N45" i="9" s="1"/>
  <c r="M314" i="9"/>
  <c r="N314" i="9" s="1"/>
  <c r="O52" i="9"/>
  <c r="Q52" i="9" s="1"/>
  <c r="R52" i="9" s="1"/>
  <c r="M73" i="9"/>
  <c r="N73" i="9" s="1"/>
  <c r="M75" i="9"/>
  <c r="N75" i="9" s="1"/>
  <c r="S78" i="9"/>
  <c r="U78" i="9" s="1"/>
  <c r="V78" i="9" s="1"/>
  <c r="W78" i="9" s="1"/>
  <c r="O90" i="9"/>
  <c r="Q90" i="9" s="1"/>
  <c r="S90" i="9" s="1"/>
  <c r="U90" i="9" s="1"/>
  <c r="V90" i="9" s="1"/>
  <c r="W90" i="9" s="1"/>
  <c r="M94" i="9"/>
  <c r="N94" i="9" s="1"/>
  <c r="O96" i="9"/>
  <c r="Q96" i="9" s="1"/>
  <c r="M101" i="9"/>
  <c r="N101" i="9" s="1"/>
  <c r="M103" i="9"/>
  <c r="N103" i="9" s="1"/>
  <c r="M105" i="9"/>
  <c r="N105" i="9" s="1"/>
  <c r="O109" i="9"/>
  <c r="Q109" i="9" s="1"/>
  <c r="S109" i="9" s="1"/>
  <c r="U109" i="9" s="1"/>
  <c r="V109" i="9" s="1"/>
  <c r="W109" i="9" s="1"/>
  <c r="O119" i="9"/>
  <c r="Q119" i="9" s="1"/>
  <c r="M136" i="9"/>
  <c r="N136" i="9" s="1"/>
  <c r="O141" i="9"/>
  <c r="Q141" i="9" s="1"/>
  <c r="O150" i="9"/>
  <c r="Q150" i="9" s="1"/>
  <c r="M182" i="9"/>
  <c r="N182" i="9" s="1"/>
  <c r="O195" i="9"/>
  <c r="Q195" i="9" s="1"/>
  <c r="O204" i="9"/>
  <c r="Q204" i="9" s="1"/>
  <c r="O260" i="9"/>
  <c r="Q260" i="9" s="1"/>
  <c r="S260" i="9" s="1"/>
  <c r="U260" i="9" s="1"/>
  <c r="V260" i="9" s="1"/>
  <c r="W260" i="9" s="1"/>
  <c r="M262" i="9"/>
  <c r="N262" i="9" s="1"/>
  <c r="M304" i="9"/>
  <c r="N304" i="9" s="1"/>
  <c r="O306" i="9"/>
  <c r="Q306" i="9" s="1"/>
  <c r="S306" i="9" s="1"/>
  <c r="U306" i="9" s="1"/>
  <c r="V306" i="9" s="1"/>
  <c r="W306" i="9" s="1"/>
  <c r="O310" i="9"/>
  <c r="Q310" i="9" s="1"/>
  <c r="R314" i="9"/>
  <c r="O341" i="9"/>
  <c r="Q341" i="9" s="1"/>
  <c r="M343" i="9"/>
  <c r="N343" i="9" s="1"/>
  <c r="M354" i="9"/>
  <c r="N354" i="9" s="1"/>
  <c r="M367" i="9"/>
  <c r="N367" i="9" s="1"/>
  <c r="O369" i="9"/>
  <c r="Q369" i="9" s="1"/>
  <c r="S369" i="9" s="1"/>
  <c r="U369" i="9" s="1"/>
  <c r="V369" i="9" s="1"/>
  <c r="W369" i="9" s="1"/>
  <c r="O397" i="9"/>
  <c r="Q397" i="9" s="1"/>
  <c r="S397" i="9" s="1"/>
  <c r="U397" i="9" s="1"/>
  <c r="V397" i="9" s="1"/>
  <c r="W397" i="9" s="1"/>
  <c r="O399" i="9"/>
  <c r="Q399" i="9" s="1"/>
  <c r="S399" i="9" s="1"/>
  <c r="U399" i="9" s="1"/>
  <c r="V399" i="9" s="1"/>
  <c r="W399" i="9" s="1"/>
  <c r="O414" i="9"/>
  <c r="Q414" i="9" s="1"/>
  <c r="S414" i="9" s="1"/>
  <c r="U414" i="9" s="1"/>
  <c r="V414" i="9" s="1"/>
  <c r="W414" i="9" s="1"/>
  <c r="O434" i="9"/>
  <c r="Q434" i="9" s="1"/>
  <c r="S434" i="9" s="1"/>
  <c r="U434" i="9" s="1"/>
  <c r="V434" i="9" s="1"/>
  <c r="W434" i="9" s="1"/>
  <c r="M473" i="9"/>
  <c r="N473" i="9" s="1"/>
  <c r="O199" i="9"/>
  <c r="Q199" i="9" s="1"/>
  <c r="S199" i="9" s="1"/>
  <c r="U199" i="9" s="1"/>
  <c r="V199" i="9" s="1"/>
  <c r="W199" i="9" s="1"/>
  <c r="O217" i="9"/>
  <c r="Q217" i="9" s="1"/>
  <c r="R217" i="9" s="1"/>
  <c r="M286" i="9"/>
  <c r="N286" i="9" s="1"/>
  <c r="O288" i="9"/>
  <c r="Q288" i="9" s="1"/>
  <c r="S288" i="9" s="1"/>
  <c r="U288" i="9" s="1"/>
  <c r="V288" i="9" s="1"/>
  <c r="W288" i="9" s="1"/>
  <c r="O290" i="9"/>
  <c r="Q290" i="9" s="1"/>
  <c r="S290" i="9" s="1"/>
  <c r="U290" i="9" s="1"/>
  <c r="V290" i="9" s="1"/>
  <c r="W290" i="9" s="1"/>
  <c r="O321" i="9"/>
  <c r="Q321" i="9" s="1"/>
  <c r="O365" i="9"/>
  <c r="Q365" i="9" s="1"/>
  <c r="M392" i="9"/>
  <c r="N392" i="9" s="1"/>
  <c r="M446" i="9"/>
  <c r="N446" i="9" s="1"/>
  <c r="O459" i="9"/>
  <c r="Q459" i="9" s="1"/>
  <c r="S459" i="9" s="1"/>
  <c r="U459" i="9" s="1"/>
  <c r="V459" i="9" s="1"/>
  <c r="W459" i="9" s="1"/>
  <c r="O48" i="9"/>
  <c r="Q48" i="9" s="1"/>
  <c r="M198" i="9"/>
  <c r="N198" i="9" s="1"/>
  <c r="M313" i="9"/>
  <c r="N313" i="9" s="1"/>
  <c r="O373" i="9"/>
  <c r="Q373" i="9" s="1"/>
  <c r="M402" i="9"/>
  <c r="N402" i="9" s="1"/>
  <c r="M413" i="9"/>
  <c r="N413" i="9" s="1"/>
  <c r="M433" i="9"/>
  <c r="N433" i="9" s="1"/>
  <c r="M428" i="9"/>
  <c r="N428" i="9" s="1"/>
  <c r="O428" i="9"/>
  <c r="Q428" i="9" s="1"/>
  <c r="R486" i="9"/>
  <c r="S486" i="9"/>
  <c r="U486" i="9" s="1"/>
  <c r="V486" i="9" s="1"/>
  <c r="W486" i="9" s="1"/>
  <c r="O296" i="9"/>
  <c r="Q296" i="9" s="1"/>
  <c r="S296" i="9" s="1"/>
  <c r="U296" i="9" s="1"/>
  <c r="V296" i="9" s="1"/>
  <c r="W296" i="9" s="1"/>
  <c r="M296" i="9"/>
  <c r="N296" i="9" s="1"/>
  <c r="O312" i="9"/>
  <c r="Q312" i="9" s="1"/>
  <c r="R312" i="9" s="1"/>
  <c r="M312" i="9"/>
  <c r="N312" i="9" s="1"/>
  <c r="O357" i="9"/>
  <c r="Q357" i="9" s="1"/>
  <c r="S357" i="9" s="1"/>
  <c r="U357" i="9" s="1"/>
  <c r="V357" i="9" s="1"/>
  <c r="W357" i="9" s="1"/>
  <c r="M357" i="9"/>
  <c r="N357" i="9" s="1"/>
  <c r="O240" i="9"/>
  <c r="Q240" i="9" s="1"/>
  <c r="M240" i="9"/>
  <c r="N240" i="9" s="1"/>
  <c r="O276" i="9"/>
  <c r="Q276" i="9" s="1"/>
  <c r="M276" i="9"/>
  <c r="N276" i="9" s="1"/>
  <c r="O122" i="9"/>
  <c r="Q122" i="9" s="1"/>
  <c r="S122" i="9" s="1"/>
  <c r="U122" i="9" s="1"/>
  <c r="V122" i="9" s="1"/>
  <c r="W122" i="9" s="1"/>
  <c r="M122" i="9"/>
  <c r="N122" i="9" s="1"/>
  <c r="O135" i="9"/>
  <c r="Q135" i="9" s="1"/>
  <c r="M135" i="9"/>
  <c r="N135" i="9" s="1"/>
  <c r="O154" i="9"/>
  <c r="Q154" i="9" s="1"/>
  <c r="M154" i="9"/>
  <c r="N154" i="9" s="1"/>
  <c r="O69" i="9"/>
  <c r="Q69" i="9" s="1"/>
  <c r="M69" i="9"/>
  <c r="N69" i="9" s="1"/>
  <c r="M40" i="9"/>
  <c r="N40" i="9" s="1"/>
  <c r="O40" i="9"/>
  <c r="Q40" i="9" s="1"/>
  <c r="M50" i="9"/>
  <c r="N50" i="9" s="1"/>
  <c r="O50" i="9"/>
  <c r="Q50" i="9" s="1"/>
  <c r="S50" i="9" s="1"/>
  <c r="U50" i="9" s="1"/>
  <c r="V50" i="9" s="1"/>
  <c r="W50" i="9" s="1"/>
  <c r="O83" i="9"/>
  <c r="Q83" i="9" s="1"/>
  <c r="R83" i="9" s="1"/>
  <c r="M83" i="9"/>
  <c r="N83" i="9" s="1"/>
  <c r="O125" i="9"/>
  <c r="Q125" i="9" s="1"/>
  <c r="M125" i="9"/>
  <c r="N125" i="9" s="1"/>
  <c r="O216" i="9"/>
  <c r="Q216" i="9" s="1"/>
  <c r="M216" i="9"/>
  <c r="N216" i="9" s="1"/>
  <c r="O335" i="9"/>
  <c r="Q335" i="9" s="1"/>
  <c r="S335" i="9" s="1"/>
  <c r="U335" i="9" s="1"/>
  <c r="V335" i="9" s="1"/>
  <c r="W335" i="9" s="1"/>
  <c r="M335" i="9"/>
  <c r="N335" i="9" s="1"/>
  <c r="O395" i="9"/>
  <c r="Q395" i="9" s="1"/>
  <c r="S395" i="9" s="1"/>
  <c r="U395" i="9" s="1"/>
  <c r="V395" i="9" s="1"/>
  <c r="W395" i="9" s="1"/>
  <c r="M395" i="9"/>
  <c r="N395" i="9" s="1"/>
  <c r="O403" i="9"/>
  <c r="Q403" i="9" s="1"/>
  <c r="S403" i="9" s="1"/>
  <c r="U403" i="9" s="1"/>
  <c r="V403" i="9" s="1"/>
  <c r="W403" i="9" s="1"/>
  <c r="M403" i="9"/>
  <c r="N403" i="9" s="1"/>
  <c r="M488" i="9"/>
  <c r="N488" i="9" s="1"/>
  <c r="O488" i="9"/>
  <c r="Q488" i="9" s="1"/>
  <c r="O37" i="9"/>
  <c r="Q37" i="9" s="1"/>
  <c r="O68" i="9"/>
  <c r="Q68" i="9" s="1"/>
  <c r="S68" i="9" s="1"/>
  <c r="U68" i="9" s="1"/>
  <c r="V68" i="9" s="1"/>
  <c r="W68" i="9" s="1"/>
  <c r="M68" i="9"/>
  <c r="N68" i="9" s="1"/>
  <c r="M99" i="9"/>
  <c r="N99" i="9" s="1"/>
  <c r="O99" i="9"/>
  <c r="Q99" i="9" s="1"/>
  <c r="R99" i="9" s="1"/>
  <c r="O110" i="9"/>
  <c r="Q110" i="9" s="1"/>
  <c r="S110" i="9" s="1"/>
  <c r="U110" i="9" s="1"/>
  <c r="V110" i="9" s="1"/>
  <c r="W110" i="9" s="1"/>
  <c r="M110" i="9"/>
  <c r="N110" i="9" s="1"/>
  <c r="M120" i="9"/>
  <c r="N120" i="9" s="1"/>
  <c r="O120" i="9"/>
  <c r="Q120" i="9" s="1"/>
  <c r="R120" i="9" s="1"/>
  <c r="O153" i="9"/>
  <c r="Q153" i="9" s="1"/>
  <c r="S153" i="9" s="1"/>
  <c r="U153" i="9" s="1"/>
  <c r="V153" i="9" s="1"/>
  <c r="W153" i="9" s="1"/>
  <c r="M153" i="9"/>
  <c r="N153" i="9" s="1"/>
  <c r="O176" i="9"/>
  <c r="Q176" i="9" s="1"/>
  <c r="M176" i="9"/>
  <c r="N176" i="9" s="1"/>
  <c r="O200" i="9"/>
  <c r="Q200" i="9" s="1"/>
  <c r="S200" i="9" s="1"/>
  <c r="U200" i="9" s="1"/>
  <c r="V200" i="9" s="1"/>
  <c r="W200" i="9" s="1"/>
  <c r="M200" i="9"/>
  <c r="N200" i="9" s="1"/>
  <c r="R415" i="9"/>
  <c r="S415" i="9"/>
  <c r="U415" i="9" s="1"/>
  <c r="V415" i="9" s="1"/>
  <c r="W415" i="9" s="1"/>
  <c r="M417" i="9"/>
  <c r="N417" i="9" s="1"/>
  <c r="O417" i="9"/>
  <c r="Q417" i="9" s="1"/>
  <c r="O435" i="9"/>
  <c r="Q435" i="9" s="1"/>
  <c r="S435" i="9" s="1"/>
  <c r="U435" i="9" s="1"/>
  <c r="V435" i="9" s="1"/>
  <c r="W435" i="9" s="1"/>
  <c r="M435" i="9"/>
  <c r="N435" i="9" s="1"/>
  <c r="M458" i="9"/>
  <c r="N458" i="9" s="1"/>
  <c r="O458" i="9"/>
  <c r="Q458" i="9" s="1"/>
  <c r="R475" i="9"/>
  <c r="S475" i="9"/>
  <c r="U475" i="9" s="1"/>
  <c r="V475" i="9" s="1"/>
  <c r="W475" i="9" s="1"/>
  <c r="M477" i="9"/>
  <c r="N477" i="9" s="1"/>
  <c r="O477" i="9"/>
  <c r="Q477" i="9" s="1"/>
  <c r="R85" i="9"/>
  <c r="S85" i="9"/>
  <c r="U85" i="9" s="1"/>
  <c r="V85" i="9" s="1"/>
  <c r="W85" i="9" s="1"/>
  <c r="M151" i="9"/>
  <c r="N151" i="9" s="1"/>
  <c r="O151" i="9"/>
  <c r="Q151" i="9" s="1"/>
  <c r="S151" i="9" s="1"/>
  <c r="U151" i="9" s="1"/>
  <c r="V151" i="9" s="1"/>
  <c r="W151" i="9" s="1"/>
  <c r="O248" i="9"/>
  <c r="Q248" i="9" s="1"/>
  <c r="S248" i="9" s="1"/>
  <c r="U248" i="9" s="1"/>
  <c r="V248" i="9" s="1"/>
  <c r="W248" i="9" s="1"/>
  <c r="M248" i="9"/>
  <c r="N248" i="9" s="1"/>
  <c r="O300" i="9"/>
  <c r="Q300" i="9" s="1"/>
  <c r="M300" i="9"/>
  <c r="N300" i="9" s="1"/>
  <c r="S379" i="9"/>
  <c r="U379" i="9" s="1"/>
  <c r="V379" i="9" s="1"/>
  <c r="W379" i="9" s="1"/>
  <c r="R379" i="9"/>
  <c r="O387" i="9"/>
  <c r="Q387" i="9" s="1"/>
  <c r="S387" i="9" s="1"/>
  <c r="U387" i="9" s="1"/>
  <c r="V387" i="9" s="1"/>
  <c r="W387" i="9" s="1"/>
  <c r="M387" i="9"/>
  <c r="N387" i="9" s="1"/>
  <c r="M398" i="9"/>
  <c r="N398" i="9" s="1"/>
  <c r="O398" i="9"/>
  <c r="Q398" i="9" s="1"/>
  <c r="R426" i="9"/>
  <c r="S426" i="9"/>
  <c r="U426" i="9" s="1"/>
  <c r="V426" i="9" s="1"/>
  <c r="W426" i="9" s="1"/>
  <c r="M38" i="9"/>
  <c r="N38" i="9" s="1"/>
  <c r="O38" i="9"/>
  <c r="Q38" i="9" s="1"/>
  <c r="S53" i="9"/>
  <c r="U53" i="9" s="1"/>
  <c r="V53" i="9" s="1"/>
  <c r="W53" i="9" s="1"/>
  <c r="R53" i="9"/>
  <c r="M149" i="9"/>
  <c r="N149" i="9" s="1"/>
  <c r="O149" i="9"/>
  <c r="Q149" i="9" s="1"/>
  <c r="S164" i="9"/>
  <c r="U164" i="9" s="1"/>
  <c r="V164" i="9" s="1"/>
  <c r="W164" i="9" s="1"/>
  <c r="R164" i="9"/>
  <c r="O172" i="9"/>
  <c r="Q172" i="9" s="1"/>
  <c r="S172" i="9" s="1"/>
  <c r="U172" i="9" s="1"/>
  <c r="V172" i="9" s="1"/>
  <c r="W172" i="9" s="1"/>
  <c r="M172" i="9"/>
  <c r="N172" i="9" s="1"/>
  <c r="O212" i="9"/>
  <c r="Q212" i="9" s="1"/>
  <c r="S212" i="9" s="1"/>
  <c r="U212" i="9" s="1"/>
  <c r="V212" i="9" s="1"/>
  <c r="W212" i="9" s="1"/>
  <c r="M212" i="9"/>
  <c r="N212" i="9" s="1"/>
  <c r="S226" i="9"/>
  <c r="U226" i="9" s="1"/>
  <c r="V226" i="9" s="1"/>
  <c r="W226" i="9" s="1"/>
  <c r="R226" i="9"/>
  <c r="O255" i="9"/>
  <c r="Q255" i="9" s="1"/>
  <c r="M255" i="9"/>
  <c r="N255" i="9" s="1"/>
  <c r="O361" i="9"/>
  <c r="Q361" i="9" s="1"/>
  <c r="M361" i="9"/>
  <c r="N361" i="9" s="1"/>
  <c r="S445" i="9"/>
  <c r="U445" i="9" s="1"/>
  <c r="V445" i="9" s="1"/>
  <c r="W445" i="9" s="1"/>
  <c r="R445" i="9"/>
  <c r="R456" i="9"/>
  <c r="S456" i="9"/>
  <c r="U456" i="9" s="1"/>
  <c r="V456" i="9" s="1"/>
  <c r="W456" i="9" s="1"/>
  <c r="R46" i="9"/>
  <c r="M111" i="9"/>
  <c r="N111" i="9" s="1"/>
  <c r="O111" i="9"/>
  <c r="Q111" i="9" s="1"/>
  <c r="O210" i="9"/>
  <c r="Q210" i="9" s="1"/>
  <c r="S210" i="9" s="1"/>
  <c r="U210" i="9" s="1"/>
  <c r="V210" i="9" s="1"/>
  <c r="W210" i="9" s="1"/>
  <c r="M210" i="9"/>
  <c r="N210" i="9" s="1"/>
  <c r="R215" i="9"/>
  <c r="S215" i="9"/>
  <c r="U215" i="9" s="1"/>
  <c r="V215" i="9" s="1"/>
  <c r="W215" i="9" s="1"/>
  <c r="O252" i="9"/>
  <c r="Q252" i="9" s="1"/>
  <c r="R252" i="9" s="1"/>
  <c r="M252" i="9"/>
  <c r="N252" i="9" s="1"/>
  <c r="O325" i="9"/>
  <c r="Q325" i="9" s="1"/>
  <c r="S325" i="9" s="1"/>
  <c r="U325" i="9" s="1"/>
  <c r="V325" i="9" s="1"/>
  <c r="W325" i="9" s="1"/>
  <c r="M325" i="9"/>
  <c r="N325" i="9" s="1"/>
  <c r="O464" i="9"/>
  <c r="Q464" i="9" s="1"/>
  <c r="S464" i="9" s="1"/>
  <c r="U464" i="9" s="1"/>
  <c r="V464" i="9" s="1"/>
  <c r="W464" i="9" s="1"/>
  <c r="M464" i="9"/>
  <c r="N464" i="9" s="1"/>
  <c r="O506" i="9"/>
  <c r="Q506" i="9" s="1"/>
  <c r="S506" i="9" s="1"/>
  <c r="U506" i="9" s="1"/>
  <c r="V506" i="9" s="1"/>
  <c r="W506" i="9" s="1"/>
  <c r="M506" i="9"/>
  <c r="N506" i="9" s="1"/>
  <c r="M80" i="9"/>
  <c r="N80" i="9" s="1"/>
  <c r="O80" i="9"/>
  <c r="Q80" i="9" s="1"/>
  <c r="O207" i="9"/>
  <c r="Q207" i="9" s="1"/>
  <c r="S207" i="9" s="1"/>
  <c r="U207" i="9" s="1"/>
  <c r="V207" i="9" s="1"/>
  <c r="W207" i="9" s="1"/>
  <c r="M207" i="9"/>
  <c r="N207" i="9" s="1"/>
  <c r="R275" i="9"/>
  <c r="S275" i="9"/>
  <c r="U275" i="9" s="1"/>
  <c r="V275" i="9" s="1"/>
  <c r="W275" i="9" s="1"/>
  <c r="S286" i="9"/>
  <c r="U286" i="9" s="1"/>
  <c r="V286" i="9" s="1"/>
  <c r="W286" i="9" s="1"/>
  <c r="R286" i="9"/>
  <c r="O308" i="9"/>
  <c r="Q308" i="9" s="1"/>
  <c r="S308" i="9" s="1"/>
  <c r="U308" i="9" s="1"/>
  <c r="V308" i="9" s="1"/>
  <c r="W308" i="9" s="1"/>
  <c r="M308" i="9"/>
  <c r="N308" i="9" s="1"/>
  <c r="O322" i="9"/>
  <c r="Q322" i="9" s="1"/>
  <c r="S322" i="9" s="1"/>
  <c r="U322" i="9" s="1"/>
  <c r="V322" i="9" s="1"/>
  <c r="W322" i="9" s="1"/>
  <c r="M322" i="9"/>
  <c r="N322" i="9" s="1"/>
  <c r="O463" i="9"/>
  <c r="Q463" i="9" s="1"/>
  <c r="R463" i="9" s="1"/>
  <c r="M463" i="9"/>
  <c r="N463" i="9" s="1"/>
  <c r="R466" i="9"/>
  <c r="S466" i="9"/>
  <c r="U466" i="9" s="1"/>
  <c r="V466" i="9" s="1"/>
  <c r="W466" i="9" s="1"/>
  <c r="O42" i="9"/>
  <c r="Q42" i="9" s="1"/>
  <c r="M42" i="9"/>
  <c r="N42" i="9" s="1"/>
  <c r="R45" i="9"/>
  <c r="S45" i="9"/>
  <c r="U45" i="9" s="1"/>
  <c r="V45" i="9" s="1"/>
  <c r="W45" i="9" s="1"/>
  <c r="O84" i="9"/>
  <c r="Q84" i="9" s="1"/>
  <c r="S84" i="9" s="1"/>
  <c r="U84" i="9" s="1"/>
  <c r="V84" i="9" s="1"/>
  <c r="W84" i="9" s="1"/>
  <c r="M84" i="9"/>
  <c r="N84" i="9" s="1"/>
  <c r="M205" i="9"/>
  <c r="N205" i="9" s="1"/>
  <c r="O205" i="9"/>
  <c r="Q205" i="9" s="1"/>
  <c r="R205" i="9" s="1"/>
  <c r="O236" i="9"/>
  <c r="Q236" i="9" s="1"/>
  <c r="S236" i="9" s="1"/>
  <c r="U236" i="9" s="1"/>
  <c r="V236" i="9" s="1"/>
  <c r="W236" i="9" s="1"/>
  <c r="M236" i="9"/>
  <c r="N236" i="9" s="1"/>
  <c r="M320" i="9"/>
  <c r="N320" i="9" s="1"/>
  <c r="O320" i="9"/>
  <c r="Q320" i="9" s="1"/>
  <c r="S320" i="9" s="1"/>
  <c r="U320" i="9" s="1"/>
  <c r="V320" i="9" s="1"/>
  <c r="W320" i="9" s="1"/>
  <c r="O391" i="9"/>
  <c r="Q391" i="9" s="1"/>
  <c r="S391" i="9" s="1"/>
  <c r="U391" i="9" s="1"/>
  <c r="V391" i="9" s="1"/>
  <c r="W391" i="9" s="1"/>
  <c r="M391" i="9"/>
  <c r="N391" i="9" s="1"/>
  <c r="O404" i="9"/>
  <c r="Q404" i="9" s="1"/>
  <c r="S404" i="9" s="1"/>
  <c r="U404" i="9" s="1"/>
  <c r="V404" i="9" s="1"/>
  <c r="W404" i="9" s="1"/>
  <c r="M404" i="9"/>
  <c r="N404" i="9" s="1"/>
  <c r="R406" i="9"/>
  <c r="S406" i="9"/>
  <c r="U406" i="9" s="1"/>
  <c r="V406" i="9" s="1"/>
  <c r="W406" i="9" s="1"/>
  <c r="O455" i="9"/>
  <c r="Q455" i="9" s="1"/>
  <c r="S455" i="9" s="1"/>
  <c r="U455" i="9" s="1"/>
  <c r="V455" i="9" s="1"/>
  <c r="W455" i="9" s="1"/>
  <c r="M455" i="9"/>
  <c r="N455" i="9" s="1"/>
  <c r="O47" i="9"/>
  <c r="Q47" i="9" s="1"/>
  <c r="M74" i="9"/>
  <c r="N74" i="9" s="1"/>
  <c r="S75" i="9"/>
  <c r="U75" i="9" s="1"/>
  <c r="V75" i="9" s="1"/>
  <c r="W75" i="9" s="1"/>
  <c r="M114" i="9"/>
  <c r="N114" i="9" s="1"/>
  <c r="M116" i="9"/>
  <c r="N116" i="9" s="1"/>
  <c r="O130" i="9"/>
  <c r="Q130" i="9" s="1"/>
  <c r="S130" i="9" s="1"/>
  <c r="U130" i="9" s="1"/>
  <c r="V130" i="9" s="1"/>
  <c r="W130" i="9" s="1"/>
  <c r="O140" i="9"/>
  <c r="Q140" i="9" s="1"/>
  <c r="S140" i="9" s="1"/>
  <c r="U140" i="9" s="1"/>
  <c r="V140" i="9" s="1"/>
  <c r="W140" i="9" s="1"/>
  <c r="M145" i="9"/>
  <c r="N145" i="9" s="1"/>
  <c r="O158" i="9"/>
  <c r="Q158" i="9" s="1"/>
  <c r="S158" i="9" s="1"/>
  <c r="U158" i="9" s="1"/>
  <c r="V158" i="9" s="1"/>
  <c r="W158" i="9" s="1"/>
  <c r="M166" i="9"/>
  <c r="N166" i="9" s="1"/>
  <c r="M183" i="9"/>
  <c r="N183" i="9" s="1"/>
  <c r="M224" i="9"/>
  <c r="N224" i="9" s="1"/>
  <c r="S225" i="9"/>
  <c r="U225" i="9" s="1"/>
  <c r="V225" i="9" s="1"/>
  <c r="W225" i="9" s="1"/>
  <c r="M256" i="9"/>
  <c r="N256" i="9" s="1"/>
  <c r="M284" i="9"/>
  <c r="N284" i="9" s="1"/>
  <c r="S285" i="9"/>
  <c r="U285" i="9" s="1"/>
  <c r="V285" i="9" s="1"/>
  <c r="W285" i="9" s="1"/>
  <c r="M316" i="9"/>
  <c r="N316" i="9" s="1"/>
  <c r="O330" i="9"/>
  <c r="Q330" i="9" s="1"/>
  <c r="S330" i="9" s="1"/>
  <c r="U330" i="9" s="1"/>
  <c r="V330" i="9" s="1"/>
  <c r="W330" i="9" s="1"/>
  <c r="M381" i="9"/>
  <c r="N381" i="9" s="1"/>
  <c r="O430" i="9"/>
  <c r="Q430" i="9" s="1"/>
  <c r="R430" i="9" s="1"/>
  <c r="O439" i="9"/>
  <c r="Q439" i="9" s="1"/>
  <c r="S439" i="9" s="1"/>
  <c r="U439" i="9" s="1"/>
  <c r="V439" i="9" s="1"/>
  <c r="W439" i="9" s="1"/>
  <c r="O441" i="9"/>
  <c r="Q441" i="9" s="1"/>
  <c r="M33" i="9"/>
  <c r="O168" i="9"/>
  <c r="Q168" i="9" s="1"/>
  <c r="S168" i="9" s="1"/>
  <c r="U168" i="9" s="1"/>
  <c r="V168" i="9" s="1"/>
  <c r="W168" i="9" s="1"/>
  <c r="M197" i="9"/>
  <c r="N197" i="9" s="1"/>
  <c r="M272" i="9"/>
  <c r="N272" i="9" s="1"/>
  <c r="O383" i="9"/>
  <c r="Q383" i="9" s="1"/>
  <c r="S383" i="9" s="1"/>
  <c r="U383" i="9" s="1"/>
  <c r="V383" i="9" s="1"/>
  <c r="W383" i="9" s="1"/>
  <c r="O418" i="9"/>
  <c r="Q418" i="9" s="1"/>
  <c r="M423" i="9"/>
  <c r="N423" i="9" s="1"/>
  <c r="O478" i="9"/>
  <c r="Q478" i="9" s="1"/>
  <c r="M483" i="9"/>
  <c r="N483" i="9" s="1"/>
  <c r="M497" i="9"/>
  <c r="N497" i="9" s="1"/>
  <c r="M76" i="9"/>
  <c r="N76" i="9" s="1"/>
  <c r="M100" i="9"/>
  <c r="N100" i="9" s="1"/>
  <c r="M104" i="9"/>
  <c r="N104" i="9" s="1"/>
  <c r="M115" i="9"/>
  <c r="N115" i="9" s="1"/>
  <c r="O129" i="9"/>
  <c r="Q129" i="9" s="1"/>
  <c r="S129" i="9" s="1"/>
  <c r="U129" i="9" s="1"/>
  <c r="V129" i="9" s="1"/>
  <c r="W129" i="9" s="1"/>
  <c r="O131" i="9"/>
  <c r="Q131" i="9" s="1"/>
  <c r="R131" i="9" s="1"/>
  <c r="M134" i="9"/>
  <c r="N134" i="9" s="1"/>
  <c r="O139" i="9"/>
  <c r="Q139" i="9" s="1"/>
  <c r="R139" i="9" s="1"/>
  <c r="M215" i="9"/>
  <c r="N215" i="9" s="1"/>
  <c r="M226" i="9"/>
  <c r="N226" i="9" s="1"/>
  <c r="M275" i="9"/>
  <c r="N275" i="9" s="1"/>
  <c r="M500" i="9"/>
  <c r="N500" i="9" s="1"/>
  <c r="S52" i="9"/>
  <c r="U52" i="9" s="1"/>
  <c r="V52" i="9" s="1"/>
  <c r="W52" i="9" s="1"/>
  <c r="O55" i="9"/>
  <c r="Q55" i="9" s="1"/>
  <c r="S55" i="9" s="1"/>
  <c r="U55" i="9" s="1"/>
  <c r="V55" i="9" s="1"/>
  <c r="W55" i="9" s="1"/>
  <c r="M57" i="9"/>
  <c r="N57" i="9" s="1"/>
  <c r="M72" i="9"/>
  <c r="N72" i="9" s="1"/>
  <c r="M112" i="9"/>
  <c r="N112" i="9" s="1"/>
  <c r="M133" i="9"/>
  <c r="N133" i="9" s="1"/>
  <c r="R134" i="9"/>
  <c r="M143" i="9"/>
  <c r="N143" i="9" s="1"/>
  <c r="M163" i="9"/>
  <c r="N163" i="9" s="1"/>
  <c r="O194" i="9"/>
  <c r="Q194" i="9" s="1"/>
  <c r="O196" i="9"/>
  <c r="Q196" i="9" s="1"/>
  <c r="S196" i="9" s="1"/>
  <c r="U196" i="9" s="1"/>
  <c r="V196" i="9" s="1"/>
  <c r="W196" i="9" s="1"/>
  <c r="O220" i="9"/>
  <c r="Q220" i="9" s="1"/>
  <c r="S220" i="9" s="1"/>
  <c r="U220" i="9" s="1"/>
  <c r="V220" i="9" s="1"/>
  <c r="W220" i="9" s="1"/>
  <c r="M222" i="9"/>
  <c r="N222" i="9" s="1"/>
  <c r="O227" i="9"/>
  <c r="Q227" i="9" s="1"/>
  <c r="M235" i="9"/>
  <c r="N235" i="9" s="1"/>
  <c r="M238" i="9"/>
  <c r="N238" i="9" s="1"/>
  <c r="M239" i="9"/>
  <c r="N239" i="9" s="1"/>
  <c r="M251" i="9"/>
  <c r="N251" i="9" s="1"/>
  <c r="O269" i="9"/>
  <c r="Q269" i="9" s="1"/>
  <c r="R269" i="9" s="1"/>
  <c r="O271" i="9"/>
  <c r="Q271" i="9" s="1"/>
  <c r="R271" i="9" s="1"/>
  <c r="O280" i="9"/>
  <c r="Q280" i="9" s="1"/>
  <c r="S280" i="9" s="1"/>
  <c r="U280" i="9" s="1"/>
  <c r="V280" i="9" s="1"/>
  <c r="W280" i="9" s="1"/>
  <c r="M282" i="9"/>
  <c r="N282" i="9" s="1"/>
  <c r="O287" i="9"/>
  <c r="Q287" i="9" s="1"/>
  <c r="R288" i="9"/>
  <c r="M295" i="9"/>
  <c r="N295" i="9" s="1"/>
  <c r="M298" i="9"/>
  <c r="N298" i="9" s="1"/>
  <c r="M299" i="9"/>
  <c r="N299" i="9" s="1"/>
  <c r="M311" i="9"/>
  <c r="N311" i="9" s="1"/>
  <c r="M333" i="9"/>
  <c r="N333" i="9" s="1"/>
  <c r="R334" i="9"/>
  <c r="O349" i="9"/>
  <c r="Q349" i="9" s="1"/>
  <c r="S349" i="9" s="1"/>
  <c r="U349" i="9" s="1"/>
  <c r="V349" i="9" s="1"/>
  <c r="W349" i="9" s="1"/>
  <c r="O351" i="9"/>
  <c r="Q351" i="9" s="1"/>
  <c r="M356" i="9"/>
  <c r="N356" i="9" s="1"/>
  <c r="M360" i="9"/>
  <c r="N360" i="9" s="1"/>
  <c r="M378" i="9"/>
  <c r="N378" i="9" s="1"/>
  <c r="M390" i="9"/>
  <c r="N390" i="9" s="1"/>
  <c r="M394" i="9"/>
  <c r="N394" i="9" s="1"/>
  <c r="M406" i="9"/>
  <c r="N406" i="9" s="1"/>
  <c r="M415" i="9"/>
  <c r="N415" i="9" s="1"/>
  <c r="R416" i="9"/>
  <c r="M426" i="9"/>
  <c r="N426" i="9" s="1"/>
  <c r="R434" i="9"/>
  <c r="M442" i="9"/>
  <c r="N442" i="9" s="1"/>
  <c r="M445" i="9"/>
  <c r="N445" i="9" s="1"/>
  <c r="M454" i="9"/>
  <c r="N454" i="9" s="1"/>
  <c r="M466" i="9"/>
  <c r="N466" i="9" s="1"/>
  <c r="M475" i="9"/>
  <c r="N475" i="9" s="1"/>
  <c r="M505" i="9"/>
  <c r="N505" i="9" s="1"/>
  <c r="M511" i="9"/>
  <c r="N511" i="9" s="1"/>
  <c r="M247" i="9"/>
  <c r="N247" i="9" s="1"/>
  <c r="M307" i="9"/>
  <c r="N307" i="9" s="1"/>
  <c r="M368" i="9"/>
  <c r="N368" i="9" s="1"/>
  <c r="M393" i="9"/>
  <c r="N393" i="9" s="1"/>
  <c r="M422" i="9"/>
  <c r="N422" i="9" s="1"/>
  <c r="O427" i="9"/>
  <c r="Q427" i="9" s="1"/>
  <c r="M453" i="9"/>
  <c r="N453" i="9" s="1"/>
  <c r="O480" i="9"/>
  <c r="Q480" i="9" s="1"/>
  <c r="R480" i="9" s="1"/>
  <c r="M482" i="9"/>
  <c r="N482" i="9" s="1"/>
  <c r="O487" i="9"/>
  <c r="Q487" i="9" s="1"/>
  <c r="M495" i="9"/>
  <c r="N495" i="9" s="1"/>
  <c r="O457" i="9"/>
  <c r="Q457" i="9" s="1"/>
  <c r="S457" i="9" s="1"/>
  <c r="U457" i="9" s="1"/>
  <c r="V457" i="9" s="1"/>
  <c r="W457" i="9" s="1"/>
  <c r="M462" i="9"/>
  <c r="N462" i="9" s="1"/>
  <c r="M498" i="9"/>
  <c r="N498" i="9" s="1"/>
  <c r="S497" i="9"/>
  <c r="U497" i="9" s="1"/>
  <c r="V497" i="9" s="1"/>
  <c r="W497" i="9" s="1"/>
  <c r="R497" i="9"/>
  <c r="S492" i="9"/>
  <c r="U492" i="9" s="1"/>
  <c r="V492" i="9" s="1"/>
  <c r="W492" i="9" s="1"/>
  <c r="R492" i="9"/>
  <c r="S494" i="9"/>
  <c r="U494" i="9" s="1"/>
  <c r="V494" i="9" s="1"/>
  <c r="W494" i="9" s="1"/>
  <c r="R494" i="9"/>
  <c r="S501" i="9"/>
  <c r="U501" i="9" s="1"/>
  <c r="V501" i="9" s="1"/>
  <c r="W501" i="9" s="1"/>
  <c r="R501" i="9"/>
  <c r="S502" i="9"/>
  <c r="U502" i="9" s="1"/>
  <c r="V502" i="9" s="1"/>
  <c r="W502" i="9" s="1"/>
  <c r="R502" i="9"/>
  <c r="S504" i="9"/>
  <c r="U504" i="9" s="1"/>
  <c r="V504" i="9" s="1"/>
  <c r="W504" i="9" s="1"/>
  <c r="R504" i="9"/>
  <c r="S496" i="9"/>
  <c r="U496" i="9" s="1"/>
  <c r="V496" i="9" s="1"/>
  <c r="W496" i="9" s="1"/>
  <c r="R496" i="9"/>
  <c r="S507" i="9"/>
  <c r="U507" i="9" s="1"/>
  <c r="V507" i="9" s="1"/>
  <c r="W507" i="9" s="1"/>
  <c r="R507" i="9"/>
  <c r="S511" i="9"/>
  <c r="U511" i="9" s="1"/>
  <c r="V511" i="9" s="1"/>
  <c r="W511" i="9" s="1"/>
  <c r="R511" i="9"/>
  <c r="S495" i="9"/>
  <c r="U495" i="9" s="1"/>
  <c r="V495" i="9" s="1"/>
  <c r="W495" i="9" s="1"/>
  <c r="R495" i="9"/>
  <c r="S505" i="9"/>
  <c r="U505" i="9" s="1"/>
  <c r="V505" i="9" s="1"/>
  <c r="W505" i="9" s="1"/>
  <c r="R505" i="9"/>
  <c r="S510" i="9"/>
  <c r="U510" i="9" s="1"/>
  <c r="V510" i="9" s="1"/>
  <c r="W510" i="9" s="1"/>
  <c r="R510" i="9"/>
  <c r="R506" i="9"/>
  <c r="S493" i="9"/>
  <c r="U493" i="9" s="1"/>
  <c r="V493" i="9" s="1"/>
  <c r="W493" i="9" s="1"/>
  <c r="R493" i="9"/>
  <c r="S498" i="9"/>
  <c r="U498" i="9" s="1"/>
  <c r="V498" i="9" s="1"/>
  <c r="W498" i="9" s="1"/>
  <c r="R498" i="9"/>
  <c r="S500" i="9"/>
  <c r="U500" i="9" s="1"/>
  <c r="V500" i="9" s="1"/>
  <c r="W500" i="9" s="1"/>
  <c r="R500" i="9"/>
  <c r="S503" i="9"/>
  <c r="U503" i="9" s="1"/>
  <c r="V503" i="9" s="1"/>
  <c r="W503" i="9" s="1"/>
  <c r="R503" i="9"/>
  <c r="M492" i="9"/>
  <c r="N492" i="9" s="1"/>
  <c r="M493" i="9"/>
  <c r="N493" i="9" s="1"/>
  <c r="M502" i="9"/>
  <c r="N502" i="9" s="1"/>
  <c r="M503" i="9"/>
  <c r="N503" i="9" s="1"/>
  <c r="O508" i="9"/>
  <c r="Q508" i="9" s="1"/>
  <c r="S472" i="9"/>
  <c r="U472" i="9" s="1"/>
  <c r="V472" i="9" s="1"/>
  <c r="W472" i="9" s="1"/>
  <c r="R472" i="9"/>
  <c r="S473" i="9"/>
  <c r="U473" i="9" s="1"/>
  <c r="V473" i="9" s="1"/>
  <c r="W473" i="9" s="1"/>
  <c r="R473" i="9"/>
  <c r="S482" i="9"/>
  <c r="U482" i="9" s="1"/>
  <c r="V482" i="9" s="1"/>
  <c r="W482" i="9" s="1"/>
  <c r="R482" i="9"/>
  <c r="S483" i="9"/>
  <c r="U483" i="9" s="1"/>
  <c r="V483" i="9" s="1"/>
  <c r="W483" i="9" s="1"/>
  <c r="R483" i="9"/>
  <c r="S490" i="9"/>
  <c r="U490" i="9" s="1"/>
  <c r="V490" i="9" s="1"/>
  <c r="W490" i="9" s="1"/>
  <c r="R490" i="9"/>
  <c r="O479" i="9"/>
  <c r="Q479" i="9" s="1"/>
  <c r="O489" i="9"/>
  <c r="Q489" i="9" s="1"/>
  <c r="R474" i="9"/>
  <c r="R484" i="9"/>
  <c r="O481" i="9"/>
  <c r="Q481" i="9" s="1"/>
  <c r="O491" i="9"/>
  <c r="Q491" i="9" s="1"/>
  <c r="S452" i="9"/>
  <c r="U452" i="9" s="1"/>
  <c r="V452" i="9" s="1"/>
  <c r="W452" i="9" s="1"/>
  <c r="R452" i="9"/>
  <c r="S462" i="9"/>
  <c r="U462" i="9" s="1"/>
  <c r="V462" i="9" s="1"/>
  <c r="W462" i="9" s="1"/>
  <c r="R462" i="9"/>
  <c r="S453" i="9"/>
  <c r="U453" i="9" s="1"/>
  <c r="V453" i="9" s="1"/>
  <c r="W453" i="9" s="1"/>
  <c r="R453" i="9"/>
  <c r="S469" i="9"/>
  <c r="U469" i="9" s="1"/>
  <c r="V469" i="9" s="1"/>
  <c r="W469" i="9" s="1"/>
  <c r="R469" i="9"/>
  <c r="R454" i="9"/>
  <c r="R455" i="9"/>
  <c r="O461" i="9"/>
  <c r="Q461" i="9" s="1"/>
  <c r="R465" i="9"/>
  <c r="R467" i="9"/>
  <c r="O471" i="9"/>
  <c r="Q471" i="9" s="1"/>
  <c r="O460" i="9"/>
  <c r="Q460" i="9" s="1"/>
  <c r="O470" i="9"/>
  <c r="Q470" i="9" s="1"/>
  <c r="S433" i="9"/>
  <c r="U433" i="9" s="1"/>
  <c r="V433" i="9" s="1"/>
  <c r="W433" i="9" s="1"/>
  <c r="R433" i="9"/>
  <c r="S440" i="9"/>
  <c r="U440" i="9" s="1"/>
  <c r="V440" i="9" s="1"/>
  <c r="W440" i="9" s="1"/>
  <c r="S442" i="9"/>
  <c r="U442" i="9" s="1"/>
  <c r="V442" i="9" s="1"/>
  <c r="W442" i="9" s="1"/>
  <c r="R442" i="9"/>
  <c r="S443" i="9"/>
  <c r="U443" i="9" s="1"/>
  <c r="V443" i="9" s="1"/>
  <c r="W443" i="9" s="1"/>
  <c r="R443" i="9"/>
  <c r="S450" i="9"/>
  <c r="U450" i="9" s="1"/>
  <c r="V450" i="9" s="1"/>
  <c r="W450" i="9" s="1"/>
  <c r="R450" i="9"/>
  <c r="S451" i="9"/>
  <c r="U451" i="9" s="1"/>
  <c r="V451" i="9" s="1"/>
  <c r="W451" i="9" s="1"/>
  <c r="R451" i="9"/>
  <c r="S432" i="9"/>
  <c r="U432" i="9" s="1"/>
  <c r="V432" i="9" s="1"/>
  <c r="W432" i="9" s="1"/>
  <c r="R432" i="9"/>
  <c r="R435" i="9"/>
  <c r="R446" i="9"/>
  <c r="O437" i="9"/>
  <c r="Q437" i="9" s="1"/>
  <c r="O438" i="9"/>
  <c r="Q438" i="9" s="1"/>
  <c r="O448" i="9"/>
  <c r="Q448" i="9" s="1"/>
  <c r="O447" i="9"/>
  <c r="Q447" i="9" s="1"/>
  <c r="S412" i="9"/>
  <c r="U412" i="9" s="1"/>
  <c r="V412" i="9" s="1"/>
  <c r="W412" i="9" s="1"/>
  <c r="R412" i="9"/>
  <c r="S413" i="9"/>
  <c r="U413" i="9" s="1"/>
  <c r="V413" i="9" s="1"/>
  <c r="W413" i="9" s="1"/>
  <c r="R413" i="9"/>
  <c r="S422" i="9"/>
  <c r="U422" i="9" s="1"/>
  <c r="V422" i="9" s="1"/>
  <c r="W422" i="9" s="1"/>
  <c r="R422" i="9"/>
  <c r="S423" i="9"/>
  <c r="U423" i="9" s="1"/>
  <c r="V423" i="9" s="1"/>
  <c r="W423" i="9" s="1"/>
  <c r="R423" i="9"/>
  <c r="O419" i="9"/>
  <c r="Q419" i="9" s="1"/>
  <c r="O429" i="9"/>
  <c r="Q429" i="9" s="1"/>
  <c r="R414" i="9"/>
  <c r="R424" i="9"/>
  <c r="O421" i="9"/>
  <c r="Q421" i="9" s="1"/>
  <c r="O431" i="9"/>
  <c r="Q431" i="9" s="1"/>
  <c r="S402" i="9"/>
  <c r="U402" i="9" s="1"/>
  <c r="V402" i="9" s="1"/>
  <c r="W402" i="9" s="1"/>
  <c r="R402" i="9"/>
  <c r="R403" i="9"/>
  <c r="S393" i="9"/>
  <c r="U393" i="9" s="1"/>
  <c r="V393" i="9" s="1"/>
  <c r="W393" i="9" s="1"/>
  <c r="R393" i="9"/>
  <c r="R409" i="9"/>
  <c r="R399" i="9"/>
  <c r="R392" i="9"/>
  <c r="R394" i="9"/>
  <c r="O401" i="9"/>
  <c r="Q401" i="9" s="1"/>
  <c r="R405" i="9"/>
  <c r="O411" i="9"/>
  <c r="Q411" i="9" s="1"/>
  <c r="O400" i="9"/>
  <c r="Q400" i="9" s="1"/>
  <c r="O410" i="9"/>
  <c r="Q410" i="9" s="1"/>
  <c r="S377" i="9"/>
  <c r="U377" i="9" s="1"/>
  <c r="V377" i="9" s="1"/>
  <c r="W377" i="9" s="1"/>
  <c r="R377" i="9"/>
  <c r="S378" i="9"/>
  <c r="U378" i="9" s="1"/>
  <c r="V378" i="9" s="1"/>
  <c r="W378" i="9" s="1"/>
  <c r="R378" i="9"/>
  <c r="S388" i="9"/>
  <c r="U388" i="9" s="1"/>
  <c r="V388" i="9" s="1"/>
  <c r="W388" i="9" s="1"/>
  <c r="R388" i="9"/>
  <c r="S374" i="9"/>
  <c r="U374" i="9" s="1"/>
  <c r="V374" i="9" s="1"/>
  <c r="W374" i="9" s="1"/>
  <c r="R374" i="9"/>
  <c r="R375" i="9"/>
  <c r="M374" i="9"/>
  <c r="N374" i="9" s="1"/>
  <c r="O376" i="9"/>
  <c r="Q376" i="9" s="1"/>
  <c r="R380" i="9"/>
  <c r="O386" i="9"/>
  <c r="Q386" i="9" s="1"/>
  <c r="R390" i="9"/>
  <c r="R381" i="9"/>
  <c r="O385" i="9"/>
  <c r="Q385" i="9" s="1"/>
  <c r="O382" i="9"/>
  <c r="Q382" i="9" s="1"/>
  <c r="O384" i="9"/>
  <c r="Q384" i="9" s="1"/>
  <c r="S352" i="9"/>
  <c r="U352" i="9" s="1"/>
  <c r="V352" i="9" s="1"/>
  <c r="W352" i="9" s="1"/>
  <c r="R352" i="9"/>
  <c r="S362" i="9"/>
  <c r="U362" i="9" s="1"/>
  <c r="V362" i="9" s="1"/>
  <c r="W362" i="9" s="1"/>
  <c r="R362" i="9"/>
  <c r="S356" i="9"/>
  <c r="U356" i="9" s="1"/>
  <c r="V356" i="9" s="1"/>
  <c r="W356" i="9" s="1"/>
  <c r="R356" i="9"/>
  <c r="S359" i="9"/>
  <c r="U359" i="9" s="1"/>
  <c r="V359" i="9" s="1"/>
  <c r="W359" i="9" s="1"/>
  <c r="R359" i="9"/>
  <c r="S366" i="9"/>
  <c r="U366" i="9" s="1"/>
  <c r="V366" i="9" s="1"/>
  <c r="W366" i="9" s="1"/>
  <c r="R366" i="9"/>
  <c r="S367" i="9"/>
  <c r="U367" i="9" s="1"/>
  <c r="V367" i="9" s="1"/>
  <c r="W367" i="9" s="1"/>
  <c r="R367" i="9"/>
  <c r="S354" i="9"/>
  <c r="U354" i="9" s="1"/>
  <c r="V354" i="9" s="1"/>
  <c r="W354" i="9" s="1"/>
  <c r="R354" i="9"/>
  <c r="S364" i="9"/>
  <c r="U364" i="9" s="1"/>
  <c r="V364" i="9" s="1"/>
  <c r="W364" i="9" s="1"/>
  <c r="R364" i="9"/>
  <c r="S353" i="9"/>
  <c r="U353" i="9" s="1"/>
  <c r="V353" i="9" s="1"/>
  <c r="W353" i="9" s="1"/>
  <c r="R353" i="9"/>
  <c r="S358" i="9"/>
  <c r="U358" i="9" s="1"/>
  <c r="V358" i="9" s="1"/>
  <c r="W358" i="9" s="1"/>
  <c r="R358" i="9"/>
  <c r="S360" i="9"/>
  <c r="U360" i="9" s="1"/>
  <c r="V360" i="9" s="1"/>
  <c r="W360" i="9" s="1"/>
  <c r="R360" i="9"/>
  <c r="S363" i="9"/>
  <c r="U363" i="9" s="1"/>
  <c r="V363" i="9" s="1"/>
  <c r="W363" i="9" s="1"/>
  <c r="R363" i="9"/>
  <c r="S368" i="9"/>
  <c r="U368" i="9" s="1"/>
  <c r="V368" i="9" s="1"/>
  <c r="W368" i="9" s="1"/>
  <c r="R368" i="9"/>
  <c r="S370" i="9"/>
  <c r="U370" i="9" s="1"/>
  <c r="V370" i="9" s="1"/>
  <c r="W370" i="9" s="1"/>
  <c r="R370" i="9"/>
  <c r="S361" i="9"/>
  <c r="U361" i="9" s="1"/>
  <c r="V361" i="9" s="1"/>
  <c r="W361" i="9" s="1"/>
  <c r="R361" i="9"/>
  <c r="S355" i="9"/>
  <c r="U355" i="9" s="1"/>
  <c r="V355" i="9" s="1"/>
  <c r="W355" i="9" s="1"/>
  <c r="R355" i="9"/>
  <c r="S365" i="9"/>
  <c r="U365" i="9" s="1"/>
  <c r="V365" i="9" s="1"/>
  <c r="W365" i="9" s="1"/>
  <c r="R365" i="9"/>
  <c r="M352" i="9"/>
  <c r="N352" i="9" s="1"/>
  <c r="M353" i="9"/>
  <c r="N353" i="9" s="1"/>
  <c r="M362" i="9"/>
  <c r="N362" i="9" s="1"/>
  <c r="M363" i="9"/>
  <c r="N363" i="9" s="1"/>
  <c r="S342" i="9"/>
  <c r="U342" i="9" s="1"/>
  <c r="V342" i="9" s="1"/>
  <c r="W342" i="9" s="1"/>
  <c r="R342" i="9"/>
  <c r="S343" i="9"/>
  <c r="U343" i="9" s="1"/>
  <c r="V343" i="9" s="1"/>
  <c r="W343" i="9" s="1"/>
  <c r="R343" i="9"/>
  <c r="S345" i="9"/>
  <c r="U345" i="9" s="1"/>
  <c r="V345" i="9" s="1"/>
  <c r="W345" i="9" s="1"/>
  <c r="R345" i="9"/>
  <c r="S346" i="9"/>
  <c r="U346" i="9" s="1"/>
  <c r="V346" i="9" s="1"/>
  <c r="W346" i="9" s="1"/>
  <c r="R346" i="9"/>
  <c r="S332" i="9"/>
  <c r="U332" i="9" s="1"/>
  <c r="V332" i="9" s="1"/>
  <c r="W332" i="9" s="1"/>
  <c r="R332" i="9"/>
  <c r="S333" i="9"/>
  <c r="U333" i="9" s="1"/>
  <c r="V333" i="9" s="1"/>
  <c r="W333" i="9" s="1"/>
  <c r="R333" i="9"/>
  <c r="S339" i="9"/>
  <c r="U339" i="9" s="1"/>
  <c r="V339" i="9" s="1"/>
  <c r="W339" i="9" s="1"/>
  <c r="S341" i="9"/>
  <c r="U341" i="9" s="1"/>
  <c r="V341" i="9" s="1"/>
  <c r="W341" i="9" s="1"/>
  <c r="R341" i="9"/>
  <c r="S350" i="9"/>
  <c r="U350" i="9" s="1"/>
  <c r="V350" i="9" s="1"/>
  <c r="W350" i="9" s="1"/>
  <c r="S344" i="9"/>
  <c r="U344" i="9" s="1"/>
  <c r="V344" i="9" s="1"/>
  <c r="W344" i="9" s="1"/>
  <c r="R344" i="9"/>
  <c r="O338" i="9"/>
  <c r="Q338" i="9" s="1"/>
  <c r="O347" i="9"/>
  <c r="Q347" i="9" s="1"/>
  <c r="O348" i="9"/>
  <c r="Q348" i="9" s="1"/>
  <c r="O337" i="9"/>
  <c r="Q337" i="9" s="1"/>
  <c r="R316" i="9"/>
  <c r="S316" i="9"/>
  <c r="U316" i="9" s="1"/>
  <c r="V316" i="9" s="1"/>
  <c r="W316" i="9" s="1"/>
  <c r="S323" i="9"/>
  <c r="U323" i="9" s="1"/>
  <c r="V323" i="9" s="1"/>
  <c r="W323" i="9" s="1"/>
  <c r="R323" i="9"/>
  <c r="R324" i="9"/>
  <c r="S324" i="9"/>
  <c r="U324" i="9" s="1"/>
  <c r="V324" i="9" s="1"/>
  <c r="W324" i="9" s="1"/>
  <c r="S326" i="9"/>
  <c r="U326" i="9" s="1"/>
  <c r="V326" i="9" s="1"/>
  <c r="W326" i="9" s="1"/>
  <c r="R326" i="9"/>
  <c r="S312" i="9"/>
  <c r="U312" i="9" s="1"/>
  <c r="V312" i="9" s="1"/>
  <c r="W312" i="9" s="1"/>
  <c r="S313" i="9"/>
  <c r="U313" i="9" s="1"/>
  <c r="V313" i="9" s="1"/>
  <c r="W313" i="9" s="1"/>
  <c r="R313" i="9"/>
  <c r="R315" i="9"/>
  <c r="S319" i="9"/>
  <c r="U319" i="9" s="1"/>
  <c r="V319" i="9" s="1"/>
  <c r="W319" i="9" s="1"/>
  <c r="R319" i="9"/>
  <c r="R320" i="9"/>
  <c r="S321" i="9"/>
  <c r="U321" i="9" s="1"/>
  <c r="V321" i="9" s="1"/>
  <c r="W321" i="9" s="1"/>
  <c r="R321" i="9"/>
  <c r="S329" i="9"/>
  <c r="U329" i="9" s="1"/>
  <c r="V329" i="9" s="1"/>
  <c r="W329" i="9" s="1"/>
  <c r="R329" i="9"/>
  <c r="O327" i="9"/>
  <c r="Q327" i="9" s="1"/>
  <c r="O328" i="9"/>
  <c r="Q328" i="9" s="1"/>
  <c r="O317" i="9"/>
  <c r="Q317" i="9" s="1"/>
  <c r="O318" i="9"/>
  <c r="Q318" i="9" s="1"/>
  <c r="S293" i="9"/>
  <c r="U293" i="9" s="1"/>
  <c r="V293" i="9" s="1"/>
  <c r="W293" i="9" s="1"/>
  <c r="R293" i="9"/>
  <c r="S303" i="9"/>
  <c r="U303" i="9" s="1"/>
  <c r="V303" i="9" s="1"/>
  <c r="W303" i="9" s="1"/>
  <c r="R303" i="9"/>
  <c r="S310" i="9"/>
  <c r="U310" i="9" s="1"/>
  <c r="V310" i="9" s="1"/>
  <c r="W310" i="9" s="1"/>
  <c r="R310" i="9"/>
  <c r="S301" i="9"/>
  <c r="U301" i="9" s="1"/>
  <c r="V301" i="9" s="1"/>
  <c r="W301" i="9" s="1"/>
  <c r="R301" i="9"/>
  <c r="S311" i="9"/>
  <c r="U311" i="9" s="1"/>
  <c r="V311" i="9" s="1"/>
  <c r="W311" i="9" s="1"/>
  <c r="R311" i="9"/>
  <c r="S297" i="9"/>
  <c r="U297" i="9" s="1"/>
  <c r="V297" i="9" s="1"/>
  <c r="W297" i="9" s="1"/>
  <c r="R297" i="9"/>
  <c r="S299" i="9"/>
  <c r="U299" i="9" s="1"/>
  <c r="V299" i="9" s="1"/>
  <c r="W299" i="9" s="1"/>
  <c r="R299" i="9"/>
  <c r="S307" i="9"/>
  <c r="U307" i="9" s="1"/>
  <c r="V307" i="9" s="1"/>
  <c r="W307" i="9" s="1"/>
  <c r="R307" i="9"/>
  <c r="S309" i="9"/>
  <c r="U309" i="9" s="1"/>
  <c r="V309" i="9" s="1"/>
  <c r="W309" i="9" s="1"/>
  <c r="R309" i="9"/>
  <c r="S298" i="9"/>
  <c r="U298" i="9" s="1"/>
  <c r="V298" i="9" s="1"/>
  <c r="W298" i="9" s="1"/>
  <c r="R298" i="9"/>
  <c r="S300" i="9"/>
  <c r="U300" i="9" s="1"/>
  <c r="V300" i="9" s="1"/>
  <c r="W300" i="9" s="1"/>
  <c r="R300" i="9"/>
  <c r="S292" i="9"/>
  <c r="U292" i="9" s="1"/>
  <c r="V292" i="9" s="1"/>
  <c r="W292" i="9" s="1"/>
  <c r="R292" i="9"/>
  <c r="S302" i="9"/>
  <c r="U302" i="9" s="1"/>
  <c r="V302" i="9" s="1"/>
  <c r="W302" i="9" s="1"/>
  <c r="R302" i="9"/>
  <c r="S304" i="9"/>
  <c r="U304" i="9" s="1"/>
  <c r="V304" i="9" s="1"/>
  <c r="W304" i="9" s="1"/>
  <c r="R304" i="9"/>
  <c r="S295" i="9"/>
  <c r="U295" i="9" s="1"/>
  <c r="V295" i="9" s="1"/>
  <c r="W295" i="9" s="1"/>
  <c r="R295" i="9"/>
  <c r="S305" i="9"/>
  <c r="U305" i="9" s="1"/>
  <c r="V305" i="9" s="1"/>
  <c r="W305" i="9" s="1"/>
  <c r="R305" i="9"/>
  <c r="M292" i="9"/>
  <c r="N292" i="9" s="1"/>
  <c r="M293" i="9"/>
  <c r="N293" i="9" s="1"/>
  <c r="M302" i="9"/>
  <c r="N302" i="9" s="1"/>
  <c r="M303" i="9"/>
  <c r="N303" i="9" s="1"/>
  <c r="S273" i="9"/>
  <c r="U273" i="9" s="1"/>
  <c r="V273" i="9" s="1"/>
  <c r="W273" i="9" s="1"/>
  <c r="R273" i="9"/>
  <c r="S282" i="9"/>
  <c r="U282" i="9" s="1"/>
  <c r="V282" i="9" s="1"/>
  <c r="W282" i="9" s="1"/>
  <c r="R282" i="9"/>
  <c r="S283" i="9"/>
  <c r="U283" i="9" s="1"/>
  <c r="V283" i="9" s="1"/>
  <c r="W283" i="9" s="1"/>
  <c r="R283" i="9"/>
  <c r="R272" i="9"/>
  <c r="O279" i="9"/>
  <c r="Q279" i="9" s="1"/>
  <c r="O289" i="9"/>
  <c r="Q289" i="9" s="1"/>
  <c r="R274" i="9"/>
  <c r="R284" i="9"/>
  <c r="O281" i="9"/>
  <c r="Q281" i="9" s="1"/>
  <c r="O291" i="9"/>
  <c r="Q291" i="9" s="1"/>
  <c r="S252" i="9"/>
  <c r="U252" i="9" s="1"/>
  <c r="V252" i="9" s="1"/>
  <c r="W252" i="9" s="1"/>
  <c r="S259" i="9"/>
  <c r="U259" i="9" s="1"/>
  <c r="V259" i="9" s="1"/>
  <c r="W259" i="9" s="1"/>
  <c r="R259" i="9"/>
  <c r="S263" i="9"/>
  <c r="U263" i="9" s="1"/>
  <c r="V263" i="9" s="1"/>
  <c r="W263" i="9" s="1"/>
  <c r="R263" i="9"/>
  <c r="S265" i="9"/>
  <c r="U265" i="9" s="1"/>
  <c r="V265" i="9" s="1"/>
  <c r="W265" i="9" s="1"/>
  <c r="R265" i="9"/>
  <c r="R254" i="9"/>
  <c r="R256" i="9"/>
  <c r="S261" i="9"/>
  <c r="U261" i="9" s="1"/>
  <c r="V261" i="9" s="1"/>
  <c r="W261" i="9" s="1"/>
  <c r="R261" i="9"/>
  <c r="S271" i="9"/>
  <c r="U271" i="9" s="1"/>
  <c r="V271" i="9" s="1"/>
  <c r="W271" i="9" s="1"/>
  <c r="S253" i="9"/>
  <c r="U253" i="9" s="1"/>
  <c r="V253" i="9" s="1"/>
  <c r="W253" i="9" s="1"/>
  <c r="R253" i="9"/>
  <c r="S262" i="9"/>
  <c r="U262" i="9" s="1"/>
  <c r="V262" i="9" s="1"/>
  <c r="W262" i="9" s="1"/>
  <c r="R262" i="9"/>
  <c r="R264" i="9"/>
  <c r="S264" i="9"/>
  <c r="U264" i="9" s="1"/>
  <c r="V264" i="9" s="1"/>
  <c r="W264" i="9" s="1"/>
  <c r="S266" i="9"/>
  <c r="U266" i="9" s="1"/>
  <c r="V266" i="9" s="1"/>
  <c r="W266" i="9" s="1"/>
  <c r="R266" i="9"/>
  <c r="O257" i="9"/>
  <c r="Q257" i="9" s="1"/>
  <c r="O258" i="9"/>
  <c r="Q258" i="9" s="1"/>
  <c r="O267" i="9"/>
  <c r="Q267" i="9" s="1"/>
  <c r="O268" i="9"/>
  <c r="Q268" i="9" s="1"/>
  <c r="S237" i="9"/>
  <c r="U237" i="9" s="1"/>
  <c r="V237" i="9" s="1"/>
  <c r="W237" i="9" s="1"/>
  <c r="R237" i="9"/>
  <c r="S239" i="9"/>
  <c r="U239" i="9" s="1"/>
  <c r="V239" i="9" s="1"/>
  <c r="W239" i="9" s="1"/>
  <c r="R239" i="9"/>
  <c r="S246" i="9"/>
  <c r="U246" i="9" s="1"/>
  <c r="V246" i="9" s="1"/>
  <c r="W246" i="9" s="1"/>
  <c r="R246" i="9"/>
  <c r="S247" i="9"/>
  <c r="U247" i="9" s="1"/>
  <c r="V247" i="9" s="1"/>
  <c r="W247" i="9" s="1"/>
  <c r="R247" i="9"/>
  <c r="S249" i="9"/>
  <c r="U249" i="9" s="1"/>
  <c r="V249" i="9" s="1"/>
  <c r="W249" i="9" s="1"/>
  <c r="R249" i="9"/>
  <c r="S233" i="9"/>
  <c r="U233" i="9" s="1"/>
  <c r="V233" i="9" s="1"/>
  <c r="W233" i="9" s="1"/>
  <c r="R233" i="9"/>
  <c r="S238" i="9"/>
  <c r="U238" i="9" s="1"/>
  <c r="V238" i="9" s="1"/>
  <c r="W238" i="9" s="1"/>
  <c r="R238" i="9"/>
  <c r="S240" i="9"/>
  <c r="U240" i="9" s="1"/>
  <c r="V240" i="9" s="1"/>
  <c r="W240" i="9" s="1"/>
  <c r="R240" i="9"/>
  <c r="S243" i="9"/>
  <c r="U243" i="9" s="1"/>
  <c r="V243" i="9" s="1"/>
  <c r="W243" i="9" s="1"/>
  <c r="R243" i="9"/>
  <c r="R248" i="9"/>
  <c r="S232" i="9"/>
  <c r="U232" i="9" s="1"/>
  <c r="V232" i="9" s="1"/>
  <c r="W232" i="9" s="1"/>
  <c r="R232" i="9"/>
  <c r="S241" i="9"/>
  <c r="U241" i="9" s="1"/>
  <c r="V241" i="9" s="1"/>
  <c r="W241" i="9" s="1"/>
  <c r="R241" i="9"/>
  <c r="S242" i="9"/>
  <c r="U242" i="9" s="1"/>
  <c r="V242" i="9" s="1"/>
  <c r="W242" i="9" s="1"/>
  <c r="R242" i="9"/>
  <c r="S244" i="9"/>
  <c r="U244" i="9" s="1"/>
  <c r="V244" i="9" s="1"/>
  <c r="W244" i="9" s="1"/>
  <c r="R244" i="9"/>
  <c r="S251" i="9"/>
  <c r="U251" i="9" s="1"/>
  <c r="V251" i="9" s="1"/>
  <c r="W251" i="9" s="1"/>
  <c r="R251" i="9"/>
  <c r="S235" i="9"/>
  <c r="U235" i="9" s="1"/>
  <c r="V235" i="9" s="1"/>
  <c r="W235" i="9" s="1"/>
  <c r="R235" i="9"/>
  <c r="S245" i="9"/>
  <c r="U245" i="9" s="1"/>
  <c r="V245" i="9" s="1"/>
  <c r="W245" i="9" s="1"/>
  <c r="R245" i="9"/>
  <c r="M232" i="9"/>
  <c r="N232" i="9" s="1"/>
  <c r="M233" i="9"/>
  <c r="N233" i="9" s="1"/>
  <c r="M242" i="9"/>
  <c r="N242" i="9" s="1"/>
  <c r="M243" i="9"/>
  <c r="N243" i="9" s="1"/>
  <c r="S213" i="9"/>
  <c r="U213" i="9" s="1"/>
  <c r="V213" i="9" s="1"/>
  <c r="W213" i="9" s="1"/>
  <c r="R213" i="9"/>
  <c r="S222" i="9"/>
  <c r="U222" i="9" s="1"/>
  <c r="V222" i="9" s="1"/>
  <c r="W222" i="9" s="1"/>
  <c r="R222" i="9"/>
  <c r="S223" i="9"/>
  <c r="U223" i="9" s="1"/>
  <c r="V223" i="9" s="1"/>
  <c r="W223" i="9" s="1"/>
  <c r="R223" i="9"/>
  <c r="O219" i="9"/>
  <c r="Q219" i="9" s="1"/>
  <c r="O229" i="9"/>
  <c r="Q229" i="9" s="1"/>
  <c r="R214" i="9"/>
  <c r="R224" i="9"/>
  <c r="O221" i="9"/>
  <c r="Q221" i="9" s="1"/>
  <c r="O231" i="9"/>
  <c r="Q231" i="9" s="1"/>
  <c r="R210" i="9"/>
  <c r="R199" i="9"/>
  <c r="R207" i="9"/>
  <c r="S208" i="9"/>
  <c r="U208" i="9" s="1"/>
  <c r="V208" i="9" s="1"/>
  <c r="W208" i="9" s="1"/>
  <c r="R208" i="9"/>
  <c r="S211" i="9"/>
  <c r="U211" i="9" s="1"/>
  <c r="V211" i="9" s="1"/>
  <c r="W211" i="9" s="1"/>
  <c r="R211" i="9"/>
  <c r="S193" i="9"/>
  <c r="U193" i="9" s="1"/>
  <c r="V193" i="9" s="1"/>
  <c r="W193" i="9" s="1"/>
  <c r="R193" i="9"/>
  <c r="S195" i="9"/>
  <c r="U195" i="9" s="1"/>
  <c r="V195" i="9" s="1"/>
  <c r="W195" i="9" s="1"/>
  <c r="R195" i="9"/>
  <c r="R196" i="9"/>
  <c r="S197" i="9"/>
  <c r="U197" i="9" s="1"/>
  <c r="V197" i="9" s="1"/>
  <c r="W197" i="9" s="1"/>
  <c r="R197" i="9"/>
  <c r="S198" i="9"/>
  <c r="U198" i="9" s="1"/>
  <c r="V198" i="9" s="1"/>
  <c r="W198" i="9" s="1"/>
  <c r="R198" i="9"/>
  <c r="S201" i="9"/>
  <c r="U201" i="9" s="1"/>
  <c r="V201" i="9" s="1"/>
  <c r="W201" i="9" s="1"/>
  <c r="R201" i="9"/>
  <c r="S203" i="9"/>
  <c r="U203" i="9" s="1"/>
  <c r="V203" i="9" s="1"/>
  <c r="W203" i="9" s="1"/>
  <c r="R203" i="9"/>
  <c r="S204" i="9"/>
  <c r="U204" i="9" s="1"/>
  <c r="V204" i="9" s="1"/>
  <c r="W204" i="9" s="1"/>
  <c r="R204" i="9"/>
  <c r="S209" i="9"/>
  <c r="U209" i="9" s="1"/>
  <c r="V209" i="9" s="1"/>
  <c r="W209" i="9" s="1"/>
  <c r="R209" i="9"/>
  <c r="S192" i="9"/>
  <c r="U192" i="9" s="1"/>
  <c r="V192" i="9" s="1"/>
  <c r="W192" i="9" s="1"/>
  <c r="R192" i="9"/>
  <c r="S202" i="9"/>
  <c r="U202" i="9" s="1"/>
  <c r="V202" i="9" s="1"/>
  <c r="W202" i="9" s="1"/>
  <c r="R202" i="9"/>
  <c r="M192" i="9"/>
  <c r="N192" i="9" s="1"/>
  <c r="M193" i="9"/>
  <c r="N193" i="9" s="1"/>
  <c r="M202" i="9"/>
  <c r="N202" i="9" s="1"/>
  <c r="M203" i="9"/>
  <c r="N203" i="9" s="1"/>
  <c r="S173" i="9"/>
  <c r="U173" i="9" s="1"/>
  <c r="V173" i="9" s="1"/>
  <c r="W173" i="9" s="1"/>
  <c r="R173" i="9"/>
  <c r="S182" i="9"/>
  <c r="U182" i="9" s="1"/>
  <c r="V182" i="9" s="1"/>
  <c r="W182" i="9" s="1"/>
  <c r="R182" i="9"/>
  <c r="S183" i="9"/>
  <c r="U183" i="9" s="1"/>
  <c r="V183" i="9" s="1"/>
  <c r="W183" i="9" s="1"/>
  <c r="R183" i="9"/>
  <c r="R184" i="9"/>
  <c r="S184" i="9"/>
  <c r="U184" i="9" s="1"/>
  <c r="V184" i="9" s="1"/>
  <c r="W184" i="9" s="1"/>
  <c r="R175" i="9"/>
  <c r="S175" i="9"/>
  <c r="U175" i="9" s="1"/>
  <c r="V175" i="9" s="1"/>
  <c r="W175" i="9" s="1"/>
  <c r="R186" i="9"/>
  <c r="S186" i="9"/>
  <c r="U186" i="9" s="1"/>
  <c r="V186" i="9" s="1"/>
  <c r="W186" i="9" s="1"/>
  <c r="S174" i="9"/>
  <c r="U174" i="9" s="1"/>
  <c r="V174" i="9" s="1"/>
  <c r="W174" i="9" s="1"/>
  <c r="R174" i="9"/>
  <c r="S176" i="9"/>
  <c r="U176" i="9" s="1"/>
  <c r="V176" i="9" s="1"/>
  <c r="W176" i="9" s="1"/>
  <c r="R176" i="9"/>
  <c r="R185" i="9"/>
  <c r="S185" i="9"/>
  <c r="U185" i="9" s="1"/>
  <c r="V185" i="9" s="1"/>
  <c r="W185" i="9" s="1"/>
  <c r="O187" i="9"/>
  <c r="Q187" i="9" s="1"/>
  <c r="O188" i="9"/>
  <c r="Q188" i="9" s="1"/>
  <c r="O179" i="9"/>
  <c r="Q179" i="9" s="1"/>
  <c r="O180" i="9"/>
  <c r="Q180" i="9" s="1"/>
  <c r="O181" i="9"/>
  <c r="Q181" i="9" s="1"/>
  <c r="M184" i="9"/>
  <c r="N184" i="9" s="1"/>
  <c r="M185" i="9"/>
  <c r="N185" i="9" s="1"/>
  <c r="M186" i="9"/>
  <c r="N186" i="9" s="1"/>
  <c r="O189" i="9"/>
  <c r="Q189" i="9" s="1"/>
  <c r="O190" i="9"/>
  <c r="Q190" i="9" s="1"/>
  <c r="O191" i="9"/>
  <c r="Q191" i="9" s="1"/>
  <c r="O177" i="9"/>
  <c r="Q177" i="9" s="1"/>
  <c r="O178" i="9"/>
  <c r="Q178" i="9" s="1"/>
  <c r="S152" i="9"/>
  <c r="U152" i="9" s="1"/>
  <c r="V152" i="9" s="1"/>
  <c r="W152" i="9" s="1"/>
  <c r="R152" i="9"/>
  <c r="S162" i="9"/>
  <c r="U162" i="9" s="1"/>
  <c r="V162" i="9" s="1"/>
  <c r="W162" i="9" s="1"/>
  <c r="R162" i="9"/>
  <c r="S163" i="9"/>
  <c r="U163" i="9" s="1"/>
  <c r="V163" i="9" s="1"/>
  <c r="W163" i="9" s="1"/>
  <c r="R163" i="9"/>
  <c r="R155" i="9"/>
  <c r="O161" i="9"/>
  <c r="Q161" i="9" s="1"/>
  <c r="R165" i="9"/>
  <c r="O171" i="9"/>
  <c r="Q171" i="9" s="1"/>
  <c r="R156" i="9"/>
  <c r="O160" i="9"/>
  <c r="Q160" i="9" s="1"/>
  <c r="R166" i="9"/>
  <c r="O170" i="9"/>
  <c r="Q170" i="9" s="1"/>
  <c r="O157" i="9"/>
  <c r="Q157" i="9" s="1"/>
  <c r="O159" i="9"/>
  <c r="Q159" i="9" s="1"/>
  <c r="O167" i="9"/>
  <c r="Q167" i="9" s="1"/>
  <c r="O169" i="9"/>
  <c r="Q169" i="9" s="1"/>
  <c r="S136" i="9"/>
  <c r="U136" i="9" s="1"/>
  <c r="V136" i="9" s="1"/>
  <c r="W136" i="9" s="1"/>
  <c r="R136" i="9"/>
  <c r="S142" i="9"/>
  <c r="U142" i="9" s="1"/>
  <c r="V142" i="9" s="1"/>
  <c r="W142" i="9" s="1"/>
  <c r="R142" i="9"/>
  <c r="S144" i="9"/>
  <c r="U144" i="9" s="1"/>
  <c r="V144" i="9" s="1"/>
  <c r="W144" i="9" s="1"/>
  <c r="R144" i="9"/>
  <c r="S146" i="9"/>
  <c r="U146" i="9" s="1"/>
  <c r="V146" i="9" s="1"/>
  <c r="W146" i="9" s="1"/>
  <c r="R146" i="9"/>
  <c r="R140" i="9"/>
  <c r="S141" i="9"/>
  <c r="U141" i="9" s="1"/>
  <c r="V141" i="9" s="1"/>
  <c r="W141" i="9" s="1"/>
  <c r="R141" i="9"/>
  <c r="S149" i="9"/>
  <c r="U149" i="9" s="1"/>
  <c r="V149" i="9" s="1"/>
  <c r="W149" i="9" s="1"/>
  <c r="R149" i="9"/>
  <c r="S150" i="9"/>
  <c r="U150" i="9" s="1"/>
  <c r="V150" i="9" s="1"/>
  <c r="W150" i="9" s="1"/>
  <c r="R150" i="9"/>
  <c r="R135" i="9"/>
  <c r="S135" i="9"/>
  <c r="U135" i="9" s="1"/>
  <c r="V135" i="9" s="1"/>
  <c r="W135" i="9" s="1"/>
  <c r="S143" i="9"/>
  <c r="U143" i="9" s="1"/>
  <c r="V143" i="9" s="1"/>
  <c r="W143" i="9" s="1"/>
  <c r="R143" i="9"/>
  <c r="S145" i="9"/>
  <c r="U145" i="9" s="1"/>
  <c r="V145" i="9" s="1"/>
  <c r="W145" i="9" s="1"/>
  <c r="R145" i="9"/>
  <c r="S132" i="9"/>
  <c r="U132" i="9" s="1"/>
  <c r="V132" i="9" s="1"/>
  <c r="W132" i="9" s="1"/>
  <c r="R132" i="9"/>
  <c r="S133" i="9"/>
  <c r="U133" i="9" s="1"/>
  <c r="V133" i="9" s="1"/>
  <c r="W133" i="9" s="1"/>
  <c r="R133" i="9"/>
  <c r="O137" i="9"/>
  <c r="Q137" i="9" s="1"/>
  <c r="O147" i="9"/>
  <c r="Q147" i="9" s="1"/>
  <c r="O138" i="9"/>
  <c r="Q138" i="9" s="1"/>
  <c r="O148" i="9"/>
  <c r="Q148" i="9" s="1"/>
  <c r="S112" i="9"/>
  <c r="U112" i="9" s="1"/>
  <c r="V112" i="9" s="1"/>
  <c r="W112" i="9" s="1"/>
  <c r="R112" i="9"/>
  <c r="S113" i="9"/>
  <c r="U113" i="9" s="1"/>
  <c r="V113" i="9" s="1"/>
  <c r="W113" i="9" s="1"/>
  <c r="R113" i="9"/>
  <c r="R114" i="9"/>
  <c r="S114" i="9"/>
  <c r="U114" i="9" s="1"/>
  <c r="V114" i="9" s="1"/>
  <c r="W114" i="9" s="1"/>
  <c r="S115" i="9"/>
  <c r="U115" i="9" s="1"/>
  <c r="V115" i="9" s="1"/>
  <c r="W115" i="9" s="1"/>
  <c r="R115" i="9"/>
  <c r="R116" i="9"/>
  <c r="S116" i="9"/>
  <c r="U116" i="9" s="1"/>
  <c r="V116" i="9" s="1"/>
  <c r="W116" i="9" s="1"/>
  <c r="R122" i="9"/>
  <c r="S123" i="9"/>
  <c r="U123" i="9" s="1"/>
  <c r="V123" i="9" s="1"/>
  <c r="W123" i="9" s="1"/>
  <c r="R123" i="9"/>
  <c r="R124" i="9"/>
  <c r="S124" i="9"/>
  <c r="U124" i="9" s="1"/>
  <c r="V124" i="9" s="1"/>
  <c r="W124" i="9" s="1"/>
  <c r="R125" i="9"/>
  <c r="S125" i="9"/>
  <c r="U125" i="9" s="1"/>
  <c r="V125" i="9" s="1"/>
  <c r="W125" i="9" s="1"/>
  <c r="R126" i="9"/>
  <c r="S126" i="9"/>
  <c r="U126" i="9" s="1"/>
  <c r="V126" i="9" s="1"/>
  <c r="W126" i="9" s="1"/>
  <c r="S119" i="9"/>
  <c r="U119" i="9" s="1"/>
  <c r="V119" i="9" s="1"/>
  <c r="W119" i="9" s="1"/>
  <c r="R119" i="9"/>
  <c r="S120" i="9"/>
  <c r="U120" i="9" s="1"/>
  <c r="V120" i="9" s="1"/>
  <c r="W120" i="9" s="1"/>
  <c r="S121" i="9"/>
  <c r="U121" i="9" s="1"/>
  <c r="V121" i="9" s="1"/>
  <c r="W121" i="9" s="1"/>
  <c r="R121" i="9"/>
  <c r="O117" i="9"/>
  <c r="Q117" i="9" s="1"/>
  <c r="O118" i="9"/>
  <c r="Q118" i="9" s="1"/>
  <c r="O127" i="9"/>
  <c r="Q127" i="9" s="1"/>
  <c r="O128" i="9"/>
  <c r="Q128" i="9" s="1"/>
  <c r="S94" i="9"/>
  <c r="U94" i="9" s="1"/>
  <c r="V94" i="9" s="1"/>
  <c r="W94" i="9" s="1"/>
  <c r="R94" i="9"/>
  <c r="S101" i="9"/>
  <c r="U101" i="9" s="1"/>
  <c r="V101" i="9" s="1"/>
  <c r="W101" i="9" s="1"/>
  <c r="R101" i="9"/>
  <c r="S104" i="9"/>
  <c r="U104" i="9" s="1"/>
  <c r="V104" i="9" s="1"/>
  <c r="W104" i="9" s="1"/>
  <c r="R104" i="9"/>
  <c r="S95" i="9"/>
  <c r="U95" i="9" s="1"/>
  <c r="V95" i="9" s="1"/>
  <c r="W95" i="9" s="1"/>
  <c r="R95" i="9"/>
  <c r="S103" i="9"/>
  <c r="U103" i="9" s="1"/>
  <c r="V103" i="9" s="1"/>
  <c r="W103" i="9" s="1"/>
  <c r="R103" i="9"/>
  <c r="S96" i="9"/>
  <c r="U96" i="9" s="1"/>
  <c r="V96" i="9" s="1"/>
  <c r="W96" i="9" s="1"/>
  <c r="R96" i="9"/>
  <c r="S99" i="9"/>
  <c r="U99" i="9" s="1"/>
  <c r="V99" i="9" s="1"/>
  <c r="W99" i="9" s="1"/>
  <c r="S106" i="9"/>
  <c r="U106" i="9" s="1"/>
  <c r="V106" i="9" s="1"/>
  <c r="W106" i="9" s="1"/>
  <c r="R106" i="9"/>
  <c r="S92" i="9"/>
  <c r="U92" i="9" s="1"/>
  <c r="V92" i="9" s="1"/>
  <c r="W92" i="9" s="1"/>
  <c r="R92" i="9"/>
  <c r="S102" i="9"/>
  <c r="U102" i="9" s="1"/>
  <c r="V102" i="9" s="1"/>
  <c r="W102" i="9" s="1"/>
  <c r="R102" i="9"/>
  <c r="S93" i="9"/>
  <c r="U93" i="9" s="1"/>
  <c r="V93" i="9" s="1"/>
  <c r="W93" i="9" s="1"/>
  <c r="R93" i="9"/>
  <c r="S105" i="9"/>
  <c r="U105" i="9" s="1"/>
  <c r="V105" i="9" s="1"/>
  <c r="W105" i="9" s="1"/>
  <c r="R105" i="9"/>
  <c r="S100" i="9"/>
  <c r="U100" i="9" s="1"/>
  <c r="V100" i="9" s="1"/>
  <c r="W100" i="9" s="1"/>
  <c r="R100" i="9"/>
  <c r="O97" i="9"/>
  <c r="Q97" i="9" s="1"/>
  <c r="O98" i="9"/>
  <c r="Q98" i="9" s="1"/>
  <c r="O107" i="9"/>
  <c r="Q107" i="9" s="1"/>
  <c r="O108" i="9"/>
  <c r="Q108" i="9" s="1"/>
  <c r="S72" i="9"/>
  <c r="U72" i="9" s="1"/>
  <c r="V72" i="9" s="1"/>
  <c r="W72" i="9" s="1"/>
  <c r="R72" i="9"/>
  <c r="S73" i="9"/>
  <c r="U73" i="9" s="1"/>
  <c r="V73" i="9" s="1"/>
  <c r="W73" i="9" s="1"/>
  <c r="R73" i="9"/>
  <c r="S82" i="9"/>
  <c r="U82" i="9" s="1"/>
  <c r="V82" i="9" s="1"/>
  <c r="W82" i="9" s="1"/>
  <c r="R82" i="9"/>
  <c r="S83" i="9"/>
  <c r="U83" i="9" s="1"/>
  <c r="V83" i="9" s="1"/>
  <c r="W83" i="9" s="1"/>
  <c r="S80" i="9"/>
  <c r="U80" i="9" s="1"/>
  <c r="V80" i="9" s="1"/>
  <c r="W80" i="9" s="1"/>
  <c r="R80" i="9"/>
  <c r="O79" i="9"/>
  <c r="Q79" i="9" s="1"/>
  <c r="O89" i="9"/>
  <c r="Q89" i="9" s="1"/>
  <c r="R74" i="9"/>
  <c r="O81" i="9"/>
  <c r="Q81" i="9" s="1"/>
  <c r="O91" i="9"/>
  <c r="Q91" i="9" s="1"/>
  <c r="S57" i="9"/>
  <c r="U57" i="9" s="1"/>
  <c r="V57" i="9" s="1"/>
  <c r="W57" i="9" s="1"/>
  <c r="R57" i="9"/>
  <c r="S58" i="9"/>
  <c r="U58" i="9" s="1"/>
  <c r="V58" i="9" s="1"/>
  <c r="W58" i="9" s="1"/>
  <c r="R58" i="9"/>
  <c r="S67" i="9"/>
  <c r="U67" i="9" s="1"/>
  <c r="V67" i="9" s="1"/>
  <c r="W67" i="9" s="1"/>
  <c r="R67" i="9"/>
  <c r="S54" i="9"/>
  <c r="U54" i="9" s="1"/>
  <c r="V54" i="9" s="1"/>
  <c r="W54" i="9" s="1"/>
  <c r="R54" i="9"/>
  <c r="M54" i="9"/>
  <c r="N54" i="9" s="1"/>
  <c r="O56" i="9"/>
  <c r="Q56" i="9" s="1"/>
  <c r="R60" i="9"/>
  <c r="O66" i="9"/>
  <c r="Q66" i="9" s="1"/>
  <c r="R70" i="9"/>
  <c r="O65" i="9"/>
  <c r="Q65" i="9" s="1"/>
  <c r="R71" i="9"/>
  <c r="O62" i="9"/>
  <c r="Q62" i="9" s="1"/>
  <c r="O64" i="9"/>
  <c r="Q64" i="9" s="1"/>
  <c r="S42" i="9"/>
  <c r="U42" i="9" s="1"/>
  <c r="V42" i="9" s="1"/>
  <c r="W42" i="9" s="1"/>
  <c r="R42" i="9"/>
  <c r="S43" i="9"/>
  <c r="U43" i="9" s="1"/>
  <c r="V43" i="9" s="1"/>
  <c r="W43" i="9" s="1"/>
  <c r="R43" i="9"/>
  <c r="S40" i="9"/>
  <c r="U40" i="9" s="1"/>
  <c r="V40" i="9" s="1"/>
  <c r="W40" i="9" s="1"/>
  <c r="R40" i="9"/>
  <c r="O39" i="9"/>
  <c r="Q39" i="9" s="1"/>
  <c r="O49" i="9"/>
  <c r="Q49" i="9" s="1"/>
  <c r="R44" i="9"/>
  <c r="O41" i="9"/>
  <c r="Q41" i="9" s="1"/>
  <c r="O51" i="9"/>
  <c r="Q51" i="9" s="1"/>
  <c r="AB29" i="6"/>
  <c r="AB24" i="6"/>
  <c r="AB19" i="6"/>
  <c r="AB14" i="6"/>
  <c r="AB13" i="6"/>
  <c r="AC13" i="6" s="1"/>
  <c r="AB18" i="6"/>
  <c r="AB23" i="6"/>
  <c r="AC23" i="6" s="1"/>
  <c r="AB28" i="6"/>
  <c r="AC28" i="6" s="1"/>
  <c r="AA508" i="2"/>
  <c r="AA503" i="2"/>
  <c r="AA498" i="2"/>
  <c r="AA493" i="2"/>
  <c r="AA488" i="2"/>
  <c r="AA483" i="2"/>
  <c r="AA478" i="2"/>
  <c r="AA473" i="2"/>
  <c r="AA468" i="2"/>
  <c r="AA463" i="2"/>
  <c r="AA458" i="2"/>
  <c r="AA453" i="2"/>
  <c r="AA448" i="2"/>
  <c r="AA443" i="2"/>
  <c r="AA438" i="2"/>
  <c r="AA433" i="2"/>
  <c r="AA428" i="2"/>
  <c r="AA423" i="2"/>
  <c r="AA418" i="2"/>
  <c r="AA413" i="2"/>
  <c r="AA408" i="2"/>
  <c r="AA403" i="2"/>
  <c r="AA398" i="2"/>
  <c r="AA393" i="2"/>
  <c r="AA388" i="2"/>
  <c r="AA383" i="2"/>
  <c r="AA378" i="2"/>
  <c r="AA373" i="2"/>
  <c r="AA368" i="2"/>
  <c r="AA363" i="2"/>
  <c r="AA358" i="2"/>
  <c r="AA353" i="2"/>
  <c r="AA348" i="2"/>
  <c r="AA343" i="2"/>
  <c r="AA338" i="2"/>
  <c r="AA333" i="2"/>
  <c r="AA328" i="2"/>
  <c r="AA323" i="2"/>
  <c r="AA318" i="2"/>
  <c r="AA313" i="2"/>
  <c r="AA308" i="2"/>
  <c r="AA303" i="2"/>
  <c r="AA298" i="2"/>
  <c r="AA293" i="2"/>
  <c r="AA288" i="2"/>
  <c r="AA283" i="2"/>
  <c r="AA278" i="2"/>
  <c r="AA273" i="2"/>
  <c r="AA268" i="2"/>
  <c r="AA263" i="2"/>
  <c r="AA258" i="2"/>
  <c r="AA253" i="2"/>
  <c r="AA248" i="2"/>
  <c r="AA243" i="2"/>
  <c r="AA238" i="2"/>
  <c r="AA233" i="2"/>
  <c r="AA228" i="2"/>
  <c r="AA223" i="2"/>
  <c r="AA218" i="2"/>
  <c r="AA213" i="2"/>
  <c r="AA208" i="2"/>
  <c r="AA203" i="2"/>
  <c r="AA198" i="2"/>
  <c r="AA193" i="2"/>
  <c r="AA188" i="2"/>
  <c r="AA183" i="2"/>
  <c r="AA178" i="2"/>
  <c r="AA173" i="2"/>
  <c r="AA168" i="2"/>
  <c r="AA163" i="2"/>
  <c r="AA158" i="2"/>
  <c r="AA153" i="2"/>
  <c r="AA148" i="2"/>
  <c r="AA143" i="2"/>
  <c r="AA138" i="2"/>
  <c r="AA133" i="2"/>
  <c r="AA128" i="2"/>
  <c r="AA123" i="2"/>
  <c r="AA118" i="2"/>
  <c r="AA113" i="2"/>
  <c r="AA108" i="2"/>
  <c r="AA103" i="2"/>
  <c r="AA98" i="2"/>
  <c r="AA93" i="2"/>
  <c r="AA88" i="2"/>
  <c r="AA83" i="2"/>
  <c r="AA78" i="2"/>
  <c r="AA73" i="2"/>
  <c r="AA68" i="2"/>
  <c r="AA63" i="2"/>
  <c r="AA58" i="2"/>
  <c r="AA53" i="2"/>
  <c r="AA48" i="2"/>
  <c r="AA43" i="2"/>
  <c r="AA507" i="2"/>
  <c r="AA502" i="2"/>
  <c r="AA497" i="2"/>
  <c r="AA492" i="2"/>
  <c r="AA487" i="2"/>
  <c r="AA482" i="2"/>
  <c r="AA477" i="2"/>
  <c r="AA472" i="2"/>
  <c r="AA467" i="2"/>
  <c r="AA462" i="2"/>
  <c r="AA457" i="2"/>
  <c r="AA452" i="2"/>
  <c r="AA447" i="2"/>
  <c r="AA442" i="2"/>
  <c r="AA437" i="2"/>
  <c r="AA432" i="2"/>
  <c r="AA427" i="2"/>
  <c r="AA422" i="2"/>
  <c r="AA417" i="2"/>
  <c r="AA412" i="2"/>
  <c r="AA407" i="2"/>
  <c r="AA402" i="2"/>
  <c r="AA397" i="2"/>
  <c r="AA392" i="2"/>
  <c r="AA387" i="2"/>
  <c r="AA382" i="2"/>
  <c r="AA377" i="2"/>
  <c r="AA372" i="2"/>
  <c r="AA367" i="2"/>
  <c r="AA362" i="2"/>
  <c r="AA357" i="2"/>
  <c r="AA352" i="2"/>
  <c r="AA347" i="2"/>
  <c r="AA342" i="2"/>
  <c r="AA337" i="2"/>
  <c r="AA332" i="2"/>
  <c r="AA327" i="2"/>
  <c r="AA322" i="2"/>
  <c r="AA317" i="2"/>
  <c r="AA312" i="2"/>
  <c r="AA307" i="2"/>
  <c r="AA302" i="2"/>
  <c r="AA297" i="2"/>
  <c r="AA292" i="2"/>
  <c r="AA287" i="2"/>
  <c r="AA282" i="2"/>
  <c r="AA277" i="2"/>
  <c r="AA272" i="2"/>
  <c r="AA267" i="2"/>
  <c r="AA262" i="2"/>
  <c r="AA257" i="2"/>
  <c r="AA252" i="2"/>
  <c r="AA247" i="2"/>
  <c r="AA242" i="2"/>
  <c r="AA237" i="2"/>
  <c r="AA232" i="2"/>
  <c r="AA227" i="2"/>
  <c r="AA222" i="2"/>
  <c r="AA217" i="2"/>
  <c r="AA212" i="2"/>
  <c r="AA207" i="2"/>
  <c r="AA202" i="2"/>
  <c r="AA197" i="2"/>
  <c r="AA192" i="2"/>
  <c r="AA187" i="2"/>
  <c r="AA182" i="2"/>
  <c r="AA177" i="2"/>
  <c r="AA172" i="2"/>
  <c r="AA167" i="2"/>
  <c r="AA162" i="2"/>
  <c r="AA157" i="2"/>
  <c r="AA152" i="2"/>
  <c r="AA147" i="2"/>
  <c r="AA142" i="2"/>
  <c r="AA137" i="2"/>
  <c r="AA132" i="2"/>
  <c r="AA127" i="2"/>
  <c r="AA122" i="2"/>
  <c r="AA117" i="2"/>
  <c r="AA112" i="2"/>
  <c r="AA107" i="2"/>
  <c r="AA102" i="2"/>
  <c r="AA97" i="2"/>
  <c r="AA92" i="2"/>
  <c r="AA87" i="2"/>
  <c r="AA82" i="2"/>
  <c r="AA77" i="2"/>
  <c r="AA72" i="2"/>
  <c r="AA67" i="2"/>
  <c r="AA62" i="2"/>
  <c r="AA57" i="2"/>
  <c r="AA52" i="2"/>
  <c r="AA47" i="2"/>
  <c r="AA42" i="2"/>
  <c r="AA38" i="2"/>
  <c r="AA33" i="2"/>
  <c r="AA28" i="2"/>
  <c r="AA37" i="2"/>
  <c r="AA32" i="2"/>
  <c r="AA27" i="2"/>
  <c r="AA23" i="2"/>
  <c r="AA22" i="2"/>
  <c r="AA17" i="2"/>
  <c r="AA18" i="2"/>
  <c r="AA13" i="2"/>
  <c r="N34" i="9" l="1"/>
  <c r="O34" i="9" s="1"/>
  <c r="N36" i="9"/>
  <c r="O36" i="9" s="1"/>
  <c r="N35" i="9"/>
  <c r="O35" i="9" s="1"/>
  <c r="N33" i="9"/>
  <c r="O33" i="9" s="1"/>
  <c r="N32" i="9"/>
  <c r="O32" i="9" s="1"/>
  <c r="S499" i="9"/>
  <c r="U499" i="9" s="1"/>
  <c r="V499" i="9" s="1"/>
  <c r="W499" i="9" s="1"/>
  <c r="R459" i="9"/>
  <c r="R449" i="9"/>
  <c r="R444" i="9"/>
  <c r="S430" i="9"/>
  <c r="U430" i="9" s="1"/>
  <c r="V430" i="9" s="1"/>
  <c r="W430" i="9" s="1"/>
  <c r="R420" i="9"/>
  <c r="S408" i="9"/>
  <c r="U408" i="9" s="1"/>
  <c r="V408" i="9" s="1"/>
  <c r="W408" i="9" s="1"/>
  <c r="R407" i="9"/>
  <c r="R404" i="9"/>
  <c r="R383" i="9"/>
  <c r="R371" i="9"/>
  <c r="R340" i="9"/>
  <c r="R308" i="9"/>
  <c r="R306" i="9"/>
  <c r="R294" i="9"/>
  <c r="R278" i="9"/>
  <c r="S269" i="9"/>
  <c r="U269" i="9" s="1"/>
  <c r="V269" i="9" s="1"/>
  <c r="W269" i="9" s="1"/>
  <c r="R250" i="9"/>
  <c r="R234" i="9"/>
  <c r="S230" i="9"/>
  <c r="U230" i="9" s="1"/>
  <c r="V230" i="9" s="1"/>
  <c r="W230" i="9" s="1"/>
  <c r="S228" i="9"/>
  <c r="U228" i="9" s="1"/>
  <c r="V228" i="9" s="1"/>
  <c r="W228" i="9" s="1"/>
  <c r="R212" i="9"/>
  <c r="S206" i="9"/>
  <c r="U206" i="9" s="1"/>
  <c r="V206" i="9" s="1"/>
  <c r="W206" i="9" s="1"/>
  <c r="R200" i="9"/>
  <c r="R172" i="9"/>
  <c r="R168" i="9"/>
  <c r="R151" i="9"/>
  <c r="S139" i="9"/>
  <c r="U139" i="9" s="1"/>
  <c r="V139" i="9" s="1"/>
  <c r="W139" i="9" s="1"/>
  <c r="R110" i="9"/>
  <c r="R88" i="9"/>
  <c r="R84" i="9"/>
  <c r="R63" i="9"/>
  <c r="S205" i="9"/>
  <c r="U205" i="9" s="1"/>
  <c r="V205" i="9" s="1"/>
  <c r="W205" i="9" s="1"/>
  <c r="S218" i="9"/>
  <c r="U218" i="9" s="1"/>
  <c r="V218" i="9" s="1"/>
  <c r="W218" i="9" s="1"/>
  <c r="S480" i="9"/>
  <c r="U480" i="9" s="1"/>
  <c r="V480" i="9" s="1"/>
  <c r="W480" i="9" s="1"/>
  <c r="S468" i="9"/>
  <c r="U468" i="9" s="1"/>
  <c r="V468" i="9" s="1"/>
  <c r="W468" i="9" s="1"/>
  <c r="S485" i="9"/>
  <c r="U485" i="9" s="1"/>
  <c r="V485" i="9" s="1"/>
  <c r="W485" i="9" s="1"/>
  <c r="R335" i="9"/>
  <c r="S463" i="9"/>
  <c r="U463" i="9" s="1"/>
  <c r="V463" i="9" s="1"/>
  <c r="W463" i="9" s="1"/>
  <c r="S396" i="9"/>
  <c r="U396" i="9" s="1"/>
  <c r="V396" i="9" s="1"/>
  <c r="W396" i="9" s="1"/>
  <c r="R457" i="9"/>
  <c r="S217" i="9"/>
  <c r="U217" i="9" s="1"/>
  <c r="V217" i="9" s="1"/>
  <c r="W217" i="9" s="1"/>
  <c r="R280" i="9"/>
  <c r="R90" i="9"/>
  <c r="R158" i="9"/>
  <c r="R220" i="9"/>
  <c r="R270" i="9"/>
  <c r="R464" i="9"/>
  <c r="S77" i="9"/>
  <c r="U77" i="9" s="1"/>
  <c r="V77" i="9" s="1"/>
  <c r="W77" i="9" s="1"/>
  <c r="R369" i="9"/>
  <c r="R391" i="9"/>
  <c r="R476" i="9"/>
  <c r="R68" i="9"/>
  <c r="R153" i="9"/>
  <c r="R397" i="9"/>
  <c r="R509" i="9"/>
  <c r="R260" i="9"/>
  <c r="R322" i="9"/>
  <c r="R439" i="9"/>
  <c r="R129" i="9"/>
  <c r="R331" i="9"/>
  <c r="S277" i="9"/>
  <c r="U277" i="9" s="1"/>
  <c r="V277" i="9" s="1"/>
  <c r="W277" i="9" s="1"/>
  <c r="R50" i="9"/>
  <c r="R236" i="9"/>
  <c r="R325" i="9"/>
  <c r="R61" i="9"/>
  <c r="R436" i="9"/>
  <c r="R59" i="9"/>
  <c r="R109" i="9"/>
  <c r="R349" i="9"/>
  <c r="R387" i="9"/>
  <c r="R357" i="9"/>
  <c r="R48" i="9"/>
  <c r="S48" i="9"/>
  <c r="U48" i="9" s="1"/>
  <c r="V48" i="9" s="1"/>
  <c r="W48" i="9" s="1"/>
  <c r="R372" i="9"/>
  <c r="S372" i="9"/>
  <c r="U372" i="9" s="1"/>
  <c r="V372" i="9" s="1"/>
  <c r="W372" i="9" s="1"/>
  <c r="R290" i="9"/>
  <c r="R330" i="9"/>
  <c r="S373" i="9"/>
  <c r="U373" i="9" s="1"/>
  <c r="V373" i="9" s="1"/>
  <c r="W373" i="9" s="1"/>
  <c r="R373" i="9"/>
  <c r="R427" i="9"/>
  <c r="S427" i="9"/>
  <c r="U427" i="9" s="1"/>
  <c r="V427" i="9" s="1"/>
  <c r="W427" i="9" s="1"/>
  <c r="R351" i="9"/>
  <c r="S351" i="9"/>
  <c r="U351" i="9" s="1"/>
  <c r="V351" i="9" s="1"/>
  <c r="W351" i="9" s="1"/>
  <c r="S194" i="9"/>
  <c r="U194" i="9" s="1"/>
  <c r="V194" i="9" s="1"/>
  <c r="W194" i="9" s="1"/>
  <c r="R194" i="9"/>
  <c r="S478" i="9"/>
  <c r="U478" i="9" s="1"/>
  <c r="V478" i="9" s="1"/>
  <c r="W478" i="9" s="1"/>
  <c r="R478" i="9"/>
  <c r="S441" i="9"/>
  <c r="U441" i="9" s="1"/>
  <c r="V441" i="9" s="1"/>
  <c r="W441" i="9" s="1"/>
  <c r="R441" i="9"/>
  <c r="S111" i="9"/>
  <c r="U111" i="9" s="1"/>
  <c r="V111" i="9" s="1"/>
  <c r="W111" i="9" s="1"/>
  <c r="R111" i="9"/>
  <c r="R37" i="9"/>
  <c r="S37" i="9"/>
  <c r="U37" i="9" s="1"/>
  <c r="V37" i="9" s="1"/>
  <c r="W37" i="9" s="1"/>
  <c r="R55" i="9"/>
  <c r="S131" i="9"/>
  <c r="U131" i="9" s="1"/>
  <c r="V131" i="9" s="1"/>
  <c r="W131" i="9" s="1"/>
  <c r="R130" i="9"/>
  <c r="S154" i="9"/>
  <c r="U154" i="9" s="1"/>
  <c r="V154" i="9" s="1"/>
  <c r="W154" i="9" s="1"/>
  <c r="R154" i="9"/>
  <c r="S276" i="9"/>
  <c r="U276" i="9" s="1"/>
  <c r="V276" i="9" s="1"/>
  <c r="W276" i="9" s="1"/>
  <c r="R276" i="9"/>
  <c r="R296" i="9"/>
  <c r="R395" i="9"/>
  <c r="R287" i="9"/>
  <c r="S287" i="9"/>
  <c r="U287" i="9" s="1"/>
  <c r="V287" i="9" s="1"/>
  <c r="W287" i="9" s="1"/>
  <c r="S488" i="9"/>
  <c r="U488" i="9" s="1"/>
  <c r="V488" i="9" s="1"/>
  <c r="W488" i="9" s="1"/>
  <c r="R488" i="9"/>
  <c r="S418" i="9"/>
  <c r="U418" i="9" s="1"/>
  <c r="V418" i="9" s="1"/>
  <c r="W418" i="9" s="1"/>
  <c r="R418" i="9"/>
  <c r="R38" i="9"/>
  <c r="S38" i="9"/>
  <c r="U38" i="9" s="1"/>
  <c r="V38" i="9" s="1"/>
  <c r="W38" i="9" s="1"/>
  <c r="R458" i="9"/>
  <c r="S458" i="9"/>
  <c r="U458" i="9" s="1"/>
  <c r="V458" i="9" s="1"/>
  <c r="W458" i="9" s="1"/>
  <c r="R227" i="9"/>
  <c r="S227" i="9"/>
  <c r="U227" i="9" s="1"/>
  <c r="V227" i="9" s="1"/>
  <c r="W227" i="9" s="1"/>
  <c r="S428" i="9"/>
  <c r="U428" i="9" s="1"/>
  <c r="V428" i="9" s="1"/>
  <c r="W428" i="9" s="1"/>
  <c r="R428" i="9"/>
  <c r="R487" i="9"/>
  <c r="S487" i="9"/>
  <c r="U487" i="9" s="1"/>
  <c r="V487" i="9" s="1"/>
  <c r="W487" i="9" s="1"/>
  <c r="S216" i="9"/>
  <c r="U216" i="9" s="1"/>
  <c r="V216" i="9" s="1"/>
  <c r="W216" i="9" s="1"/>
  <c r="R216" i="9"/>
  <c r="R47" i="9"/>
  <c r="S47" i="9"/>
  <c r="U47" i="9" s="1"/>
  <c r="V47" i="9" s="1"/>
  <c r="W47" i="9" s="1"/>
  <c r="S255" i="9"/>
  <c r="U255" i="9" s="1"/>
  <c r="V255" i="9" s="1"/>
  <c r="W255" i="9" s="1"/>
  <c r="R255" i="9"/>
  <c r="R398" i="9"/>
  <c r="S398" i="9"/>
  <c r="U398" i="9" s="1"/>
  <c r="V398" i="9" s="1"/>
  <c r="W398" i="9" s="1"/>
  <c r="R477" i="9"/>
  <c r="S477" i="9"/>
  <c r="U477" i="9" s="1"/>
  <c r="V477" i="9" s="1"/>
  <c r="W477" i="9" s="1"/>
  <c r="R417" i="9"/>
  <c r="S417" i="9"/>
  <c r="U417" i="9" s="1"/>
  <c r="V417" i="9" s="1"/>
  <c r="W417" i="9" s="1"/>
  <c r="S69" i="9"/>
  <c r="U69" i="9" s="1"/>
  <c r="V69" i="9" s="1"/>
  <c r="W69" i="9" s="1"/>
  <c r="R69" i="9"/>
  <c r="AC18" i="6"/>
  <c r="S508" i="9"/>
  <c r="U508" i="9" s="1"/>
  <c r="V508" i="9" s="1"/>
  <c r="W508" i="9" s="1"/>
  <c r="R508" i="9"/>
  <c r="S491" i="9"/>
  <c r="U491" i="9" s="1"/>
  <c r="V491" i="9" s="1"/>
  <c r="W491" i="9" s="1"/>
  <c r="R491" i="9"/>
  <c r="S489" i="9"/>
  <c r="U489" i="9" s="1"/>
  <c r="V489" i="9" s="1"/>
  <c r="W489" i="9" s="1"/>
  <c r="R489" i="9"/>
  <c r="S481" i="9"/>
  <c r="U481" i="9" s="1"/>
  <c r="V481" i="9" s="1"/>
  <c r="W481" i="9" s="1"/>
  <c r="R481" i="9"/>
  <c r="S479" i="9"/>
  <c r="U479" i="9" s="1"/>
  <c r="V479" i="9" s="1"/>
  <c r="W479" i="9" s="1"/>
  <c r="R479" i="9"/>
  <c r="S470" i="9"/>
  <c r="U470" i="9" s="1"/>
  <c r="V470" i="9" s="1"/>
  <c r="W470" i="9" s="1"/>
  <c r="R470" i="9"/>
  <c r="S460" i="9"/>
  <c r="U460" i="9" s="1"/>
  <c r="V460" i="9" s="1"/>
  <c r="W460" i="9" s="1"/>
  <c r="R460" i="9"/>
  <c r="S461" i="9"/>
  <c r="U461" i="9" s="1"/>
  <c r="V461" i="9" s="1"/>
  <c r="W461" i="9" s="1"/>
  <c r="R461" i="9"/>
  <c r="S471" i="9"/>
  <c r="U471" i="9" s="1"/>
  <c r="V471" i="9" s="1"/>
  <c r="W471" i="9" s="1"/>
  <c r="R471" i="9"/>
  <c r="S438" i="9"/>
  <c r="U438" i="9" s="1"/>
  <c r="V438" i="9" s="1"/>
  <c r="W438" i="9" s="1"/>
  <c r="R438" i="9"/>
  <c r="S447" i="9"/>
  <c r="U447" i="9" s="1"/>
  <c r="V447" i="9" s="1"/>
  <c r="W447" i="9" s="1"/>
  <c r="R447" i="9"/>
  <c r="S448" i="9"/>
  <c r="U448" i="9" s="1"/>
  <c r="V448" i="9" s="1"/>
  <c r="W448" i="9" s="1"/>
  <c r="R448" i="9"/>
  <c r="S437" i="9"/>
  <c r="U437" i="9" s="1"/>
  <c r="V437" i="9" s="1"/>
  <c r="W437" i="9" s="1"/>
  <c r="R437" i="9"/>
  <c r="S431" i="9"/>
  <c r="U431" i="9" s="1"/>
  <c r="V431" i="9" s="1"/>
  <c r="W431" i="9" s="1"/>
  <c r="R431" i="9"/>
  <c r="S429" i="9"/>
  <c r="U429" i="9" s="1"/>
  <c r="V429" i="9" s="1"/>
  <c r="W429" i="9" s="1"/>
  <c r="R429" i="9"/>
  <c r="S421" i="9"/>
  <c r="U421" i="9" s="1"/>
  <c r="V421" i="9" s="1"/>
  <c r="W421" i="9" s="1"/>
  <c r="R421" i="9"/>
  <c r="S419" i="9"/>
  <c r="U419" i="9" s="1"/>
  <c r="V419" i="9" s="1"/>
  <c r="W419" i="9" s="1"/>
  <c r="R419" i="9"/>
  <c r="S400" i="9"/>
  <c r="U400" i="9" s="1"/>
  <c r="V400" i="9" s="1"/>
  <c r="W400" i="9" s="1"/>
  <c r="R400" i="9"/>
  <c r="S411" i="9"/>
  <c r="U411" i="9" s="1"/>
  <c r="V411" i="9" s="1"/>
  <c r="W411" i="9" s="1"/>
  <c r="R411" i="9"/>
  <c r="S410" i="9"/>
  <c r="U410" i="9" s="1"/>
  <c r="V410" i="9" s="1"/>
  <c r="W410" i="9" s="1"/>
  <c r="R410" i="9"/>
  <c r="S401" i="9"/>
  <c r="U401" i="9" s="1"/>
  <c r="V401" i="9" s="1"/>
  <c r="W401" i="9" s="1"/>
  <c r="R401" i="9"/>
  <c r="S385" i="9"/>
  <c r="U385" i="9" s="1"/>
  <c r="V385" i="9" s="1"/>
  <c r="W385" i="9" s="1"/>
  <c r="R385" i="9"/>
  <c r="S386" i="9"/>
  <c r="U386" i="9" s="1"/>
  <c r="V386" i="9" s="1"/>
  <c r="W386" i="9" s="1"/>
  <c r="R386" i="9"/>
  <c r="S384" i="9"/>
  <c r="U384" i="9" s="1"/>
  <c r="V384" i="9" s="1"/>
  <c r="W384" i="9" s="1"/>
  <c r="R384" i="9"/>
  <c r="S382" i="9"/>
  <c r="U382" i="9" s="1"/>
  <c r="V382" i="9" s="1"/>
  <c r="W382" i="9" s="1"/>
  <c r="R382" i="9"/>
  <c r="S376" i="9"/>
  <c r="U376" i="9" s="1"/>
  <c r="V376" i="9" s="1"/>
  <c r="W376" i="9" s="1"/>
  <c r="R376" i="9"/>
  <c r="S348" i="9"/>
  <c r="U348" i="9" s="1"/>
  <c r="V348" i="9" s="1"/>
  <c r="W348" i="9" s="1"/>
  <c r="R348" i="9"/>
  <c r="S347" i="9"/>
  <c r="U347" i="9" s="1"/>
  <c r="V347" i="9" s="1"/>
  <c r="W347" i="9" s="1"/>
  <c r="R347" i="9"/>
  <c r="S338" i="9"/>
  <c r="U338" i="9" s="1"/>
  <c r="V338" i="9" s="1"/>
  <c r="W338" i="9" s="1"/>
  <c r="R338" i="9"/>
  <c r="R337" i="9"/>
  <c r="S337" i="9"/>
  <c r="U337" i="9" s="1"/>
  <c r="V337" i="9" s="1"/>
  <c r="W337" i="9" s="1"/>
  <c r="S317" i="9"/>
  <c r="U317" i="9" s="1"/>
  <c r="V317" i="9" s="1"/>
  <c r="W317" i="9" s="1"/>
  <c r="R317" i="9"/>
  <c r="S328" i="9"/>
  <c r="U328" i="9" s="1"/>
  <c r="V328" i="9" s="1"/>
  <c r="W328" i="9" s="1"/>
  <c r="R328" i="9"/>
  <c r="S327" i="9"/>
  <c r="U327" i="9" s="1"/>
  <c r="V327" i="9" s="1"/>
  <c r="W327" i="9" s="1"/>
  <c r="R327" i="9"/>
  <c r="S318" i="9"/>
  <c r="U318" i="9" s="1"/>
  <c r="V318" i="9" s="1"/>
  <c r="W318" i="9" s="1"/>
  <c r="R318" i="9"/>
  <c r="S281" i="9"/>
  <c r="U281" i="9" s="1"/>
  <c r="V281" i="9" s="1"/>
  <c r="W281" i="9" s="1"/>
  <c r="R281" i="9"/>
  <c r="S279" i="9"/>
  <c r="U279" i="9" s="1"/>
  <c r="V279" i="9" s="1"/>
  <c r="W279" i="9" s="1"/>
  <c r="R279" i="9"/>
  <c r="S291" i="9"/>
  <c r="U291" i="9" s="1"/>
  <c r="V291" i="9" s="1"/>
  <c r="W291" i="9" s="1"/>
  <c r="R291" i="9"/>
  <c r="S289" i="9"/>
  <c r="U289" i="9" s="1"/>
  <c r="V289" i="9" s="1"/>
  <c r="W289" i="9" s="1"/>
  <c r="R289" i="9"/>
  <c r="S267" i="9"/>
  <c r="U267" i="9" s="1"/>
  <c r="V267" i="9" s="1"/>
  <c r="W267" i="9" s="1"/>
  <c r="R267" i="9"/>
  <c r="S258" i="9"/>
  <c r="U258" i="9" s="1"/>
  <c r="V258" i="9" s="1"/>
  <c r="W258" i="9" s="1"/>
  <c r="R258" i="9"/>
  <c r="S268" i="9"/>
  <c r="U268" i="9" s="1"/>
  <c r="V268" i="9" s="1"/>
  <c r="W268" i="9" s="1"/>
  <c r="R268" i="9"/>
  <c r="S257" i="9"/>
  <c r="U257" i="9" s="1"/>
  <c r="V257" i="9" s="1"/>
  <c r="W257" i="9" s="1"/>
  <c r="R257" i="9"/>
  <c r="S231" i="9"/>
  <c r="U231" i="9" s="1"/>
  <c r="V231" i="9" s="1"/>
  <c r="W231" i="9" s="1"/>
  <c r="R231" i="9"/>
  <c r="S229" i="9"/>
  <c r="U229" i="9" s="1"/>
  <c r="V229" i="9" s="1"/>
  <c r="W229" i="9" s="1"/>
  <c r="R229" i="9"/>
  <c r="S221" i="9"/>
  <c r="U221" i="9" s="1"/>
  <c r="V221" i="9" s="1"/>
  <c r="W221" i="9" s="1"/>
  <c r="R221" i="9"/>
  <c r="S219" i="9"/>
  <c r="U219" i="9" s="1"/>
  <c r="V219" i="9" s="1"/>
  <c r="W219" i="9" s="1"/>
  <c r="R219" i="9"/>
  <c r="S177" i="9"/>
  <c r="U177" i="9" s="1"/>
  <c r="V177" i="9" s="1"/>
  <c r="W177" i="9" s="1"/>
  <c r="R177" i="9"/>
  <c r="S180" i="9"/>
  <c r="U180" i="9" s="1"/>
  <c r="V180" i="9" s="1"/>
  <c r="W180" i="9" s="1"/>
  <c r="R180" i="9"/>
  <c r="S191" i="9"/>
  <c r="U191" i="9" s="1"/>
  <c r="V191" i="9" s="1"/>
  <c r="W191" i="9" s="1"/>
  <c r="R191" i="9"/>
  <c r="S190" i="9"/>
  <c r="U190" i="9" s="1"/>
  <c r="V190" i="9" s="1"/>
  <c r="W190" i="9" s="1"/>
  <c r="R190" i="9"/>
  <c r="S188" i="9"/>
  <c r="U188" i="9" s="1"/>
  <c r="V188" i="9" s="1"/>
  <c r="W188" i="9" s="1"/>
  <c r="R188" i="9"/>
  <c r="S179" i="9"/>
  <c r="U179" i="9" s="1"/>
  <c r="V179" i="9" s="1"/>
  <c r="W179" i="9" s="1"/>
  <c r="R179" i="9"/>
  <c r="S178" i="9"/>
  <c r="U178" i="9" s="1"/>
  <c r="V178" i="9" s="1"/>
  <c r="W178" i="9" s="1"/>
  <c r="R178" i="9"/>
  <c r="S189" i="9"/>
  <c r="U189" i="9" s="1"/>
  <c r="V189" i="9" s="1"/>
  <c r="W189" i="9" s="1"/>
  <c r="R189" i="9"/>
  <c r="S181" i="9"/>
  <c r="U181" i="9" s="1"/>
  <c r="V181" i="9" s="1"/>
  <c r="W181" i="9" s="1"/>
  <c r="R181" i="9"/>
  <c r="S187" i="9"/>
  <c r="U187" i="9" s="1"/>
  <c r="V187" i="9" s="1"/>
  <c r="W187" i="9" s="1"/>
  <c r="R187" i="9"/>
  <c r="S157" i="9"/>
  <c r="U157" i="9" s="1"/>
  <c r="V157" i="9" s="1"/>
  <c r="W157" i="9" s="1"/>
  <c r="R157" i="9"/>
  <c r="S160" i="9"/>
  <c r="U160" i="9" s="1"/>
  <c r="V160" i="9" s="1"/>
  <c r="W160" i="9" s="1"/>
  <c r="R160" i="9"/>
  <c r="S167" i="9"/>
  <c r="U167" i="9" s="1"/>
  <c r="V167" i="9" s="1"/>
  <c r="W167" i="9" s="1"/>
  <c r="R167" i="9"/>
  <c r="S159" i="9"/>
  <c r="U159" i="9" s="1"/>
  <c r="V159" i="9" s="1"/>
  <c r="W159" i="9" s="1"/>
  <c r="R159" i="9"/>
  <c r="S171" i="9"/>
  <c r="U171" i="9" s="1"/>
  <c r="V171" i="9" s="1"/>
  <c r="W171" i="9" s="1"/>
  <c r="R171" i="9"/>
  <c r="S169" i="9"/>
  <c r="U169" i="9" s="1"/>
  <c r="V169" i="9" s="1"/>
  <c r="W169" i="9" s="1"/>
  <c r="R169" i="9"/>
  <c r="S170" i="9"/>
  <c r="U170" i="9" s="1"/>
  <c r="V170" i="9" s="1"/>
  <c r="W170" i="9" s="1"/>
  <c r="R170" i="9"/>
  <c r="S161" i="9"/>
  <c r="U161" i="9" s="1"/>
  <c r="V161" i="9" s="1"/>
  <c r="W161" i="9" s="1"/>
  <c r="R161" i="9"/>
  <c r="S137" i="9"/>
  <c r="U137" i="9" s="1"/>
  <c r="V137" i="9" s="1"/>
  <c r="W137" i="9" s="1"/>
  <c r="R137" i="9"/>
  <c r="S147" i="9"/>
  <c r="U147" i="9" s="1"/>
  <c r="V147" i="9" s="1"/>
  <c r="W147" i="9" s="1"/>
  <c r="R147" i="9"/>
  <c r="S148" i="9"/>
  <c r="U148" i="9" s="1"/>
  <c r="V148" i="9" s="1"/>
  <c r="W148" i="9" s="1"/>
  <c r="R148" i="9"/>
  <c r="S138" i="9"/>
  <c r="U138" i="9" s="1"/>
  <c r="V138" i="9" s="1"/>
  <c r="W138" i="9" s="1"/>
  <c r="R138" i="9"/>
  <c r="R128" i="9"/>
  <c r="S128" i="9"/>
  <c r="U128" i="9" s="1"/>
  <c r="V128" i="9" s="1"/>
  <c r="W128" i="9" s="1"/>
  <c r="R127" i="9"/>
  <c r="S127" i="9"/>
  <c r="U127" i="9" s="1"/>
  <c r="V127" i="9" s="1"/>
  <c r="W127" i="9" s="1"/>
  <c r="R118" i="9"/>
  <c r="S118" i="9"/>
  <c r="U118" i="9" s="1"/>
  <c r="V118" i="9" s="1"/>
  <c r="W118" i="9" s="1"/>
  <c r="R117" i="9"/>
  <c r="S117" i="9"/>
  <c r="U117" i="9" s="1"/>
  <c r="V117" i="9" s="1"/>
  <c r="W117" i="9" s="1"/>
  <c r="S97" i="9"/>
  <c r="U97" i="9" s="1"/>
  <c r="V97" i="9" s="1"/>
  <c r="W97" i="9" s="1"/>
  <c r="R97" i="9"/>
  <c r="S107" i="9"/>
  <c r="U107" i="9" s="1"/>
  <c r="V107" i="9" s="1"/>
  <c r="W107" i="9" s="1"/>
  <c r="R107" i="9"/>
  <c r="S108" i="9"/>
  <c r="U108" i="9" s="1"/>
  <c r="V108" i="9" s="1"/>
  <c r="W108" i="9" s="1"/>
  <c r="R108" i="9"/>
  <c r="S98" i="9"/>
  <c r="U98" i="9" s="1"/>
  <c r="V98" i="9" s="1"/>
  <c r="W98" i="9" s="1"/>
  <c r="R98" i="9"/>
  <c r="S91" i="9"/>
  <c r="U91" i="9" s="1"/>
  <c r="V91" i="9" s="1"/>
  <c r="W91" i="9" s="1"/>
  <c r="R91" i="9"/>
  <c r="S89" i="9"/>
  <c r="U89" i="9" s="1"/>
  <c r="V89" i="9" s="1"/>
  <c r="W89" i="9" s="1"/>
  <c r="R89" i="9"/>
  <c r="S81" i="9"/>
  <c r="U81" i="9" s="1"/>
  <c r="V81" i="9" s="1"/>
  <c r="W81" i="9" s="1"/>
  <c r="R81" i="9"/>
  <c r="S79" i="9"/>
  <c r="U79" i="9" s="1"/>
  <c r="V79" i="9" s="1"/>
  <c r="W79" i="9" s="1"/>
  <c r="R79" i="9"/>
  <c r="S62" i="9"/>
  <c r="U62" i="9" s="1"/>
  <c r="V62" i="9" s="1"/>
  <c r="W62" i="9" s="1"/>
  <c r="R62" i="9"/>
  <c r="S56" i="9"/>
  <c r="U56" i="9" s="1"/>
  <c r="V56" i="9" s="1"/>
  <c r="W56" i="9" s="1"/>
  <c r="R56" i="9"/>
  <c r="S65" i="9"/>
  <c r="U65" i="9" s="1"/>
  <c r="V65" i="9" s="1"/>
  <c r="W65" i="9" s="1"/>
  <c r="R65" i="9"/>
  <c r="S66" i="9"/>
  <c r="U66" i="9" s="1"/>
  <c r="V66" i="9" s="1"/>
  <c r="W66" i="9" s="1"/>
  <c r="R66" i="9"/>
  <c r="S64" i="9"/>
  <c r="U64" i="9" s="1"/>
  <c r="V64" i="9" s="1"/>
  <c r="W64" i="9" s="1"/>
  <c r="R64" i="9"/>
  <c r="S51" i="9"/>
  <c r="U51" i="9" s="1"/>
  <c r="V51" i="9" s="1"/>
  <c r="W51" i="9" s="1"/>
  <c r="R51" i="9"/>
  <c r="S49" i="9"/>
  <c r="U49" i="9" s="1"/>
  <c r="V49" i="9" s="1"/>
  <c r="W49" i="9" s="1"/>
  <c r="R49" i="9"/>
  <c r="S41" i="9"/>
  <c r="U41" i="9" s="1"/>
  <c r="V41" i="9" s="1"/>
  <c r="W41" i="9" s="1"/>
  <c r="R41" i="9"/>
  <c r="S39" i="9"/>
  <c r="U39" i="9" s="1"/>
  <c r="V39" i="9" s="1"/>
  <c r="W39" i="9" s="1"/>
  <c r="R39" i="9"/>
  <c r="AA12" i="2"/>
  <c r="P32" i="9" l="1"/>
  <c r="P33" i="9"/>
  <c r="Q34" i="9" s="1"/>
  <c r="C507" i="9"/>
  <c r="C502" i="9"/>
  <c r="C497" i="9"/>
  <c r="C492" i="9"/>
  <c r="C487" i="9"/>
  <c r="C482" i="9"/>
  <c r="C477" i="9"/>
  <c r="C472" i="9"/>
  <c r="C467" i="9"/>
  <c r="C462" i="9"/>
  <c r="C457" i="9"/>
  <c r="C452" i="9"/>
  <c r="C447" i="9"/>
  <c r="C442" i="9"/>
  <c r="C437" i="9"/>
  <c r="C432" i="9"/>
  <c r="C427" i="9"/>
  <c r="C422" i="9"/>
  <c r="C417" i="9"/>
  <c r="C412" i="9"/>
  <c r="C407" i="9"/>
  <c r="C402" i="9"/>
  <c r="C397" i="9"/>
  <c r="C392" i="9"/>
  <c r="C387" i="9"/>
  <c r="C382" i="9"/>
  <c r="C377" i="9"/>
  <c r="C372" i="9"/>
  <c r="C367" i="9"/>
  <c r="C362" i="9"/>
  <c r="C357" i="9"/>
  <c r="C352" i="9"/>
  <c r="C347" i="9"/>
  <c r="C342" i="9"/>
  <c r="C337" i="9"/>
  <c r="C332" i="9"/>
  <c r="C327" i="9"/>
  <c r="C322" i="9"/>
  <c r="C317" i="9"/>
  <c r="C312" i="9"/>
  <c r="C307" i="9"/>
  <c r="C302" i="9"/>
  <c r="C297" i="9"/>
  <c r="C292" i="9"/>
  <c r="C287" i="9"/>
  <c r="C282" i="9"/>
  <c r="C277" i="9"/>
  <c r="C272" i="9"/>
  <c r="C267" i="9"/>
  <c r="C262" i="9"/>
  <c r="C257" i="9"/>
  <c r="C252" i="9"/>
  <c r="C247" i="9"/>
  <c r="C242" i="9"/>
  <c r="C237" i="9"/>
  <c r="C232" i="9"/>
  <c r="C227" i="9"/>
  <c r="C222" i="9"/>
  <c r="C217" i="9"/>
  <c r="C212" i="9"/>
  <c r="C207" i="9"/>
  <c r="C202" i="9"/>
  <c r="C197" i="9"/>
  <c r="C192" i="9"/>
  <c r="C187" i="9"/>
  <c r="C182" i="9"/>
  <c r="C177" i="9"/>
  <c r="C172" i="9"/>
  <c r="C167" i="9"/>
  <c r="C162" i="9"/>
  <c r="C157" i="9"/>
  <c r="C152" i="9"/>
  <c r="C147" i="9"/>
  <c r="C142" i="9"/>
  <c r="C137" i="9"/>
  <c r="C132" i="9"/>
  <c r="C127" i="9"/>
  <c r="C122" i="9"/>
  <c r="C117" i="9"/>
  <c r="C112" i="9"/>
  <c r="C107" i="9"/>
  <c r="C102" i="9"/>
  <c r="C97" i="9"/>
  <c r="C92" i="9"/>
  <c r="C87" i="9"/>
  <c r="C82" i="9"/>
  <c r="C77" i="9"/>
  <c r="C72" i="9"/>
  <c r="C67" i="9"/>
  <c r="C62" i="9"/>
  <c r="C57" i="9"/>
  <c r="C52" i="9"/>
  <c r="C47" i="9"/>
  <c r="C42" i="9"/>
  <c r="C37" i="9"/>
  <c r="C32" i="9"/>
  <c r="C27" i="9"/>
  <c r="C22" i="9"/>
  <c r="C17" i="9"/>
  <c r="C12" i="9"/>
  <c r="C507" i="4"/>
  <c r="C502" i="4"/>
  <c r="C497" i="4"/>
  <c r="C492" i="4"/>
  <c r="C487" i="4"/>
  <c r="C482" i="4"/>
  <c r="C477" i="4"/>
  <c r="C472" i="4"/>
  <c r="C467" i="4"/>
  <c r="C462" i="4"/>
  <c r="C457" i="4"/>
  <c r="C452" i="4"/>
  <c r="C447" i="4"/>
  <c r="C442" i="4"/>
  <c r="C437" i="4"/>
  <c r="C432" i="4"/>
  <c r="C427" i="4"/>
  <c r="C422" i="4"/>
  <c r="C417" i="4"/>
  <c r="C412" i="4"/>
  <c r="C407" i="4"/>
  <c r="C402" i="4"/>
  <c r="C397" i="4"/>
  <c r="C392" i="4"/>
  <c r="C387" i="4"/>
  <c r="C382" i="4"/>
  <c r="C377" i="4"/>
  <c r="C372" i="4"/>
  <c r="C367" i="4"/>
  <c r="C362" i="4"/>
  <c r="C357" i="4"/>
  <c r="C352" i="4"/>
  <c r="C347" i="4"/>
  <c r="C342" i="4"/>
  <c r="C337" i="4"/>
  <c r="C332" i="4"/>
  <c r="C327" i="4"/>
  <c r="C322" i="4"/>
  <c r="C317" i="4"/>
  <c r="C312" i="4"/>
  <c r="C307" i="4"/>
  <c r="C302" i="4"/>
  <c r="C297" i="4"/>
  <c r="C292" i="4"/>
  <c r="C287" i="4"/>
  <c r="C282" i="4"/>
  <c r="C277" i="4"/>
  <c r="C272" i="4"/>
  <c r="C267" i="4"/>
  <c r="C262" i="4"/>
  <c r="C257" i="4"/>
  <c r="C252" i="4"/>
  <c r="C247" i="4"/>
  <c r="C242" i="4"/>
  <c r="C237" i="4"/>
  <c r="C232" i="4"/>
  <c r="C227" i="4"/>
  <c r="C222" i="4"/>
  <c r="C217" i="4"/>
  <c r="C212" i="4"/>
  <c r="C207" i="4"/>
  <c r="C202" i="4"/>
  <c r="C197" i="4"/>
  <c r="C192" i="4"/>
  <c r="C187" i="4"/>
  <c r="C182" i="4"/>
  <c r="C177" i="4"/>
  <c r="C172" i="4"/>
  <c r="C167" i="4"/>
  <c r="C162" i="4"/>
  <c r="C157" i="4"/>
  <c r="C152" i="4"/>
  <c r="C147" i="4"/>
  <c r="C142" i="4"/>
  <c r="C137" i="4"/>
  <c r="C132" i="4"/>
  <c r="C127" i="4"/>
  <c r="C122" i="4"/>
  <c r="C117" i="4"/>
  <c r="C112" i="4"/>
  <c r="C107" i="4"/>
  <c r="C102" i="4"/>
  <c r="C97" i="4"/>
  <c r="C92" i="4"/>
  <c r="C87" i="4"/>
  <c r="C82" i="4"/>
  <c r="C77" i="4"/>
  <c r="C72" i="4"/>
  <c r="C67" i="4"/>
  <c r="C62" i="4"/>
  <c r="C57" i="4"/>
  <c r="C52" i="4"/>
  <c r="C47" i="4"/>
  <c r="C42" i="4"/>
  <c r="C37" i="4"/>
  <c r="C32" i="4"/>
  <c r="C27" i="4"/>
  <c r="C22" i="4"/>
  <c r="C17" i="4"/>
  <c r="C12" i="4"/>
  <c r="Q32" i="9" l="1"/>
  <c r="Q36" i="9"/>
  <c r="Q35" i="9"/>
  <c r="Y35" i="9"/>
  <c r="Y34" i="9"/>
  <c r="Q33" i="9"/>
  <c r="K108" i="1"/>
  <c r="K107" i="1"/>
  <c r="K106" i="1"/>
  <c r="K105" i="1"/>
  <c r="K104" i="1"/>
  <c r="K103" i="1"/>
  <c r="K102" i="1"/>
  <c r="K101" i="1"/>
  <c r="K100" i="1"/>
  <c r="K99" i="1"/>
  <c r="K98" i="1"/>
  <c r="K97" i="1"/>
  <c r="K96" i="1"/>
  <c r="K95" i="1"/>
  <c r="K94" i="1"/>
  <c r="K93" i="1"/>
  <c r="K92" i="1"/>
  <c r="K91" i="1"/>
  <c r="K90" i="1"/>
  <c r="K89" i="1"/>
  <c r="K88" i="1"/>
  <c r="K87" i="1"/>
  <c r="K86" i="1"/>
  <c r="K85" i="1"/>
  <c r="K84" i="1"/>
  <c r="R36" i="9" l="1"/>
  <c r="S36" i="9" s="1"/>
  <c r="U36" i="9" s="1"/>
  <c r="V36" i="9" s="1"/>
  <c r="W36" i="9" s="1"/>
  <c r="R32" i="9"/>
  <c r="S32" i="9" s="1"/>
  <c r="R35" i="9"/>
  <c r="S35" i="9" s="1"/>
  <c r="U35" i="9" s="1"/>
  <c r="V35" i="9" s="1"/>
  <c r="W35" i="9" s="1"/>
  <c r="R34" i="9"/>
  <c r="S34" i="9" s="1"/>
  <c r="R33" i="9"/>
  <c r="S33" i="9" s="1"/>
  <c r="C307" i="14"/>
  <c r="C304" i="14"/>
  <c r="C301" i="14"/>
  <c r="C298" i="14"/>
  <c r="C295" i="14"/>
  <c r="C292" i="14"/>
  <c r="C289" i="14"/>
  <c r="C286" i="14"/>
  <c r="C283" i="14"/>
  <c r="C280" i="14"/>
  <c r="C277" i="14"/>
  <c r="C274" i="14"/>
  <c r="C271" i="14"/>
  <c r="C268" i="14"/>
  <c r="C265" i="14"/>
  <c r="C262" i="14"/>
  <c r="C259" i="14"/>
  <c r="C256" i="14"/>
  <c r="C253" i="14"/>
  <c r="C250" i="14"/>
  <c r="C247" i="14"/>
  <c r="C244" i="14"/>
  <c r="C241" i="14"/>
  <c r="C238" i="14"/>
  <c r="C235" i="14"/>
  <c r="C232" i="14"/>
  <c r="C229" i="14"/>
  <c r="C226" i="14"/>
  <c r="C223" i="14"/>
  <c r="C220" i="14"/>
  <c r="C217" i="14"/>
  <c r="C214" i="14"/>
  <c r="C211" i="14"/>
  <c r="C187" i="14"/>
  <c r="C184" i="14"/>
  <c r="C181" i="14"/>
  <c r="C178" i="14"/>
  <c r="C175" i="14"/>
  <c r="C172" i="14"/>
  <c r="C169" i="14"/>
  <c r="C166" i="14"/>
  <c r="C163" i="14"/>
  <c r="C160" i="14"/>
  <c r="C157" i="14"/>
  <c r="C154" i="14"/>
  <c r="C151" i="14"/>
  <c r="C148" i="14"/>
  <c r="C145" i="14"/>
  <c r="C142" i="14"/>
  <c r="C139" i="14"/>
  <c r="C136" i="14"/>
  <c r="C133" i="14"/>
  <c r="C130" i="14"/>
  <c r="C127" i="14"/>
  <c r="C124" i="14"/>
  <c r="C121" i="14"/>
  <c r="C118" i="14"/>
  <c r="C115" i="14"/>
  <c r="C112" i="14"/>
  <c r="C109" i="14"/>
  <c r="C106" i="14"/>
  <c r="C193" i="14"/>
  <c r="C190" i="14"/>
  <c r="C103" i="14"/>
  <c r="C100" i="14"/>
  <c r="C97" i="14"/>
  <c r="C94" i="14"/>
  <c r="C91" i="14"/>
  <c r="C88" i="14"/>
  <c r="C85" i="14"/>
  <c r="C82" i="14"/>
  <c r="C79" i="14"/>
  <c r="C76" i="14"/>
  <c r="C73" i="14"/>
  <c r="C70" i="14"/>
  <c r="C67" i="14"/>
  <c r="C64" i="14"/>
  <c r="C61" i="14"/>
  <c r="C205" i="14"/>
  <c r="C202" i="14"/>
  <c r="C199" i="14"/>
  <c r="C196" i="14"/>
  <c r="C208" i="14"/>
  <c r="C58" i="14"/>
  <c r="C55" i="14"/>
  <c r="C52" i="14"/>
  <c r="C49" i="14"/>
  <c r="C46" i="14"/>
  <c r="C43" i="14"/>
  <c r="C40" i="14"/>
  <c r="C37" i="14"/>
  <c r="C34" i="14"/>
  <c r="C31" i="14"/>
  <c r="C28" i="14"/>
  <c r="C25" i="14"/>
  <c r="C22" i="14"/>
  <c r="C19" i="14"/>
  <c r="C16" i="14"/>
  <c r="C13" i="14"/>
  <c r="C10" i="14"/>
  <c r="T33" i="9" l="1"/>
  <c r="U32" i="9" s="1"/>
  <c r="T32" i="9"/>
  <c r="Y36" i="9" s="1"/>
  <c r="Z32" i="9" s="1"/>
  <c r="C338" i="6"/>
  <c r="C333" i="6"/>
  <c r="C328" i="6"/>
  <c r="C323" i="6"/>
  <c r="C318" i="6"/>
  <c r="C313" i="6"/>
  <c r="C308" i="6"/>
  <c r="C303" i="6"/>
  <c r="C298" i="6"/>
  <c r="C293" i="6"/>
  <c r="C288" i="6"/>
  <c r="C283" i="6"/>
  <c r="C278" i="6"/>
  <c r="C273" i="6"/>
  <c r="C268" i="6"/>
  <c r="C263" i="6"/>
  <c r="C258" i="6"/>
  <c r="C253" i="6"/>
  <c r="C248" i="6"/>
  <c r="C243" i="6"/>
  <c r="C238" i="6"/>
  <c r="C233" i="6"/>
  <c r="C228" i="6"/>
  <c r="C223" i="6"/>
  <c r="C218" i="6"/>
  <c r="C213" i="6"/>
  <c r="C208" i="6"/>
  <c r="C203" i="6"/>
  <c r="C198" i="6"/>
  <c r="C193" i="6"/>
  <c r="C188" i="6"/>
  <c r="C183" i="6"/>
  <c r="C178" i="6"/>
  <c r="C173" i="6"/>
  <c r="C168" i="6"/>
  <c r="C163" i="6"/>
  <c r="C158" i="6"/>
  <c r="C153" i="6"/>
  <c r="C148" i="6"/>
  <c r="C143" i="6"/>
  <c r="C138" i="6"/>
  <c r="C133" i="6"/>
  <c r="C128" i="6"/>
  <c r="C123" i="6"/>
  <c r="C118" i="6"/>
  <c r="C113" i="6"/>
  <c r="C108" i="6"/>
  <c r="C103" i="6"/>
  <c r="C98" i="6"/>
  <c r="C508" i="6"/>
  <c r="C503" i="6"/>
  <c r="C498" i="6"/>
  <c r="C493" i="6"/>
  <c r="C488" i="6"/>
  <c r="C483" i="6"/>
  <c r="C478" i="6"/>
  <c r="C473" i="6"/>
  <c r="C468" i="6"/>
  <c r="C463" i="6"/>
  <c r="C458" i="6"/>
  <c r="C453" i="6"/>
  <c r="C448" i="6"/>
  <c r="C443" i="6"/>
  <c r="C438" i="6"/>
  <c r="C433" i="6"/>
  <c r="C428" i="6"/>
  <c r="C423" i="6"/>
  <c r="C418" i="6"/>
  <c r="C413" i="6"/>
  <c r="C408" i="6"/>
  <c r="C403" i="6"/>
  <c r="C398" i="6"/>
  <c r="C393" i="6"/>
  <c r="C388" i="6"/>
  <c r="C383" i="6"/>
  <c r="C378" i="6"/>
  <c r="C373" i="6"/>
  <c r="C368" i="6"/>
  <c r="C363" i="6"/>
  <c r="C358" i="6"/>
  <c r="C353" i="6"/>
  <c r="C348" i="6"/>
  <c r="C343" i="6"/>
  <c r="C93" i="6"/>
  <c r="C88" i="6"/>
  <c r="C83" i="6"/>
  <c r="C78" i="6"/>
  <c r="C73" i="6"/>
  <c r="C68" i="6"/>
  <c r="C63" i="6"/>
  <c r="C58" i="6"/>
  <c r="C53" i="6"/>
  <c r="C48" i="6"/>
  <c r="C43" i="6"/>
  <c r="C38" i="6"/>
  <c r="C33" i="6"/>
  <c r="C28" i="6"/>
  <c r="C23" i="6"/>
  <c r="C13" i="6"/>
  <c r="C18" i="6"/>
  <c r="V32" i="9" l="1"/>
  <c r="W32" i="9" s="1"/>
  <c r="U33" i="9"/>
  <c r="U34" i="9"/>
  <c r="V34" i="9" s="1"/>
  <c r="W34" i="9" s="1"/>
  <c r="AE398" i="6"/>
  <c r="AD398" i="6"/>
  <c r="AE438" i="6"/>
  <c r="AD438" i="6"/>
  <c r="AE478" i="6"/>
  <c r="AD478" i="6"/>
  <c r="AE488" i="6"/>
  <c r="AD488" i="6"/>
  <c r="AE483" i="6"/>
  <c r="AD483" i="6"/>
  <c r="AE453" i="6"/>
  <c r="AD453" i="6"/>
  <c r="AE493" i="6"/>
  <c r="AD493" i="6"/>
  <c r="AE403" i="6"/>
  <c r="AD403" i="6"/>
  <c r="AD413" i="6"/>
  <c r="AE413" i="6"/>
  <c r="AE418" i="6"/>
  <c r="AD418" i="6"/>
  <c r="AD458" i="6"/>
  <c r="AE458" i="6"/>
  <c r="AE498" i="6"/>
  <c r="AD498" i="6"/>
  <c r="AE423" i="6"/>
  <c r="AD423" i="6"/>
  <c r="AE463" i="6"/>
  <c r="AD463" i="6"/>
  <c r="AE503" i="6"/>
  <c r="AD503" i="6"/>
  <c r="AE443" i="6"/>
  <c r="AD443" i="6"/>
  <c r="AE408" i="6"/>
  <c r="AD408" i="6"/>
  <c r="AE388" i="6"/>
  <c r="AD388" i="6"/>
  <c r="AE428" i="6"/>
  <c r="AD428" i="6"/>
  <c r="AE468" i="6"/>
  <c r="AD468" i="6"/>
  <c r="AD508" i="6"/>
  <c r="AE508" i="6"/>
  <c r="AE448" i="6"/>
  <c r="AD448" i="6"/>
  <c r="AD393" i="6"/>
  <c r="AE393" i="6"/>
  <c r="AD433" i="6"/>
  <c r="AE433" i="6"/>
  <c r="AD473" i="6"/>
  <c r="AE473" i="6"/>
  <c r="AD348" i="6"/>
  <c r="AD113" i="6"/>
  <c r="AD153" i="6"/>
  <c r="AD193" i="6"/>
  <c r="AE213" i="6"/>
  <c r="AE253" i="6"/>
  <c r="AD293" i="6"/>
  <c r="AD358" i="6"/>
  <c r="AD378" i="6"/>
  <c r="AD143" i="6"/>
  <c r="AD163" i="6"/>
  <c r="AD183" i="6"/>
  <c r="AD203" i="6"/>
  <c r="AD223" i="6"/>
  <c r="AE243" i="6"/>
  <c r="AD243" i="6"/>
  <c r="AE263" i="6"/>
  <c r="AD283" i="6"/>
  <c r="AD303" i="6"/>
  <c r="AD323" i="6"/>
  <c r="AD343" i="6"/>
  <c r="AD363" i="6"/>
  <c r="AD383" i="6"/>
  <c r="AD128" i="6"/>
  <c r="AD148" i="6"/>
  <c r="AD168" i="6"/>
  <c r="AD188" i="6"/>
  <c r="AD208" i="6"/>
  <c r="AE228" i="6"/>
  <c r="AD248" i="6"/>
  <c r="AD268" i="6"/>
  <c r="AD288" i="6"/>
  <c r="AD308" i="6"/>
  <c r="AD328" i="6"/>
  <c r="AD368" i="6"/>
  <c r="AD173" i="6"/>
  <c r="AD233" i="6"/>
  <c r="AD273" i="6"/>
  <c r="AD313" i="6"/>
  <c r="AD333" i="6"/>
  <c r="AE88" i="6"/>
  <c r="AD353" i="6"/>
  <c r="AD373" i="6"/>
  <c r="AD118" i="6"/>
  <c r="AE158" i="6"/>
  <c r="AD178" i="6"/>
  <c r="AE198" i="6"/>
  <c r="AD198" i="6"/>
  <c r="AD218" i="6"/>
  <c r="AE238" i="6"/>
  <c r="AE258" i="6"/>
  <c r="AD278" i="6"/>
  <c r="AD298" i="6"/>
  <c r="AD318" i="6"/>
  <c r="AD338" i="6"/>
  <c r="F57" i="7"/>
  <c r="E57" i="7"/>
  <c r="A52" i="7"/>
  <c r="A47" i="7"/>
  <c r="C57" i="7"/>
  <c r="D57" i="7"/>
  <c r="A57" i="7"/>
  <c r="A42" i="7"/>
  <c r="A37" i="7"/>
  <c r="V33" i="9" l="1"/>
  <c r="W33" i="9" s="1"/>
  <c r="X520" i="3"/>
  <c r="W520" i="3"/>
  <c r="X515" i="3"/>
  <c r="W515" i="3"/>
  <c r="X33" i="9" l="1"/>
  <c r="X32" i="9"/>
  <c r="C332" i="3"/>
  <c r="C327" i="3"/>
  <c r="C322" i="3"/>
  <c r="C317" i="3"/>
  <c r="C312" i="3"/>
  <c r="C307" i="3"/>
  <c r="C302" i="3"/>
  <c r="C297" i="3"/>
  <c r="C292" i="3"/>
  <c r="C287" i="3"/>
  <c r="C282" i="3"/>
  <c r="C277" i="3"/>
  <c r="C272" i="3"/>
  <c r="C267" i="3"/>
  <c r="C262" i="3"/>
  <c r="C257" i="3"/>
  <c r="C252" i="3"/>
  <c r="C247" i="3"/>
  <c r="C242" i="3"/>
  <c r="C237" i="3"/>
  <c r="C232" i="3"/>
  <c r="C227" i="3"/>
  <c r="C222" i="3"/>
  <c r="C217" i="3"/>
  <c r="C212" i="3"/>
  <c r="C207" i="3"/>
  <c r="C202" i="3"/>
  <c r="C197" i="3"/>
  <c r="C192" i="3"/>
  <c r="C187" i="3"/>
  <c r="C182" i="3"/>
  <c r="C177" i="3"/>
  <c r="C337" i="3"/>
  <c r="C507" i="3"/>
  <c r="C502" i="3"/>
  <c r="C497" i="3"/>
  <c r="C492" i="3"/>
  <c r="C487" i="3"/>
  <c r="C482" i="3"/>
  <c r="C477" i="3"/>
  <c r="C472" i="3"/>
  <c r="C467" i="3"/>
  <c r="C462" i="3"/>
  <c r="C457" i="3"/>
  <c r="C452" i="3"/>
  <c r="C447" i="3"/>
  <c r="C442" i="3"/>
  <c r="C437" i="3"/>
  <c r="C432" i="3"/>
  <c r="C427" i="3"/>
  <c r="C422" i="3"/>
  <c r="C417" i="3"/>
  <c r="C412" i="3"/>
  <c r="C407" i="3"/>
  <c r="C402" i="3"/>
  <c r="C397" i="3"/>
  <c r="C392" i="3"/>
  <c r="C387" i="3"/>
  <c r="C382" i="3"/>
  <c r="C377" i="3"/>
  <c r="C372" i="3"/>
  <c r="C367" i="3"/>
  <c r="C362" i="3"/>
  <c r="C357" i="3"/>
  <c r="C352" i="3"/>
  <c r="C347" i="3"/>
  <c r="C342" i="3"/>
  <c r="C172" i="3"/>
  <c r="C167" i="3"/>
  <c r="C162" i="3"/>
  <c r="C157" i="3"/>
  <c r="C152" i="3"/>
  <c r="C147" i="3"/>
  <c r="C142" i="3"/>
  <c r="C137" i="3"/>
  <c r="C132" i="3"/>
  <c r="C127" i="3"/>
  <c r="C122" i="3"/>
  <c r="C117" i="3"/>
  <c r="C112" i="3"/>
  <c r="C107" i="3"/>
  <c r="C102" i="3"/>
  <c r="C97" i="3"/>
  <c r="C92" i="3"/>
  <c r="C87" i="3"/>
  <c r="C82" i="3"/>
  <c r="C77" i="3"/>
  <c r="C72" i="3"/>
  <c r="C67" i="3"/>
  <c r="C62" i="3"/>
  <c r="C57" i="3"/>
  <c r="C52" i="3"/>
  <c r="C47" i="3"/>
  <c r="C42" i="3"/>
  <c r="C37" i="3"/>
  <c r="C32" i="3"/>
  <c r="C27" i="3"/>
  <c r="C22" i="3"/>
  <c r="C17" i="3"/>
  <c r="C12" i="3"/>
  <c r="C52" i="7" l="1"/>
  <c r="C47" i="7"/>
  <c r="C42" i="7"/>
  <c r="C37" i="7"/>
  <c r="H1" i="16"/>
  <c r="D1" i="16"/>
  <c r="H1" i="15"/>
  <c r="D1" i="15"/>
  <c r="BL37" i="7" l="1"/>
  <c r="BM37" i="7"/>
  <c r="F52" i="7"/>
  <c r="G4" i="11" l="1"/>
  <c r="J4" i="12"/>
  <c r="I5" i="12" s="1"/>
  <c r="B136" i="14"/>
  <c r="A136" i="14"/>
  <c r="B133" i="14"/>
  <c r="A133" i="14"/>
  <c r="B130" i="14"/>
  <c r="A130" i="14"/>
  <c r="B127" i="14"/>
  <c r="A127" i="14"/>
  <c r="B124" i="14"/>
  <c r="A124" i="14"/>
  <c r="A121" i="14"/>
  <c r="B121" i="14"/>
  <c r="B118" i="14"/>
  <c r="A118" i="14"/>
  <c r="A115" i="14"/>
  <c r="B115" i="14"/>
  <c r="B112" i="14"/>
  <c r="A112" i="14"/>
  <c r="B109" i="14"/>
  <c r="A109" i="14"/>
  <c r="B106" i="14"/>
  <c r="A106" i="14"/>
  <c r="B103" i="14"/>
  <c r="A103" i="14"/>
  <c r="B100" i="14"/>
  <c r="A100" i="14"/>
  <c r="B97" i="14"/>
  <c r="A97" i="14"/>
  <c r="B94" i="14"/>
  <c r="A94" i="14"/>
  <c r="B91" i="14"/>
  <c r="A91" i="14"/>
  <c r="B88" i="14"/>
  <c r="A88" i="14"/>
  <c r="A85" i="14"/>
  <c r="B85" i="14"/>
  <c r="B82" i="14"/>
  <c r="A82" i="14"/>
  <c r="B79" i="14"/>
  <c r="A79" i="14"/>
  <c r="B76" i="14"/>
  <c r="A76" i="14"/>
  <c r="B73" i="14"/>
  <c r="A73" i="14"/>
  <c r="B70" i="14"/>
  <c r="A70" i="14"/>
  <c r="B67" i="14"/>
  <c r="A67" i="14"/>
  <c r="B64" i="14"/>
  <c r="A64" i="14"/>
  <c r="A61" i="14"/>
  <c r="B61" i="14"/>
  <c r="B58" i="14"/>
  <c r="A58" i="14"/>
  <c r="B139" i="14"/>
  <c r="A139" i="14"/>
  <c r="B142" i="14"/>
  <c r="A142" i="14"/>
  <c r="B145" i="14"/>
  <c r="A145" i="14"/>
  <c r="B148" i="14"/>
  <c r="A148" i="14"/>
  <c r="B151" i="14"/>
  <c r="A151" i="14"/>
  <c r="B154" i="14"/>
  <c r="A154" i="14"/>
  <c r="B157" i="14"/>
  <c r="A157" i="14"/>
  <c r="B160" i="14"/>
  <c r="A160" i="14"/>
  <c r="B163" i="14"/>
  <c r="A163" i="14"/>
  <c r="B166" i="14"/>
  <c r="A166" i="14"/>
  <c r="B169" i="14"/>
  <c r="A169" i="14"/>
  <c r="B172" i="14"/>
  <c r="A172" i="14"/>
  <c r="B175" i="14"/>
  <c r="A175" i="14"/>
  <c r="B178" i="14"/>
  <c r="A178" i="14"/>
  <c r="B181" i="14"/>
  <c r="A181" i="14"/>
  <c r="B184" i="14"/>
  <c r="A184" i="14"/>
  <c r="B187" i="14"/>
  <c r="A187" i="14"/>
  <c r="A190" i="14"/>
  <c r="B190" i="14"/>
  <c r="B193" i="14"/>
  <c r="A193" i="14"/>
  <c r="B196" i="14"/>
  <c r="A196" i="14"/>
  <c r="B199" i="14"/>
  <c r="A199" i="14"/>
  <c r="B202" i="14"/>
  <c r="A202" i="14"/>
  <c r="B205" i="14"/>
  <c r="A205" i="14"/>
  <c r="B208" i="14"/>
  <c r="A208" i="14"/>
  <c r="B211" i="14"/>
  <c r="A211" i="14"/>
  <c r="B214" i="14"/>
  <c r="A214" i="14"/>
  <c r="B217" i="14"/>
  <c r="A217" i="14"/>
  <c r="B220" i="14"/>
  <c r="A220" i="14"/>
  <c r="B223" i="14"/>
  <c r="A223" i="14"/>
  <c r="B226" i="14"/>
  <c r="A226" i="14"/>
  <c r="B229" i="14"/>
  <c r="A229" i="14"/>
  <c r="B232" i="14"/>
  <c r="A232" i="14"/>
  <c r="B235" i="14"/>
  <c r="A235" i="14"/>
  <c r="B238" i="14"/>
  <c r="A238" i="14"/>
  <c r="B241" i="14"/>
  <c r="A241" i="14"/>
  <c r="B244" i="14"/>
  <c r="A244" i="14"/>
  <c r="B247" i="14"/>
  <c r="A247" i="14"/>
  <c r="B250" i="14"/>
  <c r="A250" i="14"/>
  <c r="B253" i="14"/>
  <c r="A253" i="14"/>
  <c r="B256" i="14"/>
  <c r="A256" i="14"/>
  <c r="B259" i="14"/>
  <c r="A259" i="14"/>
  <c r="B262" i="14"/>
  <c r="A262" i="14"/>
  <c r="B265" i="14"/>
  <c r="A265" i="14"/>
  <c r="B268" i="14"/>
  <c r="A268" i="14"/>
  <c r="B271" i="14"/>
  <c r="A271" i="14"/>
  <c r="B274" i="14"/>
  <c r="A274" i="14"/>
  <c r="B277" i="14"/>
  <c r="A277" i="14"/>
  <c r="B280" i="14"/>
  <c r="A280" i="14"/>
  <c r="B283" i="14"/>
  <c r="A283" i="14"/>
  <c r="B286" i="14"/>
  <c r="A286" i="14"/>
  <c r="B289" i="14"/>
  <c r="A289" i="14"/>
  <c r="B292" i="14"/>
  <c r="A292" i="14"/>
  <c r="B295" i="14"/>
  <c r="A295" i="14"/>
  <c r="A298" i="14"/>
  <c r="B298" i="14"/>
  <c r="B301" i="14"/>
  <c r="A301" i="14"/>
  <c r="B304" i="14"/>
  <c r="A304" i="14"/>
  <c r="A307" i="14"/>
  <c r="A55" i="14"/>
  <c r="A52" i="14"/>
  <c r="A49" i="14"/>
  <c r="A46" i="14"/>
  <c r="A43" i="14"/>
  <c r="A40" i="14"/>
  <c r="B55" i="14"/>
  <c r="B52" i="14"/>
  <c r="B49" i="14"/>
  <c r="B46" i="14"/>
  <c r="B43" i="14"/>
  <c r="B40" i="14"/>
  <c r="B37" i="14"/>
  <c r="B34" i="14"/>
  <c r="A37" i="14"/>
  <c r="A34" i="14"/>
  <c r="A19" i="14"/>
  <c r="A22" i="14"/>
  <c r="A25" i="14"/>
  <c r="A28" i="14"/>
  <c r="A31" i="14"/>
  <c r="A16" i="14"/>
  <c r="A13" i="14"/>
  <c r="B31" i="14"/>
  <c r="B28" i="14"/>
  <c r="B25" i="14"/>
  <c r="B22" i="14"/>
  <c r="B19" i="14"/>
  <c r="B16" i="14"/>
  <c r="B13" i="14"/>
  <c r="B10" i="14"/>
  <c r="A10" i="14"/>
  <c r="AG1" i="14"/>
  <c r="H1" i="14"/>
  <c r="X85" i="14" l="1"/>
  <c r="X94" i="14"/>
  <c r="X88" i="14"/>
  <c r="O88" i="14"/>
  <c r="X91" i="14"/>
  <c r="O79" i="14"/>
  <c r="U262" i="14"/>
  <c r="AJ262" i="14"/>
  <c r="G262" i="14" s="1"/>
  <c r="AI262" i="14"/>
  <c r="F262" i="14" s="1"/>
  <c r="AH262" i="14"/>
  <c r="N262" i="14"/>
  <c r="AB264" i="14"/>
  <c r="AD262" i="14"/>
  <c r="L262" i="14"/>
  <c r="S264" i="14"/>
  <c r="AB262" i="14"/>
  <c r="L264" i="14"/>
  <c r="L263" i="14"/>
  <c r="S262" i="14"/>
  <c r="AB263" i="14"/>
  <c r="S263" i="14"/>
  <c r="V262" i="14"/>
  <c r="U298" i="14"/>
  <c r="AJ298" i="14"/>
  <c r="G298" i="14" s="1"/>
  <c r="AI298" i="14"/>
  <c r="F298" i="14" s="1"/>
  <c r="AH298" i="14"/>
  <c r="AB299" i="14"/>
  <c r="L299" i="14"/>
  <c r="S299" i="14"/>
  <c r="V298" i="14"/>
  <c r="S298" i="14"/>
  <c r="L300" i="14"/>
  <c r="N298" i="14"/>
  <c r="AB298" i="14"/>
  <c r="AB300" i="14"/>
  <c r="AD298" i="14"/>
  <c r="L298" i="14"/>
  <c r="S300" i="14"/>
  <c r="U238" i="14"/>
  <c r="AH238" i="14"/>
  <c r="AJ238" i="14"/>
  <c r="G238" i="14" s="1"/>
  <c r="AI238" i="14"/>
  <c r="F238" i="14" s="1"/>
  <c r="N238" i="14"/>
  <c r="S238" i="14"/>
  <c r="AB240" i="14"/>
  <c r="AD238" i="14"/>
  <c r="L238" i="14"/>
  <c r="AB238" i="14"/>
  <c r="L239" i="14"/>
  <c r="S240" i="14"/>
  <c r="L240" i="14"/>
  <c r="S239" i="14"/>
  <c r="AB239" i="14"/>
  <c r="V238" i="14"/>
  <c r="U295" i="14"/>
  <c r="AJ295" i="14"/>
  <c r="G295" i="14" s="1"/>
  <c r="AI295" i="14"/>
  <c r="F295" i="14" s="1"/>
  <c r="AH295" i="14"/>
  <c r="L297" i="14"/>
  <c r="S296" i="14"/>
  <c r="AB295" i="14"/>
  <c r="AB296" i="14"/>
  <c r="V295" i="14"/>
  <c r="L296" i="14"/>
  <c r="S295" i="14"/>
  <c r="L295" i="14"/>
  <c r="S297" i="14"/>
  <c r="N295" i="14"/>
  <c r="AB297" i="14"/>
  <c r="AD295" i="14"/>
  <c r="U283" i="14"/>
  <c r="AI283" i="14"/>
  <c r="F283" i="14" s="1"/>
  <c r="AH283" i="14"/>
  <c r="AJ283" i="14"/>
  <c r="G283" i="14" s="1"/>
  <c r="AB285" i="14"/>
  <c r="AD283" i="14"/>
  <c r="N283" i="14"/>
  <c r="L283" i="14"/>
  <c r="S285" i="14"/>
  <c r="AB283" i="14"/>
  <c r="S283" i="14"/>
  <c r="L285" i="14"/>
  <c r="V283" i="14"/>
  <c r="AB284" i="14"/>
  <c r="S284" i="14"/>
  <c r="L284" i="14"/>
  <c r="U271" i="14"/>
  <c r="AJ271" i="14"/>
  <c r="G271" i="14" s="1"/>
  <c r="AI271" i="14"/>
  <c r="F271" i="14" s="1"/>
  <c r="AH271" i="14"/>
  <c r="AB271" i="14"/>
  <c r="L273" i="14"/>
  <c r="V271" i="14"/>
  <c r="AB272" i="14"/>
  <c r="S272" i="14"/>
  <c r="L272" i="14"/>
  <c r="S271" i="14"/>
  <c r="AB273" i="14"/>
  <c r="S273" i="14"/>
  <c r="L271" i="14"/>
  <c r="N271" i="14"/>
  <c r="AD271" i="14"/>
  <c r="U259" i="14"/>
  <c r="AI259" i="14"/>
  <c r="F259" i="14" s="1"/>
  <c r="AH259" i="14"/>
  <c r="AJ259" i="14"/>
  <c r="G259" i="14" s="1"/>
  <c r="AB261" i="14"/>
  <c r="L259" i="14"/>
  <c r="N259" i="14"/>
  <c r="AD259" i="14"/>
  <c r="S261" i="14"/>
  <c r="AB259" i="14"/>
  <c r="V259" i="14"/>
  <c r="L261" i="14"/>
  <c r="S260" i="14"/>
  <c r="AB260" i="14"/>
  <c r="L260" i="14"/>
  <c r="S259" i="14"/>
  <c r="U247" i="14"/>
  <c r="AI247" i="14"/>
  <c r="F247" i="14" s="1"/>
  <c r="AJ247" i="14"/>
  <c r="G247" i="14" s="1"/>
  <c r="AH247" i="14"/>
  <c r="L249" i="14"/>
  <c r="V247" i="14"/>
  <c r="AB248" i="14"/>
  <c r="S248" i="14"/>
  <c r="L248" i="14"/>
  <c r="S247" i="14"/>
  <c r="AB249" i="14"/>
  <c r="AD247" i="14"/>
  <c r="N247" i="14"/>
  <c r="L247" i="14"/>
  <c r="S249" i="14"/>
  <c r="AB247" i="14"/>
  <c r="U235" i="14"/>
  <c r="AI235" i="14"/>
  <c r="F235" i="14" s="1"/>
  <c r="AH235" i="14"/>
  <c r="AJ235" i="14"/>
  <c r="G235" i="14" s="1"/>
  <c r="AB237" i="14"/>
  <c r="AD235" i="14"/>
  <c r="N235" i="14"/>
  <c r="L235" i="14"/>
  <c r="V235" i="14"/>
  <c r="S237" i="14"/>
  <c r="AB235" i="14"/>
  <c r="L237" i="14"/>
  <c r="S236" i="14"/>
  <c r="AB236" i="14"/>
  <c r="L236" i="14"/>
  <c r="S235" i="14"/>
  <c r="U286" i="14"/>
  <c r="AH286" i="14"/>
  <c r="AJ286" i="14"/>
  <c r="G286" i="14" s="1"/>
  <c r="AI286" i="14"/>
  <c r="F286" i="14" s="1"/>
  <c r="N286" i="14"/>
  <c r="S288" i="14"/>
  <c r="AB288" i="14"/>
  <c r="AD286" i="14"/>
  <c r="L286" i="14"/>
  <c r="AB286" i="14"/>
  <c r="L288" i="14"/>
  <c r="S286" i="14"/>
  <c r="AB287" i="14"/>
  <c r="L287" i="14"/>
  <c r="S287" i="14"/>
  <c r="V286" i="14"/>
  <c r="U304" i="14"/>
  <c r="AJ304" i="14"/>
  <c r="G304" i="14" s="1"/>
  <c r="AI304" i="14"/>
  <c r="F304" i="14" s="1"/>
  <c r="AH304" i="14"/>
  <c r="L305" i="14"/>
  <c r="S304" i="14"/>
  <c r="N304" i="14"/>
  <c r="S305" i="14"/>
  <c r="AB306" i="14"/>
  <c r="AD304" i="14"/>
  <c r="L304" i="14"/>
  <c r="V304" i="14"/>
  <c r="S306" i="14"/>
  <c r="AB304" i="14"/>
  <c r="L306" i="14"/>
  <c r="AB305" i="14"/>
  <c r="U292" i="14"/>
  <c r="AH292" i="14"/>
  <c r="AJ292" i="14"/>
  <c r="G292" i="14" s="1"/>
  <c r="AI292" i="14"/>
  <c r="F292" i="14" s="1"/>
  <c r="AB294" i="14"/>
  <c r="S294" i="14"/>
  <c r="AB292" i="14"/>
  <c r="AB293" i="14"/>
  <c r="L294" i="14"/>
  <c r="L292" i="14"/>
  <c r="S293" i="14"/>
  <c r="V292" i="14"/>
  <c r="L293" i="14"/>
  <c r="S292" i="14"/>
  <c r="N292" i="14"/>
  <c r="AD292" i="14"/>
  <c r="U280" i="14"/>
  <c r="AJ280" i="14"/>
  <c r="G280" i="14" s="1"/>
  <c r="AI280" i="14"/>
  <c r="F280" i="14" s="1"/>
  <c r="AH280" i="14"/>
  <c r="L281" i="14"/>
  <c r="S280" i="14"/>
  <c r="N280" i="14"/>
  <c r="S281" i="14"/>
  <c r="AB282" i="14"/>
  <c r="AD280" i="14"/>
  <c r="L280" i="14"/>
  <c r="AB281" i="14"/>
  <c r="V280" i="14"/>
  <c r="S282" i="14"/>
  <c r="AB280" i="14"/>
  <c r="L282" i="14"/>
  <c r="U268" i="14"/>
  <c r="AH268" i="14"/>
  <c r="AJ268" i="14"/>
  <c r="G268" i="14" s="1"/>
  <c r="AI268" i="14"/>
  <c r="F268" i="14" s="1"/>
  <c r="S270" i="14"/>
  <c r="AB268" i="14"/>
  <c r="AB270" i="14"/>
  <c r="L270" i="14"/>
  <c r="AB269" i="14"/>
  <c r="AD268" i="14"/>
  <c r="S269" i="14"/>
  <c r="V268" i="14"/>
  <c r="L269" i="14"/>
  <c r="S268" i="14"/>
  <c r="N268" i="14"/>
  <c r="L268" i="14"/>
  <c r="U256" i="14"/>
  <c r="AJ256" i="14"/>
  <c r="G256" i="14" s="1"/>
  <c r="AI256" i="14"/>
  <c r="F256" i="14" s="1"/>
  <c r="AH256" i="14"/>
  <c r="L257" i="14"/>
  <c r="S256" i="14"/>
  <c r="N256" i="14"/>
  <c r="AB258" i="14"/>
  <c r="AD256" i="14"/>
  <c r="L256" i="14"/>
  <c r="S258" i="14"/>
  <c r="AB256" i="14"/>
  <c r="L258" i="14"/>
  <c r="AB257" i="14"/>
  <c r="S257" i="14"/>
  <c r="V256" i="14"/>
  <c r="U244" i="14"/>
  <c r="AH244" i="14"/>
  <c r="AI244" i="14"/>
  <c r="F244" i="14" s="1"/>
  <c r="AJ244" i="14"/>
  <c r="G244" i="14" s="1"/>
  <c r="S246" i="14"/>
  <c r="AB244" i="14"/>
  <c r="L246" i="14"/>
  <c r="AB245" i="14"/>
  <c r="S245" i="14"/>
  <c r="V244" i="14"/>
  <c r="L245" i="14"/>
  <c r="S244" i="14"/>
  <c r="N244" i="14"/>
  <c r="AB246" i="14"/>
  <c r="L244" i="14"/>
  <c r="AD244" i="14"/>
  <c r="U250" i="14"/>
  <c r="AJ250" i="14"/>
  <c r="G250" i="14" s="1"/>
  <c r="AI250" i="14"/>
  <c r="F250" i="14" s="1"/>
  <c r="AH250" i="14"/>
  <c r="AB251" i="14"/>
  <c r="S250" i="14"/>
  <c r="S251" i="14"/>
  <c r="V250" i="14"/>
  <c r="L251" i="14"/>
  <c r="N250" i="14"/>
  <c r="AB252" i="14"/>
  <c r="AD250" i="14"/>
  <c r="L250" i="14"/>
  <c r="S252" i="14"/>
  <c r="AB250" i="14"/>
  <c r="L252" i="14"/>
  <c r="U274" i="14"/>
  <c r="AJ274" i="14"/>
  <c r="G274" i="14" s="1"/>
  <c r="AI274" i="14"/>
  <c r="F274" i="14" s="1"/>
  <c r="AH274" i="14"/>
  <c r="AB275" i="14"/>
  <c r="S275" i="14"/>
  <c r="V274" i="14"/>
  <c r="L275" i="14"/>
  <c r="S274" i="14"/>
  <c r="L276" i="14"/>
  <c r="N274" i="14"/>
  <c r="AB274" i="14"/>
  <c r="AB276" i="14"/>
  <c r="AD274" i="14"/>
  <c r="L274" i="14"/>
  <c r="S276" i="14"/>
  <c r="U301" i="14"/>
  <c r="AI301" i="14"/>
  <c r="F301" i="14" s="1"/>
  <c r="AJ301" i="14"/>
  <c r="G301" i="14" s="1"/>
  <c r="AH301" i="14"/>
  <c r="S302" i="14"/>
  <c r="V301" i="14"/>
  <c r="L302" i="14"/>
  <c r="S301" i="14"/>
  <c r="N301" i="14"/>
  <c r="AB303" i="14"/>
  <c r="AD301" i="14"/>
  <c r="L301" i="14"/>
  <c r="AB302" i="14"/>
  <c r="S303" i="14"/>
  <c r="AB301" i="14"/>
  <c r="L303" i="14"/>
  <c r="U289" i="14"/>
  <c r="AJ289" i="14"/>
  <c r="G289" i="14" s="1"/>
  <c r="AI289" i="14"/>
  <c r="F289" i="14" s="1"/>
  <c r="AH289" i="14"/>
  <c r="AB291" i="14"/>
  <c r="AD289" i="14"/>
  <c r="L289" i="14"/>
  <c r="L291" i="14"/>
  <c r="S291" i="14"/>
  <c r="AB289" i="14"/>
  <c r="AB290" i="14"/>
  <c r="S290" i="14"/>
  <c r="V289" i="14"/>
  <c r="N289" i="14"/>
  <c r="L290" i="14"/>
  <c r="S289" i="14"/>
  <c r="U277" i="14"/>
  <c r="AI277" i="14"/>
  <c r="F277" i="14" s="1"/>
  <c r="AJ277" i="14"/>
  <c r="G277" i="14" s="1"/>
  <c r="AH277" i="14"/>
  <c r="S278" i="14"/>
  <c r="V277" i="14"/>
  <c r="L278" i="14"/>
  <c r="S277" i="14"/>
  <c r="N277" i="14"/>
  <c r="AB279" i="14"/>
  <c r="AD277" i="14"/>
  <c r="L277" i="14"/>
  <c r="L279" i="14"/>
  <c r="S279" i="14"/>
  <c r="AB277" i="14"/>
  <c r="AB278" i="14"/>
  <c r="U265" i="14"/>
  <c r="AJ265" i="14"/>
  <c r="G265" i="14" s="1"/>
  <c r="AI265" i="14"/>
  <c r="F265" i="14" s="1"/>
  <c r="AH265" i="14"/>
  <c r="AB267" i="14"/>
  <c r="AD265" i="14"/>
  <c r="L265" i="14"/>
  <c r="S267" i="14"/>
  <c r="AB265" i="14"/>
  <c r="L267" i="14"/>
  <c r="N265" i="14"/>
  <c r="AB266" i="14"/>
  <c r="S266" i="14"/>
  <c r="V265" i="14"/>
  <c r="L266" i="14"/>
  <c r="S265" i="14"/>
  <c r="U253" i="14"/>
  <c r="AI253" i="14"/>
  <c r="F253" i="14" s="1"/>
  <c r="AJ253" i="14"/>
  <c r="G253" i="14" s="1"/>
  <c r="AH253" i="14"/>
  <c r="S254" i="14"/>
  <c r="V253" i="14"/>
  <c r="L254" i="14"/>
  <c r="S253" i="14"/>
  <c r="N253" i="14"/>
  <c r="AB254" i="14"/>
  <c r="AB255" i="14"/>
  <c r="AD253" i="14"/>
  <c r="L253" i="14"/>
  <c r="L255" i="14"/>
  <c r="S255" i="14"/>
  <c r="AB253" i="14"/>
  <c r="U241" i="14"/>
  <c r="AH241" i="14"/>
  <c r="AJ241" i="14"/>
  <c r="G241" i="14" s="1"/>
  <c r="AI241" i="14"/>
  <c r="F241" i="14" s="1"/>
  <c r="AB243" i="14"/>
  <c r="AD241" i="14"/>
  <c r="L241" i="14"/>
  <c r="S243" i="14"/>
  <c r="AB241" i="14"/>
  <c r="L243" i="14"/>
  <c r="AB242" i="14"/>
  <c r="V241" i="14"/>
  <c r="S242" i="14"/>
  <c r="L242" i="14"/>
  <c r="S241" i="14"/>
  <c r="N241" i="14"/>
  <c r="AJ232" i="14"/>
  <c r="G232" i="14" s="1"/>
  <c r="L234" i="14"/>
  <c r="S232" i="14"/>
  <c r="S234" i="14"/>
  <c r="L233" i="14"/>
  <c r="AB232" i="14"/>
  <c r="L232" i="14"/>
  <c r="S233" i="14"/>
  <c r="AB234" i="14"/>
  <c r="AB233" i="14"/>
  <c r="AJ214" i="14"/>
  <c r="G214" i="14" s="1"/>
  <c r="L216" i="14"/>
  <c r="S214" i="14"/>
  <c r="S216" i="14"/>
  <c r="L215" i="14"/>
  <c r="AB214" i="14"/>
  <c r="L214" i="14"/>
  <c r="AB215" i="14"/>
  <c r="AB216" i="14"/>
  <c r="S215" i="14"/>
  <c r="AJ196" i="14"/>
  <c r="G196" i="14" s="1"/>
  <c r="L198" i="14"/>
  <c r="S196" i="14"/>
  <c r="U196" i="14" s="1"/>
  <c r="S198" i="14"/>
  <c r="L197" i="14"/>
  <c r="AB196" i="14"/>
  <c r="L196" i="14"/>
  <c r="AB198" i="14"/>
  <c r="S197" i="14"/>
  <c r="N196" i="14"/>
  <c r="AB197" i="14"/>
  <c r="AJ178" i="14"/>
  <c r="G178" i="14" s="1"/>
  <c r="S180" i="14"/>
  <c r="L179" i="14"/>
  <c r="AB178" i="14"/>
  <c r="S179" i="14"/>
  <c r="L180" i="14"/>
  <c r="L178" i="14"/>
  <c r="AB179" i="14"/>
  <c r="S178" i="14"/>
  <c r="AB180" i="14"/>
  <c r="AI160" i="14"/>
  <c r="AB161" i="14"/>
  <c r="S162" i="14"/>
  <c r="L160" i="14"/>
  <c r="AB162" i="14"/>
  <c r="L161" i="14"/>
  <c r="L162" i="14"/>
  <c r="AB160" i="14"/>
  <c r="S161" i="14"/>
  <c r="S160" i="14"/>
  <c r="AJ142" i="14"/>
  <c r="G142" i="14" s="1"/>
  <c r="S144" i="14"/>
  <c r="L143" i="14"/>
  <c r="N142" i="14" s="1"/>
  <c r="AB142" i="14"/>
  <c r="L142" i="14"/>
  <c r="AB144" i="14"/>
  <c r="S143" i="14"/>
  <c r="AD142" i="14"/>
  <c r="L144" i="14"/>
  <c r="AB143" i="14"/>
  <c r="S142" i="14"/>
  <c r="U142" i="14" s="1"/>
  <c r="AJ70" i="14"/>
  <c r="G70" i="14" s="1"/>
  <c r="S72" i="14"/>
  <c r="L71" i="14"/>
  <c r="AB70" i="14"/>
  <c r="L70" i="14"/>
  <c r="AB71" i="14"/>
  <c r="S70" i="14"/>
  <c r="S71" i="14"/>
  <c r="L72" i="14"/>
  <c r="AB72" i="14"/>
  <c r="S84" i="14"/>
  <c r="L83" i="14"/>
  <c r="AB82" i="14"/>
  <c r="L82" i="14"/>
  <c r="AB84" i="14"/>
  <c r="S83" i="14"/>
  <c r="L84" i="14"/>
  <c r="AB83" i="14"/>
  <c r="S82" i="14"/>
  <c r="AJ94" i="14"/>
  <c r="G94" i="14" s="1"/>
  <c r="S96" i="14"/>
  <c r="L95" i="14"/>
  <c r="AB94" i="14"/>
  <c r="L94" i="14"/>
  <c r="AB95" i="14"/>
  <c r="S94" i="14"/>
  <c r="S95" i="14"/>
  <c r="L96" i="14"/>
  <c r="N94" i="14" s="1"/>
  <c r="O94" i="14" s="1"/>
  <c r="AB96" i="14"/>
  <c r="AJ106" i="14"/>
  <c r="G106" i="14" s="1"/>
  <c r="S108" i="14"/>
  <c r="L107" i="14"/>
  <c r="AB106" i="14"/>
  <c r="L106" i="14"/>
  <c r="AB108" i="14"/>
  <c r="S107" i="14"/>
  <c r="AB107" i="14"/>
  <c r="L108" i="14"/>
  <c r="S106" i="14"/>
  <c r="AJ124" i="14"/>
  <c r="G124" i="14" s="1"/>
  <c r="S126" i="14"/>
  <c r="L125" i="14"/>
  <c r="N124" i="14" s="1"/>
  <c r="AB124" i="14"/>
  <c r="L124" i="14"/>
  <c r="AB126" i="14"/>
  <c r="S125" i="14"/>
  <c r="S124" i="14"/>
  <c r="U124" i="14" s="1"/>
  <c r="L126" i="14"/>
  <c r="AB125" i="14"/>
  <c r="AJ136" i="14"/>
  <c r="G136" i="14" s="1"/>
  <c r="S138" i="14"/>
  <c r="L137" i="14"/>
  <c r="N136" i="14" s="1"/>
  <c r="AB136" i="14"/>
  <c r="L136" i="14"/>
  <c r="AB138" i="14"/>
  <c r="S137" i="14"/>
  <c r="AB137" i="14"/>
  <c r="S136" i="14"/>
  <c r="L138" i="14"/>
  <c r="AI55" i="14"/>
  <c r="AB57" i="14"/>
  <c r="S56" i="14"/>
  <c r="L56" i="14"/>
  <c r="N55" i="14" s="1"/>
  <c r="O55" i="14" s="1"/>
  <c r="AB56" i="14"/>
  <c r="S57" i="14"/>
  <c r="AB55" i="14"/>
  <c r="L55" i="14"/>
  <c r="S55" i="14"/>
  <c r="L57" i="14"/>
  <c r="AJ190" i="14"/>
  <c r="G190" i="14" s="1"/>
  <c r="L192" i="14"/>
  <c r="S190" i="14"/>
  <c r="S192" i="14"/>
  <c r="L191" i="14"/>
  <c r="AB190" i="14"/>
  <c r="L190" i="14"/>
  <c r="AB191" i="14"/>
  <c r="S191" i="14"/>
  <c r="AB192" i="14"/>
  <c r="AJ226" i="14"/>
  <c r="G226" i="14" s="1"/>
  <c r="L228" i="14"/>
  <c r="S226" i="14"/>
  <c r="S228" i="14"/>
  <c r="L227" i="14"/>
  <c r="AB226" i="14"/>
  <c r="L226" i="14"/>
  <c r="AB227" i="14"/>
  <c r="S227" i="14"/>
  <c r="AB228" i="14"/>
  <c r="AJ220" i="14"/>
  <c r="G220" i="14" s="1"/>
  <c r="L222" i="14"/>
  <c r="S220" i="14"/>
  <c r="S222" i="14"/>
  <c r="L221" i="14"/>
  <c r="AB220" i="14"/>
  <c r="L220" i="14"/>
  <c r="AB222" i="14"/>
  <c r="S221" i="14"/>
  <c r="AB221" i="14"/>
  <c r="N220" i="14"/>
  <c r="AJ208" i="14"/>
  <c r="G208" i="14" s="1"/>
  <c r="L210" i="14"/>
  <c r="S208" i="14"/>
  <c r="S210" i="14"/>
  <c r="L209" i="14"/>
  <c r="AB208" i="14"/>
  <c r="L208" i="14"/>
  <c r="S209" i="14"/>
  <c r="AB210" i="14"/>
  <c r="AB209" i="14"/>
  <c r="AJ202" i="14"/>
  <c r="G202" i="14" s="1"/>
  <c r="L204" i="14"/>
  <c r="S202" i="14"/>
  <c r="S204" i="14"/>
  <c r="L203" i="14"/>
  <c r="AB202" i="14"/>
  <c r="L202" i="14"/>
  <c r="AB203" i="14"/>
  <c r="AB204" i="14"/>
  <c r="S203" i="14"/>
  <c r="AJ184" i="14"/>
  <c r="G184" i="14" s="1"/>
  <c r="L186" i="14"/>
  <c r="S184" i="14"/>
  <c r="S186" i="14"/>
  <c r="L185" i="14"/>
  <c r="AB184" i="14"/>
  <c r="L184" i="14"/>
  <c r="S185" i="14"/>
  <c r="AB186" i="14"/>
  <c r="AB185" i="14"/>
  <c r="AD184" i="14" s="1"/>
  <c r="AJ172" i="14"/>
  <c r="G172" i="14" s="1"/>
  <c r="AB173" i="14"/>
  <c r="S174" i="14"/>
  <c r="L173" i="14"/>
  <c r="AB172" i="14"/>
  <c r="L172" i="14"/>
  <c r="L174" i="14"/>
  <c r="AB174" i="14"/>
  <c r="S173" i="14"/>
  <c r="S172" i="14"/>
  <c r="AJ166" i="14"/>
  <c r="G166" i="14" s="1"/>
  <c r="AB167" i="14"/>
  <c r="AB168" i="14"/>
  <c r="L167" i="14"/>
  <c r="S167" i="14"/>
  <c r="AB166" i="14"/>
  <c r="S166" i="14"/>
  <c r="L166" i="14"/>
  <c r="L168" i="14"/>
  <c r="S168" i="14"/>
  <c r="AI154" i="14"/>
  <c r="AB155" i="14"/>
  <c r="L156" i="14"/>
  <c r="S156" i="14"/>
  <c r="L154" i="14"/>
  <c r="L155" i="14"/>
  <c r="S154" i="14"/>
  <c r="S155" i="14"/>
  <c r="AB156" i="14"/>
  <c r="AB154" i="14"/>
  <c r="AJ148" i="14"/>
  <c r="G148" i="14" s="1"/>
  <c r="AB149" i="14"/>
  <c r="S149" i="14"/>
  <c r="AB148" i="14"/>
  <c r="AD148" i="14" s="1"/>
  <c r="L148" i="14"/>
  <c r="L150" i="14"/>
  <c r="N148" i="14" s="1"/>
  <c r="L149" i="14"/>
  <c r="S148" i="14"/>
  <c r="U148" i="14" s="1"/>
  <c r="AB150" i="14"/>
  <c r="S150" i="14"/>
  <c r="L60" i="14"/>
  <c r="S58" i="14"/>
  <c r="AB59" i="14"/>
  <c r="S60" i="14"/>
  <c r="L59" i="14"/>
  <c r="AB58" i="14"/>
  <c r="L58" i="14"/>
  <c r="AB60" i="14"/>
  <c r="S59" i="14"/>
  <c r="L66" i="14"/>
  <c r="S64" i="14"/>
  <c r="AB65" i="14"/>
  <c r="S66" i="14"/>
  <c r="L65" i="14"/>
  <c r="AB64" i="14"/>
  <c r="L64" i="14"/>
  <c r="S65" i="14"/>
  <c r="AB66" i="14"/>
  <c r="AI76" i="14"/>
  <c r="S78" i="14"/>
  <c r="L77" i="14"/>
  <c r="AB76" i="14"/>
  <c r="AE76" i="14" s="1"/>
  <c r="L76" i="14"/>
  <c r="L78" i="14"/>
  <c r="AB77" i="14"/>
  <c r="S76" i="14"/>
  <c r="AB78" i="14"/>
  <c r="S77" i="14"/>
  <c r="AJ88" i="14"/>
  <c r="G88" i="14" s="1"/>
  <c r="S90" i="14"/>
  <c r="L89" i="14"/>
  <c r="AB88" i="14"/>
  <c r="AE88" i="14" s="1"/>
  <c r="L88" i="14"/>
  <c r="S89" i="14"/>
  <c r="AB89" i="14"/>
  <c r="S88" i="14"/>
  <c r="AB90" i="14"/>
  <c r="L90" i="14"/>
  <c r="AJ100" i="14"/>
  <c r="G100" i="14" s="1"/>
  <c r="S102" i="14"/>
  <c r="L101" i="14"/>
  <c r="AB100" i="14"/>
  <c r="L100" i="14"/>
  <c r="L102" i="14"/>
  <c r="AB101" i="14"/>
  <c r="S100" i="14"/>
  <c r="AB102" i="14"/>
  <c r="S101" i="14"/>
  <c r="AJ112" i="14"/>
  <c r="G112" i="14" s="1"/>
  <c r="S114" i="14"/>
  <c r="L113" i="14"/>
  <c r="AB112" i="14"/>
  <c r="L112" i="14"/>
  <c r="AB114" i="14"/>
  <c r="S113" i="14"/>
  <c r="AB113" i="14"/>
  <c r="AD112" i="14" s="1"/>
  <c r="S112" i="14"/>
  <c r="L114" i="14"/>
  <c r="AJ118" i="14"/>
  <c r="G118" i="14" s="1"/>
  <c r="S120" i="14"/>
  <c r="L119" i="14"/>
  <c r="AB118" i="14"/>
  <c r="L118" i="14"/>
  <c r="AB120" i="14"/>
  <c r="S119" i="14"/>
  <c r="L120" i="14"/>
  <c r="AB119" i="14"/>
  <c r="AD118" i="14" s="1"/>
  <c r="S118" i="14"/>
  <c r="AI130" i="14"/>
  <c r="S132" i="14"/>
  <c r="L131" i="14"/>
  <c r="AB130" i="14"/>
  <c r="L130" i="14"/>
  <c r="AB132" i="14"/>
  <c r="S131" i="14"/>
  <c r="S130" i="14"/>
  <c r="AB131" i="14"/>
  <c r="L132" i="14"/>
  <c r="AB51" i="14"/>
  <c r="S50" i="14"/>
  <c r="AB50" i="14"/>
  <c r="S49" i="14"/>
  <c r="S51" i="14"/>
  <c r="L49" i="14"/>
  <c r="L50" i="14"/>
  <c r="AB49" i="14"/>
  <c r="L51" i="14"/>
  <c r="AB63" i="14"/>
  <c r="S62" i="14"/>
  <c r="L62" i="14"/>
  <c r="AB62" i="14"/>
  <c r="S63" i="14"/>
  <c r="AB61" i="14"/>
  <c r="L61" i="14"/>
  <c r="S61" i="14"/>
  <c r="L63" i="14"/>
  <c r="AB86" i="14"/>
  <c r="L87" i="14"/>
  <c r="S85" i="14"/>
  <c r="S87" i="14"/>
  <c r="L85" i="14"/>
  <c r="S86" i="14"/>
  <c r="AB85" i="14"/>
  <c r="L86" i="14"/>
  <c r="AB87" i="14"/>
  <c r="AJ115" i="14"/>
  <c r="G115" i="14" s="1"/>
  <c r="AB116" i="14"/>
  <c r="L117" i="14"/>
  <c r="S115" i="14"/>
  <c r="AB117" i="14"/>
  <c r="S117" i="14"/>
  <c r="L116" i="14"/>
  <c r="S116" i="14"/>
  <c r="L115" i="14"/>
  <c r="AB115" i="14"/>
  <c r="AJ121" i="14"/>
  <c r="G121" i="14" s="1"/>
  <c r="AB122" i="14"/>
  <c r="L123" i="14"/>
  <c r="S121" i="14"/>
  <c r="L122" i="14"/>
  <c r="AB123" i="14"/>
  <c r="S122" i="14"/>
  <c r="AB121" i="14"/>
  <c r="L121" i="14"/>
  <c r="S123" i="14"/>
  <c r="L54" i="14"/>
  <c r="S52" i="14"/>
  <c r="AB53" i="14"/>
  <c r="S54" i="14"/>
  <c r="L53" i="14"/>
  <c r="AB52" i="14"/>
  <c r="L52" i="14"/>
  <c r="S53" i="14"/>
  <c r="AB54" i="14"/>
  <c r="AJ229" i="14"/>
  <c r="G229" i="14" s="1"/>
  <c r="AB231" i="14"/>
  <c r="S230" i="14"/>
  <c r="AB230" i="14"/>
  <c r="S231" i="14"/>
  <c r="AB229" i="14"/>
  <c r="L229" i="14"/>
  <c r="L230" i="14"/>
  <c r="L231" i="14"/>
  <c r="S229" i="14"/>
  <c r="AJ223" i="14"/>
  <c r="G223" i="14" s="1"/>
  <c r="AB225" i="14"/>
  <c r="S224" i="14"/>
  <c r="AB224" i="14"/>
  <c r="L225" i="14"/>
  <c r="S223" i="14"/>
  <c r="AB223" i="14"/>
  <c r="L224" i="14"/>
  <c r="S225" i="14"/>
  <c r="L223" i="14"/>
  <c r="AJ217" i="14"/>
  <c r="G217" i="14" s="1"/>
  <c r="AB219" i="14"/>
  <c r="S218" i="14"/>
  <c r="AB218" i="14"/>
  <c r="L218" i="14"/>
  <c r="S219" i="14"/>
  <c r="AB217" i="14"/>
  <c r="L217" i="14"/>
  <c r="L219" i="14"/>
  <c r="S217" i="14"/>
  <c r="AJ211" i="14"/>
  <c r="G211" i="14" s="1"/>
  <c r="AB213" i="14"/>
  <c r="S212" i="14"/>
  <c r="AB212" i="14"/>
  <c r="S211" i="14"/>
  <c r="L213" i="14"/>
  <c r="L212" i="14"/>
  <c r="L211" i="14"/>
  <c r="S213" i="14"/>
  <c r="AB211" i="14"/>
  <c r="AJ205" i="14"/>
  <c r="G205" i="14" s="1"/>
  <c r="AB207" i="14"/>
  <c r="S206" i="14"/>
  <c r="AB206" i="14"/>
  <c r="S207" i="14"/>
  <c r="AB205" i="14"/>
  <c r="L205" i="14"/>
  <c r="L206" i="14"/>
  <c r="S205" i="14"/>
  <c r="L207" i="14"/>
  <c r="AJ199" i="14"/>
  <c r="G199" i="14" s="1"/>
  <c r="AB201" i="14"/>
  <c r="S200" i="14"/>
  <c r="AB200" i="14"/>
  <c r="L201" i="14"/>
  <c r="S199" i="14"/>
  <c r="L200" i="14"/>
  <c r="L199" i="14"/>
  <c r="N199" i="14" s="1"/>
  <c r="S201" i="14"/>
  <c r="AB199" i="14"/>
  <c r="AJ193" i="14"/>
  <c r="G193" i="14" s="1"/>
  <c r="AB195" i="14"/>
  <c r="S194" i="14"/>
  <c r="AB194" i="14"/>
  <c r="L194" i="14"/>
  <c r="S195" i="14"/>
  <c r="AB193" i="14"/>
  <c r="L193" i="14"/>
  <c r="S193" i="14"/>
  <c r="L195" i="14"/>
  <c r="AJ187" i="14"/>
  <c r="G187" i="14" s="1"/>
  <c r="AB189" i="14"/>
  <c r="S188" i="14"/>
  <c r="AB188" i="14"/>
  <c r="S187" i="14"/>
  <c r="L189" i="14"/>
  <c r="S189" i="14"/>
  <c r="AB187" i="14"/>
  <c r="L188" i="14"/>
  <c r="L187" i="14"/>
  <c r="AJ181" i="14"/>
  <c r="G181" i="14" s="1"/>
  <c r="AB183" i="14"/>
  <c r="S182" i="14"/>
  <c r="AB182" i="14"/>
  <c r="S183" i="14"/>
  <c r="AB181" i="14"/>
  <c r="L181" i="14"/>
  <c r="L182" i="14"/>
  <c r="L183" i="14"/>
  <c r="S181" i="14"/>
  <c r="AJ175" i="14"/>
  <c r="G175" i="14" s="1"/>
  <c r="S177" i="14"/>
  <c r="L176" i="14"/>
  <c r="AB175" i="14"/>
  <c r="AD175" i="14" s="1"/>
  <c r="L175" i="14"/>
  <c r="AB176" i="14"/>
  <c r="S176" i="14"/>
  <c r="L177" i="14"/>
  <c r="S175" i="14"/>
  <c r="AB177" i="14"/>
  <c r="AJ169" i="14"/>
  <c r="G169" i="14" s="1"/>
  <c r="S171" i="14"/>
  <c r="L170" i="14"/>
  <c r="AB169" i="14"/>
  <c r="L169" i="14"/>
  <c r="AB170" i="14"/>
  <c r="AB171" i="14"/>
  <c r="S170" i="14"/>
  <c r="S169" i="14"/>
  <c r="L171" i="14"/>
  <c r="AJ163" i="14"/>
  <c r="G163" i="14" s="1"/>
  <c r="S165" i="14"/>
  <c r="L164" i="14"/>
  <c r="AB163" i="14"/>
  <c r="L163" i="14"/>
  <c r="AB164" i="14"/>
  <c r="S163" i="14"/>
  <c r="L165" i="14"/>
  <c r="AB165" i="14"/>
  <c r="S164" i="14"/>
  <c r="AI157" i="14"/>
  <c r="S159" i="14"/>
  <c r="L158" i="14"/>
  <c r="AB157" i="14"/>
  <c r="AD157" i="14" s="1"/>
  <c r="L157" i="14"/>
  <c r="S158" i="14"/>
  <c r="AB158" i="14"/>
  <c r="S157" i="14"/>
  <c r="L159" i="14"/>
  <c r="AB159" i="14"/>
  <c r="AJ151" i="14"/>
  <c r="G151" i="14" s="1"/>
  <c r="S153" i="14"/>
  <c r="L152" i="14"/>
  <c r="AB151" i="14"/>
  <c r="L151" i="14"/>
  <c r="AB153" i="14"/>
  <c r="S152" i="14"/>
  <c r="S151" i="14"/>
  <c r="AB152" i="14"/>
  <c r="L153" i="14"/>
  <c r="AI145" i="14"/>
  <c r="AB146" i="14"/>
  <c r="L147" i="14"/>
  <c r="S145" i="14"/>
  <c r="L146" i="14"/>
  <c r="S146" i="14"/>
  <c r="AB145" i="14"/>
  <c r="L145" i="14"/>
  <c r="AB147" i="14"/>
  <c r="S147" i="14"/>
  <c r="AI139" i="14"/>
  <c r="AB140" i="14"/>
  <c r="L141" i="14"/>
  <c r="S139" i="14"/>
  <c r="AB141" i="14"/>
  <c r="L140" i="14"/>
  <c r="S141" i="14"/>
  <c r="AB139" i="14"/>
  <c r="L139" i="14"/>
  <c r="S140" i="14"/>
  <c r="AB68" i="14"/>
  <c r="S69" i="14"/>
  <c r="L69" i="14"/>
  <c r="L67" i="14"/>
  <c r="AB69" i="14"/>
  <c r="L68" i="14"/>
  <c r="AB67" i="14"/>
  <c r="S68" i="14"/>
  <c r="S67" i="14"/>
  <c r="AJ73" i="14"/>
  <c r="G73" i="14" s="1"/>
  <c r="AB74" i="14"/>
  <c r="AB75" i="14"/>
  <c r="L74" i="14"/>
  <c r="S75" i="14"/>
  <c r="L73" i="14"/>
  <c r="S74" i="14"/>
  <c r="AB73" i="14"/>
  <c r="S73" i="14"/>
  <c r="L75" i="14"/>
  <c r="AJ79" i="14"/>
  <c r="G79" i="14" s="1"/>
  <c r="AB80" i="14"/>
  <c r="S80" i="14"/>
  <c r="AB79" i="14"/>
  <c r="AE79" i="14" s="1"/>
  <c r="S79" i="14"/>
  <c r="L80" i="14"/>
  <c r="L81" i="14"/>
  <c r="AB81" i="14"/>
  <c r="L79" i="14"/>
  <c r="S81" i="14"/>
  <c r="AJ91" i="14"/>
  <c r="G91" i="14" s="1"/>
  <c r="AB92" i="14"/>
  <c r="S93" i="14"/>
  <c r="L91" i="14"/>
  <c r="AB93" i="14"/>
  <c r="L92" i="14"/>
  <c r="L93" i="14"/>
  <c r="AB91" i="14"/>
  <c r="S91" i="14"/>
  <c r="S92" i="14"/>
  <c r="AI97" i="14"/>
  <c r="AB98" i="14"/>
  <c r="AB99" i="14"/>
  <c r="L98" i="14"/>
  <c r="S98" i="14"/>
  <c r="AB97" i="14"/>
  <c r="S97" i="14"/>
  <c r="S99" i="14"/>
  <c r="L97" i="14"/>
  <c r="N97" i="14" s="1"/>
  <c r="L99" i="14"/>
  <c r="AJ103" i="14"/>
  <c r="G103" i="14" s="1"/>
  <c r="AB104" i="14"/>
  <c r="S104" i="14"/>
  <c r="AB103" i="14"/>
  <c r="S103" i="14"/>
  <c r="L104" i="14"/>
  <c r="L105" i="14"/>
  <c r="AB105" i="14"/>
  <c r="L103" i="14"/>
  <c r="S105" i="14"/>
  <c r="AJ109" i="14"/>
  <c r="G109" i="14" s="1"/>
  <c r="AB110" i="14"/>
  <c r="L111" i="14"/>
  <c r="S109" i="14"/>
  <c r="S111" i="14"/>
  <c r="S110" i="14"/>
  <c r="AB109" i="14"/>
  <c r="L109" i="14"/>
  <c r="AB111" i="14"/>
  <c r="L110" i="14"/>
  <c r="AJ127" i="14"/>
  <c r="G127" i="14" s="1"/>
  <c r="AB128" i="14"/>
  <c r="L129" i="14"/>
  <c r="S127" i="14"/>
  <c r="S128" i="14"/>
  <c r="AB127" i="14"/>
  <c r="L127" i="14"/>
  <c r="L128" i="14"/>
  <c r="S129" i="14"/>
  <c r="AB129" i="14"/>
  <c r="AJ133" i="14"/>
  <c r="G133" i="14" s="1"/>
  <c r="AB134" i="14"/>
  <c r="L135" i="14"/>
  <c r="S133" i="14"/>
  <c r="S135" i="14"/>
  <c r="S134" i="14"/>
  <c r="AB133" i="14"/>
  <c r="L133" i="14"/>
  <c r="AB135" i="14"/>
  <c r="L134" i="14"/>
  <c r="AI25" i="14"/>
  <c r="L48" i="14"/>
  <c r="S46" i="14"/>
  <c r="AB47" i="14"/>
  <c r="AB48" i="14"/>
  <c r="S47" i="14"/>
  <c r="S48" i="14"/>
  <c r="L47" i="14"/>
  <c r="AB46" i="14"/>
  <c r="L46" i="14"/>
  <c r="AJ37" i="14"/>
  <c r="G37" i="14" s="1"/>
  <c r="AI19" i="14"/>
  <c r="AB45" i="14"/>
  <c r="S44" i="14"/>
  <c r="AB43" i="14"/>
  <c r="L43" i="14"/>
  <c r="S45" i="14"/>
  <c r="L44" i="14"/>
  <c r="S43" i="14"/>
  <c r="L45" i="14"/>
  <c r="AB44" i="14"/>
  <c r="AB42" i="14"/>
  <c r="S41" i="14"/>
  <c r="AB40" i="14"/>
  <c r="L40" i="14"/>
  <c r="S42" i="14"/>
  <c r="L41" i="14"/>
  <c r="S40" i="14"/>
  <c r="L42" i="14"/>
  <c r="AB41" i="14"/>
  <c r="L39" i="14"/>
  <c r="AB38" i="14"/>
  <c r="AB39" i="14"/>
  <c r="S38" i="14"/>
  <c r="AB37" i="14"/>
  <c r="L37" i="14"/>
  <c r="S39" i="14"/>
  <c r="L38" i="14"/>
  <c r="S37" i="14"/>
  <c r="AB35" i="14"/>
  <c r="AB36" i="14"/>
  <c r="S35" i="14"/>
  <c r="AB34" i="14"/>
  <c r="L34" i="14"/>
  <c r="S36" i="14"/>
  <c r="L35" i="14"/>
  <c r="S34" i="14"/>
  <c r="L36" i="14"/>
  <c r="S33" i="14"/>
  <c r="L32" i="14"/>
  <c r="S31" i="14"/>
  <c r="L33" i="14"/>
  <c r="AB32" i="14"/>
  <c r="AB33" i="14"/>
  <c r="S32" i="14"/>
  <c r="AB31" i="14"/>
  <c r="L31" i="14"/>
  <c r="AB29" i="14"/>
  <c r="AB30" i="14"/>
  <c r="S29" i="14"/>
  <c r="AB28" i="14"/>
  <c r="L28" i="14"/>
  <c r="S30" i="14"/>
  <c r="L29" i="14"/>
  <c r="S28" i="14"/>
  <c r="L30" i="14"/>
  <c r="L27" i="14"/>
  <c r="AB26" i="14"/>
  <c r="AB27" i="14"/>
  <c r="S26" i="14"/>
  <c r="AB25" i="14"/>
  <c r="L25" i="14"/>
  <c r="S27" i="14"/>
  <c r="L26" i="14"/>
  <c r="S25" i="14"/>
  <c r="S24" i="14"/>
  <c r="L23" i="14"/>
  <c r="S22" i="14"/>
  <c r="L24" i="14"/>
  <c r="AB23" i="14"/>
  <c r="AB24" i="14"/>
  <c r="S23" i="14"/>
  <c r="AB22" i="14"/>
  <c r="L22" i="14"/>
  <c r="AB10" i="14"/>
  <c r="L12" i="14"/>
  <c r="AB12" i="14"/>
  <c r="L11" i="14"/>
  <c r="AB11" i="14"/>
  <c r="L10" i="14"/>
  <c r="S10" i="14"/>
  <c r="S13" i="14"/>
  <c r="AB14" i="14"/>
  <c r="L13" i="14"/>
  <c r="AB13" i="14"/>
  <c r="L15" i="14"/>
  <c r="AB15" i="14"/>
  <c r="L14" i="14"/>
  <c r="S16" i="14"/>
  <c r="AB18" i="14"/>
  <c r="L18" i="14"/>
  <c r="L17" i="14"/>
  <c r="AB16" i="14"/>
  <c r="L16" i="14"/>
  <c r="AB17" i="14"/>
  <c r="S19" i="14"/>
  <c r="AB20" i="14"/>
  <c r="L21" i="14"/>
  <c r="AB19" i="14"/>
  <c r="L20" i="14"/>
  <c r="L19" i="14"/>
  <c r="AB21" i="14"/>
  <c r="E298" i="14"/>
  <c r="E304" i="14"/>
  <c r="E292" i="14"/>
  <c r="E286" i="14"/>
  <c r="E280" i="14"/>
  <c r="E274" i="14"/>
  <c r="E268" i="14"/>
  <c r="E262" i="14"/>
  <c r="E256" i="14"/>
  <c r="E250" i="14"/>
  <c r="E244" i="14"/>
  <c r="E238" i="14"/>
  <c r="G307" i="14"/>
  <c r="F307" i="14"/>
  <c r="E307" i="14"/>
  <c r="E301" i="14"/>
  <c r="E295" i="14"/>
  <c r="E289" i="14"/>
  <c r="E283" i="14"/>
  <c r="E277" i="14"/>
  <c r="E271" i="14"/>
  <c r="E265" i="14"/>
  <c r="E259" i="14"/>
  <c r="E253" i="14"/>
  <c r="E247" i="14"/>
  <c r="E241" i="14"/>
  <c r="E235" i="14"/>
  <c r="S20" i="14"/>
  <c r="S21" i="14"/>
  <c r="S17" i="14"/>
  <c r="S18" i="14"/>
  <c r="S12" i="14"/>
  <c r="S11" i="14"/>
  <c r="S14" i="14"/>
  <c r="S15" i="14"/>
  <c r="S92" i="1"/>
  <c r="S108" i="1"/>
  <c r="S90" i="1"/>
  <c r="S94" i="1"/>
  <c r="S96" i="1"/>
  <c r="D307" i="14"/>
  <c r="J5" i="12"/>
  <c r="D304" i="14"/>
  <c r="P4" i="12"/>
  <c r="S104" i="1"/>
  <c r="S105" i="1"/>
  <c r="S89" i="1"/>
  <c r="S93" i="1"/>
  <c r="S101" i="1"/>
  <c r="S103" i="1"/>
  <c r="S84" i="1"/>
  <c r="S88" i="1"/>
  <c r="S87" i="1"/>
  <c r="F343" i="6"/>
  <c r="F333" i="6"/>
  <c r="F323" i="6"/>
  <c r="F308" i="6"/>
  <c r="F293" i="6"/>
  <c r="F288" i="6"/>
  <c r="F278" i="6"/>
  <c r="F268" i="6"/>
  <c r="F233" i="6"/>
  <c r="F223" i="6"/>
  <c r="F208" i="6"/>
  <c r="F198" i="6"/>
  <c r="F193" i="6"/>
  <c r="F183" i="6"/>
  <c r="F178" i="6"/>
  <c r="F168" i="6"/>
  <c r="F148" i="6"/>
  <c r="F128" i="6"/>
  <c r="E88" i="6"/>
  <c r="M32" i="6"/>
  <c r="L32" i="6"/>
  <c r="K32" i="6"/>
  <c r="J32" i="6"/>
  <c r="I32" i="6"/>
  <c r="H32" i="6"/>
  <c r="N32" i="6" s="1"/>
  <c r="M31" i="6"/>
  <c r="L31" i="6"/>
  <c r="K31" i="6"/>
  <c r="J31" i="6"/>
  <c r="I31" i="6"/>
  <c r="H31" i="6"/>
  <c r="N31" i="6" s="1"/>
  <c r="M30" i="6"/>
  <c r="L30" i="6"/>
  <c r="K30" i="6"/>
  <c r="J30" i="6"/>
  <c r="I30" i="6"/>
  <c r="H30" i="6"/>
  <c r="N30" i="6" s="1"/>
  <c r="M29" i="6"/>
  <c r="L29" i="6"/>
  <c r="K29" i="6"/>
  <c r="J29" i="6"/>
  <c r="I29" i="6"/>
  <c r="H29" i="6"/>
  <c r="N29" i="6" s="1"/>
  <c r="M27" i="6"/>
  <c r="L27" i="6"/>
  <c r="K27" i="6"/>
  <c r="J27" i="6"/>
  <c r="I27" i="6"/>
  <c r="H27" i="6"/>
  <c r="N27" i="6" s="1"/>
  <c r="M26" i="6"/>
  <c r="L26" i="6"/>
  <c r="K26" i="6"/>
  <c r="J26" i="6"/>
  <c r="I26" i="6"/>
  <c r="H26" i="6"/>
  <c r="N26" i="6" s="1"/>
  <c r="M25" i="6"/>
  <c r="L25" i="6"/>
  <c r="K25" i="6"/>
  <c r="J25" i="6"/>
  <c r="I25" i="6"/>
  <c r="H25" i="6"/>
  <c r="N25" i="6" s="1"/>
  <c r="S6" i="1"/>
  <c r="K7" i="1"/>
  <c r="N91" i="14" l="1"/>
  <c r="O91" i="14" s="1"/>
  <c r="AD43" i="14"/>
  <c r="AE43" i="14" s="1"/>
  <c r="N67" i="14"/>
  <c r="O67" i="14" s="1"/>
  <c r="AD94" i="14"/>
  <c r="AD49" i="14"/>
  <c r="U94" i="14"/>
  <c r="AE94" i="14"/>
  <c r="AE49" i="14"/>
  <c r="N37" i="14"/>
  <c r="O37" i="14" s="1"/>
  <c r="AE25" i="14"/>
  <c r="U163" i="14"/>
  <c r="U115" i="14"/>
  <c r="U88" i="14"/>
  <c r="W88" i="14" s="1"/>
  <c r="U133" i="14"/>
  <c r="U145" i="14"/>
  <c r="U184" i="14"/>
  <c r="U190" i="14"/>
  <c r="U103" i="14"/>
  <c r="U97" i="14"/>
  <c r="U139" i="14"/>
  <c r="U199" i="14"/>
  <c r="U226" i="14"/>
  <c r="S81" i="1" s="1"/>
  <c r="U55" i="14"/>
  <c r="U136" i="14"/>
  <c r="U160" i="14"/>
  <c r="S59" i="1" s="1"/>
  <c r="U232" i="14"/>
  <c r="S83" i="1" s="1"/>
  <c r="U37" i="14"/>
  <c r="W37" i="14" s="1"/>
  <c r="U109" i="14"/>
  <c r="AJ67" i="14"/>
  <c r="U67" i="14"/>
  <c r="U175" i="14"/>
  <c r="U166" i="14"/>
  <c r="U208" i="14"/>
  <c r="U220" i="14"/>
  <c r="AD52" i="14"/>
  <c r="AE52" i="14" s="1"/>
  <c r="AD178" i="14"/>
  <c r="AD97" i="14"/>
  <c r="AD67" i="14"/>
  <c r="AE67" i="14" s="1"/>
  <c r="AD232" i="14"/>
  <c r="N232" i="14"/>
  <c r="AD229" i="14"/>
  <c r="N229" i="14"/>
  <c r="AD226" i="14"/>
  <c r="N226" i="14"/>
  <c r="AD223" i="14"/>
  <c r="N223" i="14"/>
  <c r="AD220" i="14"/>
  <c r="S79" i="1"/>
  <c r="AD217" i="14"/>
  <c r="N217" i="14"/>
  <c r="AD214" i="14"/>
  <c r="N214" i="14"/>
  <c r="AD211" i="14"/>
  <c r="N211" i="14"/>
  <c r="AD208" i="14"/>
  <c r="N208" i="14"/>
  <c r="N205" i="14"/>
  <c r="AD202" i="14"/>
  <c r="N202" i="14"/>
  <c r="AD199" i="14"/>
  <c r="AD196" i="14"/>
  <c r="AD193" i="14"/>
  <c r="N193" i="14"/>
  <c r="AD190" i="14"/>
  <c r="N190" i="14"/>
  <c r="AD187" i="14"/>
  <c r="N187" i="14"/>
  <c r="N184" i="14"/>
  <c r="AD181" i="14"/>
  <c r="N181" i="14"/>
  <c r="N178" i="14"/>
  <c r="N175" i="14"/>
  <c r="N172" i="14"/>
  <c r="AD169" i="14"/>
  <c r="N169" i="14"/>
  <c r="AD166" i="14"/>
  <c r="N166" i="14"/>
  <c r="AD163" i="14"/>
  <c r="N163" i="14"/>
  <c r="F160" i="14"/>
  <c r="AD160" i="14"/>
  <c r="N160" i="14"/>
  <c r="F157" i="14"/>
  <c r="N157" i="14"/>
  <c r="F154" i="14"/>
  <c r="N154" i="14"/>
  <c r="N151" i="14"/>
  <c r="F145" i="14"/>
  <c r="N145" i="14"/>
  <c r="F139" i="14"/>
  <c r="N139" i="14"/>
  <c r="AD136" i="14"/>
  <c r="S51" i="1"/>
  <c r="S50" i="1"/>
  <c r="N133" i="14"/>
  <c r="F130" i="14"/>
  <c r="AD130" i="14"/>
  <c r="N130" i="14"/>
  <c r="N127" i="14"/>
  <c r="AD124" i="14"/>
  <c r="N121" i="14"/>
  <c r="N118" i="14"/>
  <c r="N115" i="14"/>
  <c r="N112" i="14"/>
  <c r="N109" i="14"/>
  <c r="AD106" i="14"/>
  <c r="N106" i="14"/>
  <c r="AD103" i="14"/>
  <c r="N103" i="14"/>
  <c r="AD100" i="14"/>
  <c r="N100" i="14"/>
  <c r="F97" i="14"/>
  <c r="AD91" i="14"/>
  <c r="AE91" i="14" s="1"/>
  <c r="AD88" i="14"/>
  <c r="N88" i="14"/>
  <c r="N85" i="14"/>
  <c r="O85" i="14" s="1"/>
  <c r="AD82" i="14"/>
  <c r="AE82" i="14" s="1"/>
  <c r="N82" i="14"/>
  <c r="AD79" i="14"/>
  <c r="N79" i="14"/>
  <c r="AD76" i="14"/>
  <c r="N76" i="14"/>
  <c r="O76" i="14" s="1"/>
  <c r="AD73" i="14"/>
  <c r="AE73" i="14" s="1"/>
  <c r="N73" i="14"/>
  <c r="AD70" i="14"/>
  <c r="AE70" i="14" s="1"/>
  <c r="N70" i="14"/>
  <c r="AD64" i="14"/>
  <c r="AE64" i="14" s="1"/>
  <c r="N64" i="14"/>
  <c r="O64" i="14" s="1"/>
  <c r="AD61" i="14"/>
  <c r="AE61" i="14" s="1"/>
  <c r="N61" i="14"/>
  <c r="O61" i="14" s="1"/>
  <c r="AD58" i="14"/>
  <c r="AE58" i="14" s="1"/>
  <c r="N58" i="14"/>
  <c r="O58" i="14" s="1"/>
  <c r="F55" i="14"/>
  <c r="AD55" i="14"/>
  <c r="AE55" i="14" s="1"/>
  <c r="N52" i="14"/>
  <c r="O52" i="14" s="1"/>
  <c r="N49" i="14"/>
  <c r="O49" i="14" s="1"/>
  <c r="AD46" i="14"/>
  <c r="AE46" i="14" s="1"/>
  <c r="N46" i="14"/>
  <c r="N43" i="14"/>
  <c r="O43" i="14" s="1"/>
  <c r="N40" i="14"/>
  <c r="O40" i="14" s="1"/>
  <c r="AD37" i="14"/>
  <c r="AE37" i="14" s="1"/>
  <c r="AD34" i="14"/>
  <c r="AE34" i="14" s="1"/>
  <c r="N34" i="14"/>
  <c r="O34" i="14" s="1"/>
  <c r="N31" i="14"/>
  <c r="O31" i="14" s="1"/>
  <c r="N28" i="14"/>
  <c r="O28" i="14" s="1"/>
  <c r="F25" i="14"/>
  <c r="N25" i="14"/>
  <c r="N22" i="14"/>
  <c r="O22" i="14" s="1"/>
  <c r="AD19" i="14"/>
  <c r="AE19" i="14" s="1"/>
  <c r="N19" i="14"/>
  <c r="O19" i="14" s="1"/>
  <c r="AD205" i="14"/>
  <c r="AD28" i="14"/>
  <c r="AE28" i="14" s="1"/>
  <c r="AD133" i="14"/>
  <c r="AD109" i="14"/>
  <c r="AD145" i="14"/>
  <c r="AD151" i="14"/>
  <c r="AD172" i="14"/>
  <c r="AD121" i="14"/>
  <c r="AD25" i="14"/>
  <c r="AD31" i="14"/>
  <c r="AE31" i="14" s="1"/>
  <c r="AD127" i="14"/>
  <c r="AD139" i="14"/>
  <c r="AD115" i="14"/>
  <c r="AD85" i="14"/>
  <c r="AE85" i="14" s="1"/>
  <c r="AD154" i="14"/>
  <c r="AD16" i="14"/>
  <c r="AE16" i="14" s="1"/>
  <c r="N16" i="14"/>
  <c r="AD13" i="14"/>
  <c r="AE13" i="14" s="1"/>
  <c r="N13" i="14"/>
  <c r="O13" i="14" s="1"/>
  <c r="AD40" i="14"/>
  <c r="AE40" i="14" s="1"/>
  <c r="AD22" i="14"/>
  <c r="AE22" i="14" s="1"/>
  <c r="AD10" i="14"/>
  <c r="AE10" i="14" s="1"/>
  <c r="N10" i="14"/>
  <c r="E488" i="6"/>
  <c r="F488" i="6"/>
  <c r="E418" i="6"/>
  <c r="F418" i="6"/>
  <c r="E438" i="6"/>
  <c r="F438" i="6"/>
  <c r="F348" i="6"/>
  <c r="F368" i="6"/>
  <c r="F358" i="6"/>
  <c r="F373" i="6"/>
  <c r="E388" i="6"/>
  <c r="F388" i="6"/>
  <c r="F403" i="6"/>
  <c r="E403" i="6"/>
  <c r="E408" i="6"/>
  <c r="F408" i="6"/>
  <c r="E413" i="6"/>
  <c r="F413" i="6"/>
  <c r="E458" i="6"/>
  <c r="F458" i="6"/>
  <c r="E483" i="6"/>
  <c r="F483" i="6"/>
  <c r="E498" i="6"/>
  <c r="F498" i="6"/>
  <c r="F503" i="6"/>
  <c r="E503" i="6"/>
  <c r="F313" i="6"/>
  <c r="F353" i="6"/>
  <c r="F383" i="6"/>
  <c r="E423" i="6"/>
  <c r="F423" i="6"/>
  <c r="F453" i="6"/>
  <c r="E453" i="6"/>
  <c r="E468" i="6"/>
  <c r="F468" i="6"/>
  <c r="F363" i="6"/>
  <c r="E398" i="6"/>
  <c r="F398" i="6"/>
  <c r="E433" i="6"/>
  <c r="F433" i="6"/>
  <c r="E448" i="6"/>
  <c r="F448" i="6"/>
  <c r="E463" i="6"/>
  <c r="F463" i="6"/>
  <c r="E478" i="6"/>
  <c r="F478" i="6"/>
  <c r="E493" i="6"/>
  <c r="F493" i="6"/>
  <c r="F248" i="6"/>
  <c r="F378" i="6"/>
  <c r="F393" i="6"/>
  <c r="E393" i="6"/>
  <c r="E428" i="6"/>
  <c r="F428" i="6"/>
  <c r="E443" i="6"/>
  <c r="F443" i="6"/>
  <c r="F473" i="6"/>
  <c r="E473" i="6"/>
  <c r="E508" i="6"/>
  <c r="F508" i="6"/>
  <c r="F298" i="6"/>
  <c r="F19" i="14"/>
  <c r="F153" i="6"/>
  <c r="F163" i="6"/>
  <c r="F188" i="6"/>
  <c r="F283" i="6"/>
  <c r="F203" i="6"/>
  <c r="F318" i="6"/>
  <c r="F328" i="6"/>
  <c r="F338" i="6"/>
  <c r="S107" i="1"/>
  <c r="D301" i="14"/>
  <c r="S106" i="1"/>
  <c r="D298" i="14"/>
  <c r="D280" i="14"/>
  <c r="D295" i="14"/>
  <c r="D292" i="14"/>
  <c r="S102" i="1"/>
  <c r="D289" i="14"/>
  <c r="D286" i="14"/>
  <c r="S100" i="1"/>
  <c r="D283" i="14"/>
  <c r="S99" i="1"/>
  <c r="S98" i="1"/>
  <c r="D277" i="14"/>
  <c r="S97" i="1"/>
  <c r="D274" i="14"/>
  <c r="D271" i="14"/>
  <c r="S95" i="1"/>
  <c r="D268" i="14"/>
  <c r="D265" i="14"/>
  <c r="D262" i="14"/>
  <c r="D259" i="14"/>
  <c r="D253" i="14"/>
  <c r="S91" i="1"/>
  <c r="D256" i="14"/>
  <c r="D250" i="14"/>
  <c r="D247" i="14"/>
  <c r="D241" i="14"/>
  <c r="D244" i="14"/>
  <c r="S86" i="1"/>
  <c r="S85" i="1"/>
  <c r="D238" i="14"/>
  <c r="D235" i="14"/>
  <c r="F303" i="6"/>
  <c r="F273" i="6"/>
  <c r="F243" i="6"/>
  <c r="F218" i="6"/>
  <c r="F173" i="6"/>
  <c r="F143" i="6"/>
  <c r="U70" i="14" l="1"/>
  <c r="S29" i="1" s="1"/>
  <c r="O70" i="14"/>
  <c r="U64" i="14"/>
  <c r="S27" i="1" s="1"/>
  <c r="U91" i="14"/>
  <c r="S36" i="1" s="1"/>
  <c r="U73" i="14"/>
  <c r="O73" i="14"/>
  <c r="U82" i="14"/>
  <c r="O82" i="14"/>
  <c r="U46" i="14"/>
  <c r="S21" i="1" s="1"/>
  <c r="O46" i="14"/>
  <c r="X82" i="14"/>
  <c r="X73" i="14"/>
  <c r="X70" i="14"/>
  <c r="X67" i="14"/>
  <c r="X64" i="14"/>
  <c r="W55" i="14"/>
  <c r="X46" i="14"/>
  <c r="U34" i="14"/>
  <c r="U25" i="14"/>
  <c r="W25" i="14" s="1"/>
  <c r="O25" i="14"/>
  <c r="U16" i="14"/>
  <c r="S11" i="1" s="1"/>
  <c r="O16" i="14"/>
  <c r="U19" i="14"/>
  <c r="W19" i="14" s="1"/>
  <c r="U13" i="14"/>
  <c r="W13" i="14" s="1"/>
  <c r="U10" i="14"/>
  <c r="X10" i="14" s="1"/>
  <c r="O10" i="14"/>
  <c r="S28" i="1"/>
  <c r="U223" i="14"/>
  <c r="S80" i="1" s="1"/>
  <c r="U22" i="14"/>
  <c r="X22" i="14" s="1"/>
  <c r="U61" i="14"/>
  <c r="S26" i="1" s="1"/>
  <c r="U58" i="14"/>
  <c r="S25" i="1" s="1"/>
  <c r="U106" i="14"/>
  <c r="U100" i="14"/>
  <c r="S39" i="1" s="1"/>
  <c r="U211" i="14"/>
  <c r="S76" i="1" s="1"/>
  <c r="U121" i="14"/>
  <c r="U76" i="14"/>
  <c r="U52" i="14"/>
  <c r="U157" i="14"/>
  <c r="U43" i="14"/>
  <c r="S20" i="1" s="1"/>
  <c r="U85" i="14"/>
  <c r="U112" i="14"/>
  <c r="S43" i="1" s="1"/>
  <c r="U118" i="14"/>
  <c r="S45" i="1" s="1"/>
  <c r="U181" i="14"/>
  <c r="U202" i="14"/>
  <c r="U217" i="14"/>
  <c r="S78" i="1" s="1"/>
  <c r="U151" i="14"/>
  <c r="S56" i="1" s="1"/>
  <c r="U214" i="14"/>
  <c r="S77" i="1" s="1"/>
  <c r="U172" i="14"/>
  <c r="S63" i="1" s="1"/>
  <c r="U205" i="14"/>
  <c r="U79" i="14"/>
  <c r="U31" i="14"/>
  <c r="U178" i="14"/>
  <c r="U229" i="14"/>
  <c r="S82" i="1" s="1"/>
  <c r="U187" i="14"/>
  <c r="S68" i="1" s="1"/>
  <c r="U40" i="14"/>
  <c r="S19" i="1" s="1"/>
  <c r="U130" i="14"/>
  <c r="U169" i="14"/>
  <c r="S62" i="1" s="1"/>
  <c r="U28" i="14"/>
  <c r="X28" i="14" s="1"/>
  <c r="U154" i="14"/>
  <c r="U49" i="14"/>
  <c r="U193" i="14"/>
  <c r="S70" i="1" s="1"/>
  <c r="U127" i="14"/>
  <c r="S48" i="1" s="1"/>
  <c r="S67" i="1"/>
  <c r="S41" i="1"/>
  <c r="S38" i="1"/>
  <c r="S61" i="1"/>
  <c r="S75" i="1"/>
  <c r="S37" i="1"/>
  <c r="S42" i="1"/>
  <c r="S44" i="1"/>
  <c r="S74" i="1"/>
  <c r="S60" i="1"/>
  <c r="S52" i="1"/>
  <c r="S69" i="1"/>
  <c r="S53" i="1"/>
  <c r="S24" i="1"/>
  <c r="S64" i="1"/>
  <c r="S71" i="1"/>
  <c r="S55" i="1"/>
  <c r="S14" i="1"/>
  <c r="S30" i="1"/>
  <c r="S58" i="1"/>
  <c r="S54" i="1"/>
  <c r="S49" i="1"/>
  <c r="S66" i="1"/>
  <c r="S72" i="1"/>
  <c r="S65" i="1"/>
  <c r="S46" i="1"/>
  <c r="S73" i="1"/>
  <c r="S35" i="1"/>
  <c r="S47" i="1"/>
  <c r="S57" i="1"/>
  <c r="S40" i="1"/>
  <c r="S18" i="1"/>
  <c r="H2" i="11"/>
  <c r="C2" i="11"/>
  <c r="D2" i="12"/>
  <c r="J2" i="12"/>
  <c r="N2" i="12"/>
  <c r="S12" i="1" l="1"/>
  <c r="S17" i="1"/>
  <c r="S13" i="1"/>
  <c r="S34" i="1"/>
  <c r="W79" i="14"/>
  <c r="X79" i="14"/>
  <c r="W76" i="14"/>
  <c r="X76" i="14"/>
  <c r="X61" i="14"/>
  <c r="X58" i="14"/>
  <c r="X52" i="14"/>
  <c r="S23" i="1"/>
  <c r="X49" i="14"/>
  <c r="S22" i="1"/>
  <c r="X43" i="14"/>
  <c r="W40" i="14"/>
  <c r="W16" i="14"/>
  <c r="S16" i="1"/>
  <c r="S15" i="1"/>
  <c r="AG3" i="14"/>
  <c r="V55" i="14" s="1"/>
  <c r="AH55" i="14" s="1"/>
  <c r="AN3" i="14" a="1"/>
  <c r="AN3" i="14" s="1"/>
  <c r="X31" i="14" s="1"/>
  <c r="AJ31" i="14" s="1"/>
  <c r="AN4" i="14" a="1"/>
  <c r="AN4" i="14" s="1"/>
  <c r="V229" i="14"/>
  <c r="AH229" i="14" s="1"/>
  <c r="V232" i="14"/>
  <c r="AH232" i="14" s="1"/>
  <c r="AI229" i="14"/>
  <c r="AI232" i="14"/>
  <c r="AI223" i="14"/>
  <c r="AI226" i="14"/>
  <c r="V223" i="14"/>
  <c r="AH223" i="14" s="1"/>
  <c r="V226" i="14"/>
  <c r="AH226" i="14" s="1"/>
  <c r="AI217" i="14"/>
  <c r="AI220" i="14"/>
  <c r="V217" i="14"/>
  <c r="AH217" i="14" s="1"/>
  <c r="V220" i="14"/>
  <c r="AH220" i="14" s="1"/>
  <c r="AI211" i="14"/>
  <c r="AI214" i="14"/>
  <c r="V211" i="14"/>
  <c r="AH211" i="14" s="1"/>
  <c r="V214" i="14"/>
  <c r="AH214" i="14" s="1"/>
  <c r="AI205" i="14"/>
  <c r="AI208" i="14"/>
  <c r="V205" i="14"/>
  <c r="AH205" i="14" s="1"/>
  <c r="V208" i="14"/>
  <c r="AH208" i="14" s="1"/>
  <c r="V199" i="14"/>
  <c r="AH199" i="14" s="1"/>
  <c r="V202" i="14"/>
  <c r="AH202" i="14" s="1"/>
  <c r="AI199" i="14"/>
  <c r="AI202" i="14"/>
  <c r="AI193" i="14"/>
  <c r="AI196" i="14"/>
  <c r="V193" i="14"/>
  <c r="AH193" i="14" s="1"/>
  <c r="V196" i="14"/>
  <c r="AH196" i="14" s="1"/>
  <c r="AI187" i="14"/>
  <c r="AI190" i="14"/>
  <c r="V187" i="14"/>
  <c r="AH187" i="14" s="1"/>
  <c r="V190" i="14"/>
  <c r="AH190" i="14" s="1"/>
  <c r="AI181" i="14"/>
  <c r="AI184" i="14"/>
  <c r="V181" i="14"/>
  <c r="AH181" i="14" s="1"/>
  <c r="V184" i="14"/>
  <c r="AH184" i="14" s="1"/>
  <c r="V175" i="14"/>
  <c r="AH175" i="14" s="1"/>
  <c r="V178" i="14"/>
  <c r="AH178" i="14" s="1"/>
  <c r="AI175" i="14"/>
  <c r="AI178" i="14"/>
  <c r="AI169" i="14"/>
  <c r="AI172" i="14"/>
  <c r="V169" i="14"/>
  <c r="AH169" i="14" s="1"/>
  <c r="V172" i="14"/>
  <c r="AH172" i="14" s="1"/>
  <c r="V163" i="14"/>
  <c r="AH163" i="14" s="1"/>
  <c r="V166" i="14"/>
  <c r="AH166" i="14" s="1"/>
  <c r="AI163" i="14"/>
  <c r="AI166" i="14"/>
  <c r="AK160" i="14"/>
  <c r="V157" i="14"/>
  <c r="AH157" i="14" s="1"/>
  <c r="V160" i="14"/>
  <c r="AH160" i="14" s="1"/>
  <c r="AJ154" i="14"/>
  <c r="AJ157" i="14"/>
  <c r="V151" i="14"/>
  <c r="AH151" i="14" s="1"/>
  <c r="V154" i="14"/>
  <c r="AH154" i="14" s="1"/>
  <c r="AI148" i="14"/>
  <c r="AI151" i="14"/>
  <c r="V145" i="14"/>
  <c r="AH145" i="14" s="1"/>
  <c r="V148" i="14"/>
  <c r="AH148" i="14" s="1"/>
  <c r="AJ139" i="14"/>
  <c r="AK139" i="14" s="1"/>
  <c r="AJ145" i="14"/>
  <c r="AI136" i="14"/>
  <c r="AK136" i="14" s="1"/>
  <c r="AI142" i="14"/>
  <c r="V139" i="14"/>
  <c r="AH139" i="14" s="1"/>
  <c r="V142" i="14"/>
  <c r="AH142" i="14" s="1"/>
  <c r="V133" i="14"/>
  <c r="AH133" i="14" s="1"/>
  <c r="V136" i="14"/>
  <c r="AH136" i="14" s="1"/>
  <c r="AI127" i="14"/>
  <c r="AK127" i="14" s="1"/>
  <c r="AI133" i="14"/>
  <c r="AJ97" i="14"/>
  <c r="AK97" i="14" s="1"/>
  <c r="AJ130" i="14"/>
  <c r="V127" i="14"/>
  <c r="AH127" i="14" s="1"/>
  <c r="V130" i="14"/>
  <c r="AH130" i="14" s="1"/>
  <c r="AI121" i="14"/>
  <c r="AI124" i="14"/>
  <c r="V121" i="14"/>
  <c r="AH121" i="14" s="1"/>
  <c r="V124" i="14"/>
  <c r="AH124" i="14" s="1"/>
  <c r="AI115" i="14"/>
  <c r="AI118" i="14"/>
  <c r="V115" i="14"/>
  <c r="AH115" i="14" s="1"/>
  <c r="V118" i="14"/>
  <c r="AH118" i="14" s="1"/>
  <c r="AI109" i="14"/>
  <c r="AI112" i="14"/>
  <c r="V109" i="14"/>
  <c r="AH109" i="14" s="1"/>
  <c r="V112" i="14"/>
  <c r="AH112" i="14" s="1"/>
  <c r="AI103" i="14"/>
  <c r="AI106" i="14"/>
  <c r="V103" i="14"/>
  <c r="AH103" i="14" s="1"/>
  <c r="V106" i="14"/>
  <c r="AH106" i="14" s="1"/>
  <c r="AI100" i="14"/>
  <c r="V97" i="14"/>
  <c r="AH97" i="14" s="1"/>
  <c r="V100" i="14"/>
  <c r="AH100" i="14" s="1"/>
  <c r="AI88" i="14"/>
  <c r="V88" i="14"/>
  <c r="AH88" i="14" s="1"/>
  <c r="AJ82" i="14"/>
  <c r="AJ85" i="14"/>
  <c r="V79" i="14"/>
  <c r="AH79" i="14" s="1"/>
  <c r="AI79" i="14"/>
  <c r="AJ64" i="14"/>
  <c r="AJ76" i="14"/>
  <c r="V76" i="14"/>
  <c r="AH76" i="14" s="1"/>
  <c r="AI40" i="14"/>
  <c r="AJ58" i="14"/>
  <c r="AJ61" i="14"/>
  <c r="AJ52" i="14"/>
  <c r="AJ46" i="14"/>
  <c r="AJ49" i="14"/>
  <c r="AJ43" i="14"/>
  <c r="AI16" i="14"/>
  <c r="AI37" i="14"/>
  <c r="AJ28" i="14"/>
  <c r="AJ22" i="14"/>
  <c r="AJ10" i="14"/>
  <c r="V16" i="14" l="1"/>
  <c r="AH16" i="14" s="1"/>
  <c r="X16" i="14"/>
  <c r="AJ16" i="14" s="1"/>
  <c r="V70" i="14"/>
  <c r="AH70" i="14" s="1"/>
  <c r="W73" i="14"/>
  <c r="AI73" i="14" s="1"/>
  <c r="AK73" i="14" s="1"/>
  <c r="W70" i="14"/>
  <c r="AI70" i="14" s="1"/>
  <c r="AK70" i="14" s="1"/>
  <c r="W61" i="14"/>
  <c r="AI61" i="14" s="1"/>
  <c r="AK61" i="14" s="1"/>
  <c r="V61" i="14"/>
  <c r="AH61" i="14" s="1"/>
  <c r="V34" i="14"/>
  <c r="AH34" i="14" s="1"/>
  <c r="W34" i="14"/>
  <c r="AI34" i="14" s="1"/>
  <c r="V64" i="14"/>
  <c r="AH64" i="14" s="1"/>
  <c r="W64" i="14"/>
  <c r="AI64" i="14" s="1"/>
  <c r="V52" i="14"/>
  <c r="AH52" i="14" s="1"/>
  <c r="V91" i="14"/>
  <c r="AH91" i="14" s="1"/>
  <c r="W91" i="14"/>
  <c r="AI91" i="14" s="1"/>
  <c r="AK91" i="14" s="1"/>
  <c r="W52" i="14"/>
  <c r="AI52" i="14" s="1"/>
  <c r="AK52" i="14" s="1"/>
  <c r="V43" i="14"/>
  <c r="AH43" i="14" s="1"/>
  <c r="W43" i="14"/>
  <c r="AI43" i="14" s="1"/>
  <c r="AK43" i="14" s="1"/>
  <c r="V73" i="14"/>
  <c r="AH73" i="14" s="1"/>
  <c r="V28" i="14"/>
  <c r="AH28" i="14" s="1"/>
  <c r="W94" i="14"/>
  <c r="AI94" i="14" s="1"/>
  <c r="AK94" i="14" s="1"/>
  <c r="W67" i="14"/>
  <c r="AI67" i="14" s="1"/>
  <c r="V22" i="14"/>
  <c r="AH22" i="14" s="1"/>
  <c r="V67" i="14"/>
  <c r="AH67" i="14" s="1"/>
  <c r="X40" i="14"/>
  <c r="AJ40" i="14" s="1"/>
  <c r="AK40" i="14" s="1"/>
  <c r="X55" i="14"/>
  <c r="AJ55" i="14" s="1"/>
  <c r="AK55" i="14" s="1"/>
  <c r="V94" i="14"/>
  <c r="AH94" i="14" s="1"/>
  <c r="V82" i="14"/>
  <c r="AH82" i="14" s="1"/>
  <c r="W10" i="14"/>
  <c r="AI10" i="14" s="1"/>
  <c r="W82" i="14"/>
  <c r="AI82" i="14" s="1"/>
  <c r="V58" i="14"/>
  <c r="AH58" i="14" s="1"/>
  <c r="V85" i="14"/>
  <c r="AH85" i="14" s="1"/>
  <c r="V40" i="14"/>
  <c r="AH40" i="14" s="1"/>
  <c r="V46" i="14"/>
  <c r="AH46" i="14" s="1"/>
  <c r="W46" i="14"/>
  <c r="AI46" i="14" s="1"/>
  <c r="W85" i="14"/>
  <c r="AI85" i="14" s="1"/>
  <c r="AK85" i="14" s="1"/>
  <c r="W49" i="14"/>
  <c r="AI49" i="14" s="1"/>
  <c r="AK49" i="14" s="1"/>
  <c r="V49" i="14"/>
  <c r="AH49" i="14" s="1"/>
  <c r="W58" i="14"/>
  <c r="AI58" i="14" s="1"/>
  <c r="AK58" i="14" s="1"/>
  <c r="AJ160" i="14"/>
  <c r="X37" i="14"/>
  <c r="V37" i="14"/>
  <c r="AH37" i="14" s="1"/>
  <c r="D37" i="14" s="1"/>
  <c r="X34" i="14"/>
  <c r="AJ34" i="14" s="1"/>
  <c r="V31" i="14"/>
  <c r="AH31" i="14" s="1"/>
  <c r="W31" i="14"/>
  <c r="AI31" i="14" s="1"/>
  <c r="AK31" i="14" s="1"/>
  <c r="W28" i="14"/>
  <c r="AI28" i="14" s="1"/>
  <c r="AK28" i="14" s="1"/>
  <c r="V13" i="14"/>
  <c r="AH13" i="14" s="1"/>
  <c r="V19" i="14"/>
  <c r="AH19" i="14" s="1"/>
  <c r="V10" i="14"/>
  <c r="AH10" i="14" s="1"/>
  <c r="V25" i="14"/>
  <c r="AH25" i="14" s="1"/>
  <c r="X25" i="14"/>
  <c r="AJ25" i="14" s="1"/>
  <c r="AK25" i="14" s="1"/>
  <c r="X19" i="14"/>
  <c r="AJ19" i="14" s="1"/>
  <c r="W22" i="14"/>
  <c r="AI22" i="14" s="1"/>
  <c r="AK22" i="14" s="1"/>
  <c r="X13" i="14"/>
  <c r="AJ13" i="14" s="1"/>
  <c r="D232" i="14"/>
  <c r="AK232" i="14"/>
  <c r="K83" i="1" s="1"/>
  <c r="D229" i="14"/>
  <c r="AK229" i="14"/>
  <c r="K82" i="1" s="1"/>
  <c r="D226" i="14"/>
  <c r="AK226" i="14"/>
  <c r="K81" i="1" s="1"/>
  <c r="D223" i="14"/>
  <c r="AK223" i="14"/>
  <c r="K80" i="1" s="1"/>
  <c r="D220" i="14"/>
  <c r="AK220" i="14"/>
  <c r="K79" i="1" s="1"/>
  <c r="D217" i="14"/>
  <c r="AK217" i="14"/>
  <c r="K78" i="1" s="1"/>
  <c r="D214" i="14"/>
  <c r="AK214" i="14"/>
  <c r="K77" i="1" s="1"/>
  <c r="D211" i="14"/>
  <c r="AK211" i="14"/>
  <c r="K76" i="1" s="1"/>
  <c r="AK208" i="14"/>
  <c r="AK205" i="14"/>
  <c r="AK202" i="14"/>
  <c r="AK199" i="14"/>
  <c r="AK196" i="14"/>
  <c r="AK193" i="14"/>
  <c r="AK190" i="14"/>
  <c r="AK187" i="14"/>
  <c r="AK184" i="14"/>
  <c r="AK181" i="14"/>
  <c r="AK178" i="14"/>
  <c r="AK175" i="14"/>
  <c r="AK172" i="14"/>
  <c r="AK169" i="14"/>
  <c r="AK166" i="14"/>
  <c r="AK163" i="14"/>
  <c r="AK157" i="14"/>
  <c r="AK154" i="14"/>
  <c r="AK151" i="14"/>
  <c r="AK148" i="14"/>
  <c r="AK145" i="14"/>
  <c r="AK142" i="14"/>
  <c r="AK133" i="14"/>
  <c r="AK130" i="14"/>
  <c r="AK124" i="14"/>
  <c r="AK121" i="14"/>
  <c r="AK118" i="14"/>
  <c r="AK115" i="14"/>
  <c r="AK112" i="14"/>
  <c r="AK109" i="14"/>
  <c r="AK106" i="14"/>
  <c r="AK103" i="14"/>
  <c r="AK100" i="14"/>
  <c r="AK88" i="14"/>
  <c r="AK79" i="14"/>
  <c r="AK76" i="14"/>
  <c r="AK37" i="14"/>
  <c r="F16" i="14"/>
  <c r="AI13" i="14"/>
  <c r="F142" i="14" s="1"/>
  <c r="AK16" i="14"/>
  <c r="D199" i="14"/>
  <c r="D154" i="14"/>
  <c r="D145" i="14"/>
  <c r="D205" i="14"/>
  <c r="D112" i="14"/>
  <c r="D193" i="14"/>
  <c r="D133" i="14"/>
  <c r="D187" i="14"/>
  <c r="D139" i="14"/>
  <c r="D88" i="14"/>
  <c r="D157" i="14"/>
  <c r="D118" i="14"/>
  <c r="D97" i="14"/>
  <c r="D136" i="14"/>
  <c r="D160" i="14"/>
  <c r="D202" i="14"/>
  <c r="D124" i="14"/>
  <c r="D127" i="14"/>
  <c r="D109" i="14"/>
  <c r="D181" i="14"/>
  <c r="D130" i="14"/>
  <c r="D196" i="14"/>
  <c r="D184" i="14"/>
  <c r="D208" i="14"/>
  <c r="D178" i="14"/>
  <c r="D100" i="14"/>
  <c r="D169" i="14"/>
  <c r="D190" i="14"/>
  <c r="D172" i="14"/>
  <c r="D148" i="14"/>
  <c r="D142" i="14"/>
  <c r="D106" i="14"/>
  <c r="D121" i="14"/>
  <c r="D166" i="14"/>
  <c r="D175" i="14"/>
  <c r="D115" i="14"/>
  <c r="D79" i="14"/>
  <c r="D163" i="14"/>
  <c r="D151" i="14"/>
  <c r="D103" i="14"/>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B8" i="11"/>
  <c r="B9" i="11"/>
  <c r="G9" i="11" s="1"/>
  <c r="B10" i="11"/>
  <c r="G10" i="11" s="1"/>
  <c r="B11" i="11"/>
  <c r="G11" i="11" s="1"/>
  <c r="B12" i="11"/>
  <c r="G12" i="11" s="1"/>
  <c r="B13" i="11"/>
  <c r="G13" i="11" s="1"/>
  <c r="B14" i="11"/>
  <c r="G14" i="11" s="1"/>
  <c r="B15" i="11"/>
  <c r="G15" i="11" s="1"/>
  <c r="B16" i="11"/>
  <c r="G16" i="11" s="1"/>
  <c r="B17" i="11"/>
  <c r="G17" i="11" s="1"/>
  <c r="B18" i="11"/>
  <c r="G18" i="11" s="1"/>
  <c r="B19" i="11"/>
  <c r="G19" i="11" s="1"/>
  <c r="B20" i="11"/>
  <c r="G20" i="11" s="1"/>
  <c r="B21" i="11"/>
  <c r="G21" i="11" s="1"/>
  <c r="B22" i="11"/>
  <c r="G22" i="11" s="1"/>
  <c r="B23" i="11"/>
  <c r="G23" i="11" s="1"/>
  <c r="B24" i="11"/>
  <c r="G24" i="11" s="1"/>
  <c r="B25" i="11"/>
  <c r="G25" i="11" s="1"/>
  <c r="B26" i="11"/>
  <c r="G26" i="11" s="1"/>
  <c r="B27" i="11"/>
  <c r="G27" i="11" s="1"/>
  <c r="B28" i="11"/>
  <c r="G28" i="11" s="1"/>
  <c r="B29" i="11"/>
  <c r="B30" i="11"/>
  <c r="B31" i="11"/>
  <c r="B32" i="11"/>
  <c r="G32" i="11" s="1"/>
  <c r="B33" i="11"/>
  <c r="G33" i="11" s="1"/>
  <c r="B34" i="11"/>
  <c r="G34" i="11" s="1"/>
  <c r="B35" i="11"/>
  <c r="G35" i="11" s="1"/>
  <c r="B36" i="11"/>
  <c r="G36" i="11" s="1"/>
  <c r="B37" i="11"/>
  <c r="G37" i="11" s="1"/>
  <c r="B38" i="11"/>
  <c r="G38" i="11" s="1"/>
  <c r="B39" i="11"/>
  <c r="G39" i="11" s="1"/>
  <c r="B40" i="11"/>
  <c r="G40" i="11" s="1"/>
  <c r="B41" i="11"/>
  <c r="G41" i="11" s="1"/>
  <c r="B42" i="11"/>
  <c r="G42" i="11" s="1"/>
  <c r="B43" i="11"/>
  <c r="G43" i="11" s="1"/>
  <c r="B44" i="11"/>
  <c r="G44" i="11" s="1"/>
  <c r="B45" i="11"/>
  <c r="G45" i="11" s="1"/>
  <c r="B46" i="11"/>
  <c r="G46" i="11" s="1"/>
  <c r="B47" i="11"/>
  <c r="G47" i="11" s="1"/>
  <c r="B48" i="11"/>
  <c r="G48" i="11" s="1"/>
  <c r="B49" i="11"/>
  <c r="G49" i="11" s="1"/>
  <c r="B50" i="11"/>
  <c r="G50" i="11" s="1"/>
  <c r="B51" i="11"/>
  <c r="G51" i="11" s="1"/>
  <c r="B52" i="11"/>
  <c r="G52" i="11" s="1"/>
  <c r="B53" i="11"/>
  <c r="G53" i="11" s="1"/>
  <c r="B54" i="11"/>
  <c r="G54" i="11" s="1"/>
  <c r="B55" i="11"/>
  <c r="G55" i="11" s="1"/>
  <c r="B56" i="11"/>
  <c r="G56" i="11" s="1"/>
  <c r="B57" i="11"/>
  <c r="G57" i="11" s="1"/>
  <c r="B58" i="11"/>
  <c r="G58" i="11" s="1"/>
  <c r="B59" i="11"/>
  <c r="G59" i="11" s="1"/>
  <c r="B60" i="11"/>
  <c r="G60" i="11" s="1"/>
  <c r="B61" i="11"/>
  <c r="G61" i="11" s="1"/>
  <c r="B62" i="11"/>
  <c r="G62" i="11" s="1"/>
  <c r="B63" i="11"/>
  <c r="G63" i="11" s="1"/>
  <c r="B64" i="11"/>
  <c r="G64" i="11" s="1"/>
  <c r="B65" i="11"/>
  <c r="G65" i="11" s="1"/>
  <c r="B66" i="11"/>
  <c r="G66" i="11" s="1"/>
  <c r="B67" i="11"/>
  <c r="G67" i="11" s="1"/>
  <c r="B68" i="11"/>
  <c r="G68" i="11" s="1"/>
  <c r="B69" i="11"/>
  <c r="G69" i="11" s="1"/>
  <c r="B70" i="11"/>
  <c r="G70" i="11" s="1"/>
  <c r="B71" i="11"/>
  <c r="G71" i="11" s="1"/>
  <c r="B72" i="11"/>
  <c r="G72" i="11" s="1"/>
  <c r="B73" i="11"/>
  <c r="G73" i="11" s="1"/>
  <c r="B74" i="11"/>
  <c r="G74" i="11" s="1"/>
  <c r="B75" i="11"/>
  <c r="G75" i="11" s="1"/>
  <c r="B76" i="11"/>
  <c r="G76" i="11" s="1"/>
  <c r="B77" i="11"/>
  <c r="G77" i="11" s="1"/>
  <c r="B78" i="11"/>
  <c r="G78" i="11" s="1"/>
  <c r="B79" i="11"/>
  <c r="G79" i="11" s="1"/>
  <c r="B80" i="11"/>
  <c r="G80" i="11" s="1"/>
  <c r="B81" i="11"/>
  <c r="G81" i="11" s="1"/>
  <c r="B82" i="11"/>
  <c r="G82" i="11" s="1"/>
  <c r="B83" i="11"/>
  <c r="G83" i="11" s="1"/>
  <c r="B84" i="11"/>
  <c r="G84" i="11" s="1"/>
  <c r="B85" i="11"/>
  <c r="G85" i="11" s="1"/>
  <c r="B86" i="11"/>
  <c r="G86" i="11" s="1"/>
  <c r="B87" i="11"/>
  <c r="G87" i="11" s="1"/>
  <c r="B88" i="11"/>
  <c r="G88" i="11" s="1"/>
  <c r="B89" i="11"/>
  <c r="G89" i="11" s="1"/>
  <c r="B90" i="11"/>
  <c r="G90" i="11" s="1"/>
  <c r="B91" i="11"/>
  <c r="G91" i="11" s="1"/>
  <c r="B92" i="11"/>
  <c r="G92" i="11" s="1"/>
  <c r="B93" i="11"/>
  <c r="G93" i="11" s="1"/>
  <c r="B94" i="11"/>
  <c r="G94" i="11" s="1"/>
  <c r="B95" i="11"/>
  <c r="G95" i="11" s="1"/>
  <c r="B96" i="11"/>
  <c r="G96" i="11" s="1"/>
  <c r="B97" i="11"/>
  <c r="G97" i="11" s="1"/>
  <c r="B98" i="11"/>
  <c r="G98" i="11" s="1"/>
  <c r="B99" i="11"/>
  <c r="G99" i="11" s="1"/>
  <c r="B100" i="11"/>
  <c r="G100" i="11" s="1"/>
  <c r="B101" i="11"/>
  <c r="G101" i="11" s="1"/>
  <c r="B102" i="11"/>
  <c r="G102" i="11" s="1"/>
  <c r="B103" i="11"/>
  <c r="G103" i="11" s="1"/>
  <c r="B104" i="11"/>
  <c r="G104" i="11" s="1"/>
  <c r="B105" i="11"/>
  <c r="G105" i="11" s="1"/>
  <c r="B106" i="11"/>
  <c r="G106" i="11" s="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D7" i="11"/>
  <c r="C7" i="11"/>
  <c r="B7" i="11"/>
  <c r="A7" i="11"/>
  <c r="J99" i="11"/>
  <c r="J95" i="11"/>
  <c r="J55" i="11"/>
  <c r="J31" i="11"/>
  <c r="J29" i="11"/>
  <c r="J26" i="11"/>
  <c r="J20" i="11"/>
  <c r="M22" i="6"/>
  <c r="L22" i="6"/>
  <c r="K22" i="6"/>
  <c r="J22" i="6"/>
  <c r="I22" i="6"/>
  <c r="H22" i="6"/>
  <c r="N22" i="6" s="1"/>
  <c r="M21" i="6"/>
  <c r="L21" i="6"/>
  <c r="K21" i="6"/>
  <c r="J21" i="6"/>
  <c r="I21" i="6"/>
  <c r="H21" i="6"/>
  <c r="N21" i="6" s="1"/>
  <c r="M20" i="6"/>
  <c r="L20" i="6"/>
  <c r="K20" i="6"/>
  <c r="J20" i="6"/>
  <c r="I20" i="6"/>
  <c r="H20" i="6"/>
  <c r="M19" i="6"/>
  <c r="L19" i="6"/>
  <c r="K19" i="6"/>
  <c r="J19" i="6"/>
  <c r="I19" i="6"/>
  <c r="H19" i="6"/>
  <c r="K17" i="6"/>
  <c r="K16" i="6"/>
  <c r="K15" i="6"/>
  <c r="K14" i="6"/>
  <c r="D16" i="14" l="1"/>
  <c r="D70" i="14"/>
  <c r="D61" i="14"/>
  <c r="F61" i="14"/>
  <c r="AK34" i="14"/>
  <c r="F34" i="14"/>
  <c r="D64" i="14"/>
  <c r="F64" i="14"/>
  <c r="AK64" i="14"/>
  <c r="D91" i="14"/>
  <c r="G31" i="14"/>
  <c r="D52" i="14"/>
  <c r="F52" i="14"/>
  <c r="D76" i="14"/>
  <c r="F76" i="14"/>
  <c r="D43" i="14"/>
  <c r="F43" i="14"/>
  <c r="D73" i="14"/>
  <c r="D28" i="14"/>
  <c r="D67" i="14"/>
  <c r="AK67" i="14"/>
  <c r="F67" i="14"/>
  <c r="D55" i="14"/>
  <c r="D94" i="14"/>
  <c r="D82" i="14"/>
  <c r="F82" i="14"/>
  <c r="AK82" i="14"/>
  <c r="D40" i="14"/>
  <c r="G40" i="14"/>
  <c r="D46" i="14"/>
  <c r="F46" i="14"/>
  <c r="AK46" i="14"/>
  <c r="D85" i="14"/>
  <c r="F85" i="14"/>
  <c r="D49" i="14"/>
  <c r="F49" i="14"/>
  <c r="D58" i="14"/>
  <c r="F58" i="14"/>
  <c r="D34" i="14"/>
  <c r="D31" i="14"/>
  <c r="F28" i="14"/>
  <c r="D10" i="14"/>
  <c r="D22" i="14"/>
  <c r="D13" i="14"/>
  <c r="D19" i="14"/>
  <c r="D25" i="14"/>
  <c r="E37" i="14" s="1"/>
  <c r="F22" i="14"/>
  <c r="G13" i="14"/>
  <c r="F10" i="14"/>
  <c r="F232" i="14"/>
  <c r="E232" i="14"/>
  <c r="F229" i="14"/>
  <c r="E229" i="14"/>
  <c r="F226" i="14"/>
  <c r="E226" i="14"/>
  <c r="F223" i="14"/>
  <c r="E223" i="14"/>
  <c r="F220" i="14"/>
  <c r="E220" i="14"/>
  <c r="F217" i="14"/>
  <c r="E217" i="14"/>
  <c r="F214" i="14"/>
  <c r="E214" i="14"/>
  <c r="F211" i="14"/>
  <c r="E211" i="14"/>
  <c r="F208" i="14"/>
  <c r="E208" i="14"/>
  <c r="F205" i="14"/>
  <c r="E205" i="14"/>
  <c r="F202" i="14"/>
  <c r="E202" i="14"/>
  <c r="F199" i="14"/>
  <c r="E199" i="14"/>
  <c r="F196" i="14"/>
  <c r="E196" i="14"/>
  <c r="F193" i="14"/>
  <c r="E193" i="14"/>
  <c r="F190" i="14"/>
  <c r="E190" i="14"/>
  <c r="F187" i="14"/>
  <c r="E187" i="14"/>
  <c r="F184" i="14"/>
  <c r="E184" i="14"/>
  <c r="F181" i="14"/>
  <c r="E181" i="14"/>
  <c r="F178" i="14"/>
  <c r="E178" i="14"/>
  <c r="F175" i="14"/>
  <c r="E175" i="14"/>
  <c r="F172" i="14"/>
  <c r="E172" i="14"/>
  <c r="F169" i="14"/>
  <c r="E169" i="14"/>
  <c r="F166" i="14"/>
  <c r="E166" i="14"/>
  <c r="F163" i="14"/>
  <c r="E163" i="14"/>
  <c r="AK19" i="14"/>
  <c r="G160" i="14"/>
  <c r="E160" i="14"/>
  <c r="G157" i="14"/>
  <c r="E157" i="14"/>
  <c r="G154" i="14"/>
  <c r="E154" i="14"/>
  <c r="F151" i="14"/>
  <c r="E151" i="14"/>
  <c r="F148" i="14"/>
  <c r="E148" i="14"/>
  <c r="G145" i="14"/>
  <c r="E145" i="14"/>
  <c r="E142" i="14"/>
  <c r="G139" i="14"/>
  <c r="E139" i="14"/>
  <c r="F133" i="14"/>
  <c r="F136" i="14"/>
  <c r="E136" i="14"/>
  <c r="E133" i="14"/>
  <c r="G130" i="14"/>
  <c r="E130" i="14"/>
  <c r="F100" i="14"/>
  <c r="F127" i="14"/>
  <c r="E127" i="14"/>
  <c r="F124" i="14"/>
  <c r="E124" i="14"/>
  <c r="F121" i="14"/>
  <c r="E121" i="14"/>
  <c r="F118" i="14"/>
  <c r="E118" i="14"/>
  <c r="F115" i="14"/>
  <c r="E115" i="14"/>
  <c r="F112" i="14"/>
  <c r="E112" i="14"/>
  <c r="F109" i="14"/>
  <c r="E109" i="14"/>
  <c r="F106" i="14"/>
  <c r="E106" i="14"/>
  <c r="F103" i="14"/>
  <c r="E103" i="14"/>
  <c r="E100" i="14"/>
  <c r="G97" i="14"/>
  <c r="E97" i="14"/>
  <c r="F79" i="14"/>
  <c r="F94" i="14"/>
  <c r="F91" i="14"/>
  <c r="F88" i="14"/>
  <c r="E88" i="14"/>
  <c r="G85" i="14"/>
  <c r="G82" i="14"/>
  <c r="E79" i="14"/>
  <c r="G76" i="14"/>
  <c r="F70" i="14"/>
  <c r="F73" i="14"/>
  <c r="G64" i="14"/>
  <c r="G67" i="14"/>
  <c r="G61" i="14"/>
  <c r="G58" i="14"/>
  <c r="G55" i="14"/>
  <c r="G52" i="14"/>
  <c r="G49" i="14"/>
  <c r="G46" i="14"/>
  <c r="G16" i="14"/>
  <c r="G43" i="14"/>
  <c r="AK13" i="14"/>
  <c r="F40" i="14"/>
  <c r="F37" i="14"/>
  <c r="G34" i="14"/>
  <c r="F31" i="14"/>
  <c r="G28" i="14"/>
  <c r="G25" i="14"/>
  <c r="G22" i="14"/>
  <c r="G19" i="14"/>
  <c r="G10" i="14"/>
  <c r="F13" i="14"/>
  <c r="AK10" i="14"/>
  <c r="J48" i="11"/>
  <c r="J86" i="11"/>
  <c r="J91" i="11"/>
  <c r="J43" i="11"/>
  <c r="J49" i="11"/>
  <c r="J93" i="11"/>
  <c r="J96" i="11"/>
  <c r="J77" i="11"/>
  <c r="J101" i="11"/>
  <c r="J53" i="11"/>
  <c r="J54" i="11"/>
  <c r="J56" i="11"/>
  <c r="J61" i="11"/>
  <c r="J68" i="11"/>
  <c r="J70" i="11"/>
  <c r="J73" i="11"/>
  <c r="J74" i="11"/>
  <c r="J78" i="11"/>
  <c r="J83" i="11"/>
  <c r="J106" i="11"/>
  <c r="J39" i="11"/>
  <c r="J41" i="11"/>
  <c r="J57" i="11"/>
  <c r="J65" i="11"/>
  <c r="J79" i="11"/>
  <c r="J87" i="11"/>
  <c r="J44" i="11"/>
  <c r="J47" i="11"/>
  <c r="J50" i="11"/>
  <c r="J40" i="11"/>
  <c r="J42" i="11"/>
  <c r="J46" i="11"/>
  <c r="J59" i="11"/>
  <c r="J62" i="11"/>
  <c r="J66" i="11"/>
  <c r="J67" i="11"/>
  <c r="J76" i="11"/>
  <c r="J80" i="11"/>
  <c r="J82" i="11"/>
  <c r="J84" i="11"/>
  <c r="J92" i="11"/>
  <c r="J98" i="11"/>
  <c r="J105" i="11"/>
  <c r="J63" i="11"/>
  <c r="J69" i="11"/>
  <c r="J85" i="11"/>
  <c r="J88" i="11"/>
  <c r="J97" i="11"/>
  <c r="J102" i="11"/>
  <c r="J103" i="11"/>
  <c r="J104" i="11"/>
  <c r="J45" i="11"/>
  <c r="J51" i="11"/>
  <c r="J52" i="11"/>
  <c r="J58" i="11"/>
  <c r="J60" i="11"/>
  <c r="J64" i="11"/>
  <c r="J71" i="11"/>
  <c r="J72" i="11"/>
  <c r="J75" i="11"/>
  <c r="J81" i="11"/>
  <c r="J89" i="11"/>
  <c r="J90" i="11"/>
  <c r="J94" i="11"/>
  <c r="J100" i="11"/>
  <c r="J23" i="11"/>
  <c r="J12" i="11"/>
  <c r="J27" i="11"/>
  <c r="J15" i="11"/>
  <c r="J37" i="11"/>
  <c r="J13" i="11"/>
  <c r="J25" i="11"/>
  <c r="J28" i="11"/>
  <c r="J17" i="11"/>
  <c r="J33" i="11"/>
  <c r="J16" i="11"/>
  <c r="J21" i="11"/>
  <c r="J22" i="11"/>
  <c r="J18" i="11"/>
  <c r="J10" i="11"/>
  <c r="J24" i="11"/>
  <c r="J11" i="11"/>
  <c r="J30" i="11"/>
  <c r="J35" i="11"/>
  <c r="J34" i="11"/>
  <c r="J36" i="11"/>
  <c r="J32" i="11"/>
  <c r="J19" i="11"/>
  <c r="J14" i="11"/>
  <c r="J9" i="11"/>
  <c r="N19" i="6"/>
  <c r="N20" i="6"/>
  <c r="E16" i="14" l="1"/>
  <c r="E70" i="14"/>
  <c r="E61" i="14"/>
  <c r="E64" i="14"/>
  <c r="E91" i="14"/>
  <c r="E52" i="14"/>
  <c r="E76" i="14"/>
  <c r="E43" i="14"/>
  <c r="E73" i="14"/>
  <c r="E67" i="14"/>
  <c r="E55" i="14"/>
  <c r="E94" i="14"/>
  <c r="E82" i="14"/>
  <c r="E40" i="14"/>
  <c r="E46" i="14"/>
  <c r="E85" i="14"/>
  <c r="E49" i="14"/>
  <c r="E58" i="14"/>
  <c r="E34" i="14"/>
  <c r="E31" i="14"/>
  <c r="E28" i="14"/>
  <c r="E25" i="14"/>
  <c r="E19" i="14"/>
  <c r="E22" i="14"/>
  <c r="E13" i="14"/>
  <c r="E10" i="14"/>
  <c r="B19" i="16"/>
  <c r="B20" i="15"/>
  <c r="B18" i="16"/>
  <c r="B20" i="16"/>
  <c r="B18" i="15"/>
  <c r="B19" i="15"/>
  <c r="J38" i="11"/>
  <c r="H26" i="4"/>
  <c r="H25" i="4"/>
  <c r="H28" i="4"/>
  <c r="H29" i="4"/>
  <c r="H30" i="4"/>
  <c r="H31" i="4"/>
  <c r="H24" i="4"/>
  <c r="H23" i="4"/>
  <c r="H21" i="4"/>
  <c r="H20" i="4"/>
  <c r="H19" i="4"/>
  <c r="H18" i="4"/>
  <c r="H16" i="4"/>
  <c r="H15" i="4"/>
  <c r="H14" i="4"/>
  <c r="H13" i="4"/>
  <c r="B20" i="8" l="1"/>
  <c r="C20" i="8" s="1"/>
  <c r="B19" i="8"/>
  <c r="C19" i="8" s="1"/>
  <c r="B18" i="8"/>
  <c r="C18" i="8" s="1"/>
  <c r="C18" i="16"/>
  <c r="D18" i="16"/>
  <c r="D19" i="16"/>
  <c r="C19" i="16"/>
  <c r="D18" i="15"/>
  <c r="C18" i="15"/>
  <c r="C20" i="15"/>
  <c r="D20" i="15"/>
  <c r="D20" i="16"/>
  <c r="C20" i="16"/>
  <c r="D19" i="15"/>
  <c r="C19" i="15"/>
  <c r="D19" i="8" l="1"/>
  <c r="D18" i="8"/>
  <c r="D20" i="8"/>
  <c r="A478" i="6"/>
  <c r="A473" i="6"/>
  <c r="A468" i="6"/>
  <c r="A463" i="6"/>
  <c r="A458" i="6"/>
  <c r="A453" i="6"/>
  <c r="A448" i="6"/>
  <c r="A443" i="6"/>
  <c r="A438" i="6"/>
  <c r="A433" i="6"/>
  <c r="A428" i="6"/>
  <c r="A423" i="6"/>
  <c r="A418" i="6"/>
  <c r="A413" i="6"/>
  <c r="A408" i="6"/>
  <c r="A403" i="6"/>
  <c r="A398" i="6"/>
  <c r="A393" i="6"/>
  <c r="A388" i="6"/>
  <c r="A383" i="6"/>
  <c r="A378" i="6"/>
  <c r="A373" i="6"/>
  <c r="A368" i="6"/>
  <c r="A363" i="6"/>
  <c r="A358" i="6"/>
  <c r="A353" i="6"/>
  <c r="A348" i="6"/>
  <c r="A343" i="6"/>
  <c r="A338" i="6"/>
  <c r="A333" i="6"/>
  <c r="A328" i="6"/>
  <c r="A323" i="6"/>
  <c r="A318" i="6"/>
  <c r="A313" i="6"/>
  <c r="A308" i="6"/>
  <c r="A303" i="6"/>
  <c r="A483" i="6"/>
  <c r="A503" i="6"/>
  <c r="A498" i="6"/>
  <c r="A493" i="6"/>
  <c r="A488" i="6"/>
  <c r="B503" i="6"/>
  <c r="B498" i="6"/>
  <c r="B493" i="6"/>
  <c r="B488" i="6"/>
  <c r="B483" i="6"/>
  <c r="B478" i="6"/>
  <c r="B473" i="6"/>
  <c r="B468" i="6"/>
  <c r="B463" i="6"/>
  <c r="B458" i="6"/>
  <c r="B453" i="6"/>
  <c r="B448" i="6"/>
  <c r="B443" i="6"/>
  <c r="B438" i="6"/>
  <c r="B433" i="6"/>
  <c r="B428" i="6"/>
  <c r="B423" i="6"/>
  <c r="B418" i="6"/>
  <c r="B413" i="6"/>
  <c r="B408" i="6"/>
  <c r="B403" i="6"/>
  <c r="B398" i="6"/>
  <c r="B393" i="6"/>
  <c r="B388" i="6"/>
  <c r="B383" i="6"/>
  <c r="B378" i="6"/>
  <c r="B373" i="6"/>
  <c r="B368" i="6"/>
  <c r="B363" i="6"/>
  <c r="B358" i="6"/>
  <c r="B353" i="6"/>
  <c r="B348" i="6"/>
  <c r="B343" i="6"/>
  <c r="B338" i="6"/>
  <c r="B333" i="6"/>
  <c r="B328" i="6"/>
  <c r="B323" i="6"/>
  <c r="B318" i="6"/>
  <c r="B313" i="6"/>
  <c r="B308" i="6"/>
  <c r="B303" i="6"/>
  <c r="A508" i="6"/>
  <c r="B508" i="6"/>
  <c r="A298" i="6"/>
  <c r="A293" i="6"/>
  <c r="A288" i="6"/>
  <c r="A283" i="6"/>
  <c r="A278" i="6"/>
  <c r="A273" i="6"/>
  <c r="A268" i="6"/>
  <c r="A263" i="6"/>
  <c r="A258" i="6"/>
  <c r="A253" i="6"/>
  <c r="A248" i="6"/>
  <c r="A243" i="6"/>
  <c r="A238" i="6"/>
  <c r="A233" i="6"/>
  <c r="A228" i="6"/>
  <c r="A223" i="6"/>
  <c r="A218" i="6"/>
  <c r="A213" i="6"/>
  <c r="A208" i="6"/>
  <c r="A203" i="6"/>
  <c r="A198" i="6"/>
  <c r="A193" i="6"/>
  <c r="A188" i="6"/>
  <c r="A183" i="6"/>
  <c r="A178" i="6"/>
  <c r="A173" i="6"/>
  <c r="A168" i="6"/>
  <c r="A163" i="6"/>
  <c r="A158" i="6"/>
  <c r="A153" i="6"/>
  <c r="A148" i="6"/>
  <c r="A143" i="6"/>
  <c r="A138" i="6"/>
  <c r="B298" i="6"/>
  <c r="B293" i="6"/>
  <c r="B288" i="6"/>
  <c r="B283" i="6"/>
  <c r="B278" i="6"/>
  <c r="B273" i="6"/>
  <c r="B268" i="6"/>
  <c r="B263" i="6"/>
  <c r="B258" i="6"/>
  <c r="B253" i="6"/>
  <c r="B248" i="6"/>
  <c r="B243" i="6"/>
  <c r="B238" i="6"/>
  <c r="B233" i="6"/>
  <c r="B228" i="6"/>
  <c r="B223" i="6"/>
  <c r="B218" i="6"/>
  <c r="B213" i="6"/>
  <c r="B208" i="6"/>
  <c r="B203" i="6"/>
  <c r="B198" i="6"/>
  <c r="B193" i="6"/>
  <c r="B188" i="6"/>
  <c r="B183" i="6"/>
  <c r="B178" i="6"/>
  <c r="B173" i="6"/>
  <c r="B168" i="6"/>
  <c r="B163" i="6"/>
  <c r="B158" i="6"/>
  <c r="B153" i="6"/>
  <c r="B148" i="6"/>
  <c r="B143" i="6"/>
  <c r="B138" i="6"/>
  <c r="M17" i="6"/>
  <c r="M16" i="6"/>
  <c r="M15" i="6"/>
  <c r="L17" i="6"/>
  <c r="L16" i="6"/>
  <c r="L15" i="6"/>
  <c r="L14" i="6"/>
  <c r="J17" i="6"/>
  <c r="J16" i="6"/>
  <c r="J15" i="6"/>
  <c r="J14" i="6"/>
  <c r="I17" i="6"/>
  <c r="I16" i="6"/>
  <c r="I15" i="6"/>
  <c r="I14" i="6"/>
  <c r="H17" i="6"/>
  <c r="H16" i="6"/>
  <c r="H15" i="6"/>
  <c r="H14" i="6"/>
  <c r="A507" i="9"/>
  <c r="A502" i="9"/>
  <c r="A497" i="9"/>
  <c r="A492" i="9"/>
  <c r="A487" i="9"/>
  <c r="A482" i="9"/>
  <c r="A477" i="9"/>
  <c r="A472" i="9"/>
  <c r="A467" i="9"/>
  <c r="A462" i="9"/>
  <c r="A457" i="9"/>
  <c r="A452" i="9"/>
  <c r="A447" i="9"/>
  <c r="A442" i="9"/>
  <c r="A437" i="9"/>
  <c r="A432" i="9"/>
  <c r="A427" i="9"/>
  <c r="A422" i="9"/>
  <c r="A417" i="9"/>
  <c r="A412" i="9"/>
  <c r="A407" i="9"/>
  <c r="A402" i="9"/>
  <c r="A397" i="9"/>
  <c r="A392" i="9"/>
  <c r="A387" i="9"/>
  <c r="A382" i="9"/>
  <c r="A377" i="9"/>
  <c r="A372" i="9"/>
  <c r="A367" i="9"/>
  <c r="A362" i="9"/>
  <c r="A357" i="9"/>
  <c r="A352" i="9"/>
  <c r="A347" i="9"/>
  <c r="A342" i="9"/>
  <c r="A337" i="9"/>
  <c r="A332" i="9"/>
  <c r="A327" i="9"/>
  <c r="A322" i="9"/>
  <c r="A317" i="9"/>
  <c r="A312" i="9"/>
  <c r="A307" i="9"/>
  <c r="A302" i="9"/>
  <c r="A297" i="9"/>
  <c r="A292" i="9"/>
  <c r="A287" i="9"/>
  <c r="A282" i="9"/>
  <c r="A277" i="9"/>
  <c r="A272" i="9"/>
  <c r="A267" i="9"/>
  <c r="A262" i="9"/>
  <c r="A257" i="9"/>
  <c r="A252" i="9"/>
  <c r="A247" i="9"/>
  <c r="A242" i="9"/>
  <c r="A237" i="9"/>
  <c r="A232" i="9"/>
  <c r="A227" i="9"/>
  <c r="A222" i="9"/>
  <c r="A217" i="9"/>
  <c r="A212" i="9"/>
  <c r="A207" i="9"/>
  <c r="A202" i="9"/>
  <c r="A197" i="9"/>
  <c r="A192" i="9"/>
  <c r="A187" i="9"/>
  <c r="A182" i="9"/>
  <c r="A177" i="9"/>
  <c r="A172" i="9"/>
  <c r="A167" i="9"/>
  <c r="A162" i="9"/>
  <c r="A157" i="9"/>
  <c r="A152" i="9"/>
  <c r="A147" i="9"/>
  <c r="A142" i="9"/>
  <c r="A137" i="9"/>
  <c r="A132" i="9"/>
  <c r="A127" i="9"/>
  <c r="A122" i="9"/>
  <c r="A117" i="9"/>
  <c r="A112" i="9"/>
  <c r="A107" i="9"/>
  <c r="A102" i="9"/>
  <c r="A97" i="9"/>
  <c r="A92" i="9"/>
  <c r="A87" i="9"/>
  <c r="A82" i="9"/>
  <c r="A77" i="9"/>
  <c r="A72" i="9"/>
  <c r="A67" i="9"/>
  <c r="A62" i="9"/>
  <c r="A57" i="9"/>
  <c r="A52" i="9"/>
  <c r="A47" i="9"/>
  <c r="A42" i="9"/>
  <c r="A37" i="9"/>
  <c r="A32" i="9"/>
  <c r="A27" i="9"/>
  <c r="A22" i="9"/>
  <c r="A17" i="9"/>
  <c r="A12" i="9"/>
  <c r="B477" i="4"/>
  <c r="B472" i="4"/>
  <c r="B467" i="4"/>
  <c r="B462" i="4"/>
  <c r="B457" i="4"/>
  <c r="B452" i="4"/>
  <c r="B447" i="4"/>
  <c r="B442" i="4"/>
  <c r="B437" i="4"/>
  <c r="B432" i="4"/>
  <c r="B427" i="4"/>
  <c r="B422" i="4"/>
  <c r="B417" i="4"/>
  <c r="B412" i="4"/>
  <c r="B407" i="4"/>
  <c r="B402" i="4"/>
  <c r="B397" i="4"/>
  <c r="B392" i="4"/>
  <c r="B387" i="4"/>
  <c r="B382" i="4"/>
  <c r="B377" i="4"/>
  <c r="B372" i="4"/>
  <c r="B367" i="4"/>
  <c r="B362" i="4"/>
  <c r="B357" i="4"/>
  <c r="B352" i="4"/>
  <c r="B347" i="4"/>
  <c r="B342" i="4"/>
  <c r="B337" i="4"/>
  <c r="B332" i="4"/>
  <c r="B327" i="4"/>
  <c r="B322" i="4"/>
  <c r="B317" i="4"/>
  <c r="B312" i="4"/>
  <c r="B307" i="4"/>
  <c r="B302" i="4"/>
  <c r="B297" i="4"/>
  <c r="B292" i="4"/>
  <c r="B287" i="4"/>
  <c r="B282" i="4"/>
  <c r="B277" i="4"/>
  <c r="B272" i="4"/>
  <c r="B267" i="4"/>
  <c r="B262" i="4"/>
  <c r="B257" i="4"/>
  <c r="B252" i="4"/>
  <c r="B247" i="4"/>
  <c r="B242" i="4"/>
  <c r="B237" i="4"/>
  <c r="B232" i="4"/>
  <c r="B227" i="4"/>
  <c r="B222" i="4"/>
  <c r="B217" i="4"/>
  <c r="B482" i="4"/>
  <c r="B487" i="4"/>
  <c r="B492" i="4"/>
  <c r="B497" i="4"/>
  <c r="B502" i="4"/>
  <c r="B507" i="4"/>
  <c r="A507" i="4"/>
  <c r="A502" i="4"/>
  <c r="A497" i="4"/>
  <c r="A492" i="4"/>
  <c r="A487" i="4"/>
  <c r="A482" i="4"/>
  <c r="A477" i="4"/>
  <c r="A472" i="4"/>
  <c r="A467" i="4"/>
  <c r="A462" i="4"/>
  <c r="A457" i="4"/>
  <c r="A452" i="4"/>
  <c r="A447" i="4"/>
  <c r="A442" i="4"/>
  <c r="A437" i="4"/>
  <c r="A432" i="4"/>
  <c r="A427" i="4"/>
  <c r="A422" i="4"/>
  <c r="A417" i="4"/>
  <c r="A412" i="4"/>
  <c r="A407" i="4"/>
  <c r="A402" i="4"/>
  <c r="A397" i="4"/>
  <c r="A392" i="4"/>
  <c r="A387" i="4"/>
  <c r="A382" i="4"/>
  <c r="A377" i="4"/>
  <c r="A372" i="4"/>
  <c r="A367" i="4"/>
  <c r="A362" i="4"/>
  <c r="A357" i="4"/>
  <c r="A352" i="4"/>
  <c r="A347" i="4"/>
  <c r="A342" i="4"/>
  <c r="A337" i="4"/>
  <c r="A332" i="4"/>
  <c r="A327" i="4"/>
  <c r="A322" i="4"/>
  <c r="A317" i="4"/>
  <c r="A312" i="4"/>
  <c r="A307" i="4"/>
  <c r="A302" i="4"/>
  <c r="A297" i="4"/>
  <c r="A292" i="4"/>
  <c r="A287" i="4"/>
  <c r="A282" i="4"/>
  <c r="A277" i="4"/>
  <c r="A272" i="4"/>
  <c r="A267" i="4"/>
  <c r="A262" i="4"/>
  <c r="A257" i="4"/>
  <c r="A252" i="4"/>
  <c r="A247" i="4"/>
  <c r="A242" i="4"/>
  <c r="A237" i="4"/>
  <c r="A232" i="4"/>
  <c r="A227" i="4"/>
  <c r="A222" i="4"/>
  <c r="A217" i="4"/>
  <c r="B212" i="4"/>
  <c r="A212" i="4"/>
  <c r="A207" i="4"/>
  <c r="B207" i="4"/>
  <c r="B202" i="4"/>
  <c r="A202" i="4"/>
  <c r="A197" i="4"/>
  <c r="B197" i="4"/>
  <c r="B192" i="4"/>
  <c r="A192" i="4"/>
  <c r="B187" i="4"/>
  <c r="A187" i="4"/>
  <c r="B182" i="4"/>
  <c r="A182" i="4"/>
  <c r="A177" i="4"/>
  <c r="B177" i="4"/>
  <c r="B172" i="4"/>
  <c r="A172" i="4"/>
  <c r="A167" i="4"/>
  <c r="B167" i="4"/>
  <c r="B162" i="4"/>
  <c r="A162" i="4"/>
  <c r="B157" i="4"/>
  <c r="A157" i="4"/>
  <c r="A152" i="4"/>
  <c r="B152" i="4"/>
  <c r="B147" i="4"/>
  <c r="A147" i="4"/>
  <c r="A142" i="4"/>
  <c r="A137" i="4"/>
  <c r="A117" i="4"/>
  <c r="B142" i="4"/>
  <c r="B137" i="4"/>
  <c r="B117" i="4"/>
  <c r="A132" i="4"/>
  <c r="B132" i="4"/>
  <c r="B127" i="4"/>
  <c r="A127" i="4"/>
  <c r="A122" i="4"/>
  <c r="B122" i="4"/>
  <c r="Z506" i="4" l="1"/>
  <c r="Z504" i="4"/>
  <c r="Z502" i="4"/>
  <c r="Q502" i="4"/>
  <c r="Y503" i="4"/>
  <c r="AC502" i="4"/>
  <c r="E502" i="4" s="1"/>
  <c r="M502" i="4"/>
  <c r="L506" i="4"/>
  <c r="Z503" i="4"/>
  <c r="AA502" i="4"/>
  <c r="U503" i="4"/>
  <c r="Y502" i="4"/>
  <c r="Z505" i="4"/>
  <c r="Q503" i="4"/>
  <c r="U502" i="4"/>
  <c r="L505" i="4"/>
  <c r="M503" i="4"/>
  <c r="L503" i="4"/>
  <c r="L502" i="4"/>
  <c r="D502" i="4"/>
  <c r="AB502" i="4"/>
  <c r="L504" i="4"/>
  <c r="AD502" i="4"/>
  <c r="F502" i="4" s="1"/>
  <c r="Z432" i="4"/>
  <c r="L436" i="4"/>
  <c r="M433" i="4"/>
  <c r="Y432" i="4"/>
  <c r="L434" i="4"/>
  <c r="L433" i="4"/>
  <c r="U432" i="4"/>
  <c r="Z435" i="4"/>
  <c r="Q432" i="4"/>
  <c r="Z433" i="4"/>
  <c r="AD432" i="4"/>
  <c r="F432" i="4" s="1"/>
  <c r="L435" i="4"/>
  <c r="Y433" i="4"/>
  <c r="AC432" i="4"/>
  <c r="E432" i="4" s="1"/>
  <c r="M432" i="4"/>
  <c r="Z434" i="4"/>
  <c r="Q433" i="4"/>
  <c r="AA432" i="4"/>
  <c r="D432" i="4"/>
  <c r="L432" i="4"/>
  <c r="AB432" i="4"/>
  <c r="Z436" i="4"/>
  <c r="U433" i="4"/>
  <c r="L401" i="4"/>
  <c r="Z398" i="4"/>
  <c r="AD397" i="4"/>
  <c r="F397" i="4" s="1"/>
  <c r="M397" i="4"/>
  <c r="Z400" i="4"/>
  <c r="U398" i="4"/>
  <c r="L400" i="4"/>
  <c r="Q398" i="4"/>
  <c r="AA397" i="4"/>
  <c r="D397" i="4"/>
  <c r="L398" i="4"/>
  <c r="Z399" i="4"/>
  <c r="AC397" i="4"/>
  <c r="E397" i="4" s="1"/>
  <c r="L397" i="4"/>
  <c r="L399" i="4"/>
  <c r="AB397" i="4"/>
  <c r="Z397" i="4"/>
  <c r="Y398" i="4"/>
  <c r="Y397" i="4"/>
  <c r="U397" i="4"/>
  <c r="Z401" i="4"/>
  <c r="M398" i="4"/>
  <c r="Q397" i="4"/>
  <c r="V481" i="6"/>
  <c r="O479" i="6"/>
  <c r="U481" i="6"/>
  <c r="AF478" i="6"/>
  <c r="O481" i="6"/>
  <c r="V478" i="6"/>
  <c r="W478" i="6" s="1"/>
  <c r="V480" i="6"/>
  <c r="U478" i="6"/>
  <c r="U480" i="6"/>
  <c r="O478" i="6"/>
  <c r="O482" i="6"/>
  <c r="U479" i="6"/>
  <c r="V482" i="6"/>
  <c r="V479" i="6"/>
  <c r="U482" i="6"/>
  <c r="O480" i="6"/>
  <c r="Z493" i="4"/>
  <c r="AD492" i="4"/>
  <c r="F492" i="4" s="1"/>
  <c r="Z494" i="4"/>
  <c r="Q493" i="4"/>
  <c r="AA492" i="4"/>
  <c r="D492" i="4"/>
  <c r="L492" i="4"/>
  <c r="L496" i="4"/>
  <c r="L494" i="4"/>
  <c r="AC492" i="4"/>
  <c r="E492" i="4" s="1"/>
  <c r="AB492" i="4"/>
  <c r="Z495" i="4"/>
  <c r="Y493" i="4"/>
  <c r="Z492" i="4"/>
  <c r="U493" i="4"/>
  <c r="Y492" i="4"/>
  <c r="L495" i="4"/>
  <c r="U492" i="4"/>
  <c r="L493" i="4"/>
  <c r="M492" i="4"/>
  <c r="Q492" i="4"/>
  <c r="M493" i="4"/>
  <c r="Z496" i="4"/>
  <c r="Z405" i="4"/>
  <c r="Q403" i="4"/>
  <c r="AA402" i="4"/>
  <c r="D402" i="4"/>
  <c r="Z406" i="4"/>
  <c r="M403" i="4"/>
  <c r="Y402" i="4"/>
  <c r="L405" i="4"/>
  <c r="Q402" i="4"/>
  <c r="Z403" i="4"/>
  <c r="AD402" i="4"/>
  <c r="F402" i="4" s="1"/>
  <c r="AC402" i="4"/>
  <c r="E402" i="4" s="1"/>
  <c r="L406" i="4"/>
  <c r="L404" i="4"/>
  <c r="AB402" i="4"/>
  <c r="Z402" i="4"/>
  <c r="Y403" i="4"/>
  <c r="U402" i="4"/>
  <c r="U403" i="4"/>
  <c r="M402" i="4"/>
  <c r="L402" i="4"/>
  <c r="Z404" i="4"/>
  <c r="L403" i="4"/>
  <c r="M443" i="4"/>
  <c r="Y442" i="4"/>
  <c r="L446" i="4"/>
  <c r="L444" i="4"/>
  <c r="L443" i="4"/>
  <c r="U442" i="4"/>
  <c r="Q442" i="4"/>
  <c r="Z445" i="4"/>
  <c r="Z443" i="4"/>
  <c r="AD442" i="4"/>
  <c r="F442" i="4" s="1"/>
  <c r="Y443" i="4"/>
  <c r="AC442" i="4"/>
  <c r="E442" i="4" s="1"/>
  <c r="M442" i="4"/>
  <c r="L445" i="4"/>
  <c r="U443" i="4"/>
  <c r="AB442" i="4"/>
  <c r="L442" i="4"/>
  <c r="Z446" i="4"/>
  <c r="Z444" i="4"/>
  <c r="Z442" i="4"/>
  <c r="AA442" i="4"/>
  <c r="D442" i="4"/>
  <c r="Q443" i="4"/>
  <c r="V406" i="6"/>
  <c r="O404" i="6"/>
  <c r="V405" i="6"/>
  <c r="U403" i="6"/>
  <c r="U405" i="6"/>
  <c r="O403" i="6"/>
  <c r="O407" i="6"/>
  <c r="U404" i="6"/>
  <c r="O406" i="6"/>
  <c r="V404" i="6"/>
  <c r="U407" i="6"/>
  <c r="AF403" i="6"/>
  <c r="D403" i="6" s="1"/>
  <c r="V403" i="6"/>
  <c r="W403" i="6" s="1"/>
  <c r="V407" i="6"/>
  <c r="O405" i="6"/>
  <c r="U406" i="6"/>
  <c r="V446" i="6"/>
  <c r="O444" i="6"/>
  <c r="U446" i="6"/>
  <c r="AF443" i="6"/>
  <c r="D443" i="6" s="1"/>
  <c r="V445" i="6"/>
  <c r="U443" i="6"/>
  <c r="U445" i="6"/>
  <c r="O443" i="6"/>
  <c r="O447" i="6"/>
  <c r="U444" i="6"/>
  <c r="V447" i="6"/>
  <c r="V444" i="6"/>
  <c r="U447" i="6"/>
  <c r="O446" i="6"/>
  <c r="O445" i="6"/>
  <c r="V443" i="6"/>
  <c r="W443" i="6" s="1"/>
  <c r="V486" i="6"/>
  <c r="O484" i="6"/>
  <c r="U486" i="6"/>
  <c r="AF483" i="6"/>
  <c r="O486" i="6"/>
  <c r="V483" i="6"/>
  <c r="W483" i="6" s="1"/>
  <c r="V485" i="6"/>
  <c r="U483" i="6"/>
  <c r="U485" i="6"/>
  <c r="O483" i="6"/>
  <c r="O487" i="6"/>
  <c r="U484" i="6"/>
  <c r="U487" i="6"/>
  <c r="O485" i="6"/>
  <c r="V484" i="6"/>
  <c r="V487" i="6"/>
  <c r="L475" i="4"/>
  <c r="Z473" i="4"/>
  <c r="AD472" i="4"/>
  <c r="F472" i="4" s="1"/>
  <c r="Y473" i="4"/>
  <c r="AC472" i="4"/>
  <c r="E472" i="4" s="1"/>
  <c r="M472" i="4"/>
  <c r="L476" i="4"/>
  <c r="Z474" i="4"/>
  <c r="U473" i="4"/>
  <c r="AB472" i="4"/>
  <c r="L472" i="4"/>
  <c r="Q473" i="4"/>
  <c r="AA472" i="4"/>
  <c r="D472" i="4"/>
  <c r="Z475" i="4"/>
  <c r="Z472" i="4"/>
  <c r="Z476" i="4"/>
  <c r="M473" i="4"/>
  <c r="Y472" i="4"/>
  <c r="Q472" i="4"/>
  <c r="L473" i="4"/>
  <c r="U472" i="4"/>
  <c r="L474" i="4"/>
  <c r="V401" i="6"/>
  <c r="O399" i="6"/>
  <c r="V400" i="6"/>
  <c r="U398" i="6"/>
  <c r="U400" i="6"/>
  <c r="O398" i="6"/>
  <c r="O402" i="6"/>
  <c r="U399" i="6"/>
  <c r="O401" i="6"/>
  <c r="V399" i="6"/>
  <c r="AF398" i="6"/>
  <c r="D398" i="6" s="1"/>
  <c r="V398" i="6"/>
  <c r="W398" i="6" s="1"/>
  <c r="V402" i="6"/>
  <c r="U402" i="6"/>
  <c r="U401" i="6"/>
  <c r="O400" i="6"/>
  <c r="L489" i="4"/>
  <c r="AA487" i="4"/>
  <c r="M487" i="4"/>
  <c r="Z491" i="4"/>
  <c r="Z487" i="4"/>
  <c r="L487" i="4"/>
  <c r="L491" i="4"/>
  <c r="Z488" i="4"/>
  <c r="M488" i="4"/>
  <c r="Y487" i="4"/>
  <c r="D487" i="4"/>
  <c r="Y488" i="4"/>
  <c r="L488" i="4"/>
  <c r="U487" i="4"/>
  <c r="Z490" i="4"/>
  <c r="U488" i="4"/>
  <c r="L490" i="4"/>
  <c r="AD487" i="4"/>
  <c r="F487" i="4" s="1"/>
  <c r="Q487" i="4"/>
  <c r="Z489" i="4"/>
  <c r="Q488" i="4"/>
  <c r="AB487" i="4"/>
  <c r="AC487" i="4"/>
  <c r="E487" i="4" s="1"/>
  <c r="Y408" i="4"/>
  <c r="AB407" i="4"/>
  <c r="L407" i="4"/>
  <c r="Z410" i="4"/>
  <c r="U408" i="4"/>
  <c r="AA407" i="4"/>
  <c r="L410" i="4"/>
  <c r="Q408" i="4"/>
  <c r="Z407" i="4"/>
  <c r="M408" i="4"/>
  <c r="Y407" i="4"/>
  <c r="Z409" i="4"/>
  <c r="L408" i="4"/>
  <c r="U407" i="4"/>
  <c r="L409" i="4"/>
  <c r="Q407" i="4"/>
  <c r="L411" i="4"/>
  <c r="Z408" i="4"/>
  <c r="AC407" i="4"/>
  <c r="E407" i="4" s="1"/>
  <c r="Z411" i="4"/>
  <c r="D407" i="4"/>
  <c r="M407" i="4"/>
  <c r="AD407" i="4"/>
  <c r="F407" i="4" s="1"/>
  <c r="Q448" i="4"/>
  <c r="Z447" i="4"/>
  <c r="Z451" i="4"/>
  <c r="Z449" i="4"/>
  <c r="M448" i="4"/>
  <c r="Y447" i="4"/>
  <c r="L448" i="4"/>
  <c r="U447" i="4"/>
  <c r="L451" i="4"/>
  <c r="L449" i="4"/>
  <c r="Q447" i="4"/>
  <c r="AD447" i="4"/>
  <c r="F447" i="4" s="1"/>
  <c r="M447" i="4"/>
  <c r="Z450" i="4"/>
  <c r="Z448" i="4"/>
  <c r="AC447" i="4"/>
  <c r="E447" i="4" s="1"/>
  <c r="L447" i="4"/>
  <c r="L450" i="4"/>
  <c r="U448" i="4"/>
  <c r="AA447" i="4"/>
  <c r="Y448" i="4"/>
  <c r="AB447" i="4"/>
  <c r="D447" i="4"/>
  <c r="V411" i="6"/>
  <c r="O409" i="6"/>
  <c r="V410" i="6"/>
  <c r="U408" i="6"/>
  <c r="U410" i="6"/>
  <c r="O408" i="6"/>
  <c r="O412" i="6"/>
  <c r="U409" i="6"/>
  <c r="O411" i="6"/>
  <c r="V409" i="6"/>
  <c r="AF408" i="6"/>
  <c r="U412" i="6"/>
  <c r="V408" i="6"/>
  <c r="W408" i="6" s="1"/>
  <c r="V412" i="6"/>
  <c r="O410" i="6"/>
  <c r="U411" i="6"/>
  <c r="V451" i="6"/>
  <c r="O449" i="6"/>
  <c r="U451" i="6"/>
  <c r="AF448" i="6"/>
  <c r="D448" i="6" s="1"/>
  <c r="V450" i="6"/>
  <c r="U448" i="6"/>
  <c r="U450" i="6"/>
  <c r="O448" i="6"/>
  <c r="O452" i="6"/>
  <c r="U449" i="6"/>
  <c r="V449" i="6"/>
  <c r="V448" i="6"/>
  <c r="W448" i="6" s="1"/>
  <c r="O451" i="6"/>
  <c r="V452" i="6"/>
  <c r="U452" i="6"/>
  <c r="O450" i="6"/>
  <c r="V491" i="6"/>
  <c r="O489" i="6"/>
  <c r="U491" i="6"/>
  <c r="AF488" i="6"/>
  <c r="D488" i="6" s="1"/>
  <c r="O491" i="6"/>
  <c r="V488" i="6"/>
  <c r="W488" i="6" s="1"/>
  <c r="V490" i="6"/>
  <c r="U488" i="6"/>
  <c r="U490" i="6"/>
  <c r="O488" i="6"/>
  <c r="O492" i="6"/>
  <c r="U489" i="6"/>
  <c r="V489" i="6"/>
  <c r="V492" i="6"/>
  <c r="U492" i="6"/>
  <c r="O490" i="6"/>
  <c r="L396" i="4"/>
  <c r="Z394" i="4"/>
  <c r="U393" i="4"/>
  <c r="AB392" i="4"/>
  <c r="L392" i="4"/>
  <c r="Z396" i="4"/>
  <c r="M393" i="4"/>
  <c r="Y392" i="4"/>
  <c r="Y393" i="4"/>
  <c r="Z392" i="4"/>
  <c r="L395" i="4"/>
  <c r="Q393" i="4"/>
  <c r="U392" i="4"/>
  <c r="Q392" i="4"/>
  <c r="AA392" i="4"/>
  <c r="L393" i="4"/>
  <c r="M392" i="4"/>
  <c r="L394" i="4"/>
  <c r="AD392" i="4"/>
  <c r="F392" i="4" s="1"/>
  <c r="D392" i="4"/>
  <c r="Z395" i="4"/>
  <c r="AC392" i="4"/>
  <c r="E392" i="4" s="1"/>
  <c r="Z393" i="4"/>
  <c r="V396" i="6"/>
  <c r="O394" i="6"/>
  <c r="V395" i="6"/>
  <c r="U393" i="6"/>
  <c r="U395" i="6"/>
  <c r="O393" i="6"/>
  <c r="O397" i="6"/>
  <c r="U394" i="6"/>
  <c r="O396" i="6"/>
  <c r="V394" i="6"/>
  <c r="AF393" i="6"/>
  <c r="U397" i="6"/>
  <c r="V393" i="6"/>
  <c r="W393" i="6" s="1"/>
  <c r="V397" i="6"/>
  <c r="U396" i="6"/>
  <c r="O395" i="6"/>
  <c r="V476" i="6"/>
  <c r="O474" i="6"/>
  <c r="U476" i="6"/>
  <c r="AF473" i="6"/>
  <c r="D473" i="6" s="1"/>
  <c r="O476" i="6"/>
  <c r="V475" i="6"/>
  <c r="U473" i="6"/>
  <c r="U475" i="6"/>
  <c r="O473" i="6"/>
  <c r="O477" i="6"/>
  <c r="U474" i="6"/>
  <c r="U477" i="6"/>
  <c r="O475" i="6"/>
  <c r="V474" i="6"/>
  <c r="V473" i="6"/>
  <c r="W473" i="6" s="1"/>
  <c r="V477" i="6"/>
  <c r="V441" i="6"/>
  <c r="O439" i="6"/>
  <c r="U441" i="6"/>
  <c r="AF438" i="6"/>
  <c r="V440" i="6"/>
  <c r="U438" i="6"/>
  <c r="U440" i="6"/>
  <c r="O438" i="6"/>
  <c r="O442" i="6"/>
  <c r="U439" i="6"/>
  <c r="V442" i="6"/>
  <c r="U442" i="6"/>
  <c r="O441" i="6"/>
  <c r="O440" i="6"/>
  <c r="V439" i="6"/>
  <c r="V438" i="6"/>
  <c r="W438" i="6" s="1"/>
  <c r="L486" i="4"/>
  <c r="Z484" i="4"/>
  <c r="U483" i="4"/>
  <c r="AB482" i="4"/>
  <c r="L482" i="4"/>
  <c r="Q483" i="4"/>
  <c r="AA482" i="4"/>
  <c r="D482" i="4"/>
  <c r="Z485" i="4"/>
  <c r="Z482" i="4"/>
  <c r="Z486" i="4"/>
  <c r="M483" i="4"/>
  <c r="Y482" i="4"/>
  <c r="L484" i="4"/>
  <c r="L483" i="4"/>
  <c r="U482" i="4"/>
  <c r="Q482" i="4"/>
  <c r="Y483" i="4"/>
  <c r="AC482" i="4"/>
  <c r="E482" i="4" s="1"/>
  <c r="M482" i="4"/>
  <c r="AD482" i="4"/>
  <c r="F482" i="4" s="1"/>
  <c r="L485" i="4"/>
  <c r="Z483" i="4"/>
  <c r="Z415" i="4"/>
  <c r="L414" i="4"/>
  <c r="L413" i="4"/>
  <c r="U412" i="4"/>
  <c r="Q412" i="4"/>
  <c r="Z413" i="4"/>
  <c r="AD412" i="4"/>
  <c r="F412" i="4" s="1"/>
  <c r="Y413" i="4"/>
  <c r="AC412" i="4"/>
  <c r="E412" i="4" s="1"/>
  <c r="M412" i="4"/>
  <c r="Z416" i="4"/>
  <c r="L415" i="4"/>
  <c r="U413" i="4"/>
  <c r="AB412" i="4"/>
  <c r="L412" i="4"/>
  <c r="Q413" i="4"/>
  <c r="AA412" i="4"/>
  <c r="D412" i="4"/>
  <c r="M413" i="4"/>
  <c r="Y412" i="4"/>
  <c r="L416" i="4"/>
  <c r="Z414" i="4"/>
  <c r="Z412" i="4"/>
  <c r="Z455" i="4"/>
  <c r="Z452" i="4"/>
  <c r="D452" i="4"/>
  <c r="Z456" i="4"/>
  <c r="M453" i="4"/>
  <c r="Y452" i="4"/>
  <c r="L454" i="4"/>
  <c r="L453" i="4"/>
  <c r="U452" i="4"/>
  <c r="L455" i="4"/>
  <c r="Z453" i="4"/>
  <c r="AD452" i="4"/>
  <c r="F452" i="4" s="1"/>
  <c r="Q452" i="4"/>
  <c r="Y453" i="4"/>
  <c r="AC452" i="4"/>
  <c r="E452" i="4" s="1"/>
  <c r="Q453" i="4"/>
  <c r="AA452" i="4"/>
  <c r="L452" i="4"/>
  <c r="U453" i="4"/>
  <c r="AB452" i="4"/>
  <c r="L456" i="4"/>
  <c r="M452" i="4"/>
  <c r="Z454" i="4"/>
  <c r="V511" i="6"/>
  <c r="O509" i="6"/>
  <c r="U511" i="6"/>
  <c r="AF508" i="6"/>
  <c r="O511" i="6"/>
  <c r="V508" i="6"/>
  <c r="W508" i="6" s="1"/>
  <c r="V510" i="6"/>
  <c r="U508" i="6"/>
  <c r="U510" i="6"/>
  <c r="O508" i="6"/>
  <c r="O512" i="6"/>
  <c r="U509" i="6"/>
  <c r="V512" i="6"/>
  <c r="U512" i="6"/>
  <c r="V509" i="6"/>
  <c r="O510" i="6"/>
  <c r="V416" i="6"/>
  <c r="O414" i="6"/>
  <c r="U416" i="6"/>
  <c r="V415" i="6"/>
  <c r="U413" i="6"/>
  <c r="U415" i="6"/>
  <c r="O413" i="6"/>
  <c r="O417" i="6"/>
  <c r="U414" i="6"/>
  <c r="O416" i="6"/>
  <c r="V414" i="6"/>
  <c r="AF413" i="6"/>
  <c r="D413" i="6" s="1"/>
  <c r="V413" i="6"/>
  <c r="W413" i="6" s="1"/>
  <c r="V417" i="6"/>
  <c r="U417" i="6"/>
  <c r="O415" i="6"/>
  <c r="V456" i="6"/>
  <c r="O454" i="6"/>
  <c r="U456" i="6"/>
  <c r="AF453" i="6"/>
  <c r="D453" i="6" s="1"/>
  <c r="V455" i="6"/>
  <c r="U453" i="6"/>
  <c r="U455" i="6"/>
  <c r="O453" i="6"/>
  <c r="O457" i="6"/>
  <c r="U454" i="6"/>
  <c r="O456" i="6"/>
  <c r="O455" i="6"/>
  <c r="V454" i="6"/>
  <c r="V453" i="6"/>
  <c r="W453" i="6" s="1"/>
  <c r="V457" i="6"/>
  <c r="U457" i="6"/>
  <c r="V496" i="6"/>
  <c r="O494" i="6"/>
  <c r="U496" i="6"/>
  <c r="AF493" i="6"/>
  <c r="O496" i="6"/>
  <c r="V493" i="6"/>
  <c r="W493" i="6" s="1"/>
  <c r="V495" i="6"/>
  <c r="U493" i="6"/>
  <c r="U495" i="6"/>
  <c r="O493" i="6"/>
  <c r="O497" i="6"/>
  <c r="U494" i="6"/>
  <c r="U497" i="6"/>
  <c r="O495" i="6"/>
  <c r="V494" i="6"/>
  <c r="V497" i="6"/>
  <c r="AC477" i="4"/>
  <c r="E477" i="4" s="1"/>
  <c r="Z479" i="4"/>
  <c r="Q478" i="4"/>
  <c r="AB477" i="4"/>
  <c r="Z481" i="4"/>
  <c r="L479" i="4"/>
  <c r="AA477" i="4"/>
  <c r="M477" i="4"/>
  <c r="L481" i="4"/>
  <c r="Z477" i="4"/>
  <c r="L477" i="4"/>
  <c r="Z478" i="4"/>
  <c r="M478" i="4"/>
  <c r="Y477" i="4"/>
  <c r="D477" i="4"/>
  <c r="Z480" i="4"/>
  <c r="Y478" i="4"/>
  <c r="L478" i="4"/>
  <c r="U477" i="4"/>
  <c r="L480" i="4"/>
  <c r="AD477" i="4"/>
  <c r="F477" i="4" s="1"/>
  <c r="Q477" i="4"/>
  <c r="U478" i="4"/>
  <c r="L421" i="4"/>
  <c r="L419" i="4"/>
  <c r="Q417" i="4"/>
  <c r="AD417" i="4"/>
  <c r="F417" i="4" s="1"/>
  <c r="M417" i="4"/>
  <c r="Z420" i="4"/>
  <c r="Z418" i="4"/>
  <c r="AC417" i="4"/>
  <c r="E417" i="4" s="1"/>
  <c r="L417" i="4"/>
  <c r="Y418" i="4"/>
  <c r="AB417" i="4"/>
  <c r="D417" i="4"/>
  <c r="L420" i="4"/>
  <c r="U418" i="4"/>
  <c r="AA417" i="4"/>
  <c r="Q418" i="4"/>
  <c r="Z417" i="4"/>
  <c r="L418" i="4"/>
  <c r="U417" i="4"/>
  <c r="Z421" i="4"/>
  <c r="Y417" i="4"/>
  <c r="Z419" i="4"/>
  <c r="M418" i="4"/>
  <c r="Z458" i="4"/>
  <c r="M458" i="4"/>
  <c r="Y457" i="4"/>
  <c r="D457" i="4"/>
  <c r="Z460" i="4"/>
  <c r="Y458" i="4"/>
  <c r="L458" i="4"/>
  <c r="U457" i="4"/>
  <c r="U458" i="4"/>
  <c r="L460" i="4"/>
  <c r="AD457" i="4"/>
  <c r="F457" i="4" s="1"/>
  <c r="Q457" i="4"/>
  <c r="AC457" i="4"/>
  <c r="E457" i="4" s="1"/>
  <c r="Z459" i="4"/>
  <c r="Q458" i="4"/>
  <c r="AB457" i="4"/>
  <c r="L461" i="4"/>
  <c r="Z457" i="4"/>
  <c r="L457" i="4"/>
  <c r="AA457" i="4"/>
  <c r="Z461" i="4"/>
  <c r="M457" i="4"/>
  <c r="L459" i="4"/>
  <c r="V421" i="6"/>
  <c r="O419" i="6"/>
  <c r="U421" i="6"/>
  <c r="AF418" i="6"/>
  <c r="D418" i="6" s="1"/>
  <c r="V420" i="6"/>
  <c r="U418" i="6"/>
  <c r="U420" i="6"/>
  <c r="O418" i="6"/>
  <c r="O422" i="6"/>
  <c r="U419" i="6"/>
  <c r="V422" i="6"/>
  <c r="O421" i="6"/>
  <c r="O420" i="6"/>
  <c r="V419" i="6"/>
  <c r="V418" i="6"/>
  <c r="W418" i="6" s="1"/>
  <c r="U422" i="6"/>
  <c r="V461" i="6"/>
  <c r="O459" i="6"/>
  <c r="U461" i="6"/>
  <c r="AF458" i="6"/>
  <c r="D458" i="6" s="1"/>
  <c r="V460" i="6"/>
  <c r="U458" i="6"/>
  <c r="U460" i="6"/>
  <c r="O458" i="6"/>
  <c r="O462" i="6"/>
  <c r="U459" i="6"/>
  <c r="V462" i="6"/>
  <c r="U462" i="6"/>
  <c r="O461" i="6"/>
  <c r="O460" i="6"/>
  <c r="V459" i="6"/>
  <c r="V458" i="6"/>
  <c r="W458" i="6" s="1"/>
  <c r="V501" i="6"/>
  <c r="O499" i="6"/>
  <c r="U501" i="6"/>
  <c r="AF498" i="6"/>
  <c r="M106" i="1" s="1"/>
  <c r="O501" i="6"/>
  <c r="V498" i="6"/>
  <c r="W498" i="6" s="1"/>
  <c r="V500" i="6"/>
  <c r="U498" i="6"/>
  <c r="U500" i="6"/>
  <c r="O498" i="6"/>
  <c r="O502" i="6"/>
  <c r="U499" i="6"/>
  <c r="V502" i="6"/>
  <c r="U502" i="6"/>
  <c r="O500" i="6"/>
  <c r="V499" i="6"/>
  <c r="V436" i="6"/>
  <c r="O434" i="6"/>
  <c r="U436" i="6"/>
  <c r="AF433" i="6"/>
  <c r="D433" i="6" s="1"/>
  <c r="V435" i="6"/>
  <c r="U433" i="6"/>
  <c r="U435" i="6"/>
  <c r="O433" i="6"/>
  <c r="O437" i="6"/>
  <c r="U434" i="6"/>
  <c r="O436" i="6"/>
  <c r="O435" i="6"/>
  <c r="V434" i="6"/>
  <c r="V433" i="6"/>
  <c r="W433" i="6" s="1"/>
  <c r="V437" i="6"/>
  <c r="U437" i="6"/>
  <c r="Z501" i="4"/>
  <c r="Z499" i="4"/>
  <c r="M498" i="4"/>
  <c r="Y497" i="4"/>
  <c r="AD497" i="4"/>
  <c r="F497" i="4" s="1"/>
  <c r="Y498" i="4"/>
  <c r="Z497" i="4"/>
  <c r="Z500" i="4"/>
  <c r="U498" i="4"/>
  <c r="U497" i="4"/>
  <c r="L500" i="4"/>
  <c r="Q498" i="4"/>
  <c r="Q497" i="4"/>
  <c r="L498" i="4"/>
  <c r="M497" i="4"/>
  <c r="L497" i="4"/>
  <c r="L499" i="4"/>
  <c r="AC497" i="4"/>
  <c r="E497" i="4" s="1"/>
  <c r="D497" i="4"/>
  <c r="L501" i="4"/>
  <c r="Z498" i="4"/>
  <c r="AA497" i="4"/>
  <c r="AB497" i="4"/>
  <c r="L438" i="4"/>
  <c r="U437" i="4"/>
  <c r="L441" i="4"/>
  <c r="L439" i="4"/>
  <c r="Q437" i="4"/>
  <c r="AD437" i="4"/>
  <c r="F437" i="4" s="1"/>
  <c r="Z440" i="4"/>
  <c r="Z438" i="4"/>
  <c r="AC437" i="4"/>
  <c r="E437" i="4" s="1"/>
  <c r="M437" i="4"/>
  <c r="Y438" i="4"/>
  <c r="AB437" i="4"/>
  <c r="L437" i="4"/>
  <c r="L440" i="4"/>
  <c r="U438" i="4"/>
  <c r="AA437" i="4"/>
  <c r="D437" i="4"/>
  <c r="Z441" i="4"/>
  <c r="Z439" i="4"/>
  <c r="M438" i="4"/>
  <c r="Y437" i="4"/>
  <c r="Z437" i="4"/>
  <c r="Q438" i="4"/>
  <c r="L426" i="4"/>
  <c r="L424" i="4"/>
  <c r="L423" i="4"/>
  <c r="U422" i="4"/>
  <c r="Q422" i="4"/>
  <c r="Z425" i="4"/>
  <c r="Z423" i="4"/>
  <c r="AD422" i="4"/>
  <c r="F422" i="4" s="1"/>
  <c r="Y423" i="4"/>
  <c r="AC422" i="4"/>
  <c r="E422" i="4" s="1"/>
  <c r="M422" i="4"/>
  <c r="L425" i="4"/>
  <c r="U423" i="4"/>
  <c r="AB422" i="4"/>
  <c r="L422" i="4"/>
  <c r="Q423" i="4"/>
  <c r="AA422" i="4"/>
  <c r="D422" i="4"/>
  <c r="M423" i="4"/>
  <c r="Y422" i="4"/>
  <c r="Z426" i="4"/>
  <c r="Z424" i="4"/>
  <c r="Z422" i="4"/>
  <c r="L464" i="4"/>
  <c r="L463" i="4"/>
  <c r="U462" i="4"/>
  <c r="Q462" i="4"/>
  <c r="L465" i="4"/>
  <c r="Z463" i="4"/>
  <c r="AD462" i="4"/>
  <c r="F462" i="4" s="1"/>
  <c r="Y463" i="4"/>
  <c r="AC462" i="4"/>
  <c r="E462" i="4" s="1"/>
  <c r="M462" i="4"/>
  <c r="L466" i="4"/>
  <c r="Z464" i="4"/>
  <c r="U463" i="4"/>
  <c r="AB462" i="4"/>
  <c r="L462" i="4"/>
  <c r="Q463" i="4"/>
  <c r="AA462" i="4"/>
  <c r="D462" i="4"/>
  <c r="Z466" i="4"/>
  <c r="M463" i="4"/>
  <c r="Y462" i="4"/>
  <c r="Z462" i="4"/>
  <c r="Z465" i="4"/>
  <c r="V426" i="6"/>
  <c r="O424" i="6"/>
  <c r="U426" i="6"/>
  <c r="AF423" i="6"/>
  <c r="V425" i="6"/>
  <c r="U423" i="6"/>
  <c r="U425" i="6"/>
  <c r="O423" i="6"/>
  <c r="O427" i="6"/>
  <c r="U424" i="6"/>
  <c r="V427" i="6"/>
  <c r="V424" i="6"/>
  <c r="U427" i="6"/>
  <c r="O426" i="6"/>
  <c r="O425" i="6"/>
  <c r="V423" i="6"/>
  <c r="W423" i="6" s="1"/>
  <c r="V466" i="6"/>
  <c r="O464" i="6"/>
  <c r="U466" i="6"/>
  <c r="AF463" i="6"/>
  <c r="V465" i="6"/>
  <c r="U463" i="6"/>
  <c r="U465" i="6"/>
  <c r="O463" i="6"/>
  <c r="O467" i="6"/>
  <c r="U464" i="6"/>
  <c r="V467" i="6"/>
  <c r="U467" i="6"/>
  <c r="O466" i="6"/>
  <c r="O465" i="6"/>
  <c r="V464" i="6"/>
  <c r="V463" i="6"/>
  <c r="W463" i="6" s="1"/>
  <c r="V506" i="6"/>
  <c r="O504" i="6"/>
  <c r="U506" i="6"/>
  <c r="AF503" i="6"/>
  <c r="D503" i="6" s="1"/>
  <c r="O506" i="6"/>
  <c r="V503" i="6"/>
  <c r="W503" i="6" s="1"/>
  <c r="V505" i="6"/>
  <c r="U503" i="6"/>
  <c r="U505" i="6"/>
  <c r="O503" i="6"/>
  <c r="O507" i="6"/>
  <c r="U504" i="6"/>
  <c r="U507" i="6"/>
  <c r="O505" i="6"/>
  <c r="V504" i="6"/>
  <c r="V507" i="6"/>
  <c r="L510" i="4"/>
  <c r="U508" i="4"/>
  <c r="AA507" i="4"/>
  <c r="L508" i="4"/>
  <c r="U507" i="4"/>
  <c r="AD507" i="4"/>
  <c r="F507" i="4" s="1"/>
  <c r="M507" i="4"/>
  <c r="Z509" i="4"/>
  <c r="AC507" i="4"/>
  <c r="E507" i="4" s="1"/>
  <c r="L509" i="4"/>
  <c r="AB507" i="4"/>
  <c r="Z511" i="4"/>
  <c r="Z507" i="4"/>
  <c r="L511" i="4"/>
  <c r="Z508" i="4"/>
  <c r="Y507" i="4"/>
  <c r="Y508" i="4"/>
  <c r="Q507" i="4"/>
  <c r="Z510" i="4"/>
  <c r="Q508" i="4"/>
  <c r="L507" i="4"/>
  <c r="M508" i="4"/>
  <c r="D507" i="4"/>
  <c r="AC387" i="4"/>
  <c r="E387" i="4" s="1"/>
  <c r="L391" i="4"/>
  <c r="Z387" i="4"/>
  <c r="L387" i="4"/>
  <c r="Z390" i="4"/>
  <c r="Y388" i="4"/>
  <c r="AD387" i="4"/>
  <c r="F387" i="4" s="1"/>
  <c r="M387" i="4"/>
  <c r="Z388" i="4"/>
  <c r="U388" i="4"/>
  <c r="AB387" i="4"/>
  <c r="D387" i="4"/>
  <c r="L390" i="4"/>
  <c r="AA387" i="4"/>
  <c r="Q388" i="4"/>
  <c r="Y387" i="4"/>
  <c r="Z389" i="4"/>
  <c r="U387" i="4"/>
  <c r="L389" i="4"/>
  <c r="M388" i="4"/>
  <c r="Z391" i="4"/>
  <c r="L388" i="4"/>
  <c r="Q387" i="4"/>
  <c r="Z431" i="4"/>
  <c r="Z429" i="4"/>
  <c r="M428" i="4"/>
  <c r="Y427" i="4"/>
  <c r="L428" i="4"/>
  <c r="U427" i="4"/>
  <c r="L431" i="4"/>
  <c r="L429" i="4"/>
  <c r="Q427" i="4"/>
  <c r="AD427" i="4"/>
  <c r="F427" i="4" s="1"/>
  <c r="M427" i="4"/>
  <c r="Z430" i="4"/>
  <c r="Z428" i="4"/>
  <c r="AC427" i="4"/>
  <c r="E427" i="4" s="1"/>
  <c r="L427" i="4"/>
  <c r="Y428" i="4"/>
  <c r="AB427" i="4"/>
  <c r="D427" i="4"/>
  <c r="Q428" i="4"/>
  <c r="Z427" i="4"/>
  <c r="L430" i="4"/>
  <c r="AA427" i="4"/>
  <c r="U428" i="4"/>
  <c r="U468" i="4"/>
  <c r="L470" i="4"/>
  <c r="AD467" i="4"/>
  <c r="F467" i="4" s="1"/>
  <c r="Q467" i="4"/>
  <c r="AC467" i="4"/>
  <c r="E467" i="4" s="1"/>
  <c r="Z469" i="4"/>
  <c r="Q468" i="4"/>
  <c r="AB467" i="4"/>
  <c r="Z471" i="4"/>
  <c r="L469" i="4"/>
  <c r="AA467" i="4"/>
  <c r="M467" i="4"/>
  <c r="L471" i="4"/>
  <c r="Z467" i="4"/>
  <c r="L467" i="4"/>
  <c r="Z470" i="4"/>
  <c r="Y468" i="4"/>
  <c r="L468" i="4"/>
  <c r="U467" i="4"/>
  <c r="Y467" i="4"/>
  <c r="D467" i="4"/>
  <c r="Z468" i="4"/>
  <c r="M468" i="4"/>
  <c r="V391" i="6"/>
  <c r="O389" i="6"/>
  <c r="V390" i="6"/>
  <c r="U388" i="6"/>
  <c r="U390" i="6"/>
  <c r="O388" i="6"/>
  <c r="O392" i="6"/>
  <c r="U389" i="6"/>
  <c r="O391" i="6"/>
  <c r="V389" i="6"/>
  <c r="U392" i="6"/>
  <c r="AF388" i="6"/>
  <c r="V388" i="6"/>
  <c r="W388" i="6" s="1"/>
  <c r="V392" i="6"/>
  <c r="U391" i="6"/>
  <c r="O390" i="6"/>
  <c r="V431" i="6"/>
  <c r="O429" i="6"/>
  <c r="U431" i="6"/>
  <c r="AF428" i="6"/>
  <c r="D428" i="6" s="1"/>
  <c r="V430" i="6"/>
  <c r="U428" i="6"/>
  <c r="U430" i="6"/>
  <c r="O428" i="6"/>
  <c r="O432" i="6"/>
  <c r="U429" i="6"/>
  <c r="V429" i="6"/>
  <c r="V428" i="6"/>
  <c r="W428" i="6" s="1"/>
  <c r="O431" i="6"/>
  <c r="V432" i="6"/>
  <c r="U432" i="6"/>
  <c r="O430" i="6"/>
  <c r="V471" i="6"/>
  <c r="O469" i="6"/>
  <c r="U471" i="6"/>
  <c r="AF468" i="6"/>
  <c r="V470" i="6"/>
  <c r="U468" i="6"/>
  <c r="U470" i="6"/>
  <c r="O468" i="6"/>
  <c r="O472" i="6"/>
  <c r="U469" i="6"/>
  <c r="V469" i="6"/>
  <c r="V468" i="6"/>
  <c r="W468" i="6" s="1"/>
  <c r="V472" i="6"/>
  <c r="O471" i="6"/>
  <c r="U472" i="6"/>
  <c r="O470" i="6"/>
  <c r="L118" i="4"/>
  <c r="L117" i="4"/>
  <c r="Z117" i="4" s="1"/>
  <c r="L121" i="4"/>
  <c r="L120" i="4"/>
  <c r="L119" i="4"/>
  <c r="AA222" i="4"/>
  <c r="L224" i="4"/>
  <c r="L223" i="4"/>
  <c r="AB222" i="4"/>
  <c r="AC222" i="4" s="1"/>
  <c r="E222" i="4" s="1"/>
  <c r="L222" i="4"/>
  <c r="L226" i="4"/>
  <c r="L225" i="4"/>
  <c r="M223" i="4"/>
  <c r="Z222" i="4"/>
  <c r="AD222" i="4"/>
  <c r="F222" i="4" s="1"/>
  <c r="L266" i="4"/>
  <c r="M262" i="4"/>
  <c r="L262" i="4"/>
  <c r="L264" i="4"/>
  <c r="L263" i="4"/>
  <c r="L265" i="4"/>
  <c r="L282" i="4"/>
  <c r="Z282" i="4"/>
  <c r="L284" i="4"/>
  <c r="L283" i="4"/>
  <c r="AA282" i="4"/>
  <c r="AB282" i="4" s="1"/>
  <c r="L285" i="4"/>
  <c r="L286" i="4"/>
  <c r="Z322" i="4"/>
  <c r="L322" i="4"/>
  <c r="L326" i="4"/>
  <c r="L324" i="4"/>
  <c r="L323" i="4"/>
  <c r="L325" i="4"/>
  <c r="AA322" i="4"/>
  <c r="AB322" i="4" s="1"/>
  <c r="L365" i="4"/>
  <c r="L366" i="4"/>
  <c r="L362" i="4"/>
  <c r="AA362" i="4"/>
  <c r="AB362" i="4" s="1"/>
  <c r="L363" i="4"/>
  <c r="L364" i="4"/>
  <c r="L385" i="4"/>
  <c r="Z382" i="4"/>
  <c r="L386" i="4"/>
  <c r="L383" i="4"/>
  <c r="L384" i="4"/>
  <c r="M383" i="4"/>
  <c r="L382" i="4"/>
  <c r="L124" i="4"/>
  <c r="L123" i="4"/>
  <c r="L125" i="4"/>
  <c r="L122" i="4"/>
  <c r="Z122" i="4" s="1"/>
  <c r="L126" i="4"/>
  <c r="L136" i="4"/>
  <c r="L135" i="4"/>
  <c r="L132" i="4"/>
  <c r="L133" i="4"/>
  <c r="L134" i="4"/>
  <c r="L145" i="4"/>
  <c r="AA142" i="4"/>
  <c r="AB142" i="4" s="1"/>
  <c r="L144" i="4"/>
  <c r="L143" i="4"/>
  <c r="M142" i="4"/>
  <c r="L142" i="4"/>
  <c r="L146" i="4"/>
  <c r="Z142" i="4"/>
  <c r="L171" i="4"/>
  <c r="L169" i="4"/>
  <c r="L168" i="4"/>
  <c r="L167" i="4"/>
  <c r="AA167" i="4" s="1"/>
  <c r="AB167" i="4" s="1"/>
  <c r="L170" i="4"/>
  <c r="L179" i="4"/>
  <c r="L178" i="4"/>
  <c r="L181" i="4"/>
  <c r="L180" i="4"/>
  <c r="M178" i="4"/>
  <c r="L177" i="4"/>
  <c r="L201" i="4"/>
  <c r="L200" i="4"/>
  <c r="L199" i="4"/>
  <c r="L198" i="4"/>
  <c r="M197" i="4"/>
  <c r="L197" i="4"/>
  <c r="Z197" i="4"/>
  <c r="L207" i="4"/>
  <c r="M208" i="4" s="1"/>
  <c r="L210" i="4"/>
  <c r="L209" i="4"/>
  <c r="L208" i="4"/>
  <c r="M207" i="4" s="1"/>
  <c r="L211" i="4"/>
  <c r="L236" i="4"/>
  <c r="L234" i="4"/>
  <c r="L232" i="4"/>
  <c r="L233" i="4"/>
  <c r="L235" i="4"/>
  <c r="L256" i="4"/>
  <c r="L254" i="4"/>
  <c r="L253" i="4"/>
  <c r="L252" i="4"/>
  <c r="AA252" i="4" s="1"/>
  <c r="AB252" i="4" s="1"/>
  <c r="L255" i="4"/>
  <c r="L274" i="4"/>
  <c r="L275" i="4"/>
  <c r="L273" i="4"/>
  <c r="L276" i="4"/>
  <c r="Z272" i="4"/>
  <c r="L272" i="4"/>
  <c r="L294" i="4"/>
  <c r="L293" i="4"/>
  <c r="L292" i="4"/>
  <c r="M292" i="4" s="1"/>
  <c r="L295" i="4"/>
  <c r="L296" i="4"/>
  <c r="L314" i="4"/>
  <c r="L313" i="4"/>
  <c r="L312" i="4"/>
  <c r="L316" i="4"/>
  <c r="L315" i="4"/>
  <c r="Z312" i="4"/>
  <c r="AA332" i="4"/>
  <c r="L336" i="4"/>
  <c r="L334" i="4"/>
  <c r="L333" i="4"/>
  <c r="AB332" i="4"/>
  <c r="D332" i="4" s="1"/>
  <c r="L332" i="4"/>
  <c r="L335" i="4"/>
  <c r="M333" i="4"/>
  <c r="Z332" i="4"/>
  <c r="M332" i="4"/>
  <c r="Z333" i="4" s="1"/>
  <c r="L356" i="4"/>
  <c r="L352" i="4"/>
  <c r="L354" i="4"/>
  <c r="L355" i="4"/>
  <c r="L353" i="4"/>
  <c r="L376" i="4"/>
  <c r="L374" i="4"/>
  <c r="L373" i="4"/>
  <c r="L372" i="4"/>
  <c r="L375" i="4"/>
  <c r="O152" i="6"/>
  <c r="U149" i="6"/>
  <c r="U148" i="6"/>
  <c r="U152" i="6"/>
  <c r="O151" i="6"/>
  <c r="O149" i="6"/>
  <c r="V149" i="6" s="1"/>
  <c r="O148" i="6"/>
  <c r="O150" i="6"/>
  <c r="U151" i="6"/>
  <c r="U150" i="6"/>
  <c r="O172" i="6"/>
  <c r="U169" i="6"/>
  <c r="U168" i="6"/>
  <c r="U172" i="6"/>
  <c r="O171" i="6"/>
  <c r="O169" i="6"/>
  <c r="U170" i="6"/>
  <c r="O170" i="6"/>
  <c r="V170" i="6" s="1"/>
  <c r="U171" i="6"/>
  <c r="V171" i="6" s="1"/>
  <c r="O168" i="6"/>
  <c r="O192" i="6"/>
  <c r="U189" i="6"/>
  <c r="U192" i="6"/>
  <c r="O191" i="6"/>
  <c r="O188" i="6"/>
  <c r="U190" i="6"/>
  <c r="O190" i="6"/>
  <c r="O189" i="6"/>
  <c r="U191" i="6"/>
  <c r="V191" i="6" s="1"/>
  <c r="U188" i="6"/>
  <c r="O212" i="6"/>
  <c r="V212" i="6" s="1"/>
  <c r="U209" i="6"/>
  <c r="U208" i="6"/>
  <c r="U212" i="6"/>
  <c r="O211" i="6"/>
  <c r="U210" i="6"/>
  <c r="O208" i="6"/>
  <c r="U211" i="6"/>
  <c r="O210" i="6"/>
  <c r="O209" i="6"/>
  <c r="O232" i="6"/>
  <c r="U229" i="6"/>
  <c r="U228" i="6"/>
  <c r="V228" i="6" s="1"/>
  <c r="U232" i="6"/>
  <c r="O231" i="6"/>
  <c r="U230" i="6"/>
  <c r="O228" i="6"/>
  <c r="O229" i="6"/>
  <c r="U231" i="6"/>
  <c r="O230" i="6"/>
  <c r="U251" i="6"/>
  <c r="O250" i="6"/>
  <c r="U250" i="6"/>
  <c r="O249" i="6"/>
  <c r="V249" i="6" s="1"/>
  <c r="O248" i="6"/>
  <c r="U252" i="6"/>
  <c r="O252" i="6"/>
  <c r="O251" i="6"/>
  <c r="U248" i="6"/>
  <c r="U249" i="6"/>
  <c r="U271" i="6"/>
  <c r="O270" i="6"/>
  <c r="U270" i="6"/>
  <c r="O269" i="6"/>
  <c r="O268" i="6"/>
  <c r="U272" i="6"/>
  <c r="O272" i="6"/>
  <c r="V272" i="6" s="1"/>
  <c r="U268" i="6"/>
  <c r="V268" i="6" s="1"/>
  <c r="U269" i="6"/>
  <c r="O271" i="6"/>
  <c r="V271" i="6" s="1"/>
  <c r="U291" i="6"/>
  <c r="O290" i="6"/>
  <c r="U290" i="6"/>
  <c r="O289" i="6"/>
  <c r="V289" i="6" s="1"/>
  <c r="O288" i="6"/>
  <c r="U292" i="6"/>
  <c r="U289" i="6"/>
  <c r="U288" i="6"/>
  <c r="V288" i="6" s="1"/>
  <c r="O292" i="6"/>
  <c r="O291" i="6"/>
  <c r="U316" i="6"/>
  <c r="O315" i="6"/>
  <c r="U315" i="6"/>
  <c r="O314" i="6"/>
  <c r="O313" i="6"/>
  <c r="O316" i="6"/>
  <c r="V316" i="6" s="1"/>
  <c r="U313" i="6"/>
  <c r="U317" i="6"/>
  <c r="O317" i="6"/>
  <c r="U314" i="6"/>
  <c r="V314" i="6" s="1"/>
  <c r="U336" i="6"/>
  <c r="O335" i="6"/>
  <c r="U335" i="6"/>
  <c r="V335" i="6" s="1"/>
  <c r="O334" i="6"/>
  <c r="O333" i="6"/>
  <c r="O336" i="6"/>
  <c r="O337" i="6"/>
  <c r="U334" i="6"/>
  <c r="U333" i="6"/>
  <c r="U337" i="6"/>
  <c r="U356" i="6"/>
  <c r="O355" i="6"/>
  <c r="V355" i="6" s="1"/>
  <c r="U355" i="6"/>
  <c r="O354" i="6"/>
  <c r="O353" i="6"/>
  <c r="O356" i="6"/>
  <c r="V356" i="6" s="1"/>
  <c r="U357" i="6"/>
  <c r="O357" i="6"/>
  <c r="U354" i="6"/>
  <c r="V354" i="6" s="1"/>
  <c r="U353" i="6"/>
  <c r="U377" i="6"/>
  <c r="O376" i="6"/>
  <c r="V376" i="6" s="1"/>
  <c r="U376" i="6"/>
  <c r="O375" i="6"/>
  <c r="O373" i="6"/>
  <c r="U375" i="6"/>
  <c r="U374" i="6"/>
  <c r="O374" i="6"/>
  <c r="U373" i="6"/>
  <c r="O377" i="6"/>
  <c r="V377" i="6" s="1"/>
  <c r="L150" i="4"/>
  <c r="L151" i="4"/>
  <c r="L149" i="4"/>
  <c r="L147" i="4"/>
  <c r="L148" i="4"/>
  <c r="M157" i="4"/>
  <c r="L160" i="4"/>
  <c r="L159" i="4"/>
  <c r="L158" i="4"/>
  <c r="L161" i="4"/>
  <c r="L157" i="4"/>
  <c r="L191" i="4"/>
  <c r="L190" i="4"/>
  <c r="L187" i="4"/>
  <c r="AA187" i="4" s="1"/>
  <c r="AB187" i="4" s="1"/>
  <c r="L189" i="4"/>
  <c r="L188" i="4"/>
  <c r="L218" i="4"/>
  <c r="M217" i="4" s="1"/>
  <c r="AB217" i="4"/>
  <c r="D217" i="4" s="1"/>
  <c r="L221" i="4"/>
  <c r="L217" i="4"/>
  <c r="L220" i="4"/>
  <c r="AA217" i="4"/>
  <c r="L219" i="4"/>
  <c r="Z217" i="4"/>
  <c r="L238" i="4"/>
  <c r="L237" i="4"/>
  <c r="L240" i="4"/>
  <c r="L239" i="4"/>
  <c r="M238" i="4" s="1"/>
  <c r="L241" i="4"/>
  <c r="AA237" i="4"/>
  <c r="AB237" i="4" s="1"/>
  <c r="Z237" i="4"/>
  <c r="Z257" i="4"/>
  <c r="L257" i="4"/>
  <c r="M257" i="4" s="1"/>
  <c r="L259" i="4"/>
  <c r="L261" i="4"/>
  <c r="L260" i="4"/>
  <c r="L258" i="4"/>
  <c r="L278" i="4"/>
  <c r="L279" i="4"/>
  <c r="L281" i="4"/>
  <c r="L280" i="4"/>
  <c r="L277" i="4"/>
  <c r="Z277" i="4" s="1"/>
  <c r="AA277" i="4"/>
  <c r="AB277" i="4" s="1"/>
  <c r="L298" i="4"/>
  <c r="L297" i="4"/>
  <c r="L300" i="4"/>
  <c r="AA297" i="4"/>
  <c r="AB297" i="4" s="1"/>
  <c r="Z297" i="4"/>
  <c r="L299" i="4"/>
  <c r="L301" i="4"/>
  <c r="M297" i="4" s="1"/>
  <c r="L318" i="4"/>
  <c r="L317" i="4"/>
  <c r="M318" i="4" s="1"/>
  <c r="L320" i="4"/>
  <c r="L321" i="4"/>
  <c r="M317" i="4" s="1"/>
  <c r="L319" i="4"/>
  <c r="L341" i="4"/>
  <c r="L340" i="4"/>
  <c r="L337" i="4"/>
  <c r="M337" i="4" s="1"/>
  <c r="L339" i="4"/>
  <c r="AA337" i="4"/>
  <c r="AB337" i="4" s="1"/>
  <c r="L338" i="4"/>
  <c r="L361" i="4"/>
  <c r="L360" i="4"/>
  <c r="L359" i="4"/>
  <c r="Z357" i="4"/>
  <c r="L358" i="4"/>
  <c r="L357" i="4"/>
  <c r="L379" i="4"/>
  <c r="L378" i="4"/>
  <c r="L381" i="4"/>
  <c r="L377" i="4"/>
  <c r="M377" i="4" s="1"/>
  <c r="L380" i="4"/>
  <c r="O157" i="6"/>
  <c r="V157" i="6" s="1"/>
  <c r="U154" i="6"/>
  <c r="U153" i="6"/>
  <c r="U157" i="6"/>
  <c r="O156" i="6"/>
  <c r="O154" i="6"/>
  <c r="O153" i="6"/>
  <c r="V153" i="6" s="1"/>
  <c r="O155" i="6"/>
  <c r="U156" i="6"/>
  <c r="V156" i="6" s="1"/>
  <c r="U155" i="6"/>
  <c r="O177" i="6"/>
  <c r="U174" i="6"/>
  <c r="V174" i="6" s="1"/>
  <c r="U173" i="6"/>
  <c r="U177" i="6"/>
  <c r="O176" i="6"/>
  <c r="O174" i="6"/>
  <c r="U176" i="6"/>
  <c r="U175" i="6"/>
  <c r="O175" i="6"/>
  <c r="O173" i="6"/>
  <c r="O197" i="6"/>
  <c r="U194" i="6"/>
  <c r="U193" i="6"/>
  <c r="U197" i="6"/>
  <c r="O196" i="6"/>
  <c r="V196" i="6" s="1"/>
  <c r="U195" i="6"/>
  <c r="O193" i="6"/>
  <c r="V193" i="6" s="1"/>
  <c r="O195" i="6"/>
  <c r="O194" i="6"/>
  <c r="U196" i="6"/>
  <c r="O217" i="6"/>
  <c r="U214" i="6"/>
  <c r="U213" i="6"/>
  <c r="U217" i="6"/>
  <c r="O216" i="6"/>
  <c r="U215" i="6"/>
  <c r="O213" i="6"/>
  <c r="V213" i="6" s="1"/>
  <c r="U216" i="6"/>
  <c r="O215" i="6"/>
  <c r="O214" i="6"/>
  <c r="U235" i="6"/>
  <c r="O234" i="6"/>
  <c r="U233" i="6"/>
  <c r="O237" i="6"/>
  <c r="U234" i="6"/>
  <c r="O235" i="6"/>
  <c r="O233" i="6"/>
  <c r="U237" i="6"/>
  <c r="O236" i="6"/>
  <c r="V236" i="6" s="1"/>
  <c r="U236" i="6"/>
  <c r="U256" i="6"/>
  <c r="O255" i="6"/>
  <c r="U255" i="6"/>
  <c r="O254" i="6"/>
  <c r="O253" i="6"/>
  <c r="U257" i="6"/>
  <c r="O257" i="6"/>
  <c r="U253" i="6"/>
  <c r="V253" i="6" s="1"/>
  <c r="U254" i="6"/>
  <c r="O256" i="6"/>
  <c r="V277" i="6"/>
  <c r="U276" i="6"/>
  <c r="O275" i="6"/>
  <c r="U275" i="6"/>
  <c r="O274" i="6"/>
  <c r="V274" i="6" s="1"/>
  <c r="O273" i="6"/>
  <c r="U277" i="6"/>
  <c r="O277" i="6"/>
  <c r="U273" i="6"/>
  <c r="V273" i="6" s="1"/>
  <c r="U274" i="6"/>
  <c r="O276" i="6"/>
  <c r="V297" i="6"/>
  <c r="U296" i="6"/>
  <c r="O295" i="6"/>
  <c r="U295" i="6"/>
  <c r="O294" i="6"/>
  <c r="O293" i="6"/>
  <c r="U297" i="6"/>
  <c r="U294" i="6"/>
  <c r="U293" i="6"/>
  <c r="O297" i="6"/>
  <c r="O296" i="6"/>
  <c r="U321" i="6"/>
  <c r="O320" i="6"/>
  <c r="U320" i="6"/>
  <c r="O319" i="6"/>
  <c r="O318" i="6"/>
  <c r="O321" i="6"/>
  <c r="V321" i="6" s="1"/>
  <c r="U318" i="6"/>
  <c r="U322" i="6"/>
  <c r="O322" i="6"/>
  <c r="U319" i="6"/>
  <c r="U341" i="6"/>
  <c r="O340" i="6"/>
  <c r="U340" i="6"/>
  <c r="O339" i="6"/>
  <c r="O338" i="6"/>
  <c r="O341" i="6"/>
  <c r="V341" i="6" s="1"/>
  <c r="U338" i="6"/>
  <c r="O342" i="6"/>
  <c r="V342" i="6" s="1"/>
  <c r="U339" i="6"/>
  <c r="U342" i="6"/>
  <c r="U361" i="6"/>
  <c r="O360" i="6"/>
  <c r="U360" i="6"/>
  <c r="O359" i="6"/>
  <c r="O358" i="6"/>
  <c r="O361" i="6"/>
  <c r="V361" i="6" s="1"/>
  <c r="U362" i="6"/>
  <c r="O362" i="6"/>
  <c r="V362" i="6" s="1"/>
  <c r="U359" i="6"/>
  <c r="V359" i="6" s="1"/>
  <c r="U358" i="6"/>
  <c r="U382" i="6"/>
  <c r="O381" i="6"/>
  <c r="U381" i="6"/>
  <c r="O380" i="6"/>
  <c r="U378" i="6"/>
  <c r="U380" i="6"/>
  <c r="O382" i="6"/>
  <c r="U379" i="6"/>
  <c r="O379" i="6"/>
  <c r="O378" i="6"/>
  <c r="L156" i="4"/>
  <c r="L155" i="4"/>
  <c r="L152" i="4"/>
  <c r="Z152" i="4" s="1"/>
  <c r="L154" i="4"/>
  <c r="L153" i="4"/>
  <c r="L245" i="4"/>
  <c r="L244" i="4"/>
  <c r="L243" i="4"/>
  <c r="L246" i="4"/>
  <c r="L242" i="4"/>
  <c r="M242" i="4" s="1"/>
  <c r="L305" i="4"/>
  <c r="L302" i="4"/>
  <c r="L304" i="4"/>
  <c r="L303" i="4"/>
  <c r="L306" i="4"/>
  <c r="L345" i="4"/>
  <c r="L342" i="4"/>
  <c r="AA342" i="4" s="1"/>
  <c r="AB342" i="4" s="1"/>
  <c r="L346" i="4"/>
  <c r="L343" i="4"/>
  <c r="L344" i="4"/>
  <c r="O142" i="6"/>
  <c r="U139" i="6"/>
  <c r="U138" i="6"/>
  <c r="U142" i="6"/>
  <c r="O141" i="6"/>
  <c r="V141" i="6" s="1"/>
  <c r="O139" i="6"/>
  <c r="U140" i="6"/>
  <c r="O138" i="6"/>
  <c r="V142" i="6"/>
  <c r="O140" i="6"/>
  <c r="U141" i="6"/>
  <c r="O162" i="6"/>
  <c r="V160" i="6"/>
  <c r="U159" i="6"/>
  <c r="U158" i="6"/>
  <c r="U162" i="6"/>
  <c r="O161" i="6"/>
  <c r="V161" i="6" s="1"/>
  <c r="O159" i="6"/>
  <c r="U160" i="6"/>
  <c r="O158" i="6"/>
  <c r="V158" i="6" s="1"/>
  <c r="V162" i="6"/>
  <c r="O160" i="6"/>
  <c r="U161" i="6"/>
  <c r="U181" i="6"/>
  <c r="O180" i="6"/>
  <c r="U178" i="6"/>
  <c r="U180" i="6"/>
  <c r="O179" i="6"/>
  <c r="O181" i="6"/>
  <c r="U182" i="6"/>
  <c r="O178" i="6"/>
  <c r="O182" i="6"/>
  <c r="V182" i="6" s="1"/>
  <c r="U179" i="6"/>
  <c r="O202" i="6"/>
  <c r="V200" i="6"/>
  <c r="U199" i="6"/>
  <c r="U198" i="6"/>
  <c r="U202" i="6"/>
  <c r="O201" i="6"/>
  <c r="V199" i="6"/>
  <c r="V198" i="6"/>
  <c r="W198" i="6" s="1"/>
  <c r="U200" i="6"/>
  <c r="O198" i="6"/>
  <c r="V202" i="6"/>
  <c r="V201" i="6"/>
  <c r="U201" i="6"/>
  <c r="AF198" i="6"/>
  <c r="O200" i="6"/>
  <c r="O199" i="6"/>
  <c r="O222" i="6"/>
  <c r="V222" i="6" s="1"/>
  <c r="U219" i="6"/>
  <c r="U218" i="6"/>
  <c r="U222" i="6"/>
  <c r="O221" i="6"/>
  <c r="U220" i="6"/>
  <c r="O218" i="6"/>
  <c r="U221" i="6"/>
  <c r="V221" i="6" s="1"/>
  <c r="O220" i="6"/>
  <c r="O219" i="6"/>
  <c r="U240" i="6"/>
  <c r="O239" i="6"/>
  <c r="O238" i="6"/>
  <c r="O242" i="6"/>
  <c r="U239" i="6"/>
  <c r="U238" i="6"/>
  <c r="O240" i="6"/>
  <c r="U242" i="6"/>
  <c r="O241" i="6"/>
  <c r="V241" i="6" s="1"/>
  <c r="U241" i="6"/>
  <c r="U261" i="6"/>
  <c r="O260" i="6"/>
  <c r="U260" i="6"/>
  <c r="O259" i="6"/>
  <c r="V259" i="6" s="1"/>
  <c r="O258" i="6"/>
  <c r="U262" i="6"/>
  <c r="U259" i="6"/>
  <c r="O261" i="6"/>
  <c r="U258" i="6"/>
  <c r="O262" i="6"/>
  <c r="V262" i="6" s="1"/>
  <c r="U281" i="6"/>
  <c r="O280" i="6"/>
  <c r="V280" i="6" s="1"/>
  <c r="U280" i="6"/>
  <c r="O279" i="6"/>
  <c r="O278" i="6"/>
  <c r="U282" i="6"/>
  <c r="O282" i="6"/>
  <c r="O281" i="6"/>
  <c r="U278" i="6"/>
  <c r="U279" i="6"/>
  <c r="O302" i="6"/>
  <c r="U299" i="6"/>
  <c r="U302" i="6"/>
  <c r="O301" i="6"/>
  <c r="V301" i="6" s="1"/>
  <c r="O298" i="6"/>
  <c r="O299" i="6"/>
  <c r="O300" i="6"/>
  <c r="U298" i="6"/>
  <c r="U301" i="6"/>
  <c r="U300" i="6"/>
  <c r="O307" i="6"/>
  <c r="U304" i="6"/>
  <c r="U303" i="6"/>
  <c r="U307" i="6"/>
  <c r="O306" i="6"/>
  <c r="O304" i="6"/>
  <c r="U305" i="6"/>
  <c r="O303" i="6"/>
  <c r="O305" i="6"/>
  <c r="V305" i="6" s="1"/>
  <c r="U306" i="6"/>
  <c r="U326" i="6"/>
  <c r="O325" i="6"/>
  <c r="U325" i="6"/>
  <c r="O324" i="6"/>
  <c r="O323" i="6"/>
  <c r="O326" i="6"/>
  <c r="V326" i="6" s="1"/>
  <c r="U323" i="6"/>
  <c r="U327" i="6"/>
  <c r="O327" i="6"/>
  <c r="U324" i="6"/>
  <c r="U346" i="6"/>
  <c r="O345" i="6"/>
  <c r="V345" i="6" s="1"/>
  <c r="U345" i="6"/>
  <c r="O344" i="6"/>
  <c r="V344" i="6" s="1"/>
  <c r="O343" i="6"/>
  <c r="O346" i="6"/>
  <c r="V346" i="6" s="1"/>
  <c r="U343" i="6"/>
  <c r="O347" i="6"/>
  <c r="U344" i="6"/>
  <c r="U347" i="6"/>
  <c r="U366" i="6"/>
  <c r="O365" i="6"/>
  <c r="U365" i="6"/>
  <c r="O364" i="6"/>
  <c r="O363" i="6"/>
  <c r="O366" i="6"/>
  <c r="U363" i="6"/>
  <c r="O367" i="6"/>
  <c r="V367" i="6" s="1"/>
  <c r="U364" i="6"/>
  <c r="U367" i="6"/>
  <c r="O387" i="6"/>
  <c r="U384" i="6"/>
  <c r="U387" i="6"/>
  <c r="V387" i="6" s="1"/>
  <c r="O386" i="6"/>
  <c r="U385" i="6"/>
  <c r="U383" i="6"/>
  <c r="O385" i="6"/>
  <c r="U386" i="6"/>
  <c r="V386" i="6" s="1"/>
  <c r="O383" i="6"/>
  <c r="V383" i="6" s="1"/>
  <c r="O384" i="6"/>
  <c r="L131" i="4"/>
  <c r="L130" i="4"/>
  <c r="L129" i="4"/>
  <c r="L127" i="4"/>
  <c r="L128" i="4"/>
  <c r="L141" i="4"/>
  <c r="L139" i="4"/>
  <c r="M137" i="4" s="1"/>
  <c r="L138" i="4"/>
  <c r="L137" i="4"/>
  <c r="AA137" i="4"/>
  <c r="AB137" i="4" s="1"/>
  <c r="L140" i="4"/>
  <c r="Z137" i="4"/>
  <c r="L163" i="4"/>
  <c r="L164" i="4"/>
  <c r="L166" i="4"/>
  <c r="L165" i="4"/>
  <c r="L162" i="4"/>
  <c r="M162" i="4" s="1"/>
  <c r="L176" i="4"/>
  <c r="L174" i="4"/>
  <c r="L173" i="4"/>
  <c r="L172" i="4"/>
  <c r="Z172" i="4" s="1"/>
  <c r="L175" i="4"/>
  <c r="L185" i="4"/>
  <c r="Z182" i="4"/>
  <c r="L186" i="4"/>
  <c r="L183" i="4"/>
  <c r="L184" i="4"/>
  <c r="L182" i="4"/>
  <c r="M183" i="4" s="1"/>
  <c r="L194" i="4"/>
  <c r="L193" i="4"/>
  <c r="L192" i="4"/>
  <c r="L196" i="4"/>
  <c r="L195" i="4"/>
  <c r="L206" i="4"/>
  <c r="L205" i="4"/>
  <c r="L204" i="4"/>
  <c r="L203" i="4"/>
  <c r="L202" i="4"/>
  <c r="Z202" i="4"/>
  <c r="AA202" i="4"/>
  <c r="AB202" i="4" s="1"/>
  <c r="L216" i="4"/>
  <c r="L215" i="4"/>
  <c r="L213" i="4"/>
  <c r="L214" i="4"/>
  <c r="L212" i="4"/>
  <c r="L230" i="4"/>
  <c r="L229" i="4"/>
  <c r="L228" i="4"/>
  <c r="L227" i="4"/>
  <c r="AA227" i="4" s="1"/>
  <c r="AB227" i="4" s="1"/>
  <c r="L231" i="4"/>
  <c r="L251" i="4"/>
  <c r="L250" i="4"/>
  <c r="L249" i="4"/>
  <c r="L248" i="4"/>
  <c r="L247" i="4"/>
  <c r="M247" i="4" s="1"/>
  <c r="L271" i="4"/>
  <c r="L267" i="4"/>
  <c r="M267" i="4" s="1"/>
  <c r="L270" i="4"/>
  <c r="L269" i="4"/>
  <c r="L268" i="4"/>
  <c r="L291" i="4"/>
  <c r="L290" i="4"/>
  <c r="L289" i="4"/>
  <c r="L287" i="4"/>
  <c r="M288" i="4" s="1"/>
  <c r="L288" i="4"/>
  <c r="L311" i="4"/>
  <c r="L310" i="4"/>
  <c r="L309" i="4"/>
  <c r="AA307" i="4"/>
  <c r="AB307" i="4" s="1"/>
  <c r="L307" i="4"/>
  <c r="L308" i="4"/>
  <c r="L331" i="4"/>
  <c r="L330" i="4"/>
  <c r="L329" i="4"/>
  <c r="AA327" i="4"/>
  <c r="AB327" i="4" s="1"/>
  <c r="L327" i="4"/>
  <c r="L328" i="4"/>
  <c r="M328" i="4"/>
  <c r="L348" i="4"/>
  <c r="L347" i="4"/>
  <c r="AA347" i="4" s="1"/>
  <c r="AB347" i="4" s="1"/>
  <c r="L349" i="4"/>
  <c r="L350" i="4"/>
  <c r="L351" i="4"/>
  <c r="L368" i="4"/>
  <c r="L367" i="4"/>
  <c r="L371" i="4"/>
  <c r="L369" i="4"/>
  <c r="M367" i="4" s="1"/>
  <c r="L370" i="4"/>
  <c r="Z367" i="4"/>
  <c r="O147" i="6"/>
  <c r="V147" i="6" s="1"/>
  <c r="U144" i="6"/>
  <c r="U143" i="6"/>
  <c r="U147" i="6"/>
  <c r="O146" i="6"/>
  <c r="V146" i="6" s="1"/>
  <c r="O144" i="6"/>
  <c r="V144" i="6" s="1"/>
  <c r="U145" i="6"/>
  <c r="O145" i="6"/>
  <c r="U146" i="6"/>
  <c r="O143" i="6"/>
  <c r="O167" i="6"/>
  <c r="V167" i="6" s="1"/>
  <c r="U164" i="6"/>
  <c r="U163" i="6"/>
  <c r="U167" i="6"/>
  <c r="O166" i="6"/>
  <c r="O164" i="6"/>
  <c r="U165" i="6"/>
  <c r="O165" i="6"/>
  <c r="U166" i="6"/>
  <c r="O163" i="6"/>
  <c r="U186" i="6"/>
  <c r="O185" i="6"/>
  <c r="U185" i="6"/>
  <c r="O184" i="6"/>
  <c r="O183" i="6"/>
  <c r="O186" i="6"/>
  <c r="V186" i="6" s="1"/>
  <c r="U187" i="6"/>
  <c r="O187" i="6"/>
  <c r="U184" i="6"/>
  <c r="U183" i="6"/>
  <c r="O207" i="6"/>
  <c r="U204" i="6"/>
  <c r="U203" i="6"/>
  <c r="V203" i="6" s="1"/>
  <c r="U207" i="6"/>
  <c r="O206" i="6"/>
  <c r="U205" i="6"/>
  <c r="O203" i="6"/>
  <c r="U206" i="6"/>
  <c r="V206" i="6" s="1"/>
  <c r="O205" i="6"/>
  <c r="V205" i="6" s="1"/>
  <c r="O204" i="6"/>
  <c r="O227" i="6"/>
  <c r="U224" i="6"/>
  <c r="U223" i="6"/>
  <c r="U227" i="6"/>
  <c r="O226" i="6"/>
  <c r="U225" i="6"/>
  <c r="O223" i="6"/>
  <c r="O224" i="6"/>
  <c r="U226" i="6"/>
  <c r="O225" i="6"/>
  <c r="V247" i="6"/>
  <c r="U246" i="6"/>
  <c r="O245" i="6"/>
  <c r="AF243" i="6"/>
  <c r="O243" i="6"/>
  <c r="V246" i="6"/>
  <c r="U245" i="6"/>
  <c r="O244" i="6"/>
  <c r="U243" i="6"/>
  <c r="U247" i="6"/>
  <c r="V244" i="6"/>
  <c r="O247" i="6"/>
  <c r="O246" i="6"/>
  <c r="V245" i="6"/>
  <c r="V243" i="6"/>
  <c r="W243" i="6" s="1"/>
  <c r="U244" i="6"/>
  <c r="U266" i="6"/>
  <c r="O265" i="6"/>
  <c r="U265" i="6"/>
  <c r="V265" i="6" s="1"/>
  <c r="O264" i="6"/>
  <c r="O263" i="6"/>
  <c r="U267" i="6"/>
  <c r="O267" i="6"/>
  <c r="U264" i="6"/>
  <c r="O266" i="6"/>
  <c r="V266" i="6" s="1"/>
  <c r="U263" i="6"/>
  <c r="U286" i="6"/>
  <c r="O285" i="6"/>
  <c r="U285" i="6"/>
  <c r="V285" i="6" s="1"/>
  <c r="O284" i="6"/>
  <c r="O283" i="6"/>
  <c r="U287" i="6"/>
  <c r="U284" i="6"/>
  <c r="O286" i="6"/>
  <c r="V286" i="6" s="1"/>
  <c r="U283" i="6"/>
  <c r="V283" i="6" s="1"/>
  <c r="O287" i="6"/>
  <c r="V287" i="6" s="1"/>
  <c r="U311" i="6"/>
  <c r="O310" i="6"/>
  <c r="U308" i="6"/>
  <c r="V308" i="6" s="1"/>
  <c r="U310" i="6"/>
  <c r="O309" i="6"/>
  <c r="O311" i="6"/>
  <c r="V309" i="6"/>
  <c r="O312" i="6"/>
  <c r="U309" i="6"/>
  <c r="U312" i="6"/>
  <c r="O308" i="6"/>
  <c r="U331" i="6"/>
  <c r="O330" i="6"/>
  <c r="U330" i="6"/>
  <c r="O329" i="6"/>
  <c r="O328" i="6"/>
  <c r="V328" i="6" s="1"/>
  <c r="O331" i="6"/>
  <c r="U328" i="6"/>
  <c r="O332" i="6"/>
  <c r="U329" i="6"/>
  <c r="U332" i="6"/>
  <c r="V352" i="6"/>
  <c r="U351" i="6"/>
  <c r="O350" i="6"/>
  <c r="U350" i="6"/>
  <c r="V350" i="6" s="1"/>
  <c r="O349" i="6"/>
  <c r="O348" i="6"/>
  <c r="O351" i="6"/>
  <c r="O352" i="6"/>
  <c r="U349" i="6"/>
  <c r="U348" i="6"/>
  <c r="U352" i="6"/>
  <c r="U371" i="6"/>
  <c r="O370" i="6"/>
  <c r="V370" i="6" s="1"/>
  <c r="U370" i="6"/>
  <c r="O369" i="6"/>
  <c r="O368" i="6"/>
  <c r="O371" i="6"/>
  <c r="V371" i="6" s="1"/>
  <c r="U368" i="6"/>
  <c r="O372" i="6"/>
  <c r="U369" i="6"/>
  <c r="U372" i="6"/>
  <c r="N16" i="6"/>
  <c r="N17" i="6"/>
  <c r="N14" i="6"/>
  <c r="N15" i="6"/>
  <c r="Y27" i="9"/>
  <c r="K44" i="1"/>
  <c r="Y17" i="9"/>
  <c r="Y12" i="9"/>
  <c r="V155" i="6" l="1"/>
  <c r="V154" i="6"/>
  <c r="AA117" i="4"/>
  <c r="AB117" i="4" s="1"/>
  <c r="D117" i="4" s="1"/>
  <c r="AC137" i="4"/>
  <c r="E137" i="4" s="1"/>
  <c r="AD137" i="4"/>
  <c r="F137" i="4" s="1"/>
  <c r="AA152" i="4"/>
  <c r="AB152" i="4" s="1"/>
  <c r="D152" i="4" s="1"/>
  <c r="M138" i="4"/>
  <c r="M128" i="4"/>
  <c r="AA127" i="4"/>
  <c r="AB127" i="4" s="1"/>
  <c r="AC127" i="4" s="1"/>
  <c r="E127" i="4" s="1"/>
  <c r="N427" i="4"/>
  <c r="O427" i="4" s="1"/>
  <c r="P427" i="4"/>
  <c r="R427" i="4" s="1"/>
  <c r="N431" i="4"/>
  <c r="O431" i="4" s="1"/>
  <c r="P431" i="4"/>
  <c r="R431" i="4" s="1"/>
  <c r="N388" i="4"/>
  <c r="O388" i="4" s="1"/>
  <c r="P388" i="4"/>
  <c r="R388" i="4" s="1"/>
  <c r="N507" i="4"/>
  <c r="O507" i="4" s="1"/>
  <c r="P507" i="4"/>
  <c r="R507" i="4" s="1"/>
  <c r="P423" i="4"/>
  <c r="R423" i="4" s="1"/>
  <c r="N423" i="4"/>
  <c r="O423" i="4" s="1"/>
  <c r="N499" i="4"/>
  <c r="O499" i="4" s="1"/>
  <c r="P499" i="4"/>
  <c r="R499" i="4" s="1"/>
  <c r="N479" i="4"/>
  <c r="O479" i="4" s="1"/>
  <c r="P479" i="4"/>
  <c r="R479" i="4" s="1"/>
  <c r="P456" i="4"/>
  <c r="R456" i="4" s="1"/>
  <c r="N456" i="4"/>
  <c r="O456" i="4" s="1"/>
  <c r="P415" i="4"/>
  <c r="R415" i="4" s="1"/>
  <c r="N415" i="4"/>
  <c r="O415" i="4" s="1"/>
  <c r="N394" i="4"/>
  <c r="O394" i="4" s="1"/>
  <c r="P394" i="4"/>
  <c r="R394" i="4" s="1"/>
  <c r="N447" i="4"/>
  <c r="O447" i="4" s="1"/>
  <c r="P447" i="4"/>
  <c r="R447" i="4" s="1"/>
  <c r="N451" i="4"/>
  <c r="O451" i="4" s="1"/>
  <c r="P451" i="4"/>
  <c r="R451" i="4" s="1"/>
  <c r="N491" i="4"/>
  <c r="O491" i="4" s="1"/>
  <c r="P491" i="4"/>
  <c r="R491" i="4" s="1"/>
  <c r="P443" i="4"/>
  <c r="R443" i="4" s="1"/>
  <c r="N443" i="4"/>
  <c r="O443" i="4" s="1"/>
  <c r="P493" i="4"/>
  <c r="R493" i="4" s="1"/>
  <c r="N493" i="4"/>
  <c r="O493" i="4" s="1"/>
  <c r="P505" i="4"/>
  <c r="R505" i="4" s="1"/>
  <c r="N505" i="4"/>
  <c r="O505" i="4" s="1"/>
  <c r="P506" i="4"/>
  <c r="R506" i="4" s="1"/>
  <c r="N506" i="4"/>
  <c r="O506" i="4" s="1"/>
  <c r="P424" i="4"/>
  <c r="R424" i="4" s="1"/>
  <c r="N424" i="4"/>
  <c r="O424" i="4" s="1"/>
  <c r="N438" i="4"/>
  <c r="O438" i="4" s="1"/>
  <c r="P438" i="4"/>
  <c r="R438" i="4" s="1"/>
  <c r="N497" i="4"/>
  <c r="O497" i="4" s="1"/>
  <c r="P497" i="4"/>
  <c r="R497" i="4" s="1"/>
  <c r="P410" i="4"/>
  <c r="R410" i="4" s="1"/>
  <c r="N410" i="4"/>
  <c r="O410" i="4" s="1"/>
  <c r="P473" i="4"/>
  <c r="R473" i="4" s="1"/>
  <c r="N473" i="4"/>
  <c r="O473" i="4" s="1"/>
  <c r="P401" i="4"/>
  <c r="R401" i="4" s="1"/>
  <c r="N401" i="4"/>
  <c r="O401" i="4" s="1"/>
  <c r="N430" i="4"/>
  <c r="O430" i="4" s="1"/>
  <c r="P430" i="4"/>
  <c r="R430" i="4" s="1"/>
  <c r="N428" i="4"/>
  <c r="O428" i="4" s="1"/>
  <c r="P428" i="4"/>
  <c r="R428" i="4" s="1"/>
  <c r="N387" i="4"/>
  <c r="O387" i="4" s="1"/>
  <c r="P387" i="4"/>
  <c r="R387" i="4" s="1"/>
  <c r="P463" i="4"/>
  <c r="R463" i="4" s="1"/>
  <c r="N463" i="4"/>
  <c r="O463" i="4" s="1"/>
  <c r="P426" i="4"/>
  <c r="R426" i="4" s="1"/>
  <c r="N426" i="4"/>
  <c r="O426" i="4" s="1"/>
  <c r="N420" i="4"/>
  <c r="O420" i="4" s="1"/>
  <c r="P420" i="4"/>
  <c r="R420" i="4" s="1"/>
  <c r="N480" i="4"/>
  <c r="O480" i="4" s="1"/>
  <c r="P480" i="4"/>
  <c r="R480" i="4" s="1"/>
  <c r="P414" i="4"/>
  <c r="R414" i="4" s="1"/>
  <c r="N414" i="4"/>
  <c r="O414" i="4" s="1"/>
  <c r="N486" i="4"/>
  <c r="O486" i="4" s="1"/>
  <c r="P486" i="4"/>
  <c r="R486" i="4" s="1"/>
  <c r="P393" i="4"/>
  <c r="R393" i="4" s="1"/>
  <c r="N393" i="4"/>
  <c r="O393" i="4" s="1"/>
  <c r="N448" i="4"/>
  <c r="O448" i="4" s="1"/>
  <c r="P448" i="4"/>
  <c r="R448" i="4" s="1"/>
  <c r="N488" i="4"/>
  <c r="O488" i="4" s="1"/>
  <c r="P488" i="4"/>
  <c r="R488" i="4" s="1"/>
  <c r="P446" i="4"/>
  <c r="R446" i="4" s="1"/>
  <c r="N446" i="4"/>
  <c r="O446" i="4" s="1"/>
  <c r="N495" i="4"/>
  <c r="O495" i="4" s="1"/>
  <c r="P495" i="4"/>
  <c r="R495" i="4" s="1"/>
  <c r="N494" i="4"/>
  <c r="O494" i="4" s="1"/>
  <c r="P494" i="4"/>
  <c r="R494" i="4" s="1"/>
  <c r="P504" i="4"/>
  <c r="R504" i="4" s="1"/>
  <c r="N504" i="4"/>
  <c r="O504" i="4" s="1"/>
  <c r="N467" i="4"/>
  <c r="O467" i="4" s="1"/>
  <c r="P467" i="4"/>
  <c r="R467" i="4" s="1"/>
  <c r="N390" i="4"/>
  <c r="O390" i="4" s="1"/>
  <c r="P390" i="4"/>
  <c r="R390" i="4" s="1"/>
  <c r="N508" i="4"/>
  <c r="O508" i="4" s="1"/>
  <c r="P508" i="4"/>
  <c r="R508" i="4" s="1"/>
  <c r="P466" i="4"/>
  <c r="R466" i="4" s="1"/>
  <c r="N466" i="4"/>
  <c r="O466" i="4" s="1"/>
  <c r="N459" i="4"/>
  <c r="O459" i="4" s="1"/>
  <c r="P459" i="4"/>
  <c r="R459" i="4" s="1"/>
  <c r="N458" i="4"/>
  <c r="O458" i="4" s="1"/>
  <c r="P458" i="4"/>
  <c r="R458" i="4" s="1"/>
  <c r="P413" i="4"/>
  <c r="R413" i="4" s="1"/>
  <c r="N413" i="4"/>
  <c r="O413" i="4" s="1"/>
  <c r="P396" i="4"/>
  <c r="R396" i="4" s="1"/>
  <c r="N396" i="4"/>
  <c r="O396" i="4" s="1"/>
  <c r="N409" i="4"/>
  <c r="O409" i="4" s="1"/>
  <c r="P409" i="4"/>
  <c r="R409" i="4" s="1"/>
  <c r="N487" i="4"/>
  <c r="O487" i="4" s="1"/>
  <c r="P487" i="4"/>
  <c r="R487" i="4" s="1"/>
  <c r="P444" i="4"/>
  <c r="R444" i="4" s="1"/>
  <c r="N444" i="4"/>
  <c r="O444" i="4" s="1"/>
  <c r="N471" i="4"/>
  <c r="O471" i="4" s="1"/>
  <c r="P471" i="4"/>
  <c r="R471" i="4" s="1"/>
  <c r="N389" i="4"/>
  <c r="O389" i="4" s="1"/>
  <c r="P389" i="4"/>
  <c r="R389" i="4" s="1"/>
  <c r="N509" i="4"/>
  <c r="O509" i="4" s="1"/>
  <c r="P509" i="4"/>
  <c r="R509" i="4" s="1"/>
  <c r="P464" i="4"/>
  <c r="R464" i="4" s="1"/>
  <c r="N464" i="4"/>
  <c r="O464" i="4" s="1"/>
  <c r="N498" i="4"/>
  <c r="O498" i="4" s="1"/>
  <c r="P498" i="4"/>
  <c r="R498" i="4" s="1"/>
  <c r="N477" i="4"/>
  <c r="O477" i="4" s="1"/>
  <c r="P477" i="4"/>
  <c r="R477" i="4" s="1"/>
  <c r="P452" i="4"/>
  <c r="R452" i="4" s="1"/>
  <c r="N452" i="4"/>
  <c r="O452" i="4" s="1"/>
  <c r="P455" i="4"/>
  <c r="R455" i="4" s="1"/>
  <c r="N455" i="4"/>
  <c r="O455" i="4" s="1"/>
  <c r="N408" i="4"/>
  <c r="O408" i="4" s="1"/>
  <c r="P408" i="4"/>
  <c r="R408" i="4" s="1"/>
  <c r="P472" i="4"/>
  <c r="R472" i="4" s="1"/>
  <c r="N472" i="4"/>
  <c r="O472" i="4" s="1"/>
  <c r="N496" i="4"/>
  <c r="O496" i="4" s="1"/>
  <c r="P496" i="4"/>
  <c r="R496" i="4" s="1"/>
  <c r="N399" i="4"/>
  <c r="O399" i="4" s="1"/>
  <c r="P399" i="4"/>
  <c r="R399" i="4" s="1"/>
  <c r="N400" i="4"/>
  <c r="O400" i="4" s="1"/>
  <c r="P400" i="4"/>
  <c r="R400" i="4" s="1"/>
  <c r="P433" i="4"/>
  <c r="R433" i="4" s="1"/>
  <c r="N433" i="4"/>
  <c r="O433" i="4" s="1"/>
  <c r="P442" i="4"/>
  <c r="R442" i="4" s="1"/>
  <c r="N442" i="4"/>
  <c r="O442" i="4" s="1"/>
  <c r="P405" i="4"/>
  <c r="R405" i="4" s="1"/>
  <c r="N405" i="4"/>
  <c r="O405" i="4" s="1"/>
  <c r="P492" i="4"/>
  <c r="R492" i="4" s="1"/>
  <c r="N492" i="4"/>
  <c r="O492" i="4" s="1"/>
  <c r="N397" i="4"/>
  <c r="O397" i="4" s="1"/>
  <c r="P397" i="4"/>
  <c r="R397" i="4" s="1"/>
  <c r="P434" i="4"/>
  <c r="R434" i="4" s="1"/>
  <c r="N434" i="4"/>
  <c r="O434" i="4" s="1"/>
  <c r="N510" i="4"/>
  <c r="O510" i="4" s="1"/>
  <c r="P510" i="4"/>
  <c r="R510" i="4" s="1"/>
  <c r="P422" i="4"/>
  <c r="R422" i="4" s="1"/>
  <c r="N422" i="4"/>
  <c r="O422" i="4" s="1"/>
  <c r="N478" i="4"/>
  <c r="O478" i="4" s="1"/>
  <c r="P478" i="4"/>
  <c r="R478" i="4" s="1"/>
  <c r="P462" i="4"/>
  <c r="R462" i="4" s="1"/>
  <c r="N462" i="4"/>
  <c r="O462" i="4" s="1"/>
  <c r="N437" i="4"/>
  <c r="O437" i="4" s="1"/>
  <c r="P437" i="4"/>
  <c r="R437" i="4" s="1"/>
  <c r="N501" i="4"/>
  <c r="O501" i="4" s="1"/>
  <c r="P501" i="4"/>
  <c r="R501" i="4" s="1"/>
  <c r="N457" i="4"/>
  <c r="O457" i="4" s="1"/>
  <c r="P457" i="4"/>
  <c r="R457" i="4" s="1"/>
  <c r="N418" i="4"/>
  <c r="O418" i="4" s="1"/>
  <c r="P418" i="4"/>
  <c r="R418" i="4" s="1"/>
  <c r="N419" i="4"/>
  <c r="O419" i="4" s="1"/>
  <c r="P419" i="4"/>
  <c r="R419" i="4" s="1"/>
  <c r="N481" i="4"/>
  <c r="O481" i="4" s="1"/>
  <c r="P481" i="4"/>
  <c r="R481" i="4" s="1"/>
  <c r="P453" i="4"/>
  <c r="R453" i="4" s="1"/>
  <c r="N453" i="4"/>
  <c r="O453" i="4" s="1"/>
  <c r="P412" i="4"/>
  <c r="R412" i="4" s="1"/>
  <c r="N412" i="4"/>
  <c r="O412" i="4" s="1"/>
  <c r="P485" i="4"/>
  <c r="R485" i="4" s="1"/>
  <c r="N485" i="4"/>
  <c r="O485" i="4" s="1"/>
  <c r="P484" i="4"/>
  <c r="R484" i="4" s="1"/>
  <c r="N484" i="4"/>
  <c r="O484" i="4" s="1"/>
  <c r="P392" i="4"/>
  <c r="R392" i="4" s="1"/>
  <c r="N392" i="4"/>
  <c r="O392" i="4" s="1"/>
  <c r="N407" i="4"/>
  <c r="O407" i="4" s="1"/>
  <c r="P407" i="4"/>
  <c r="R407" i="4" s="1"/>
  <c r="N475" i="4"/>
  <c r="O475" i="4" s="1"/>
  <c r="P475" i="4"/>
  <c r="R475" i="4" s="1"/>
  <c r="P403" i="4"/>
  <c r="R403" i="4" s="1"/>
  <c r="N403" i="4"/>
  <c r="O403" i="4" s="1"/>
  <c r="P432" i="4"/>
  <c r="R432" i="4" s="1"/>
  <c r="N432" i="4"/>
  <c r="O432" i="4" s="1"/>
  <c r="P435" i="4"/>
  <c r="R435" i="4" s="1"/>
  <c r="N435" i="4"/>
  <c r="O435" i="4" s="1"/>
  <c r="P502" i="4"/>
  <c r="R502" i="4" s="1"/>
  <c r="N502" i="4"/>
  <c r="O502" i="4" s="1"/>
  <c r="N391" i="4"/>
  <c r="O391" i="4" s="1"/>
  <c r="P391" i="4"/>
  <c r="R391" i="4" s="1"/>
  <c r="N440" i="4"/>
  <c r="O440" i="4" s="1"/>
  <c r="P440" i="4"/>
  <c r="R440" i="4" s="1"/>
  <c r="P483" i="4"/>
  <c r="R483" i="4" s="1"/>
  <c r="N483" i="4"/>
  <c r="O483" i="4" s="1"/>
  <c r="N468" i="4"/>
  <c r="O468" i="4" s="1"/>
  <c r="P468" i="4"/>
  <c r="R468" i="4" s="1"/>
  <c r="N469" i="4"/>
  <c r="O469" i="4" s="1"/>
  <c r="P469" i="4"/>
  <c r="R469" i="4" s="1"/>
  <c r="N470" i="4"/>
  <c r="O470" i="4" s="1"/>
  <c r="P470" i="4"/>
  <c r="R470" i="4" s="1"/>
  <c r="N439" i="4"/>
  <c r="O439" i="4" s="1"/>
  <c r="P439" i="4"/>
  <c r="R439" i="4" s="1"/>
  <c r="N500" i="4"/>
  <c r="O500" i="4" s="1"/>
  <c r="P500" i="4"/>
  <c r="R500" i="4" s="1"/>
  <c r="N460" i="4"/>
  <c r="O460" i="4" s="1"/>
  <c r="P460" i="4"/>
  <c r="R460" i="4" s="1"/>
  <c r="N417" i="4"/>
  <c r="O417" i="4" s="1"/>
  <c r="P417" i="4"/>
  <c r="R417" i="4" s="1"/>
  <c r="N421" i="4"/>
  <c r="O421" i="4" s="1"/>
  <c r="P421" i="4"/>
  <c r="R421" i="4" s="1"/>
  <c r="N454" i="4"/>
  <c r="O454" i="4" s="1"/>
  <c r="P454" i="4"/>
  <c r="R454" i="4" s="1"/>
  <c r="P482" i="4"/>
  <c r="R482" i="4" s="1"/>
  <c r="N482" i="4"/>
  <c r="O482" i="4" s="1"/>
  <c r="N490" i="4"/>
  <c r="O490" i="4" s="1"/>
  <c r="P490" i="4"/>
  <c r="R490" i="4" s="1"/>
  <c r="N489" i="4"/>
  <c r="O489" i="4" s="1"/>
  <c r="P489" i="4"/>
  <c r="R489" i="4" s="1"/>
  <c r="P404" i="4"/>
  <c r="R404" i="4" s="1"/>
  <c r="N404" i="4"/>
  <c r="O404" i="4" s="1"/>
  <c r="P503" i="4"/>
  <c r="R503" i="4" s="1"/>
  <c r="N503" i="4"/>
  <c r="O503" i="4" s="1"/>
  <c r="N429" i="4"/>
  <c r="O429" i="4" s="1"/>
  <c r="P429" i="4"/>
  <c r="R429" i="4" s="1"/>
  <c r="N511" i="4"/>
  <c r="O511" i="4" s="1"/>
  <c r="P511" i="4"/>
  <c r="R511" i="4" s="1"/>
  <c r="P465" i="4"/>
  <c r="R465" i="4" s="1"/>
  <c r="N465" i="4"/>
  <c r="O465" i="4" s="1"/>
  <c r="P425" i="4"/>
  <c r="R425" i="4" s="1"/>
  <c r="N425" i="4"/>
  <c r="O425" i="4" s="1"/>
  <c r="N441" i="4"/>
  <c r="O441" i="4" s="1"/>
  <c r="P441" i="4"/>
  <c r="R441" i="4" s="1"/>
  <c r="N461" i="4"/>
  <c r="O461" i="4" s="1"/>
  <c r="P461" i="4"/>
  <c r="R461" i="4" s="1"/>
  <c r="P416" i="4"/>
  <c r="R416" i="4" s="1"/>
  <c r="N416" i="4"/>
  <c r="O416" i="4" s="1"/>
  <c r="P395" i="4"/>
  <c r="R395" i="4" s="1"/>
  <c r="N395" i="4"/>
  <c r="O395" i="4" s="1"/>
  <c r="N450" i="4"/>
  <c r="O450" i="4" s="1"/>
  <c r="P450" i="4"/>
  <c r="R450" i="4" s="1"/>
  <c r="N449" i="4"/>
  <c r="O449" i="4" s="1"/>
  <c r="P449" i="4"/>
  <c r="R449" i="4" s="1"/>
  <c r="P411" i="4"/>
  <c r="R411" i="4" s="1"/>
  <c r="N411" i="4"/>
  <c r="O411" i="4" s="1"/>
  <c r="P474" i="4"/>
  <c r="R474" i="4" s="1"/>
  <c r="N474" i="4"/>
  <c r="O474" i="4" s="1"/>
  <c r="P476" i="4"/>
  <c r="R476" i="4" s="1"/>
  <c r="N476" i="4"/>
  <c r="O476" i="4" s="1"/>
  <c r="P445" i="4"/>
  <c r="R445" i="4" s="1"/>
  <c r="N445" i="4"/>
  <c r="O445" i="4" s="1"/>
  <c r="P402" i="4"/>
  <c r="R402" i="4" s="1"/>
  <c r="N402" i="4"/>
  <c r="O402" i="4" s="1"/>
  <c r="P406" i="4"/>
  <c r="R406" i="4" s="1"/>
  <c r="N406" i="4"/>
  <c r="O406" i="4" s="1"/>
  <c r="N398" i="4"/>
  <c r="O398" i="4" s="1"/>
  <c r="P398" i="4"/>
  <c r="R398" i="4" s="1"/>
  <c r="P436" i="4"/>
  <c r="R436" i="4" s="1"/>
  <c r="N436" i="4"/>
  <c r="O436" i="4" s="1"/>
  <c r="V353" i="6"/>
  <c r="V163" i="6"/>
  <c r="V323" i="6"/>
  <c r="V358" i="6"/>
  <c r="V385" i="6"/>
  <c r="V384" i="6"/>
  <c r="V382" i="6"/>
  <c r="V381" i="6"/>
  <c r="V380" i="6"/>
  <c r="V379" i="6"/>
  <c r="V378" i="6"/>
  <c r="V375" i="6"/>
  <c r="V374" i="6"/>
  <c r="V373" i="6"/>
  <c r="V372" i="6"/>
  <c r="V369" i="6"/>
  <c r="V368" i="6"/>
  <c r="V366" i="6"/>
  <c r="V365" i="6"/>
  <c r="V364" i="6"/>
  <c r="V363" i="6"/>
  <c r="V360" i="6"/>
  <c r="V357" i="6"/>
  <c r="V351" i="6"/>
  <c r="V349" i="6"/>
  <c r="V348" i="6"/>
  <c r="V347" i="6"/>
  <c r="V343" i="6"/>
  <c r="W343" i="6" s="1"/>
  <c r="V340" i="6"/>
  <c r="V339" i="6"/>
  <c r="V338" i="6"/>
  <c r="V337" i="6"/>
  <c r="V336" i="6"/>
  <c r="V334" i="6"/>
  <c r="V333" i="6"/>
  <c r="V332" i="6"/>
  <c r="V331" i="6"/>
  <c r="V330" i="6"/>
  <c r="V329" i="6"/>
  <c r="V327" i="6"/>
  <c r="V325" i="6"/>
  <c r="V324" i="6"/>
  <c r="V322" i="6"/>
  <c r="V320" i="6"/>
  <c r="V319" i="6"/>
  <c r="V318" i="6"/>
  <c r="V317" i="6"/>
  <c r="V315" i="6"/>
  <c r="V313" i="6"/>
  <c r="V312" i="6"/>
  <c r="V311" i="6"/>
  <c r="V310" i="6"/>
  <c r="V307" i="6"/>
  <c r="V306" i="6"/>
  <c r="V304" i="6"/>
  <c r="V303" i="6"/>
  <c r="V302" i="6"/>
  <c r="V300" i="6"/>
  <c r="V299" i="6"/>
  <c r="V298" i="6"/>
  <c r="V296" i="6"/>
  <c r="V295" i="6"/>
  <c r="V294" i="6"/>
  <c r="V293" i="6"/>
  <c r="V292" i="6"/>
  <c r="V291" i="6"/>
  <c r="V290" i="6"/>
  <c r="V284" i="6"/>
  <c r="W283" i="6" s="1"/>
  <c r="V282" i="6"/>
  <c r="V281" i="6"/>
  <c r="V279" i="6"/>
  <c r="V278" i="6"/>
  <c r="V276" i="6"/>
  <c r="V275" i="6"/>
  <c r="V270" i="6"/>
  <c r="V269" i="6"/>
  <c r="V267" i="6"/>
  <c r="V264" i="6"/>
  <c r="V263" i="6"/>
  <c r="V261" i="6"/>
  <c r="V260" i="6"/>
  <c r="V258" i="6"/>
  <c r="V257" i="6"/>
  <c r="V256" i="6"/>
  <c r="V255" i="6"/>
  <c r="V254" i="6"/>
  <c r="V252" i="6"/>
  <c r="V251" i="6"/>
  <c r="V250" i="6"/>
  <c r="V248" i="6"/>
  <c r="V242" i="6"/>
  <c r="V240" i="6"/>
  <c r="V239" i="6"/>
  <c r="V238" i="6"/>
  <c r="V237" i="6"/>
  <c r="V235" i="6"/>
  <c r="V234" i="6"/>
  <c r="V233" i="6"/>
  <c r="V232" i="6"/>
  <c r="V231" i="6"/>
  <c r="V230" i="6"/>
  <c r="V229" i="6"/>
  <c r="V227" i="6"/>
  <c r="V226" i="6"/>
  <c r="V225" i="6"/>
  <c r="V224" i="6"/>
  <c r="V223" i="6"/>
  <c r="V220" i="6"/>
  <c r="V219" i="6"/>
  <c r="V218" i="6"/>
  <c r="V217" i="6"/>
  <c r="V216" i="6"/>
  <c r="V215" i="6"/>
  <c r="V214" i="6"/>
  <c r="V211" i="6"/>
  <c r="V210" i="6"/>
  <c r="V209" i="6"/>
  <c r="V208" i="6"/>
  <c r="V207" i="6"/>
  <c r="V204" i="6"/>
  <c r="W203" i="6" s="1"/>
  <c r="AE203" i="6" s="1"/>
  <c r="AF203" i="6" s="1"/>
  <c r="V197" i="6"/>
  <c r="V195" i="6"/>
  <c r="V194" i="6"/>
  <c r="V192" i="6"/>
  <c r="V190" i="6"/>
  <c r="V189" i="6"/>
  <c r="V188" i="6"/>
  <c r="V187" i="6"/>
  <c r="V185" i="6"/>
  <c r="V184" i="6"/>
  <c r="V183" i="6"/>
  <c r="V181" i="6"/>
  <c r="V180" i="6"/>
  <c r="V179" i="6"/>
  <c r="V178" i="6"/>
  <c r="V177" i="6"/>
  <c r="V176" i="6"/>
  <c r="V175" i="6"/>
  <c r="V173" i="6"/>
  <c r="V172" i="6"/>
  <c r="V169" i="6"/>
  <c r="V168" i="6"/>
  <c r="V166" i="6"/>
  <c r="V165" i="6"/>
  <c r="V164" i="6"/>
  <c r="V159" i="6"/>
  <c r="W158" i="6" s="1"/>
  <c r="AD158" i="6" s="1"/>
  <c r="W153" i="6"/>
  <c r="V152" i="6"/>
  <c r="V151" i="6"/>
  <c r="V150" i="6"/>
  <c r="V148" i="6"/>
  <c r="V145" i="6"/>
  <c r="V143" i="6"/>
  <c r="V140" i="6"/>
  <c r="V139" i="6"/>
  <c r="V138" i="6"/>
  <c r="Z369" i="4"/>
  <c r="Z249" i="4"/>
  <c r="AC362" i="4"/>
  <c r="E362" i="4" s="1"/>
  <c r="AD362" i="4"/>
  <c r="F362" i="4" s="1"/>
  <c r="D362" i="4"/>
  <c r="D307" i="4"/>
  <c r="AC307" i="4"/>
  <c r="E307" i="4" s="1"/>
  <c r="AD307" i="4"/>
  <c r="F307" i="4" s="1"/>
  <c r="Z268" i="4"/>
  <c r="AD227" i="4"/>
  <c r="F227" i="4" s="1"/>
  <c r="AC227" i="4"/>
  <c r="E227" i="4" s="1"/>
  <c r="D227" i="4"/>
  <c r="AD342" i="4"/>
  <c r="F342" i="4" s="1"/>
  <c r="AC342" i="4"/>
  <c r="E342" i="4" s="1"/>
  <c r="D342" i="4"/>
  <c r="Z259" i="4"/>
  <c r="Z218" i="4"/>
  <c r="AD347" i="4"/>
  <c r="F347" i="4" s="1"/>
  <c r="D347" i="4"/>
  <c r="AC347" i="4"/>
  <c r="E347" i="4" s="1"/>
  <c r="AC202" i="4"/>
  <c r="E202" i="4" s="1"/>
  <c r="AD202" i="4"/>
  <c r="F202" i="4" s="1"/>
  <c r="D202" i="4"/>
  <c r="Z138" i="4"/>
  <c r="D127" i="4"/>
  <c r="AD337" i="4"/>
  <c r="F337" i="4" s="1"/>
  <c r="D337" i="4"/>
  <c r="AC337" i="4"/>
  <c r="E337" i="4" s="1"/>
  <c r="Z209" i="4"/>
  <c r="Z208" i="4"/>
  <c r="AD142" i="4"/>
  <c r="F142" i="4" s="1"/>
  <c r="D142" i="4"/>
  <c r="AC142" i="4"/>
  <c r="E142" i="4" s="1"/>
  <c r="D327" i="4"/>
  <c r="AC327" i="4"/>
  <c r="E327" i="4" s="1"/>
  <c r="AD327" i="4"/>
  <c r="F327" i="4" s="1"/>
  <c r="Z378" i="4"/>
  <c r="AC297" i="4"/>
  <c r="E297" i="4" s="1"/>
  <c r="AD297" i="4"/>
  <c r="F297" i="4" s="1"/>
  <c r="D297" i="4"/>
  <c r="AD277" i="4"/>
  <c r="F277" i="4" s="1"/>
  <c r="D277" i="4"/>
  <c r="AC277" i="4"/>
  <c r="E277" i="4" s="1"/>
  <c r="AD322" i="4"/>
  <c r="F322" i="4" s="1"/>
  <c r="AC322" i="4"/>
  <c r="E322" i="4" s="1"/>
  <c r="D322" i="4"/>
  <c r="Z338" i="4"/>
  <c r="Z319" i="4"/>
  <c r="Z318" i="4"/>
  <c r="Z298" i="4"/>
  <c r="AC237" i="4"/>
  <c r="E237" i="4" s="1"/>
  <c r="AD237" i="4"/>
  <c r="F237" i="4" s="1"/>
  <c r="D237" i="4"/>
  <c r="D187" i="4"/>
  <c r="AC187" i="4"/>
  <c r="E187" i="4" s="1"/>
  <c r="AD187" i="4"/>
  <c r="F187" i="4" s="1"/>
  <c r="AD252" i="4"/>
  <c r="F252" i="4" s="1"/>
  <c r="D252" i="4"/>
  <c r="AC252" i="4"/>
  <c r="E252" i="4" s="1"/>
  <c r="D167" i="4"/>
  <c r="AC167" i="4"/>
  <c r="E167" i="4" s="1"/>
  <c r="AD167" i="4"/>
  <c r="F167" i="4" s="1"/>
  <c r="AC282" i="4"/>
  <c r="E282" i="4" s="1"/>
  <c r="AD282" i="4"/>
  <c r="F282" i="4" s="1"/>
  <c r="D282" i="4"/>
  <c r="N351" i="4"/>
  <c r="O351" i="4" s="1"/>
  <c r="P351" i="4"/>
  <c r="R351" i="4" s="1"/>
  <c r="Z267" i="4"/>
  <c r="N250" i="4"/>
  <c r="O250" i="4" s="1"/>
  <c r="P250" i="4"/>
  <c r="R250" i="4" s="1"/>
  <c r="M227" i="4"/>
  <c r="P212" i="4"/>
  <c r="N212" i="4"/>
  <c r="O212" i="4" s="1"/>
  <c r="AA212" i="4"/>
  <c r="AB212" i="4" s="1"/>
  <c r="P193" i="4"/>
  <c r="R193" i="4" s="1"/>
  <c r="N193" i="4"/>
  <c r="O193" i="4" s="1"/>
  <c r="N141" i="4"/>
  <c r="O141" i="4" s="1"/>
  <c r="P141" i="4"/>
  <c r="R141" i="4" s="1"/>
  <c r="P345" i="4"/>
  <c r="R345" i="4" s="1"/>
  <c r="N345" i="4"/>
  <c r="O345" i="4" s="1"/>
  <c r="P302" i="4"/>
  <c r="N302" i="4"/>
  <c r="O302" i="4" s="1"/>
  <c r="P246" i="4"/>
  <c r="R246" i="4" s="1"/>
  <c r="N246" i="4"/>
  <c r="O246" i="4" s="1"/>
  <c r="P245" i="4"/>
  <c r="R245" i="4" s="1"/>
  <c r="N245" i="4"/>
  <c r="O245" i="4" s="1"/>
  <c r="N156" i="4"/>
  <c r="O156" i="4" s="1"/>
  <c r="P156" i="4"/>
  <c r="R156" i="4" s="1"/>
  <c r="Z377" i="4"/>
  <c r="AA377" i="4"/>
  <c r="AB377" i="4" s="1"/>
  <c r="N360" i="4"/>
  <c r="O360" i="4" s="1"/>
  <c r="P360" i="4"/>
  <c r="R360" i="4" s="1"/>
  <c r="N340" i="4"/>
  <c r="O340" i="4" s="1"/>
  <c r="P340" i="4"/>
  <c r="R340" i="4" s="1"/>
  <c r="P278" i="4"/>
  <c r="R278" i="4" s="1"/>
  <c r="N278" i="4"/>
  <c r="O278" i="4" s="1"/>
  <c r="N241" i="4"/>
  <c r="O241" i="4" s="1"/>
  <c r="P241" i="4"/>
  <c r="R241" i="4" s="1"/>
  <c r="N190" i="4"/>
  <c r="O190" i="4" s="1"/>
  <c r="P190" i="4"/>
  <c r="R190" i="4" s="1"/>
  <c r="P151" i="4"/>
  <c r="R151" i="4" s="1"/>
  <c r="N151" i="4"/>
  <c r="O151" i="4" s="1"/>
  <c r="P352" i="4"/>
  <c r="N352" i="4"/>
  <c r="O352" i="4" s="1"/>
  <c r="Z352" i="4"/>
  <c r="P313" i="4"/>
  <c r="R313" i="4" s="1"/>
  <c r="N313" i="4"/>
  <c r="O313" i="4" s="1"/>
  <c r="P295" i="4"/>
  <c r="R295" i="4" s="1"/>
  <c r="N295" i="4"/>
  <c r="O295" i="4" s="1"/>
  <c r="P255" i="4"/>
  <c r="R255" i="4" s="1"/>
  <c r="N255" i="4"/>
  <c r="O255" i="4" s="1"/>
  <c r="P232" i="4"/>
  <c r="N232" i="4"/>
  <c r="O232" i="4" s="1"/>
  <c r="N199" i="4"/>
  <c r="O199" i="4" s="1"/>
  <c r="P199" i="4"/>
  <c r="R199" i="4" s="1"/>
  <c r="N179" i="4"/>
  <c r="O179" i="4" s="1"/>
  <c r="P179" i="4"/>
  <c r="R179" i="4" s="1"/>
  <c r="P168" i="4"/>
  <c r="R168" i="4" s="1"/>
  <c r="N168" i="4"/>
  <c r="O168" i="4" s="1"/>
  <c r="N132" i="4"/>
  <c r="O132" i="4" s="1"/>
  <c r="P132" i="4"/>
  <c r="P126" i="4"/>
  <c r="R126" i="4" s="1"/>
  <c r="N126" i="4"/>
  <c r="O126" i="4" s="1"/>
  <c r="P326" i="4"/>
  <c r="R326" i="4" s="1"/>
  <c r="N326" i="4"/>
  <c r="O326" i="4" s="1"/>
  <c r="N367" i="4"/>
  <c r="O367" i="4" s="1"/>
  <c r="P367" i="4"/>
  <c r="N328" i="4"/>
  <c r="O328" i="4" s="1"/>
  <c r="P328" i="4"/>
  <c r="R328" i="4" s="1"/>
  <c r="N331" i="4"/>
  <c r="O331" i="4" s="1"/>
  <c r="P331" i="4"/>
  <c r="R331" i="4" s="1"/>
  <c r="M287" i="4"/>
  <c r="P248" i="4"/>
  <c r="R248" i="4" s="1"/>
  <c r="N248" i="4"/>
  <c r="O248" i="4" s="1"/>
  <c r="N251" i="4"/>
  <c r="O251" i="4" s="1"/>
  <c r="P251" i="4"/>
  <c r="R251" i="4" s="1"/>
  <c r="N229" i="4"/>
  <c r="O229" i="4" s="1"/>
  <c r="P229" i="4"/>
  <c r="R229" i="4" s="1"/>
  <c r="P205" i="4"/>
  <c r="R205" i="4" s="1"/>
  <c r="N205" i="4"/>
  <c r="O205" i="4" s="1"/>
  <c r="P192" i="4"/>
  <c r="N192" i="4"/>
  <c r="O192" i="4" s="1"/>
  <c r="P175" i="4"/>
  <c r="R175" i="4" s="1"/>
  <c r="N175" i="4"/>
  <c r="O175" i="4" s="1"/>
  <c r="N166" i="4"/>
  <c r="O166" i="4" s="1"/>
  <c r="P166" i="4"/>
  <c r="R166" i="4" s="1"/>
  <c r="D137" i="4"/>
  <c r="Z139" i="4"/>
  <c r="Z342" i="4"/>
  <c r="M343" i="4"/>
  <c r="M303" i="4"/>
  <c r="AA367" i="4"/>
  <c r="AB367" i="4" s="1"/>
  <c r="M368" i="4"/>
  <c r="Z368" i="4" s="1"/>
  <c r="N350" i="4"/>
  <c r="O350" i="4" s="1"/>
  <c r="P350" i="4"/>
  <c r="R350" i="4" s="1"/>
  <c r="N327" i="4"/>
  <c r="O327" i="4" s="1"/>
  <c r="P327" i="4"/>
  <c r="N329" i="4"/>
  <c r="O329" i="4" s="1"/>
  <c r="P329" i="4"/>
  <c r="R329" i="4" s="1"/>
  <c r="Z327" i="4"/>
  <c r="N307" i="4"/>
  <c r="O307" i="4" s="1"/>
  <c r="P307" i="4"/>
  <c r="N310" i="4"/>
  <c r="O310" i="4" s="1"/>
  <c r="P310" i="4"/>
  <c r="R310" i="4" s="1"/>
  <c r="N291" i="4"/>
  <c r="O291" i="4" s="1"/>
  <c r="P291" i="4"/>
  <c r="R291" i="4" s="1"/>
  <c r="AA267" i="4"/>
  <c r="AB267" i="4" s="1"/>
  <c r="N271" i="4"/>
  <c r="O271" i="4" s="1"/>
  <c r="P271" i="4"/>
  <c r="R271" i="4" s="1"/>
  <c r="N231" i="4"/>
  <c r="O231" i="4" s="1"/>
  <c r="P231" i="4"/>
  <c r="R231" i="4" s="1"/>
  <c r="M212" i="4"/>
  <c r="N214" i="4"/>
  <c r="O214" i="4" s="1"/>
  <c r="P214" i="4"/>
  <c r="R214" i="4" s="1"/>
  <c r="N215" i="4"/>
  <c r="O215" i="4" s="1"/>
  <c r="P215" i="4"/>
  <c r="R215" i="4" s="1"/>
  <c r="N216" i="4"/>
  <c r="O216" i="4" s="1"/>
  <c r="P216" i="4"/>
  <c r="R216" i="4" s="1"/>
  <c r="P202" i="4"/>
  <c r="N202" i="4"/>
  <c r="O202" i="4" s="1"/>
  <c r="Z192" i="4"/>
  <c r="M193" i="4"/>
  <c r="P186" i="4"/>
  <c r="R186" i="4" s="1"/>
  <c r="N186" i="4"/>
  <c r="O186" i="4" s="1"/>
  <c r="N185" i="4"/>
  <c r="O185" i="4" s="1"/>
  <c r="P185" i="4"/>
  <c r="R185" i="4" s="1"/>
  <c r="AA172" i="4"/>
  <c r="AB172" i="4" s="1"/>
  <c r="P173" i="4"/>
  <c r="R173" i="4" s="1"/>
  <c r="N173" i="4"/>
  <c r="O173" i="4" s="1"/>
  <c r="N176" i="4"/>
  <c r="O176" i="4" s="1"/>
  <c r="P176" i="4"/>
  <c r="R176" i="4" s="1"/>
  <c r="N165" i="4"/>
  <c r="O165" i="4" s="1"/>
  <c r="P165" i="4"/>
  <c r="R165" i="4" s="1"/>
  <c r="N140" i="4"/>
  <c r="O140" i="4" s="1"/>
  <c r="P140" i="4"/>
  <c r="R140" i="4" s="1"/>
  <c r="N139" i="4"/>
  <c r="O139" i="4" s="1"/>
  <c r="P139" i="4"/>
  <c r="R139" i="4" s="1"/>
  <c r="N128" i="4"/>
  <c r="O128" i="4" s="1"/>
  <c r="P128" i="4"/>
  <c r="R128" i="4" s="1"/>
  <c r="N130" i="4"/>
  <c r="O130" i="4" s="1"/>
  <c r="P130" i="4"/>
  <c r="R130" i="4" s="1"/>
  <c r="P343" i="4"/>
  <c r="R343" i="4" s="1"/>
  <c r="N343" i="4"/>
  <c r="O343" i="4" s="1"/>
  <c r="P304" i="4"/>
  <c r="R304" i="4" s="1"/>
  <c r="N304" i="4"/>
  <c r="O304" i="4" s="1"/>
  <c r="P305" i="4"/>
  <c r="R305" i="4" s="1"/>
  <c r="N305" i="4"/>
  <c r="O305" i="4" s="1"/>
  <c r="M243" i="4"/>
  <c r="Z244" i="4" s="1"/>
  <c r="P244" i="4"/>
  <c r="R244" i="4" s="1"/>
  <c r="N244" i="4"/>
  <c r="O244" i="4" s="1"/>
  <c r="N152" i="4"/>
  <c r="O152" i="4" s="1"/>
  <c r="P152" i="4"/>
  <c r="N155" i="4"/>
  <c r="O155" i="4" s="1"/>
  <c r="P155" i="4"/>
  <c r="R155" i="4" s="1"/>
  <c r="N380" i="4"/>
  <c r="O380" i="4" s="1"/>
  <c r="P380" i="4"/>
  <c r="R380" i="4" s="1"/>
  <c r="N381" i="4"/>
  <c r="O381" i="4" s="1"/>
  <c r="P381" i="4"/>
  <c r="R381" i="4" s="1"/>
  <c r="N359" i="4"/>
  <c r="O359" i="4" s="1"/>
  <c r="P359" i="4"/>
  <c r="R359" i="4" s="1"/>
  <c r="Z317" i="4"/>
  <c r="N319" i="4"/>
  <c r="O319" i="4" s="1"/>
  <c r="P319" i="4"/>
  <c r="R319" i="4" s="1"/>
  <c r="N318" i="4"/>
  <c r="O318" i="4" s="1"/>
  <c r="P318" i="4"/>
  <c r="R318" i="4" s="1"/>
  <c r="N297" i="4"/>
  <c r="O297" i="4" s="1"/>
  <c r="P297" i="4"/>
  <c r="P279" i="4"/>
  <c r="R279" i="4" s="1"/>
  <c r="N279" i="4"/>
  <c r="O279" i="4" s="1"/>
  <c r="N258" i="4"/>
  <c r="O258" i="4" s="1"/>
  <c r="P258" i="4"/>
  <c r="R258" i="4" s="1"/>
  <c r="M258" i="4"/>
  <c r="Z258" i="4" s="1"/>
  <c r="P237" i="4"/>
  <c r="N237" i="4"/>
  <c r="O237" i="4" s="1"/>
  <c r="N217" i="4"/>
  <c r="O217" i="4" s="1"/>
  <c r="P217" i="4"/>
  <c r="M218" i="4"/>
  <c r="Z219" i="4" s="1"/>
  <c r="P157" i="4"/>
  <c r="N157" i="4"/>
  <c r="O157" i="4" s="1"/>
  <c r="N161" i="4"/>
  <c r="O161" i="4" s="1"/>
  <c r="P161" i="4"/>
  <c r="R161" i="4" s="1"/>
  <c r="Z157" i="4"/>
  <c r="M158" i="4"/>
  <c r="Z158" i="4" s="1"/>
  <c r="P149" i="4"/>
  <c r="R149" i="4" s="1"/>
  <c r="N149" i="4"/>
  <c r="O149" i="4" s="1"/>
  <c r="P373" i="4"/>
  <c r="R373" i="4" s="1"/>
  <c r="N373" i="4"/>
  <c r="O373" i="4" s="1"/>
  <c r="N376" i="4"/>
  <c r="O376" i="4" s="1"/>
  <c r="P376" i="4"/>
  <c r="R376" i="4" s="1"/>
  <c r="N355" i="4"/>
  <c r="O355" i="4" s="1"/>
  <c r="P355" i="4"/>
  <c r="R355" i="4" s="1"/>
  <c r="P354" i="4"/>
  <c r="R354" i="4" s="1"/>
  <c r="N354" i="4"/>
  <c r="O354" i="4" s="1"/>
  <c r="AC332" i="4"/>
  <c r="E332" i="4" s="1"/>
  <c r="P334" i="4"/>
  <c r="R334" i="4" s="1"/>
  <c r="N334" i="4"/>
  <c r="O334" i="4" s="1"/>
  <c r="N296" i="4"/>
  <c r="O296" i="4" s="1"/>
  <c r="P296" i="4"/>
  <c r="R296" i="4" s="1"/>
  <c r="P272" i="4"/>
  <c r="N272" i="4"/>
  <c r="O272" i="4" s="1"/>
  <c r="M272" i="4"/>
  <c r="AA272" i="4"/>
  <c r="AB272" i="4" s="1"/>
  <c r="M253" i="4"/>
  <c r="N256" i="4"/>
  <c r="O256" i="4" s="1"/>
  <c r="P256" i="4"/>
  <c r="R256" i="4" s="1"/>
  <c r="N233" i="4"/>
  <c r="O233" i="4" s="1"/>
  <c r="P233" i="4"/>
  <c r="R233" i="4" s="1"/>
  <c r="P236" i="4"/>
  <c r="R236" i="4" s="1"/>
  <c r="N236" i="4"/>
  <c r="O236" i="4" s="1"/>
  <c r="AA207" i="4"/>
  <c r="AB207" i="4" s="1"/>
  <c r="N210" i="4"/>
  <c r="O210" i="4" s="1"/>
  <c r="P210" i="4"/>
  <c r="R210" i="4" s="1"/>
  <c r="N198" i="4"/>
  <c r="O198" i="4" s="1"/>
  <c r="P198" i="4"/>
  <c r="R198" i="4" s="1"/>
  <c r="N177" i="4"/>
  <c r="O177" i="4" s="1"/>
  <c r="P177" i="4"/>
  <c r="Z177" i="4"/>
  <c r="M168" i="4"/>
  <c r="M167" i="4"/>
  <c r="N142" i="4"/>
  <c r="O142" i="4" s="1"/>
  <c r="P142" i="4"/>
  <c r="N143" i="4"/>
  <c r="O143" i="4" s="1"/>
  <c r="P143" i="4"/>
  <c r="R143" i="4" s="1"/>
  <c r="AA132" i="4"/>
  <c r="AB132" i="4" s="1"/>
  <c r="P124" i="4"/>
  <c r="R124" i="4" s="1"/>
  <c r="N124" i="4"/>
  <c r="O124" i="4" s="1"/>
  <c r="P382" i="4"/>
  <c r="N382" i="4"/>
  <c r="O382" i="4" s="1"/>
  <c r="P386" i="4"/>
  <c r="R386" i="4" s="1"/>
  <c r="N386" i="4"/>
  <c r="O386" i="4" s="1"/>
  <c r="N385" i="4"/>
  <c r="O385" i="4" s="1"/>
  <c r="P385" i="4"/>
  <c r="R385" i="4" s="1"/>
  <c r="P324" i="4"/>
  <c r="R324" i="4" s="1"/>
  <c r="N324" i="4"/>
  <c r="O324" i="4" s="1"/>
  <c r="P285" i="4"/>
  <c r="R285" i="4" s="1"/>
  <c r="N285" i="4"/>
  <c r="O285" i="4" s="1"/>
  <c r="P263" i="4"/>
  <c r="R263" i="4" s="1"/>
  <c r="N263" i="4"/>
  <c r="O263" i="4" s="1"/>
  <c r="Z264" i="4"/>
  <c r="P222" i="4"/>
  <c r="N222" i="4"/>
  <c r="O222" i="4" s="1"/>
  <c r="D222" i="4"/>
  <c r="N121" i="4"/>
  <c r="O121" i="4" s="1"/>
  <c r="P121" i="4"/>
  <c r="R121" i="4" s="1"/>
  <c r="N369" i="4"/>
  <c r="O369" i="4" s="1"/>
  <c r="P369" i="4"/>
  <c r="R369" i="4" s="1"/>
  <c r="N371" i="4"/>
  <c r="O371" i="4" s="1"/>
  <c r="P371" i="4"/>
  <c r="R371" i="4" s="1"/>
  <c r="N368" i="4"/>
  <c r="O368" i="4" s="1"/>
  <c r="P368" i="4"/>
  <c r="R368" i="4" s="1"/>
  <c r="M347" i="4"/>
  <c r="N330" i="4"/>
  <c r="O330" i="4" s="1"/>
  <c r="P330" i="4"/>
  <c r="R330" i="4" s="1"/>
  <c r="N311" i="4"/>
  <c r="O311" i="4" s="1"/>
  <c r="P311" i="4"/>
  <c r="R311" i="4" s="1"/>
  <c r="P288" i="4"/>
  <c r="R288" i="4" s="1"/>
  <c r="N288" i="4"/>
  <c r="O288" i="4" s="1"/>
  <c r="N268" i="4"/>
  <c r="O268" i="4" s="1"/>
  <c r="P268" i="4"/>
  <c r="R268" i="4" s="1"/>
  <c r="N267" i="4"/>
  <c r="O267" i="4" s="1"/>
  <c r="P267" i="4"/>
  <c r="P247" i="4"/>
  <c r="N247" i="4"/>
  <c r="O247" i="4" s="1"/>
  <c r="AA247" i="4"/>
  <c r="AB247" i="4" s="1"/>
  <c r="N227" i="4"/>
  <c r="O227" i="4" s="1"/>
  <c r="P227" i="4"/>
  <c r="N230" i="4"/>
  <c r="O230" i="4" s="1"/>
  <c r="P230" i="4"/>
  <c r="R230" i="4" s="1"/>
  <c r="Z212" i="4"/>
  <c r="P204" i="4"/>
  <c r="R204" i="4" s="1"/>
  <c r="N204" i="4"/>
  <c r="O204" i="4" s="1"/>
  <c r="P196" i="4"/>
  <c r="R196" i="4" s="1"/>
  <c r="N196" i="4"/>
  <c r="O196" i="4" s="1"/>
  <c r="M192" i="4"/>
  <c r="P184" i="4"/>
  <c r="R184" i="4" s="1"/>
  <c r="N184" i="4"/>
  <c r="O184" i="4" s="1"/>
  <c r="P172" i="4"/>
  <c r="N172" i="4"/>
  <c r="O172" i="4" s="1"/>
  <c r="N162" i="4"/>
  <c r="O162" i="4" s="1"/>
  <c r="P162" i="4"/>
  <c r="M163" i="4"/>
  <c r="Z164" i="4" s="1"/>
  <c r="N131" i="4"/>
  <c r="O131" i="4" s="1"/>
  <c r="P131" i="4"/>
  <c r="R131" i="4" s="1"/>
  <c r="P306" i="4"/>
  <c r="R306" i="4" s="1"/>
  <c r="N306" i="4"/>
  <c r="O306" i="4" s="1"/>
  <c r="AA302" i="4"/>
  <c r="AB302" i="4" s="1"/>
  <c r="Z302" i="4"/>
  <c r="N377" i="4"/>
  <c r="O377" i="4" s="1"/>
  <c r="P377" i="4"/>
  <c r="N337" i="4"/>
  <c r="O337" i="4" s="1"/>
  <c r="P337" i="4"/>
  <c r="N321" i="4"/>
  <c r="O321" i="4" s="1"/>
  <c r="P321" i="4"/>
  <c r="R321" i="4" s="1"/>
  <c r="N317" i="4"/>
  <c r="O317" i="4" s="1"/>
  <c r="P317" i="4"/>
  <c r="P280" i="4"/>
  <c r="R280" i="4" s="1"/>
  <c r="N280" i="4"/>
  <c r="O280" i="4" s="1"/>
  <c r="N260" i="4"/>
  <c r="O260" i="4" s="1"/>
  <c r="P260" i="4"/>
  <c r="R260" i="4" s="1"/>
  <c r="N259" i="4"/>
  <c r="O259" i="4" s="1"/>
  <c r="P259" i="4"/>
  <c r="R259" i="4" s="1"/>
  <c r="M237" i="4"/>
  <c r="N188" i="4"/>
  <c r="O188" i="4" s="1"/>
  <c r="P188" i="4"/>
  <c r="R188" i="4" s="1"/>
  <c r="N189" i="4"/>
  <c r="O189" i="4" s="1"/>
  <c r="P189" i="4"/>
  <c r="R189" i="4" s="1"/>
  <c r="N187" i="4"/>
  <c r="O187" i="4" s="1"/>
  <c r="P187" i="4"/>
  <c r="P147" i="4"/>
  <c r="N147" i="4"/>
  <c r="O147" i="4" s="1"/>
  <c r="N150" i="4"/>
  <c r="O150" i="4" s="1"/>
  <c r="P150" i="4"/>
  <c r="R150" i="4" s="1"/>
  <c r="P372" i="4"/>
  <c r="N372" i="4"/>
  <c r="O372" i="4" s="1"/>
  <c r="M352" i="4"/>
  <c r="Z334" i="4"/>
  <c r="P316" i="4"/>
  <c r="R316" i="4" s="1"/>
  <c r="N316" i="4"/>
  <c r="O316" i="4" s="1"/>
  <c r="P293" i="4"/>
  <c r="R293" i="4" s="1"/>
  <c r="N293" i="4"/>
  <c r="O293" i="4" s="1"/>
  <c r="N275" i="4"/>
  <c r="O275" i="4" s="1"/>
  <c r="P275" i="4"/>
  <c r="R275" i="4" s="1"/>
  <c r="M252" i="4"/>
  <c r="P253" i="4"/>
  <c r="R253" i="4" s="1"/>
  <c r="N253" i="4"/>
  <c r="O253" i="4" s="1"/>
  <c r="M232" i="4"/>
  <c r="N208" i="4"/>
  <c r="O208" i="4" s="1"/>
  <c r="P208" i="4"/>
  <c r="R208" i="4" s="1"/>
  <c r="N207" i="4"/>
  <c r="O207" i="4" s="1"/>
  <c r="P207" i="4"/>
  <c r="N178" i="4"/>
  <c r="O178" i="4" s="1"/>
  <c r="P178" i="4"/>
  <c r="R178" i="4" s="1"/>
  <c r="N170" i="4"/>
  <c r="O170" i="4" s="1"/>
  <c r="P170" i="4"/>
  <c r="R170" i="4" s="1"/>
  <c r="P171" i="4"/>
  <c r="R171" i="4" s="1"/>
  <c r="N171" i="4"/>
  <c r="O171" i="4" s="1"/>
  <c r="P134" i="4"/>
  <c r="R134" i="4" s="1"/>
  <c r="N134" i="4"/>
  <c r="O134" i="4" s="1"/>
  <c r="N133" i="4"/>
  <c r="O133" i="4" s="1"/>
  <c r="P133" i="4"/>
  <c r="R133" i="4" s="1"/>
  <c r="N135" i="4"/>
  <c r="O135" i="4" s="1"/>
  <c r="P135" i="4"/>
  <c r="R135" i="4" s="1"/>
  <c r="P125" i="4"/>
  <c r="R125" i="4" s="1"/>
  <c r="N125" i="4"/>
  <c r="O125" i="4" s="1"/>
  <c r="M123" i="4"/>
  <c r="P363" i="4"/>
  <c r="R363" i="4" s="1"/>
  <c r="N363" i="4"/>
  <c r="O363" i="4" s="1"/>
  <c r="M363" i="4"/>
  <c r="P325" i="4"/>
  <c r="R325" i="4" s="1"/>
  <c r="N325" i="4"/>
  <c r="O325" i="4" s="1"/>
  <c r="P283" i="4"/>
  <c r="R283" i="4" s="1"/>
  <c r="N283" i="4"/>
  <c r="O283" i="4" s="1"/>
  <c r="N266" i="4"/>
  <c r="O266" i="4" s="1"/>
  <c r="P266" i="4"/>
  <c r="R266" i="4" s="1"/>
  <c r="N224" i="4"/>
  <c r="O224" i="4" s="1"/>
  <c r="P224" i="4"/>
  <c r="R224" i="4" s="1"/>
  <c r="AD117" i="4"/>
  <c r="F117" i="4" s="1"/>
  <c r="N120" i="4"/>
  <c r="O120" i="4" s="1"/>
  <c r="P120" i="4"/>
  <c r="R120" i="4" s="1"/>
  <c r="AC117" i="4"/>
  <c r="E117" i="4" s="1"/>
  <c r="N347" i="4"/>
  <c r="O347" i="4" s="1"/>
  <c r="P347" i="4"/>
  <c r="M307" i="4"/>
  <c r="P287" i="4"/>
  <c r="N287" i="4"/>
  <c r="O287" i="4" s="1"/>
  <c r="N289" i="4"/>
  <c r="O289" i="4" s="1"/>
  <c r="P289" i="4"/>
  <c r="R289" i="4" s="1"/>
  <c r="N249" i="4"/>
  <c r="O249" i="4" s="1"/>
  <c r="P249" i="4"/>
  <c r="R249" i="4" s="1"/>
  <c r="Z247" i="4"/>
  <c r="N228" i="4"/>
  <c r="O228" i="4" s="1"/>
  <c r="P228" i="4"/>
  <c r="R228" i="4" s="1"/>
  <c r="M228" i="4"/>
  <c r="Z227" i="4"/>
  <c r="P213" i="4"/>
  <c r="R213" i="4" s="1"/>
  <c r="N213" i="4"/>
  <c r="O213" i="4" s="1"/>
  <c r="M203" i="4"/>
  <c r="P195" i="4"/>
  <c r="R195" i="4" s="1"/>
  <c r="N195" i="4"/>
  <c r="O195" i="4" s="1"/>
  <c r="P182" i="4"/>
  <c r="N182" i="4"/>
  <c r="O182" i="4" s="1"/>
  <c r="M173" i="4"/>
  <c r="N174" i="4"/>
  <c r="O174" i="4" s="1"/>
  <c r="P174" i="4"/>
  <c r="R174" i="4" s="1"/>
  <c r="AA162" i="4"/>
  <c r="AB162" i="4" s="1"/>
  <c r="N164" i="4"/>
  <c r="O164" i="4" s="1"/>
  <c r="P164" i="4"/>
  <c r="R164" i="4" s="1"/>
  <c r="P138" i="4"/>
  <c r="R138" i="4" s="1"/>
  <c r="N138" i="4"/>
  <c r="O138" i="4" s="1"/>
  <c r="N127" i="4"/>
  <c r="O127" i="4" s="1"/>
  <c r="P127" i="4"/>
  <c r="M127" i="4"/>
  <c r="N344" i="4"/>
  <c r="O344" i="4" s="1"/>
  <c r="P344" i="4"/>
  <c r="R344" i="4" s="1"/>
  <c r="P342" i="4"/>
  <c r="N342" i="4"/>
  <c r="O342" i="4" s="1"/>
  <c r="P303" i="4"/>
  <c r="R303" i="4" s="1"/>
  <c r="N303" i="4"/>
  <c r="O303" i="4" s="1"/>
  <c r="N242" i="4"/>
  <c r="O242" i="4" s="1"/>
  <c r="P242" i="4"/>
  <c r="N243" i="4"/>
  <c r="O243" i="4" s="1"/>
  <c r="P243" i="4"/>
  <c r="R243" i="4" s="1"/>
  <c r="P154" i="4"/>
  <c r="R154" i="4" s="1"/>
  <c r="N154" i="4"/>
  <c r="O154" i="4" s="1"/>
  <c r="M378" i="4"/>
  <c r="Z379" i="4" s="1"/>
  <c r="N357" i="4"/>
  <c r="O357" i="4" s="1"/>
  <c r="P357" i="4"/>
  <c r="AA357" i="4"/>
  <c r="AB357" i="4" s="1"/>
  <c r="M358" i="4"/>
  <c r="N338" i="4"/>
  <c r="O338" i="4" s="1"/>
  <c r="P338" i="4"/>
  <c r="R338" i="4" s="1"/>
  <c r="N341" i="4"/>
  <c r="O341" i="4" s="1"/>
  <c r="P341" i="4"/>
  <c r="R341" i="4" s="1"/>
  <c r="AA317" i="4"/>
  <c r="AB317" i="4" s="1"/>
  <c r="N301" i="4"/>
  <c r="O301" i="4" s="1"/>
  <c r="P301" i="4"/>
  <c r="R301" i="4" s="1"/>
  <c r="P277" i="4"/>
  <c r="N277" i="4"/>
  <c r="O277" i="4" s="1"/>
  <c r="M278" i="4"/>
  <c r="M277" i="4"/>
  <c r="N257" i="4"/>
  <c r="O257" i="4" s="1"/>
  <c r="P257" i="4"/>
  <c r="AA257" i="4"/>
  <c r="AB257" i="4" s="1"/>
  <c r="N239" i="4"/>
  <c r="O239" i="4" s="1"/>
  <c r="P239" i="4"/>
  <c r="R239" i="4" s="1"/>
  <c r="AD217" i="4"/>
  <c r="F217" i="4" s="1"/>
  <c r="N220" i="4"/>
  <c r="O220" i="4" s="1"/>
  <c r="P220" i="4"/>
  <c r="R220" i="4" s="1"/>
  <c r="N221" i="4"/>
  <c r="O221" i="4" s="1"/>
  <c r="P221" i="4"/>
  <c r="R221" i="4" s="1"/>
  <c r="N218" i="4"/>
  <c r="O218" i="4" s="1"/>
  <c r="P218" i="4"/>
  <c r="R218" i="4" s="1"/>
  <c r="N191" i="4"/>
  <c r="O191" i="4" s="1"/>
  <c r="P191" i="4"/>
  <c r="R191" i="4" s="1"/>
  <c r="M188" i="4"/>
  <c r="P158" i="4"/>
  <c r="R158" i="4" s="1"/>
  <c r="N158" i="4"/>
  <c r="O158" i="4" s="1"/>
  <c r="M147" i="4"/>
  <c r="Z147" i="4"/>
  <c r="P375" i="4"/>
  <c r="R375" i="4" s="1"/>
  <c r="N375" i="4"/>
  <c r="O375" i="4" s="1"/>
  <c r="M373" i="4"/>
  <c r="N374" i="4"/>
  <c r="O374" i="4" s="1"/>
  <c r="P374" i="4"/>
  <c r="R374" i="4" s="1"/>
  <c r="P356" i="4"/>
  <c r="R356" i="4" s="1"/>
  <c r="N356" i="4"/>
  <c r="O356" i="4" s="1"/>
  <c r="N335" i="4"/>
  <c r="O335" i="4" s="1"/>
  <c r="P335" i="4"/>
  <c r="R335" i="4" s="1"/>
  <c r="P333" i="4"/>
  <c r="R333" i="4" s="1"/>
  <c r="N333" i="4"/>
  <c r="O333" i="4" s="1"/>
  <c r="N336" i="4"/>
  <c r="O336" i="4" s="1"/>
  <c r="P336" i="4"/>
  <c r="R336" i="4" s="1"/>
  <c r="P315" i="4"/>
  <c r="R315" i="4" s="1"/>
  <c r="N315" i="4"/>
  <c r="O315" i="4" s="1"/>
  <c r="M312" i="4"/>
  <c r="P312" i="4"/>
  <c r="N312" i="4"/>
  <c r="O312" i="4" s="1"/>
  <c r="P292" i="4"/>
  <c r="N292" i="4"/>
  <c r="O292" i="4" s="1"/>
  <c r="P276" i="4"/>
  <c r="R276" i="4" s="1"/>
  <c r="N276" i="4"/>
  <c r="O276" i="4" s="1"/>
  <c r="N274" i="4"/>
  <c r="O274" i="4" s="1"/>
  <c r="P274" i="4"/>
  <c r="R274" i="4" s="1"/>
  <c r="P252" i="4"/>
  <c r="N252" i="4"/>
  <c r="O252" i="4" s="1"/>
  <c r="M233" i="4"/>
  <c r="AA232" i="4"/>
  <c r="AB232" i="4" s="1"/>
  <c r="Z232" i="4"/>
  <c r="N209" i="4"/>
  <c r="O209" i="4" s="1"/>
  <c r="P209" i="4"/>
  <c r="R209" i="4" s="1"/>
  <c r="Z207" i="4"/>
  <c r="N197" i="4"/>
  <c r="O197" i="4" s="1"/>
  <c r="P197" i="4"/>
  <c r="N200" i="4"/>
  <c r="O200" i="4" s="1"/>
  <c r="P200" i="4"/>
  <c r="R200" i="4" s="1"/>
  <c r="N181" i="4"/>
  <c r="O181" i="4" s="1"/>
  <c r="P181" i="4"/>
  <c r="R181" i="4" s="1"/>
  <c r="M177" i="4"/>
  <c r="P167" i="4"/>
  <c r="N167" i="4"/>
  <c r="O167" i="4" s="1"/>
  <c r="N144" i="4"/>
  <c r="O144" i="4" s="1"/>
  <c r="P144" i="4"/>
  <c r="R144" i="4" s="1"/>
  <c r="N136" i="4"/>
  <c r="O136" i="4" s="1"/>
  <c r="P136" i="4"/>
  <c r="R136" i="4" s="1"/>
  <c r="M133" i="4"/>
  <c r="P122" i="4"/>
  <c r="N122" i="4"/>
  <c r="O122" i="4" s="1"/>
  <c r="AA122" i="4"/>
  <c r="AB122" i="4" s="1"/>
  <c r="M122" i="4"/>
  <c r="P366" i="4"/>
  <c r="R366" i="4" s="1"/>
  <c r="N366" i="4"/>
  <c r="O366" i="4" s="1"/>
  <c r="M362" i="4"/>
  <c r="P322" i="4"/>
  <c r="N322" i="4"/>
  <c r="O322" i="4" s="1"/>
  <c r="M323" i="4"/>
  <c r="P284" i="4"/>
  <c r="R284" i="4" s="1"/>
  <c r="N284" i="4"/>
  <c r="O284" i="4" s="1"/>
  <c r="M283" i="4"/>
  <c r="P262" i="4"/>
  <c r="N262" i="4"/>
  <c r="O262" i="4" s="1"/>
  <c r="AA262" i="4"/>
  <c r="AB262" i="4" s="1"/>
  <c r="Z262" i="4"/>
  <c r="M222" i="4"/>
  <c r="N225" i="4"/>
  <c r="O225" i="4" s="1"/>
  <c r="P225" i="4"/>
  <c r="R225" i="4" s="1"/>
  <c r="N119" i="4"/>
  <c r="O119" i="4" s="1"/>
  <c r="P119" i="4"/>
  <c r="R119" i="4" s="1"/>
  <c r="M117" i="4"/>
  <c r="M118" i="4"/>
  <c r="N118" i="4"/>
  <c r="O118" i="4" s="1"/>
  <c r="P118" i="4"/>
  <c r="R118" i="4" s="1"/>
  <c r="N370" i="4"/>
  <c r="O370" i="4" s="1"/>
  <c r="P370" i="4"/>
  <c r="R370" i="4" s="1"/>
  <c r="N349" i="4"/>
  <c r="O349" i="4" s="1"/>
  <c r="P349" i="4"/>
  <c r="R349" i="4" s="1"/>
  <c r="Z347" i="4"/>
  <c r="M348" i="4"/>
  <c r="N348" i="4"/>
  <c r="O348" i="4" s="1"/>
  <c r="P348" i="4"/>
  <c r="R348" i="4" s="1"/>
  <c r="M327" i="4"/>
  <c r="N308" i="4"/>
  <c r="O308" i="4" s="1"/>
  <c r="P308" i="4"/>
  <c r="R308" i="4" s="1"/>
  <c r="M308" i="4"/>
  <c r="N309" i="4"/>
  <c r="O309" i="4" s="1"/>
  <c r="P309" i="4"/>
  <c r="R309" i="4" s="1"/>
  <c r="Z307" i="4"/>
  <c r="AA287" i="4"/>
  <c r="AB287" i="4" s="1"/>
  <c r="Z287" i="4"/>
  <c r="N290" i="4"/>
  <c r="O290" i="4" s="1"/>
  <c r="P290" i="4"/>
  <c r="R290" i="4" s="1"/>
  <c r="N269" i="4"/>
  <c r="O269" i="4" s="1"/>
  <c r="P269" i="4"/>
  <c r="R269" i="4" s="1"/>
  <c r="N270" i="4"/>
  <c r="O270" i="4" s="1"/>
  <c r="P270" i="4"/>
  <c r="R270" i="4" s="1"/>
  <c r="M268" i="4"/>
  <c r="Z269" i="4" s="1"/>
  <c r="M248" i="4"/>
  <c r="Z248" i="4" s="1"/>
  <c r="M213" i="4"/>
  <c r="M202" i="4"/>
  <c r="P203" i="4"/>
  <c r="R203" i="4" s="1"/>
  <c r="N203" i="4"/>
  <c r="O203" i="4" s="1"/>
  <c r="P206" i="4"/>
  <c r="R206" i="4" s="1"/>
  <c r="N206" i="4"/>
  <c r="O206" i="4" s="1"/>
  <c r="AA192" i="4"/>
  <c r="AB192" i="4" s="1"/>
  <c r="P194" i="4"/>
  <c r="R194" i="4" s="1"/>
  <c r="N194" i="4"/>
  <c r="O194" i="4" s="1"/>
  <c r="M182" i="4"/>
  <c r="P183" i="4"/>
  <c r="R183" i="4" s="1"/>
  <c r="N183" i="4"/>
  <c r="O183" i="4" s="1"/>
  <c r="AA182" i="4"/>
  <c r="AB182" i="4" s="1"/>
  <c r="M172" i="4"/>
  <c r="Z162" i="4"/>
  <c r="N163" i="4"/>
  <c r="O163" i="4" s="1"/>
  <c r="P163" i="4"/>
  <c r="R163" i="4" s="1"/>
  <c r="P137" i="4"/>
  <c r="N137" i="4"/>
  <c r="O137" i="4" s="1"/>
  <c r="N129" i="4"/>
  <c r="O129" i="4" s="1"/>
  <c r="P129" i="4"/>
  <c r="R129" i="4" s="1"/>
  <c r="Z127" i="4"/>
  <c r="N346" i="4"/>
  <c r="O346" i="4" s="1"/>
  <c r="P346" i="4"/>
  <c r="R346" i="4" s="1"/>
  <c r="M342" i="4"/>
  <c r="M302" i="4"/>
  <c r="Z242" i="4"/>
  <c r="AA242" i="4"/>
  <c r="AB242" i="4" s="1"/>
  <c r="N153" i="4"/>
  <c r="O153" i="4" s="1"/>
  <c r="P153" i="4"/>
  <c r="R153" i="4" s="1"/>
  <c r="M153" i="4"/>
  <c r="M152" i="4"/>
  <c r="N378" i="4"/>
  <c r="O378" i="4" s="1"/>
  <c r="P378" i="4"/>
  <c r="R378" i="4" s="1"/>
  <c r="N379" i="4"/>
  <c r="O379" i="4" s="1"/>
  <c r="P379" i="4"/>
  <c r="R379" i="4" s="1"/>
  <c r="N358" i="4"/>
  <c r="O358" i="4" s="1"/>
  <c r="P358" i="4"/>
  <c r="R358" i="4" s="1"/>
  <c r="M357" i="4"/>
  <c r="N361" i="4"/>
  <c r="O361" i="4" s="1"/>
  <c r="P361" i="4"/>
  <c r="R361" i="4" s="1"/>
  <c r="M338" i="4"/>
  <c r="Z339" i="4" s="1"/>
  <c r="N339" i="4"/>
  <c r="O339" i="4" s="1"/>
  <c r="P339" i="4"/>
  <c r="R339" i="4" s="1"/>
  <c r="Z337" i="4"/>
  <c r="N320" i="4"/>
  <c r="O320" i="4" s="1"/>
  <c r="P320" i="4"/>
  <c r="R320" i="4" s="1"/>
  <c r="N299" i="4"/>
  <c r="O299" i="4" s="1"/>
  <c r="P299" i="4"/>
  <c r="R299" i="4" s="1"/>
  <c r="N300" i="4"/>
  <c r="O300" i="4" s="1"/>
  <c r="P300" i="4"/>
  <c r="R300" i="4" s="1"/>
  <c r="M298" i="4"/>
  <c r="Z299" i="4" s="1"/>
  <c r="N298" i="4"/>
  <c r="O298" i="4" s="1"/>
  <c r="P298" i="4"/>
  <c r="R298" i="4" s="1"/>
  <c r="N281" i="4"/>
  <c r="O281" i="4" s="1"/>
  <c r="P281" i="4"/>
  <c r="R281" i="4" s="1"/>
  <c r="N261" i="4"/>
  <c r="O261" i="4" s="1"/>
  <c r="P261" i="4"/>
  <c r="R261" i="4" s="1"/>
  <c r="N240" i="4"/>
  <c r="O240" i="4" s="1"/>
  <c r="P240" i="4"/>
  <c r="R240" i="4" s="1"/>
  <c r="P238" i="4"/>
  <c r="R238" i="4" s="1"/>
  <c r="N238" i="4"/>
  <c r="O238" i="4" s="1"/>
  <c r="N219" i="4"/>
  <c r="O219" i="4" s="1"/>
  <c r="P219" i="4"/>
  <c r="R219" i="4" s="1"/>
  <c r="AC217" i="4"/>
  <c r="E217" i="4" s="1"/>
  <c r="M187" i="4"/>
  <c r="Z187" i="4"/>
  <c r="AA157" i="4"/>
  <c r="AB157" i="4" s="1"/>
  <c r="N159" i="4"/>
  <c r="O159" i="4" s="1"/>
  <c r="P159" i="4"/>
  <c r="R159" i="4" s="1"/>
  <c r="N160" i="4"/>
  <c r="O160" i="4" s="1"/>
  <c r="P160" i="4"/>
  <c r="R160" i="4" s="1"/>
  <c r="P148" i="4"/>
  <c r="R148" i="4" s="1"/>
  <c r="N148" i="4"/>
  <c r="O148" i="4" s="1"/>
  <c r="M148" i="4"/>
  <c r="AA147" i="4"/>
  <c r="AB147" i="4" s="1"/>
  <c r="AA372" i="4"/>
  <c r="AB372" i="4" s="1"/>
  <c r="Z372" i="4"/>
  <c r="M372" i="4"/>
  <c r="P353" i="4"/>
  <c r="R353" i="4" s="1"/>
  <c r="N353" i="4"/>
  <c r="O353" i="4" s="1"/>
  <c r="M353" i="4"/>
  <c r="AA352" i="4"/>
  <c r="AB352" i="4" s="1"/>
  <c r="AD332" i="4"/>
  <c r="F332" i="4" s="1"/>
  <c r="P332" i="4"/>
  <c r="N332" i="4"/>
  <c r="O332" i="4" s="1"/>
  <c r="M313" i="4"/>
  <c r="P314" i="4"/>
  <c r="R314" i="4" s="1"/>
  <c r="N314" i="4"/>
  <c r="O314" i="4" s="1"/>
  <c r="AA312" i="4"/>
  <c r="AB312" i="4" s="1"/>
  <c r="AA292" i="4"/>
  <c r="AB292" i="4" s="1"/>
  <c r="Z292" i="4"/>
  <c r="M293" i="4"/>
  <c r="Z293" i="4" s="1"/>
  <c r="N294" i="4"/>
  <c r="O294" i="4" s="1"/>
  <c r="P294" i="4"/>
  <c r="R294" i="4" s="1"/>
  <c r="M273" i="4"/>
  <c r="P273" i="4"/>
  <c r="R273" i="4" s="1"/>
  <c r="N273" i="4"/>
  <c r="O273" i="4" s="1"/>
  <c r="Z252" i="4"/>
  <c r="N254" i="4"/>
  <c r="O254" i="4" s="1"/>
  <c r="P254" i="4"/>
  <c r="R254" i="4" s="1"/>
  <c r="P235" i="4"/>
  <c r="R235" i="4" s="1"/>
  <c r="N235" i="4"/>
  <c r="O235" i="4" s="1"/>
  <c r="P234" i="4"/>
  <c r="R234" i="4" s="1"/>
  <c r="N234" i="4"/>
  <c r="O234" i="4" s="1"/>
  <c r="N211" i="4"/>
  <c r="O211" i="4" s="1"/>
  <c r="P211" i="4"/>
  <c r="R211" i="4" s="1"/>
  <c r="M198" i="4"/>
  <c r="Z199" i="4" s="1"/>
  <c r="AA197" i="4"/>
  <c r="AB197" i="4" s="1"/>
  <c r="N201" i="4"/>
  <c r="O201" i="4" s="1"/>
  <c r="P201" i="4"/>
  <c r="R201" i="4" s="1"/>
  <c r="N180" i="4"/>
  <c r="O180" i="4" s="1"/>
  <c r="P180" i="4"/>
  <c r="R180" i="4" s="1"/>
  <c r="AA177" i="4"/>
  <c r="AB177" i="4" s="1"/>
  <c r="Z167" i="4"/>
  <c r="P169" i="4"/>
  <c r="R169" i="4" s="1"/>
  <c r="N169" i="4"/>
  <c r="O169" i="4" s="1"/>
  <c r="N146" i="4"/>
  <c r="O146" i="4" s="1"/>
  <c r="P146" i="4"/>
  <c r="R146" i="4" s="1"/>
  <c r="M143" i="4"/>
  <c r="N145" i="4"/>
  <c r="O145" i="4" s="1"/>
  <c r="P145" i="4"/>
  <c r="R145" i="4" s="1"/>
  <c r="M132" i="4"/>
  <c r="Z132" i="4"/>
  <c r="P123" i="4"/>
  <c r="R123" i="4" s="1"/>
  <c r="N123" i="4"/>
  <c r="O123" i="4" s="1"/>
  <c r="M382" i="4"/>
  <c r="P384" i="4"/>
  <c r="R384" i="4" s="1"/>
  <c r="N384" i="4"/>
  <c r="O384" i="4" s="1"/>
  <c r="P383" i="4"/>
  <c r="R383" i="4" s="1"/>
  <c r="N383" i="4"/>
  <c r="O383" i="4" s="1"/>
  <c r="AA382" i="4"/>
  <c r="AB382" i="4" s="1"/>
  <c r="N364" i="4"/>
  <c r="O364" i="4" s="1"/>
  <c r="P364" i="4"/>
  <c r="R364" i="4" s="1"/>
  <c r="P362" i="4"/>
  <c r="N362" i="4"/>
  <c r="O362" i="4" s="1"/>
  <c r="Z362" i="4"/>
  <c r="N365" i="4"/>
  <c r="O365" i="4" s="1"/>
  <c r="P365" i="4"/>
  <c r="R365" i="4" s="1"/>
  <c r="P323" i="4"/>
  <c r="R323" i="4" s="1"/>
  <c r="N323" i="4"/>
  <c r="O323" i="4" s="1"/>
  <c r="M322" i="4"/>
  <c r="P286" i="4"/>
  <c r="R286" i="4" s="1"/>
  <c r="N286" i="4"/>
  <c r="O286" i="4" s="1"/>
  <c r="M282" i="4"/>
  <c r="P282" i="4"/>
  <c r="N282" i="4"/>
  <c r="O282" i="4" s="1"/>
  <c r="N265" i="4"/>
  <c r="O265" i="4" s="1"/>
  <c r="P265" i="4"/>
  <c r="R265" i="4" s="1"/>
  <c r="P264" i="4"/>
  <c r="R264" i="4" s="1"/>
  <c r="N264" i="4"/>
  <c r="O264" i="4" s="1"/>
  <c r="M263" i="4"/>
  <c r="Z263" i="4" s="1"/>
  <c r="P226" i="4"/>
  <c r="R226" i="4" s="1"/>
  <c r="N226" i="4"/>
  <c r="O226" i="4" s="1"/>
  <c r="P223" i="4"/>
  <c r="R223" i="4" s="1"/>
  <c r="N223" i="4"/>
  <c r="O223" i="4" s="1"/>
  <c r="N117" i="4"/>
  <c r="O117" i="4" s="1"/>
  <c r="P117" i="4"/>
  <c r="K72" i="1"/>
  <c r="K58" i="1"/>
  <c r="K61" i="1"/>
  <c r="K45" i="1"/>
  <c r="K62" i="1"/>
  <c r="K54" i="1"/>
  <c r="K57" i="1"/>
  <c r="K60" i="1"/>
  <c r="K53" i="1"/>
  <c r="K48" i="1"/>
  <c r="K56" i="1"/>
  <c r="K52" i="1"/>
  <c r="K65" i="1"/>
  <c r="K47" i="1"/>
  <c r="K71" i="1"/>
  <c r="K51" i="1"/>
  <c r="K50" i="1"/>
  <c r="K75" i="1"/>
  <c r="K69" i="1"/>
  <c r="K74" i="1"/>
  <c r="K73" i="1"/>
  <c r="K70" i="1"/>
  <c r="K68" i="1"/>
  <c r="K67" i="1"/>
  <c r="K66" i="1"/>
  <c r="K64" i="1"/>
  <c r="K63" i="1"/>
  <c r="K59" i="1"/>
  <c r="K55" i="1"/>
  <c r="K49" i="1"/>
  <c r="K46" i="1"/>
  <c r="M97" i="1"/>
  <c r="M92" i="1"/>
  <c r="M90" i="1"/>
  <c r="I104" i="11"/>
  <c r="I95" i="11"/>
  <c r="I102" i="11"/>
  <c r="I94" i="11"/>
  <c r="I90" i="11"/>
  <c r="I86" i="11"/>
  <c r="I101" i="11"/>
  <c r="I89" i="11"/>
  <c r="I88" i="11"/>
  <c r="I99" i="11"/>
  <c r="I96" i="11"/>
  <c r="M107" i="1"/>
  <c r="I98" i="11"/>
  <c r="D498" i="6"/>
  <c r="I105" i="11"/>
  <c r="I85" i="11"/>
  <c r="I106" i="11"/>
  <c r="I92" i="11"/>
  <c r="I93" i="11"/>
  <c r="I100" i="11"/>
  <c r="I82" i="11"/>
  <c r="I84" i="11"/>
  <c r="I97" i="11"/>
  <c r="I103" i="11"/>
  <c r="I91" i="11"/>
  <c r="I87" i="11"/>
  <c r="I83" i="11"/>
  <c r="L22" i="9"/>
  <c r="Y22" i="9"/>
  <c r="L17" i="9"/>
  <c r="M101" i="1"/>
  <c r="M104" i="1"/>
  <c r="M87" i="1"/>
  <c r="M89" i="1"/>
  <c r="M96" i="1"/>
  <c r="D438" i="6"/>
  <c r="M94" i="1"/>
  <c r="M98" i="1"/>
  <c r="L12" i="9"/>
  <c r="M86" i="1"/>
  <c r="M93" i="1"/>
  <c r="M95" i="1"/>
  <c r="L28" i="9"/>
  <c r="M28" i="9" s="1"/>
  <c r="L27" i="9"/>
  <c r="L23" i="9"/>
  <c r="M22" i="9" s="1"/>
  <c r="L18" i="9"/>
  <c r="M18" i="9" s="1"/>
  <c r="L13" i="9"/>
  <c r="M12" i="9" s="1"/>
  <c r="D493" i="6"/>
  <c r="M105" i="1"/>
  <c r="D463" i="6"/>
  <c r="M99" i="1"/>
  <c r="D508" i="6"/>
  <c r="M108" i="1"/>
  <c r="D388" i="6"/>
  <c r="M84" i="1"/>
  <c r="D408" i="6"/>
  <c r="M88" i="1"/>
  <c r="D423" i="6"/>
  <c r="M91" i="1"/>
  <c r="D468" i="6"/>
  <c r="M100" i="1"/>
  <c r="D393" i="6"/>
  <c r="M85" i="1"/>
  <c r="D478" i="6"/>
  <c r="M102" i="1"/>
  <c r="D483" i="6"/>
  <c r="M103" i="1"/>
  <c r="AD127" i="4" l="1"/>
  <c r="F127" i="4" s="1"/>
  <c r="AD152" i="4"/>
  <c r="F152" i="4" s="1"/>
  <c r="AC152" i="4"/>
  <c r="E152" i="4" s="1"/>
  <c r="M30" i="9"/>
  <c r="M29" i="9"/>
  <c r="M26" i="9"/>
  <c r="M24" i="9"/>
  <c r="M23" i="9"/>
  <c r="M16" i="9"/>
  <c r="S398" i="4"/>
  <c r="T398" i="4"/>
  <c r="V398" i="4" s="1"/>
  <c r="W398" i="4" s="1"/>
  <c r="X398" i="4" s="1"/>
  <c r="T450" i="4"/>
  <c r="V450" i="4" s="1"/>
  <c r="W450" i="4" s="1"/>
  <c r="X450" i="4" s="1"/>
  <c r="S450" i="4"/>
  <c r="S441" i="4"/>
  <c r="T441" i="4"/>
  <c r="V441" i="4" s="1"/>
  <c r="W441" i="4" s="1"/>
  <c r="X441" i="4" s="1"/>
  <c r="T429" i="4"/>
  <c r="V429" i="4" s="1"/>
  <c r="W429" i="4" s="1"/>
  <c r="X429" i="4" s="1"/>
  <c r="S429" i="4"/>
  <c r="S490" i="4"/>
  <c r="T490" i="4"/>
  <c r="V490" i="4" s="1"/>
  <c r="W490" i="4" s="1"/>
  <c r="X490" i="4" s="1"/>
  <c r="T417" i="4"/>
  <c r="V417" i="4" s="1"/>
  <c r="W417" i="4" s="1"/>
  <c r="X417" i="4" s="1"/>
  <c r="S417" i="4"/>
  <c r="T470" i="4"/>
  <c r="V470" i="4" s="1"/>
  <c r="W470" i="4" s="1"/>
  <c r="X470" i="4" s="1"/>
  <c r="S470" i="4"/>
  <c r="T440" i="4"/>
  <c r="V440" i="4" s="1"/>
  <c r="W440" i="4" s="1"/>
  <c r="X440" i="4" s="1"/>
  <c r="S440" i="4"/>
  <c r="S457" i="4"/>
  <c r="T457" i="4"/>
  <c r="V457" i="4" s="1"/>
  <c r="W457" i="4" s="1"/>
  <c r="X457" i="4" s="1"/>
  <c r="S478" i="4"/>
  <c r="T478" i="4"/>
  <c r="V478" i="4" s="1"/>
  <c r="W478" i="4" s="1"/>
  <c r="X478" i="4" s="1"/>
  <c r="T397" i="4"/>
  <c r="V397" i="4" s="1"/>
  <c r="W397" i="4" s="1"/>
  <c r="X397" i="4" s="1"/>
  <c r="S397" i="4"/>
  <c r="S477" i="4"/>
  <c r="T477" i="4"/>
  <c r="V477" i="4" s="1"/>
  <c r="W477" i="4" s="1"/>
  <c r="X477" i="4" s="1"/>
  <c r="T389" i="4"/>
  <c r="V389" i="4" s="1"/>
  <c r="W389" i="4" s="1"/>
  <c r="X389" i="4" s="1"/>
  <c r="S389" i="4"/>
  <c r="S409" i="4"/>
  <c r="T409" i="4"/>
  <c r="V409" i="4" s="1"/>
  <c r="W409" i="4" s="1"/>
  <c r="X409" i="4" s="1"/>
  <c r="T459" i="4"/>
  <c r="V459" i="4" s="1"/>
  <c r="W459" i="4" s="1"/>
  <c r="X459" i="4" s="1"/>
  <c r="S459" i="4"/>
  <c r="S467" i="4"/>
  <c r="T467" i="4"/>
  <c r="V467" i="4" s="1"/>
  <c r="W467" i="4" s="1"/>
  <c r="X467" i="4" s="1"/>
  <c r="T486" i="4"/>
  <c r="V486" i="4" s="1"/>
  <c r="W486" i="4" s="1"/>
  <c r="X486" i="4" s="1"/>
  <c r="S486" i="4"/>
  <c r="T430" i="4"/>
  <c r="V430" i="4" s="1"/>
  <c r="W430" i="4" s="1"/>
  <c r="X430" i="4" s="1"/>
  <c r="S430" i="4"/>
  <c r="T497" i="4"/>
  <c r="V497" i="4" s="1"/>
  <c r="W497" i="4" s="1"/>
  <c r="X497" i="4" s="1"/>
  <c r="S497" i="4"/>
  <c r="T451" i="4"/>
  <c r="V451" i="4" s="1"/>
  <c r="W451" i="4" s="1"/>
  <c r="X451" i="4" s="1"/>
  <c r="S451" i="4"/>
  <c r="S507" i="4"/>
  <c r="T507" i="4"/>
  <c r="V507" i="4" s="1"/>
  <c r="W507" i="4" s="1"/>
  <c r="X507" i="4" s="1"/>
  <c r="S453" i="4"/>
  <c r="T453" i="4"/>
  <c r="V453" i="4" s="1"/>
  <c r="W453" i="4" s="1"/>
  <c r="X453" i="4" s="1"/>
  <c r="T472" i="4"/>
  <c r="V472" i="4" s="1"/>
  <c r="W472" i="4" s="1"/>
  <c r="X472" i="4" s="1"/>
  <c r="S472" i="4"/>
  <c r="T446" i="4"/>
  <c r="V446" i="4" s="1"/>
  <c r="W446" i="4" s="1"/>
  <c r="X446" i="4" s="1"/>
  <c r="S446" i="4"/>
  <c r="T426" i="4"/>
  <c r="V426" i="4" s="1"/>
  <c r="W426" i="4" s="1"/>
  <c r="X426" i="4" s="1"/>
  <c r="S426" i="4"/>
  <c r="T460" i="4"/>
  <c r="V460" i="4" s="1"/>
  <c r="W460" i="4" s="1"/>
  <c r="X460" i="4" s="1"/>
  <c r="S460" i="4"/>
  <c r="T469" i="4"/>
  <c r="V469" i="4" s="1"/>
  <c r="W469" i="4" s="1"/>
  <c r="X469" i="4" s="1"/>
  <c r="S469" i="4"/>
  <c r="S391" i="4"/>
  <c r="T391" i="4"/>
  <c r="V391" i="4" s="1"/>
  <c r="W391" i="4" s="1"/>
  <c r="X391" i="4" s="1"/>
  <c r="T481" i="4"/>
  <c r="V481" i="4" s="1"/>
  <c r="W481" i="4" s="1"/>
  <c r="X481" i="4" s="1"/>
  <c r="S481" i="4"/>
  <c r="S501" i="4"/>
  <c r="T501" i="4"/>
  <c r="V501" i="4" s="1"/>
  <c r="W501" i="4" s="1"/>
  <c r="X501" i="4" s="1"/>
  <c r="T400" i="4"/>
  <c r="V400" i="4" s="1"/>
  <c r="W400" i="4" s="1"/>
  <c r="X400" i="4" s="1"/>
  <c r="S400" i="4"/>
  <c r="S408" i="4"/>
  <c r="T408" i="4"/>
  <c r="V408" i="4" s="1"/>
  <c r="W408" i="4" s="1"/>
  <c r="X408" i="4" s="1"/>
  <c r="T498" i="4"/>
  <c r="V498" i="4" s="1"/>
  <c r="W498" i="4" s="1"/>
  <c r="X498" i="4" s="1"/>
  <c r="S498" i="4"/>
  <c r="T471" i="4"/>
  <c r="V471" i="4" s="1"/>
  <c r="W471" i="4" s="1"/>
  <c r="X471" i="4" s="1"/>
  <c r="S471" i="4"/>
  <c r="T488" i="4"/>
  <c r="V488" i="4" s="1"/>
  <c r="W488" i="4" s="1"/>
  <c r="X488" i="4" s="1"/>
  <c r="S488" i="4"/>
  <c r="T438" i="4"/>
  <c r="V438" i="4" s="1"/>
  <c r="W438" i="4" s="1"/>
  <c r="X438" i="4" s="1"/>
  <c r="S438" i="4"/>
  <c r="T447" i="4"/>
  <c r="V447" i="4" s="1"/>
  <c r="W447" i="4" s="1"/>
  <c r="X447" i="4" s="1"/>
  <c r="S447" i="4"/>
  <c r="T479" i="4"/>
  <c r="V479" i="4" s="1"/>
  <c r="W479" i="4" s="1"/>
  <c r="X479" i="4" s="1"/>
  <c r="S479" i="4"/>
  <c r="S388" i="4"/>
  <c r="T388" i="4"/>
  <c r="V388" i="4" s="1"/>
  <c r="W388" i="4" s="1"/>
  <c r="X388" i="4" s="1"/>
  <c r="T432" i="4"/>
  <c r="V432" i="4" s="1"/>
  <c r="W432" i="4" s="1"/>
  <c r="X432" i="4" s="1"/>
  <c r="S432" i="4"/>
  <c r="S433" i="4"/>
  <c r="T433" i="4"/>
  <c r="V433" i="4" s="1"/>
  <c r="W433" i="4" s="1"/>
  <c r="X433" i="4" s="1"/>
  <c r="T456" i="4"/>
  <c r="V456" i="4" s="1"/>
  <c r="W456" i="4" s="1"/>
  <c r="X456" i="4" s="1"/>
  <c r="S456" i="4"/>
  <c r="S406" i="4"/>
  <c r="T406" i="4"/>
  <c r="V406" i="4" s="1"/>
  <c r="W406" i="4" s="1"/>
  <c r="X406" i="4" s="1"/>
  <c r="T474" i="4"/>
  <c r="V474" i="4" s="1"/>
  <c r="W474" i="4" s="1"/>
  <c r="X474" i="4" s="1"/>
  <c r="S474" i="4"/>
  <c r="S395" i="4"/>
  <c r="T395" i="4"/>
  <c r="V395" i="4" s="1"/>
  <c r="W395" i="4" s="1"/>
  <c r="X395" i="4" s="1"/>
  <c r="S425" i="4"/>
  <c r="T425" i="4"/>
  <c r="V425" i="4" s="1"/>
  <c r="W425" i="4" s="1"/>
  <c r="X425" i="4" s="1"/>
  <c r="T503" i="4"/>
  <c r="V503" i="4" s="1"/>
  <c r="W503" i="4" s="1"/>
  <c r="X503" i="4" s="1"/>
  <c r="S503" i="4"/>
  <c r="S482" i="4"/>
  <c r="T482" i="4"/>
  <c r="V482" i="4" s="1"/>
  <c r="W482" i="4" s="1"/>
  <c r="X482" i="4" s="1"/>
  <c r="T403" i="4"/>
  <c r="V403" i="4" s="1"/>
  <c r="W403" i="4" s="1"/>
  <c r="X403" i="4" s="1"/>
  <c r="S403" i="4"/>
  <c r="T484" i="4"/>
  <c r="V484" i="4" s="1"/>
  <c r="W484" i="4" s="1"/>
  <c r="X484" i="4" s="1"/>
  <c r="S484" i="4"/>
  <c r="T422" i="4"/>
  <c r="V422" i="4" s="1"/>
  <c r="W422" i="4" s="1"/>
  <c r="X422" i="4" s="1"/>
  <c r="S422" i="4"/>
  <c r="T492" i="4"/>
  <c r="V492" i="4" s="1"/>
  <c r="W492" i="4" s="1"/>
  <c r="X492" i="4" s="1"/>
  <c r="S492" i="4"/>
  <c r="S396" i="4"/>
  <c r="T396" i="4"/>
  <c r="V396" i="4" s="1"/>
  <c r="W396" i="4" s="1"/>
  <c r="X396" i="4" s="1"/>
  <c r="T466" i="4"/>
  <c r="V466" i="4" s="1"/>
  <c r="W466" i="4" s="1"/>
  <c r="X466" i="4" s="1"/>
  <c r="S466" i="4"/>
  <c r="S504" i="4"/>
  <c r="T504" i="4"/>
  <c r="V504" i="4" s="1"/>
  <c r="W504" i="4" s="1"/>
  <c r="X504" i="4" s="1"/>
  <c r="T414" i="4"/>
  <c r="V414" i="4" s="1"/>
  <c r="W414" i="4" s="1"/>
  <c r="X414" i="4" s="1"/>
  <c r="S414" i="4"/>
  <c r="T463" i="4"/>
  <c r="V463" i="4" s="1"/>
  <c r="W463" i="4" s="1"/>
  <c r="X463" i="4" s="1"/>
  <c r="S463" i="4"/>
  <c r="T401" i="4"/>
  <c r="V401" i="4" s="1"/>
  <c r="W401" i="4" s="1"/>
  <c r="X401" i="4" s="1"/>
  <c r="S401" i="4"/>
  <c r="T493" i="4"/>
  <c r="V493" i="4" s="1"/>
  <c r="W493" i="4" s="1"/>
  <c r="X493" i="4" s="1"/>
  <c r="S493" i="4"/>
  <c r="T454" i="4"/>
  <c r="V454" i="4" s="1"/>
  <c r="W454" i="4" s="1"/>
  <c r="X454" i="4" s="1"/>
  <c r="S454" i="4"/>
  <c r="T500" i="4"/>
  <c r="V500" i="4" s="1"/>
  <c r="W500" i="4" s="1"/>
  <c r="X500" i="4" s="1"/>
  <c r="S500" i="4"/>
  <c r="T468" i="4"/>
  <c r="V468" i="4" s="1"/>
  <c r="W468" i="4" s="1"/>
  <c r="X468" i="4" s="1"/>
  <c r="S468" i="4"/>
  <c r="S475" i="4"/>
  <c r="T475" i="4"/>
  <c r="V475" i="4" s="1"/>
  <c r="W475" i="4" s="1"/>
  <c r="X475" i="4" s="1"/>
  <c r="T419" i="4"/>
  <c r="V419" i="4" s="1"/>
  <c r="W419" i="4" s="1"/>
  <c r="X419" i="4" s="1"/>
  <c r="S419" i="4"/>
  <c r="S437" i="4"/>
  <c r="T437" i="4"/>
  <c r="V437" i="4" s="1"/>
  <c r="W437" i="4" s="1"/>
  <c r="X437" i="4" s="1"/>
  <c r="S510" i="4"/>
  <c r="T510" i="4"/>
  <c r="V510" i="4" s="1"/>
  <c r="W510" i="4" s="1"/>
  <c r="X510" i="4" s="1"/>
  <c r="T399" i="4"/>
  <c r="V399" i="4" s="1"/>
  <c r="W399" i="4" s="1"/>
  <c r="X399" i="4" s="1"/>
  <c r="S399" i="4"/>
  <c r="T508" i="4"/>
  <c r="V508" i="4" s="1"/>
  <c r="W508" i="4" s="1"/>
  <c r="X508" i="4" s="1"/>
  <c r="S508" i="4"/>
  <c r="T494" i="4"/>
  <c r="V494" i="4" s="1"/>
  <c r="W494" i="4" s="1"/>
  <c r="X494" i="4" s="1"/>
  <c r="S494" i="4"/>
  <c r="S448" i="4"/>
  <c r="T448" i="4"/>
  <c r="V448" i="4" s="1"/>
  <c r="W448" i="4" s="1"/>
  <c r="X448" i="4" s="1"/>
  <c r="T480" i="4"/>
  <c r="V480" i="4" s="1"/>
  <c r="W480" i="4" s="1"/>
  <c r="X480" i="4" s="1"/>
  <c r="S480" i="4"/>
  <c r="S387" i="4"/>
  <c r="T387" i="4"/>
  <c r="V387" i="4" s="1"/>
  <c r="W387" i="4" s="1"/>
  <c r="X387" i="4" s="1"/>
  <c r="S394" i="4"/>
  <c r="T394" i="4"/>
  <c r="V394" i="4" s="1"/>
  <c r="W394" i="4" s="1"/>
  <c r="X394" i="4" s="1"/>
  <c r="T499" i="4"/>
  <c r="V499" i="4" s="1"/>
  <c r="W499" i="4" s="1"/>
  <c r="X499" i="4" s="1"/>
  <c r="S499" i="4"/>
  <c r="S431" i="4"/>
  <c r="T431" i="4"/>
  <c r="V431" i="4" s="1"/>
  <c r="W431" i="4" s="1"/>
  <c r="X431" i="4" s="1"/>
  <c r="S505" i="4"/>
  <c r="T505" i="4"/>
  <c r="V505" i="4" s="1"/>
  <c r="W505" i="4" s="1"/>
  <c r="X505" i="4" s="1"/>
  <c r="T402" i="4"/>
  <c r="V402" i="4" s="1"/>
  <c r="W402" i="4" s="1"/>
  <c r="X402" i="4" s="1"/>
  <c r="S402" i="4"/>
  <c r="T411" i="4"/>
  <c r="V411" i="4" s="1"/>
  <c r="W411" i="4" s="1"/>
  <c r="X411" i="4" s="1"/>
  <c r="S411" i="4"/>
  <c r="T416" i="4"/>
  <c r="V416" i="4" s="1"/>
  <c r="W416" i="4" s="1"/>
  <c r="X416" i="4" s="1"/>
  <c r="S416" i="4"/>
  <c r="S465" i="4"/>
  <c r="T465" i="4"/>
  <c r="V465" i="4" s="1"/>
  <c r="W465" i="4" s="1"/>
  <c r="X465" i="4" s="1"/>
  <c r="S404" i="4"/>
  <c r="T404" i="4"/>
  <c r="V404" i="4" s="1"/>
  <c r="W404" i="4" s="1"/>
  <c r="X404" i="4" s="1"/>
  <c r="T502" i="4"/>
  <c r="V502" i="4" s="1"/>
  <c r="W502" i="4" s="1"/>
  <c r="X502" i="4" s="1"/>
  <c r="S502" i="4"/>
  <c r="S485" i="4"/>
  <c r="T485" i="4"/>
  <c r="V485" i="4" s="1"/>
  <c r="W485" i="4" s="1"/>
  <c r="X485" i="4" s="1"/>
  <c r="S405" i="4"/>
  <c r="T405" i="4"/>
  <c r="V405" i="4" s="1"/>
  <c r="W405" i="4" s="1"/>
  <c r="X405" i="4" s="1"/>
  <c r="S455" i="4"/>
  <c r="T455" i="4"/>
  <c r="V455" i="4" s="1"/>
  <c r="W455" i="4" s="1"/>
  <c r="X455" i="4" s="1"/>
  <c r="T464" i="4"/>
  <c r="V464" i="4" s="1"/>
  <c r="W464" i="4" s="1"/>
  <c r="X464" i="4" s="1"/>
  <c r="S464" i="4"/>
  <c r="S444" i="4"/>
  <c r="T444" i="4"/>
  <c r="V444" i="4" s="1"/>
  <c r="W444" i="4" s="1"/>
  <c r="X444" i="4" s="1"/>
  <c r="T413" i="4"/>
  <c r="V413" i="4" s="1"/>
  <c r="W413" i="4" s="1"/>
  <c r="X413" i="4" s="1"/>
  <c r="S413" i="4"/>
  <c r="T473" i="4"/>
  <c r="V473" i="4" s="1"/>
  <c r="W473" i="4" s="1"/>
  <c r="X473" i="4" s="1"/>
  <c r="S473" i="4"/>
  <c r="T424" i="4"/>
  <c r="V424" i="4" s="1"/>
  <c r="W424" i="4" s="1"/>
  <c r="X424" i="4" s="1"/>
  <c r="S424" i="4"/>
  <c r="T443" i="4"/>
  <c r="V443" i="4" s="1"/>
  <c r="W443" i="4" s="1"/>
  <c r="X443" i="4" s="1"/>
  <c r="S443" i="4"/>
  <c r="S476" i="4"/>
  <c r="T476" i="4"/>
  <c r="V476" i="4" s="1"/>
  <c r="W476" i="4" s="1"/>
  <c r="X476" i="4" s="1"/>
  <c r="S392" i="4"/>
  <c r="T392" i="4"/>
  <c r="V392" i="4" s="1"/>
  <c r="W392" i="4" s="1"/>
  <c r="X392" i="4" s="1"/>
  <c r="T449" i="4"/>
  <c r="V449" i="4" s="1"/>
  <c r="W449" i="4" s="1"/>
  <c r="X449" i="4" s="1"/>
  <c r="S449" i="4"/>
  <c r="S461" i="4"/>
  <c r="T461" i="4"/>
  <c r="V461" i="4" s="1"/>
  <c r="W461" i="4" s="1"/>
  <c r="X461" i="4" s="1"/>
  <c r="S511" i="4"/>
  <c r="T511" i="4"/>
  <c r="V511" i="4" s="1"/>
  <c r="W511" i="4" s="1"/>
  <c r="X511" i="4" s="1"/>
  <c r="T489" i="4"/>
  <c r="V489" i="4" s="1"/>
  <c r="W489" i="4" s="1"/>
  <c r="X489" i="4" s="1"/>
  <c r="S489" i="4"/>
  <c r="S421" i="4"/>
  <c r="T421" i="4"/>
  <c r="V421" i="4" s="1"/>
  <c r="W421" i="4" s="1"/>
  <c r="X421" i="4" s="1"/>
  <c r="S439" i="4"/>
  <c r="T439" i="4"/>
  <c r="V439" i="4" s="1"/>
  <c r="W439" i="4" s="1"/>
  <c r="X439" i="4" s="1"/>
  <c r="S407" i="4"/>
  <c r="T407" i="4"/>
  <c r="V407" i="4" s="1"/>
  <c r="W407" i="4" s="1"/>
  <c r="X407" i="4" s="1"/>
  <c r="T418" i="4"/>
  <c r="V418" i="4" s="1"/>
  <c r="W418" i="4" s="1"/>
  <c r="X418" i="4" s="1"/>
  <c r="S418" i="4"/>
  <c r="T496" i="4"/>
  <c r="V496" i="4" s="1"/>
  <c r="W496" i="4" s="1"/>
  <c r="X496" i="4" s="1"/>
  <c r="S496" i="4"/>
  <c r="T509" i="4"/>
  <c r="V509" i="4" s="1"/>
  <c r="W509" i="4" s="1"/>
  <c r="X509" i="4" s="1"/>
  <c r="S509" i="4"/>
  <c r="S487" i="4"/>
  <c r="T487" i="4"/>
  <c r="V487" i="4" s="1"/>
  <c r="W487" i="4" s="1"/>
  <c r="X487" i="4" s="1"/>
  <c r="T458" i="4"/>
  <c r="V458" i="4" s="1"/>
  <c r="W458" i="4" s="1"/>
  <c r="X458" i="4" s="1"/>
  <c r="S458" i="4"/>
  <c r="T390" i="4"/>
  <c r="V390" i="4" s="1"/>
  <c r="W390" i="4" s="1"/>
  <c r="X390" i="4" s="1"/>
  <c r="S390" i="4"/>
  <c r="T495" i="4"/>
  <c r="V495" i="4" s="1"/>
  <c r="W495" i="4" s="1"/>
  <c r="X495" i="4" s="1"/>
  <c r="S495" i="4"/>
  <c r="S420" i="4"/>
  <c r="T420" i="4"/>
  <c r="V420" i="4" s="1"/>
  <c r="W420" i="4" s="1"/>
  <c r="X420" i="4" s="1"/>
  <c r="S428" i="4"/>
  <c r="T428" i="4"/>
  <c r="V428" i="4" s="1"/>
  <c r="W428" i="4" s="1"/>
  <c r="X428" i="4" s="1"/>
  <c r="S491" i="4"/>
  <c r="T491" i="4"/>
  <c r="V491" i="4" s="1"/>
  <c r="W491" i="4" s="1"/>
  <c r="X491" i="4" s="1"/>
  <c r="T427" i="4"/>
  <c r="V427" i="4" s="1"/>
  <c r="W427" i="4" s="1"/>
  <c r="X427" i="4" s="1"/>
  <c r="S427" i="4"/>
  <c r="T436" i="4"/>
  <c r="V436" i="4" s="1"/>
  <c r="W436" i="4" s="1"/>
  <c r="X436" i="4" s="1"/>
  <c r="S436" i="4"/>
  <c r="S445" i="4"/>
  <c r="T445" i="4"/>
  <c r="V445" i="4" s="1"/>
  <c r="W445" i="4" s="1"/>
  <c r="X445" i="4" s="1"/>
  <c r="T483" i="4"/>
  <c r="V483" i="4" s="1"/>
  <c r="W483" i="4" s="1"/>
  <c r="X483" i="4" s="1"/>
  <c r="S483" i="4"/>
  <c r="T435" i="4"/>
  <c r="V435" i="4" s="1"/>
  <c r="W435" i="4" s="1"/>
  <c r="X435" i="4" s="1"/>
  <c r="S435" i="4"/>
  <c r="S412" i="4"/>
  <c r="T412" i="4"/>
  <c r="V412" i="4" s="1"/>
  <c r="W412" i="4" s="1"/>
  <c r="X412" i="4" s="1"/>
  <c r="S462" i="4"/>
  <c r="T462" i="4"/>
  <c r="V462" i="4" s="1"/>
  <c r="W462" i="4" s="1"/>
  <c r="X462" i="4" s="1"/>
  <c r="T434" i="4"/>
  <c r="V434" i="4" s="1"/>
  <c r="W434" i="4" s="1"/>
  <c r="X434" i="4" s="1"/>
  <c r="S434" i="4"/>
  <c r="T442" i="4"/>
  <c r="V442" i="4" s="1"/>
  <c r="W442" i="4" s="1"/>
  <c r="X442" i="4" s="1"/>
  <c r="S442" i="4"/>
  <c r="T452" i="4"/>
  <c r="V452" i="4" s="1"/>
  <c r="W452" i="4" s="1"/>
  <c r="X452" i="4" s="1"/>
  <c r="S452" i="4"/>
  <c r="T393" i="4"/>
  <c r="V393" i="4" s="1"/>
  <c r="W393" i="4" s="1"/>
  <c r="X393" i="4" s="1"/>
  <c r="S393" i="4"/>
  <c r="T410" i="4"/>
  <c r="V410" i="4" s="1"/>
  <c r="W410" i="4" s="1"/>
  <c r="X410" i="4" s="1"/>
  <c r="S410" i="4"/>
  <c r="S506" i="4"/>
  <c r="T506" i="4"/>
  <c r="V506" i="4" s="1"/>
  <c r="W506" i="4" s="1"/>
  <c r="X506" i="4" s="1"/>
  <c r="T415" i="4"/>
  <c r="V415" i="4" s="1"/>
  <c r="W415" i="4" s="1"/>
  <c r="X415" i="4" s="1"/>
  <c r="S415" i="4"/>
  <c r="T423" i="4"/>
  <c r="V423" i="4" s="1"/>
  <c r="W423" i="4" s="1"/>
  <c r="X423" i="4" s="1"/>
  <c r="S423" i="4"/>
  <c r="W358" i="6"/>
  <c r="I76" i="11" s="1"/>
  <c r="W353" i="6"/>
  <c r="I75" i="11" s="1"/>
  <c r="W378" i="6"/>
  <c r="I80" i="11" s="1"/>
  <c r="W383" i="6"/>
  <c r="AE383" i="6" s="1"/>
  <c r="W373" i="6"/>
  <c r="I79" i="11" s="1"/>
  <c r="W368" i="6"/>
  <c r="I78" i="11" s="1"/>
  <c r="W363" i="6"/>
  <c r="I77" i="11" s="1"/>
  <c r="W348" i="6"/>
  <c r="I74" i="11" s="1"/>
  <c r="W338" i="6"/>
  <c r="W333" i="6"/>
  <c r="W328" i="6"/>
  <c r="W323" i="6"/>
  <c r="W318" i="6"/>
  <c r="W313" i="6"/>
  <c r="I67" i="11" s="1"/>
  <c r="W308" i="6"/>
  <c r="W303" i="6"/>
  <c r="AE303" i="6" s="1"/>
  <c r="AF303" i="6" s="1"/>
  <c r="W298" i="6"/>
  <c r="AE298" i="6" s="1"/>
  <c r="AF298" i="6" s="1"/>
  <c r="W293" i="6"/>
  <c r="W288" i="6"/>
  <c r="W278" i="6"/>
  <c r="W273" i="6"/>
  <c r="W268" i="6"/>
  <c r="W263" i="6"/>
  <c r="AD263" i="6" s="1"/>
  <c r="W258" i="6"/>
  <c r="AD258" i="6" s="1"/>
  <c r="W253" i="6"/>
  <c r="AD253" i="6" s="1"/>
  <c r="W248" i="6"/>
  <c r="W238" i="6"/>
  <c r="AD238" i="6" s="1"/>
  <c r="W233" i="6"/>
  <c r="AE233" i="6" s="1"/>
  <c r="AF233" i="6" s="1"/>
  <c r="W228" i="6"/>
  <c r="AD228" i="6" s="1"/>
  <c r="W223" i="6"/>
  <c r="W218" i="6"/>
  <c r="W213" i="6"/>
  <c r="AD213" i="6" s="1"/>
  <c r="W208" i="6"/>
  <c r="W193" i="6"/>
  <c r="AE193" i="6" s="1"/>
  <c r="AF193" i="6" s="1"/>
  <c r="W188" i="6"/>
  <c r="AE188" i="6" s="1"/>
  <c r="AF188" i="6" s="1"/>
  <c r="W183" i="6"/>
  <c r="AE183" i="6" s="1"/>
  <c r="AF183" i="6" s="1"/>
  <c r="W178" i="6"/>
  <c r="AE178" i="6" s="1"/>
  <c r="AF178" i="6" s="1"/>
  <c r="W173" i="6"/>
  <c r="W168" i="6"/>
  <c r="AE168" i="6" s="1"/>
  <c r="AF168" i="6" s="1"/>
  <c r="W163" i="6"/>
  <c r="AF158" i="6"/>
  <c r="W148" i="6"/>
  <c r="W143" i="6"/>
  <c r="W138" i="6"/>
  <c r="T226" i="4"/>
  <c r="V226" i="4" s="1"/>
  <c r="W226" i="4" s="1"/>
  <c r="X226" i="4" s="1"/>
  <c r="S226" i="4"/>
  <c r="Z283" i="4"/>
  <c r="Z284" i="4"/>
  <c r="S123" i="4"/>
  <c r="T123" i="4"/>
  <c r="V123" i="4" s="1"/>
  <c r="W123" i="4" s="1"/>
  <c r="X123" i="4" s="1"/>
  <c r="AC197" i="4"/>
  <c r="E197" i="4" s="1"/>
  <c r="AD197" i="4"/>
  <c r="F197" i="4" s="1"/>
  <c r="D197" i="4"/>
  <c r="T254" i="4"/>
  <c r="V254" i="4" s="1"/>
  <c r="W254" i="4" s="1"/>
  <c r="X254" i="4" s="1"/>
  <c r="S254" i="4"/>
  <c r="T238" i="4"/>
  <c r="V238" i="4" s="1"/>
  <c r="W238" i="4" s="1"/>
  <c r="X238" i="4" s="1"/>
  <c r="S238" i="4"/>
  <c r="S299" i="4"/>
  <c r="T299" i="4"/>
  <c r="V299" i="4" s="1"/>
  <c r="W299" i="4" s="1"/>
  <c r="X299" i="4" s="1"/>
  <c r="Z303" i="4"/>
  <c r="Z304" i="4"/>
  <c r="R137" i="4"/>
  <c r="Q137" i="4"/>
  <c r="Z140" i="4" s="1"/>
  <c r="Q138" i="4"/>
  <c r="S290" i="4"/>
  <c r="T290" i="4"/>
  <c r="V290" i="4" s="1"/>
  <c r="W290" i="4" s="1"/>
  <c r="X290" i="4" s="1"/>
  <c r="R122" i="4"/>
  <c r="Q123" i="4"/>
  <c r="Q122" i="4"/>
  <c r="Z125" i="4" s="1"/>
  <c r="R292" i="4"/>
  <c r="Q292" i="4"/>
  <c r="Z295" i="4" s="1"/>
  <c r="Q293" i="4"/>
  <c r="T338" i="4"/>
  <c r="V338" i="4" s="1"/>
  <c r="W338" i="4" s="1"/>
  <c r="X338" i="4" s="1"/>
  <c r="S338" i="4"/>
  <c r="R342" i="4"/>
  <c r="Q343" i="4"/>
  <c r="Q342" i="4"/>
  <c r="Z345" i="4" s="1"/>
  <c r="R127" i="4"/>
  <c r="Q127" i="4"/>
  <c r="Z130" i="4" s="1"/>
  <c r="Q128" i="4"/>
  <c r="T289" i="4"/>
  <c r="V289" i="4" s="1"/>
  <c r="W289" i="4" s="1"/>
  <c r="X289" i="4" s="1"/>
  <c r="S289" i="4"/>
  <c r="S125" i="4"/>
  <c r="T125" i="4"/>
  <c r="V125" i="4" s="1"/>
  <c r="W125" i="4" s="1"/>
  <c r="X125" i="4" s="1"/>
  <c r="Z254" i="4"/>
  <c r="Z253" i="4"/>
  <c r="Z353" i="4"/>
  <c r="Z354" i="4"/>
  <c r="R317" i="4"/>
  <c r="Q317" i="4"/>
  <c r="Z320" i="4" s="1"/>
  <c r="Q318" i="4"/>
  <c r="T268" i="4"/>
  <c r="V268" i="4" s="1"/>
  <c r="W268" i="4" s="1"/>
  <c r="X268" i="4" s="1"/>
  <c r="S268" i="4"/>
  <c r="S285" i="4"/>
  <c r="T285" i="4"/>
  <c r="V285" i="4" s="1"/>
  <c r="W285" i="4" s="1"/>
  <c r="X285" i="4" s="1"/>
  <c r="T143" i="4"/>
  <c r="V143" i="4" s="1"/>
  <c r="W143" i="4" s="1"/>
  <c r="X143" i="4" s="1"/>
  <c r="S143" i="4"/>
  <c r="R272" i="4"/>
  <c r="Q272" i="4"/>
  <c r="Z275" i="4" s="1"/>
  <c r="Q273" i="4"/>
  <c r="T319" i="4"/>
  <c r="V319" i="4" s="1"/>
  <c r="W319" i="4" s="1"/>
  <c r="X319" i="4" s="1"/>
  <c r="S319" i="4"/>
  <c r="S128" i="4"/>
  <c r="T128" i="4"/>
  <c r="V128" i="4" s="1"/>
  <c r="W128" i="4" s="1"/>
  <c r="X128" i="4" s="1"/>
  <c r="D172" i="4"/>
  <c r="AD172" i="4"/>
  <c r="F172" i="4" s="1"/>
  <c r="AC172" i="4"/>
  <c r="E172" i="4" s="1"/>
  <c r="AC267" i="4"/>
  <c r="E267" i="4" s="1"/>
  <c r="D267" i="4"/>
  <c r="AD267" i="4"/>
  <c r="F267" i="4" s="1"/>
  <c r="S329" i="4"/>
  <c r="T329" i="4"/>
  <c r="V329" i="4" s="1"/>
  <c r="W329" i="4" s="1"/>
  <c r="X329" i="4" s="1"/>
  <c r="R367" i="4"/>
  <c r="Q368" i="4"/>
  <c r="Q367" i="4"/>
  <c r="Z370" i="4" s="1"/>
  <c r="R232" i="4"/>
  <c r="Q233" i="4"/>
  <c r="Q232" i="4"/>
  <c r="Z235" i="4" s="1"/>
  <c r="T190" i="4"/>
  <c r="V190" i="4" s="1"/>
  <c r="W190" i="4" s="1"/>
  <c r="X190" i="4" s="1"/>
  <c r="S190" i="4"/>
  <c r="T156" i="4"/>
  <c r="V156" i="4" s="1"/>
  <c r="W156" i="4" s="1"/>
  <c r="X156" i="4" s="1"/>
  <c r="S156" i="4"/>
  <c r="AD382" i="4"/>
  <c r="F382" i="4" s="1"/>
  <c r="D382" i="4"/>
  <c r="AC382" i="4"/>
  <c r="E382" i="4" s="1"/>
  <c r="T169" i="4"/>
  <c r="V169" i="4" s="1"/>
  <c r="W169" i="4" s="1"/>
  <c r="X169" i="4" s="1"/>
  <c r="S169" i="4"/>
  <c r="T314" i="4"/>
  <c r="V314" i="4" s="1"/>
  <c r="W314" i="4" s="1"/>
  <c r="X314" i="4" s="1"/>
  <c r="S314" i="4"/>
  <c r="S353" i="4"/>
  <c r="T353" i="4"/>
  <c r="V353" i="4" s="1"/>
  <c r="W353" i="4" s="1"/>
  <c r="X353" i="4" s="1"/>
  <c r="S160" i="4"/>
  <c r="T160" i="4"/>
  <c r="V160" i="4" s="1"/>
  <c r="W160" i="4" s="1"/>
  <c r="X160" i="4" s="1"/>
  <c r="S240" i="4"/>
  <c r="T240" i="4"/>
  <c r="V240" i="4" s="1"/>
  <c r="W240" i="4" s="1"/>
  <c r="X240" i="4" s="1"/>
  <c r="S163" i="4"/>
  <c r="T163" i="4"/>
  <c r="V163" i="4" s="1"/>
  <c r="W163" i="4" s="1"/>
  <c r="X163" i="4" s="1"/>
  <c r="T309" i="4"/>
  <c r="V309" i="4" s="1"/>
  <c r="W309" i="4" s="1"/>
  <c r="X309" i="4" s="1"/>
  <c r="S309" i="4"/>
  <c r="R322" i="4"/>
  <c r="Q323" i="4"/>
  <c r="Q322" i="4"/>
  <c r="Z325" i="4" s="1"/>
  <c r="R117" i="4"/>
  <c r="Q117" i="4"/>
  <c r="Z120" i="4" s="1"/>
  <c r="Q118" i="4"/>
  <c r="T264" i="4"/>
  <c r="V264" i="4" s="1"/>
  <c r="W264" i="4" s="1"/>
  <c r="X264" i="4" s="1"/>
  <c r="S264" i="4"/>
  <c r="R282" i="4"/>
  <c r="Q282" i="4"/>
  <c r="Z285" i="4" s="1"/>
  <c r="Q283" i="4"/>
  <c r="Z323" i="4"/>
  <c r="Z324" i="4"/>
  <c r="T364" i="4"/>
  <c r="V364" i="4" s="1"/>
  <c r="W364" i="4" s="1"/>
  <c r="X364" i="4" s="1"/>
  <c r="S364" i="4"/>
  <c r="T383" i="4"/>
  <c r="V383" i="4" s="1"/>
  <c r="W383" i="4" s="1"/>
  <c r="X383" i="4" s="1"/>
  <c r="S383" i="4"/>
  <c r="T145" i="4"/>
  <c r="V145" i="4" s="1"/>
  <c r="W145" i="4" s="1"/>
  <c r="X145" i="4" s="1"/>
  <c r="S145" i="4"/>
  <c r="D177" i="4"/>
  <c r="AD177" i="4"/>
  <c r="F177" i="4" s="1"/>
  <c r="AC177" i="4"/>
  <c r="E177" i="4" s="1"/>
  <c r="T235" i="4"/>
  <c r="V235" i="4" s="1"/>
  <c r="W235" i="4" s="1"/>
  <c r="X235" i="4" s="1"/>
  <c r="S235" i="4"/>
  <c r="AC312" i="4"/>
  <c r="E312" i="4" s="1"/>
  <c r="D312" i="4"/>
  <c r="AD312" i="4"/>
  <c r="F312" i="4" s="1"/>
  <c r="T159" i="4"/>
  <c r="V159" i="4" s="1"/>
  <c r="W159" i="4" s="1"/>
  <c r="X159" i="4" s="1"/>
  <c r="S159" i="4"/>
  <c r="Z188" i="4"/>
  <c r="Z189" i="4"/>
  <c r="T261" i="4"/>
  <c r="V261" i="4" s="1"/>
  <c r="W261" i="4" s="1"/>
  <c r="X261" i="4" s="1"/>
  <c r="S261" i="4"/>
  <c r="T298" i="4"/>
  <c r="V298" i="4" s="1"/>
  <c r="W298" i="4" s="1"/>
  <c r="X298" i="4" s="1"/>
  <c r="S298" i="4"/>
  <c r="S358" i="4"/>
  <c r="T358" i="4"/>
  <c r="V358" i="4" s="1"/>
  <c r="W358" i="4" s="1"/>
  <c r="X358" i="4" s="1"/>
  <c r="S378" i="4"/>
  <c r="T378" i="4"/>
  <c r="V378" i="4" s="1"/>
  <c r="W378" i="4" s="1"/>
  <c r="X378" i="4" s="1"/>
  <c r="T183" i="4"/>
  <c r="V183" i="4" s="1"/>
  <c r="W183" i="4" s="1"/>
  <c r="X183" i="4" s="1"/>
  <c r="S183" i="4"/>
  <c r="AC192" i="4"/>
  <c r="E192" i="4" s="1"/>
  <c r="AD192" i="4"/>
  <c r="F192" i="4" s="1"/>
  <c r="D192" i="4"/>
  <c r="S203" i="4"/>
  <c r="T203" i="4"/>
  <c r="V203" i="4" s="1"/>
  <c r="W203" i="4" s="1"/>
  <c r="X203" i="4" s="1"/>
  <c r="AC287" i="4"/>
  <c r="E287" i="4" s="1"/>
  <c r="AD287" i="4"/>
  <c r="F287" i="4" s="1"/>
  <c r="D287" i="4"/>
  <c r="S348" i="4"/>
  <c r="T348" i="4"/>
  <c r="V348" i="4" s="1"/>
  <c r="W348" i="4" s="1"/>
  <c r="X348" i="4" s="1"/>
  <c r="T349" i="4"/>
  <c r="V349" i="4" s="1"/>
  <c r="W349" i="4" s="1"/>
  <c r="X349" i="4" s="1"/>
  <c r="S349" i="4"/>
  <c r="T118" i="4"/>
  <c r="V118" i="4" s="1"/>
  <c r="W118" i="4" s="1"/>
  <c r="X118" i="4" s="1"/>
  <c r="S118" i="4"/>
  <c r="S119" i="4"/>
  <c r="T119" i="4"/>
  <c r="V119" i="4" s="1"/>
  <c r="W119" i="4" s="1"/>
  <c r="X119" i="4" s="1"/>
  <c r="Z224" i="4"/>
  <c r="Z223" i="4"/>
  <c r="R262" i="4"/>
  <c r="Q263" i="4"/>
  <c r="Q262" i="4"/>
  <c r="Z265" i="4" s="1"/>
  <c r="R167" i="4"/>
  <c r="Q167" i="4"/>
  <c r="Z170" i="4" s="1"/>
  <c r="Q168" i="4"/>
  <c r="T200" i="4"/>
  <c r="V200" i="4" s="1"/>
  <c r="W200" i="4" s="1"/>
  <c r="X200" i="4" s="1"/>
  <c r="S200" i="4"/>
  <c r="AD232" i="4"/>
  <c r="F232" i="4" s="1"/>
  <c r="AC232" i="4"/>
  <c r="E232" i="4" s="1"/>
  <c r="D232" i="4"/>
  <c r="S274" i="4"/>
  <c r="T274" i="4"/>
  <c r="V274" i="4" s="1"/>
  <c r="W274" i="4" s="1"/>
  <c r="X274" i="4" s="1"/>
  <c r="Z314" i="4"/>
  <c r="Z313" i="4"/>
  <c r="Z159" i="4"/>
  <c r="T218" i="4"/>
  <c r="V218" i="4" s="1"/>
  <c r="W218" i="4" s="1"/>
  <c r="X218" i="4" s="1"/>
  <c r="S218" i="4"/>
  <c r="T220" i="4"/>
  <c r="V220" i="4" s="1"/>
  <c r="W220" i="4" s="1"/>
  <c r="X220" i="4" s="1"/>
  <c r="S220" i="4"/>
  <c r="Z279" i="4"/>
  <c r="Z278" i="4"/>
  <c r="S301" i="4"/>
  <c r="T301" i="4"/>
  <c r="V301" i="4" s="1"/>
  <c r="W301" i="4" s="1"/>
  <c r="X301" i="4" s="1"/>
  <c r="AD357" i="4"/>
  <c r="F357" i="4" s="1"/>
  <c r="AC357" i="4"/>
  <c r="E357" i="4" s="1"/>
  <c r="D357" i="4"/>
  <c r="R242" i="4"/>
  <c r="Q242" i="4"/>
  <c r="Z245" i="4" s="1"/>
  <c r="Q243" i="4"/>
  <c r="Z128" i="4"/>
  <c r="Z129" i="4"/>
  <c r="S138" i="4"/>
  <c r="T138" i="4"/>
  <c r="V138" i="4" s="1"/>
  <c r="W138" i="4" s="1"/>
  <c r="X138" i="4" s="1"/>
  <c r="T174" i="4"/>
  <c r="V174" i="4" s="1"/>
  <c r="W174" i="4" s="1"/>
  <c r="X174" i="4" s="1"/>
  <c r="S174" i="4"/>
  <c r="R182" i="4"/>
  <c r="Q183" i="4"/>
  <c r="Q182" i="4"/>
  <c r="Z185" i="4" s="1"/>
  <c r="S228" i="4"/>
  <c r="T228" i="4"/>
  <c r="V228" i="4" s="1"/>
  <c r="W228" i="4" s="1"/>
  <c r="X228" i="4" s="1"/>
  <c r="R287" i="4"/>
  <c r="Q288" i="4"/>
  <c r="Q287" i="4"/>
  <c r="Z290" i="4" s="1"/>
  <c r="S224" i="4"/>
  <c r="T224" i="4"/>
  <c r="V224" i="4" s="1"/>
  <c r="W224" i="4" s="1"/>
  <c r="X224" i="4" s="1"/>
  <c r="S133" i="4"/>
  <c r="T133" i="4"/>
  <c r="V133" i="4" s="1"/>
  <c r="W133" i="4" s="1"/>
  <c r="X133" i="4" s="1"/>
  <c r="S178" i="4"/>
  <c r="T178" i="4"/>
  <c r="V178" i="4" s="1"/>
  <c r="W178" i="4" s="1"/>
  <c r="X178" i="4" s="1"/>
  <c r="T208" i="4"/>
  <c r="V208" i="4" s="1"/>
  <c r="W208" i="4" s="1"/>
  <c r="X208" i="4" s="1"/>
  <c r="S208" i="4"/>
  <c r="S253" i="4"/>
  <c r="T253" i="4"/>
  <c r="V253" i="4" s="1"/>
  <c r="W253" i="4" s="1"/>
  <c r="X253" i="4" s="1"/>
  <c r="T150" i="4"/>
  <c r="V150" i="4" s="1"/>
  <c r="W150" i="4" s="1"/>
  <c r="X150" i="4" s="1"/>
  <c r="S150" i="4"/>
  <c r="R187" i="4"/>
  <c r="Q187" i="4"/>
  <c r="Z190" i="4" s="1"/>
  <c r="Q188" i="4"/>
  <c r="S188" i="4"/>
  <c r="T188" i="4"/>
  <c r="V188" i="4" s="1"/>
  <c r="W188" i="4" s="1"/>
  <c r="X188" i="4" s="1"/>
  <c r="T280" i="4"/>
  <c r="V280" i="4" s="1"/>
  <c r="W280" i="4" s="1"/>
  <c r="X280" i="4" s="1"/>
  <c r="S280" i="4"/>
  <c r="T306" i="4"/>
  <c r="V306" i="4" s="1"/>
  <c r="W306" i="4" s="1"/>
  <c r="X306" i="4" s="1"/>
  <c r="S306" i="4"/>
  <c r="R162" i="4"/>
  <c r="Q163" i="4"/>
  <c r="Q162" i="4"/>
  <c r="Z165" i="4" s="1"/>
  <c r="T196" i="4"/>
  <c r="V196" i="4" s="1"/>
  <c r="W196" i="4" s="1"/>
  <c r="X196" i="4" s="1"/>
  <c r="S196" i="4"/>
  <c r="T230" i="4"/>
  <c r="V230" i="4" s="1"/>
  <c r="W230" i="4" s="1"/>
  <c r="X230" i="4" s="1"/>
  <c r="S230" i="4"/>
  <c r="AD247" i="4"/>
  <c r="F247" i="4" s="1"/>
  <c r="AC247" i="4"/>
  <c r="E247" i="4" s="1"/>
  <c r="D247" i="4"/>
  <c r="T288" i="4"/>
  <c r="V288" i="4" s="1"/>
  <c r="W288" i="4" s="1"/>
  <c r="X288" i="4" s="1"/>
  <c r="S288" i="4"/>
  <c r="T371" i="4"/>
  <c r="V371" i="4" s="1"/>
  <c r="W371" i="4" s="1"/>
  <c r="X371" i="4" s="1"/>
  <c r="S371" i="4"/>
  <c r="S121" i="4"/>
  <c r="T121" i="4"/>
  <c r="V121" i="4" s="1"/>
  <c r="W121" i="4" s="1"/>
  <c r="X121" i="4" s="1"/>
  <c r="R222" i="4"/>
  <c r="Q223" i="4"/>
  <c r="Q222" i="4"/>
  <c r="Z225" i="4" s="1"/>
  <c r="S385" i="4"/>
  <c r="T385" i="4"/>
  <c r="V385" i="4" s="1"/>
  <c r="W385" i="4" s="1"/>
  <c r="X385" i="4" s="1"/>
  <c r="D132" i="4"/>
  <c r="AC132" i="4"/>
  <c r="E132" i="4" s="1"/>
  <c r="AD132" i="4"/>
  <c r="F132" i="4" s="1"/>
  <c r="R177" i="4"/>
  <c r="Q177" i="4"/>
  <c r="Z180" i="4" s="1"/>
  <c r="Q178" i="4"/>
  <c r="S210" i="4"/>
  <c r="T210" i="4"/>
  <c r="V210" i="4" s="1"/>
  <c r="W210" i="4" s="1"/>
  <c r="X210" i="4" s="1"/>
  <c r="T236" i="4"/>
  <c r="V236" i="4" s="1"/>
  <c r="W236" i="4" s="1"/>
  <c r="X236" i="4" s="1"/>
  <c r="S236" i="4"/>
  <c r="T354" i="4"/>
  <c r="V354" i="4" s="1"/>
  <c r="W354" i="4" s="1"/>
  <c r="X354" i="4" s="1"/>
  <c r="S354" i="4"/>
  <c r="S149" i="4"/>
  <c r="T149" i="4"/>
  <c r="V149" i="4" s="1"/>
  <c r="W149" i="4" s="1"/>
  <c r="X149" i="4" s="1"/>
  <c r="R217" i="4"/>
  <c r="Q217" i="4"/>
  <c r="Z220" i="4" s="1"/>
  <c r="Q218" i="4"/>
  <c r="T279" i="4"/>
  <c r="V279" i="4" s="1"/>
  <c r="W279" i="4" s="1"/>
  <c r="X279" i="4" s="1"/>
  <c r="S279" i="4"/>
  <c r="S359" i="4"/>
  <c r="T359" i="4"/>
  <c r="V359" i="4" s="1"/>
  <c r="W359" i="4" s="1"/>
  <c r="X359" i="4" s="1"/>
  <c r="S380" i="4"/>
  <c r="T380" i="4"/>
  <c r="V380" i="4" s="1"/>
  <c r="W380" i="4" s="1"/>
  <c r="X380" i="4" s="1"/>
  <c r="R152" i="4"/>
  <c r="Q153" i="4"/>
  <c r="Q152" i="4"/>
  <c r="Z155" i="4" s="1"/>
  <c r="T304" i="4"/>
  <c r="V304" i="4" s="1"/>
  <c r="W304" i="4" s="1"/>
  <c r="X304" i="4" s="1"/>
  <c r="S304" i="4"/>
  <c r="T173" i="4"/>
  <c r="V173" i="4" s="1"/>
  <c r="W173" i="4" s="1"/>
  <c r="X173" i="4" s="1"/>
  <c r="S173" i="4"/>
  <c r="S215" i="4"/>
  <c r="T215" i="4"/>
  <c r="V215" i="4" s="1"/>
  <c r="W215" i="4" s="1"/>
  <c r="X215" i="4" s="1"/>
  <c r="Z213" i="4"/>
  <c r="Z214" i="4"/>
  <c r="S310" i="4"/>
  <c r="T310" i="4"/>
  <c r="V310" i="4" s="1"/>
  <c r="W310" i="4" s="1"/>
  <c r="X310" i="4" s="1"/>
  <c r="AC367" i="4"/>
  <c r="E367" i="4" s="1"/>
  <c r="AD367" i="4"/>
  <c r="F367" i="4" s="1"/>
  <c r="D367" i="4"/>
  <c r="S251" i="4"/>
  <c r="T251" i="4"/>
  <c r="V251" i="4" s="1"/>
  <c r="W251" i="4" s="1"/>
  <c r="X251" i="4" s="1"/>
  <c r="Z289" i="4"/>
  <c r="Z288" i="4"/>
  <c r="S326" i="4"/>
  <c r="T326" i="4"/>
  <c r="V326" i="4" s="1"/>
  <c r="W326" i="4" s="1"/>
  <c r="X326" i="4" s="1"/>
  <c r="T151" i="4"/>
  <c r="V151" i="4" s="1"/>
  <c r="W151" i="4" s="1"/>
  <c r="X151" i="4" s="1"/>
  <c r="S151" i="4"/>
  <c r="T245" i="4"/>
  <c r="V245" i="4" s="1"/>
  <c r="W245" i="4" s="1"/>
  <c r="X245" i="4" s="1"/>
  <c r="S245" i="4"/>
  <c r="R302" i="4"/>
  <c r="Q302" i="4"/>
  <c r="Z305" i="4" s="1"/>
  <c r="Q303" i="4"/>
  <c r="Z243" i="4"/>
  <c r="Z294" i="4"/>
  <c r="Z163" i="4"/>
  <c r="T265" i="4"/>
  <c r="V265" i="4" s="1"/>
  <c r="W265" i="4" s="1"/>
  <c r="X265" i="4" s="1"/>
  <c r="S265" i="4"/>
  <c r="S180" i="4"/>
  <c r="T180" i="4"/>
  <c r="V180" i="4" s="1"/>
  <c r="W180" i="4" s="1"/>
  <c r="X180" i="4" s="1"/>
  <c r="T273" i="4"/>
  <c r="V273" i="4" s="1"/>
  <c r="W273" i="4" s="1"/>
  <c r="X273" i="4" s="1"/>
  <c r="S273" i="4"/>
  <c r="R332" i="4"/>
  <c r="Q333" i="4"/>
  <c r="Q332" i="4"/>
  <c r="Z335" i="4" s="1"/>
  <c r="AD372" i="4"/>
  <c r="F372" i="4" s="1"/>
  <c r="D372" i="4"/>
  <c r="AC372" i="4"/>
  <c r="E372" i="4" s="1"/>
  <c r="S148" i="4"/>
  <c r="T148" i="4"/>
  <c r="V148" i="4" s="1"/>
  <c r="W148" i="4" s="1"/>
  <c r="X148" i="4" s="1"/>
  <c r="T361" i="4"/>
  <c r="V361" i="4" s="1"/>
  <c r="W361" i="4" s="1"/>
  <c r="X361" i="4" s="1"/>
  <c r="S361" i="4"/>
  <c r="T153" i="4"/>
  <c r="V153" i="4" s="1"/>
  <c r="W153" i="4" s="1"/>
  <c r="X153" i="4" s="1"/>
  <c r="S153" i="4"/>
  <c r="Z174" i="4"/>
  <c r="Z173" i="4"/>
  <c r="Z183" i="4"/>
  <c r="Z184" i="4"/>
  <c r="Z203" i="4"/>
  <c r="Z204" i="4"/>
  <c r="T270" i="4"/>
  <c r="V270" i="4" s="1"/>
  <c r="W270" i="4" s="1"/>
  <c r="X270" i="4" s="1"/>
  <c r="S270" i="4"/>
  <c r="T308" i="4"/>
  <c r="V308" i="4" s="1"/>
  <c r="W308" i="4" s="1"/>
  <c r="X308" i="4" s="1"/>
  <c r="S308" i="4"/>
  <c r="S366" i="4"/>
  <c r="T366" i="4"/>
  <c r="V366" i="4" s="1"/>
  <c r="W366" i="4" s="1"/>
  <c r="X366" i="4" s="1"/>
  <c r="T144" i="4"/>
  <c r="V144" i="4" s="1"/>
  <c r="W144" i="4" s="1"/>
  <c r="X144" i="4" s="1"/>
  <c r="S144" i="4"/>
  <c r="Z178" i="4"/>
  <c r="Z179" i="4"/>
  <c r="T209" i="4"/>
  <c r="V209" i="4" s="1"/>
  <c r="W209" i="4" s="1"/>
  <c r="X209" i="4" s="1"/>
  <c r="S209" i="4"/>
  <c r="Z148" i="4"/>
  <c r="Z149" i="4"/>
  <c r="AC257" i="4"/>
  <c r="E257" i="4" s="1"/>
  <c r="AD257" i="4"/>
  <c r="F257" i="4" s="1"/>
  <c r="D257" i="4"/>
  <c r="R357" i="4"/>
  <c r="Q358" i="4"/>
  <c r="Q357" i="4"/>
  <c r="Z360" i="4" s="1"/>
  <c r="T154" i="4"/>
  <c r="V154" i="4" s="1"/>
  <c r="W154" i="4" s="1"/>
  <c r="X154" i="4" s="1"/>
  <c r="S154" i="4"/>
  <c r="T164" i="4"/>
  <c r="V164" i="4" s="1"/>
  <c r="W164" i="4" s="1"/>
  <c r="X164" i="4" s="1"/>
  <c r="S164" i="4"/>
  <c r="T213" i="4"/>
  <c r="V213" i="4" s="1"/>
  <c r="W213" i="4" s="1"/>
  <c r="X213" i="4" s="1"/>
  <c r="S213" i="4"/>
  <c r="Z309" i="4"/>
  <c r="Z308" i="4"/>
  <c r="T120" i="4"/>
  <c r="V120" i="4" s="1"/>
  <c r="W120" i="4" s="1"/>
  <c r="X120" i="4" s="1"/>
  <c r="S120" i="4"/>
  <c r="S283" i="4"/>
  <c r="T283" i="4"/>
  <c r="V283" i="4" s="1"/>
  <c r="W283" i="4" s="1"/>
  <c r="X283" i="4" s="1"/>
  <c r="S171" i="4"/>
  <c r="T171" i="4"/>
  <c r="V171" i="4" s="1"/>
  <c r="W171" i="4" s="1"/>
  <c r="X171" i="4" s="1"/>
  <c r="T293" i="4"/>
  <c r="V293" i="4" s="1"/>
  <c r="W293" i="4" s="1"/>
  <c r="X293" i="4" s="1"/>
  <c r="S293" i="4"/>
  <c r="T260" i="4"/>
  <c r="V260" i="4" s="1"/>
  <c r="W260" i="4" s="1"/>
  <c r="X260" i="4" s="1"/>
  <c r="S260" i="4"/>
  <c r="R337" i="4"/>
  <c r="Q337" i="4"/>
  <c r="Z340" i="4" s="1"/>
  <c r="Q338" i="4"/>
  <c r="T131" i="4"/>
  <c r="V131" i="4" s="1"/>
  <c r="W131" i="4" s="1"/>
  <c r="X131" i="4" s="1"/>
  <c r="S131" i="4"/>
  <c r="T184" i="4"/>
  <c r="V184" i="4" s="1"/>
  <c r="W184" i="4" s="1"/>
  <c r="X184" i="4" s="1"/>
  <c r="S184" i="4"/>
  <c r="T311" i="4"/>
  <c r="V311" i="4" s="1"/>
  <c r="W311" i="4" s="1"/>
  <c r="X311" i="4" s="1"/>
  <c r="S311" i="4"/>
  <c r="Z349" i="4"/>
  <c r="Z348" i="4"/>
  <c r="R382" i="4"/>
  <c r="Q382" i="4"/>
  <c r="Z385" i="4" s="1"/>
  <c r="Q383" i="4"/>
  <c r="Z168" i="4"/>
  <c r="Z169" i="4"/>
  <c r="T233" i="4"/>
  <c r="V233" i="4" s="1"/>
  <c r="W233" i="4" s="1"/>
  <c r="X233" i="4" s="1"/>
  <c r="S233" i="4"/>
  <c r="T334" i="4"/>
  <c r="V334" i="4" s="1"/>
  <c r="W334" i="4" s="1"/>
  <c r="X334" i="4" s="1"/>
  <c r="S334" i="4"/>
  <c r="T355" i="4"/>
  <c r="V355" i="4" s="1"/>
  <c r="W355" i="4" s="1"/>
  <c r="X355" i="4" s="1"/>
  <c r="S355" i="4"/>
  <c r="T258" i="4"/>
  <c r="V258" i="4" s="1"/>
  <c r="W258" i="4" s="1"/>
  <c r="X258" i="4" s="1"/>
  <c r="S258" i="4"/>
  <c r="R297" i="4"/>
  <c r="Q298" i="4"/>
  <c r="Q297" i="4"/>
  <c r="Z300" i="4" s="1"/>
  <c r="T140" i="4"/>
  <c r="V140" i="4" s="1"/>
  <c r="W140" i="4" s="1"/>
  <c r="X140" i="4" s="1"/>
  <c r="S140" i="4"/>
  <c r="T176" i="4"/>
  <c r="V176" i="4" s="1"/>
  <c r="W176" i="4" s="1"/>
  <c r="X176" i="4" s="1"/>
  <c r="S176" i="4"/>
  <c r="S186" i="4"/>
  <c r="T186" i="4"/>
  <c r="V186" i="4" s="1"/>
  <c r="W186" i="4" s="1"/>
  <c r="X186" i="4" s="1"/>
  <c r="R202" i="4"/>
  <c r="Q202" i="4"/>
  <c r="Z205" i="4" s="1"/>
  <c r="Q203" i="4"/>
  <c r="S231" i="4"/>
  <c r="T231" i="4"/>
  <c r="V231" i="4" s="1"/>
  <c r="W231" i="4" s="1"/>
  <c r="X231" i="4" s="1"/>
  <c r="T350" i="4"/>
  <c r="V350" i="4" s="1"/>
  <c r="W350" i="4" s="1"/>
  <c r="X350" i="4" s="1"/>
  <c r="S350" i="4"/>
  <c r="S175" i="4"/>
  <c r="T175" i="4"/>
  <c r="V175" i="4" s="1"/>
  <c r="W175" i="4" s="1"/>
  <c r="X175" i="4" s="1"/>
  <c r="S205" i="4"/>
  <c r="T205" i="4"/>
  <c r="V205" i="4" s="1"/>
  <c r="W205" i="4" s="1"/>
  <c r="X205" i="4" s="1"/>
  <c r="S331" i="4"/>
  <c r="T331" i="4"/>
  <c r="V331" i="4" s="1"/>
  <c r="W331" i="4" s="1"/>
  <c r="X331" i="4" s="1"/>
  <c r="S199" i="4"/>
  <c r="T199" i="4"/>
  <c r="V199" i="4" s="1"/>
  <c r="W199" i="4" s="1"/>
  <c r="X199" i="4" s="1"/>
  <c r="T295" i="4"/>
  <c r="V295" i="4" s="1"/>
  <c r="W295" i="4" s="1"/>
  <c r="X295" i="4" s="1"/>
  <c r="S295" i="4"/>
  <c r="T360" i="4"/>
  <c r="V360" i="4" s="1"/>
  <c r="W360" i="4" s="1"/>
  <c r="X360" i="4" s="1"/>
  <c r="S360" i="4"/>
  <c r="R212" i="4"/>
  <c r="Q212" i="4"/>
  <c r="Z215" i="4" s="1"/>
  <c r="Q213" i="4"/>
  <c r="T323" i="4"/>
  <c r="V323" i="4" s="1"/>
  <c r="W323" i="4" s="1"/>
  <c r="X323" i="4" s="1"/>
  <c r="S323" i="4"/>
  <c r="T384" i="4"/>
  <c r="V384" i="4" s="1"/>
  <c r="W384" i="4" s="1"/>
  <c r="X384" i="4" s="1"/>
  <c r="S384" i="4"/>
  <c r="Z143" i="4"/>
  <c r="Z144" i="4"/>
  <c r="T234" i="4"/>
  <c r="V234" i="4" s="1"/>
  <c r="W234" i="4" s="1"/>
  <c r="X234" i="4" s="1"/>
  <c r="S234" i="4"/>
  <c r="AD147" i="4"/>
  <c r="F147" i="4" s="1"/>
  <c r="AC147" i="4"/>
  <c r="E147" i="4" s="1"/>
  <c r="D147" i="4"/>
  <c r="AC157" i="4"/>
  <c r="E157" i="4" s="1"/>
  <c r="D157" i="4"/>
  <c r="AD157" i="4"/>
  <c r="F157" i="4" s="1"/>
  <c r="T219" i="4"/>
  <c r="V219" i="4" s="1"/>
  <c r="W219" i="4" s="1"/>
  <c r="X219" i="4" s="1"/>
  <c r="S219" i="4"/>
  <c r="S281" i="4"/>
  <c r="T281" i="4"/>
  <c r="V281" i="4" s="1"/>
  <c r="W281" i="4" s="1"/>
  <c r="X281" i="4" s="1"/>
  <c r="T339" i="4"/>
  <c r="V339" i="4" s="1"/>
  <c r="W339" i="4" s="1"/>
  <c r="X339" i="4" s="1"/>
  <c r="S339" i="4"/>
  <c r="T379" i="4"/>
  <c r="V379" i="4" s="1"/>
  <c r="W379" i="4" s="1"/>
  <c r="X379" i="4" s="1"/>
  <c r="S379" i="4"/>
  <c r="Z154" i="4"/>
  <c r="Z153" i="4"/>
  <c r="Z344" i="4"/>
  <c r="Z343" i="4"/>
  <c r="T129" i="4"/>
  <c r="V129" i="4" s="1"/>
  <c r="W129" i="4" s="1"/>
  <c r="X129" i="4" s="1"/>
  <c r="S129" i="4"/>
  <c r="AC182" i="4"/>
  <c r="E182" i="4" s="1"/>
  <c r="AD182" i="4"/>
  <c r="F182" i="4" s="1"/>
  <c r="D182" i="4"/>
  <c r="T206" i="4"/>
  <c r="V206" i="4" s="1"/>
  <c r="W206" i="4" s="1"/>
  <c r="X206" i="4" s="1"/>
  <c r="S206" i="4"/>
  <c r="S370" i="4"/>
  <c r="T370" i="4"/>
  <c r="V370" i="4" s="1"/>
  <c r="W370" i="4" s="1"/>
  <c r="X370" i="4" s="1"/>
  <c r="S225" i="4"/>
  <c r="T225" i="4"/>
  <c r="V225" i="4" s="1"/>
  <c r="W225" i="4" s="1"/>
  <c r="X225" i="4" s="1"/>
  <c r="AD262" i="4"/>
  <c r="F262" i="4" s="1"/>
  <c r="AC262" i="4"/>
  <c r="E262" i="4" s="1"/>
  <c r="D262" i="4"/>
  <c r="Z124" i="4"/>
  <c r="Z123" i="4"/>
  <c r="T181" i="4"/>
  <c r="V181" i="4" s="1"/>
  <c r="W181" i="4" s="1"/>
  <c r="X181" i="4" s="1"/>
  <c r="S181" i="4"/>
  <c r="R197" i="4"/>
  <c r="Q197" i="4"/>
  <c r="Z200" i="4" s="1"/>
  <c r="Q198" i="4"/>
  <c r="T315" i="4"/>
  <c r="V315" i="4" s="1"/>
  <c r="W315" i="4" s="1"/>
  <c r="X315" i="4" s="1"/>
  <c r="S315" i="4"/>
  <c r="T333" i="4"/>
  <c r="V333" i="4" s="1"/>
  <c r="W333" i="4" s="1"/>
  <c r="X333" i="4" s="1"/>
  <c r="S333" i="4"/>
  <c r="S356" i="4"/>
  <c r="T356" i="4"/>
  <c r="V356" i="4" s="1"/>
  <c r="W356" i="4" s="1"/>
  <c r="X356" i="4" s="1"/>
  <c r="T191" i="4"/>
  <c r="V191" i="4" s="1"/>
  <c r="W191" i="4" s="1"/>
  <c r="X191" i="4" s="1"/>
  <c r="S191" i="4"/>
  <c r="T221" i="4"/>
  <c r="V221" i="4" s="1"/>
  <c r="W221" i="4" s="1"/>
  <c r="X221" i="4" s="1"/>
  <c r="S221" i="4"/>
  <c r="R257" i="4"/>
  <c r="Q258" i="4"/>
  <c r="Q257" i="4"/>
  <c r="Z260" i="4" s="1"/>
  <c r="AC317" i="4"/>
  <c r="E317" i="4" s="1"/>
  <c r="D317" i="4"/>
  <c r="AD317" i="4"/>
  <c r="F317" i="4" s="1"/>
  <c r="S243" i="4"/>
  <c r="T243" i="4"/>
  <c r="V243" i="4" s="1"/>
  <c r="W243" i="4" s="1"/>
  <c r="X243" i="4" s="1"/>
  <c r="T344" i="4"/>
  <c r="V344" i="4" s="1"/>
  <c r="W344" i="4" s="1"/>
  <c r="X344" i="4" s="1"/>
  <c r="S344" i="4"/>
  <c r="T195" i="4"/>
  <c r="V195" i="4" s="1"/>
  <c r="W195" i="4" s="1"/>
  <c r="X195" i="4" s="1"/>
  <c r="S195" i="4"/>
  <c r="R347" i="4"/>
  <c r="Q348" i="4"/>
  <c r="Q347" i="4"/>
  <c r="Z350" i="4" s="1"/>
  <c r="T266" i="4"/>
  <c r="V266" i="4" s="1"/>
  <c r="W266" i="4" s="1"/>
  <c r="X266" i="4" s="1"/>
  <c r="S266" i="4"/>
  <c r="T363" i="4"/>
  <c r="V363" i="4" s="1"/>
  <c r="W363" i="4" s="1"/>
  <c r="X363" i="4" s="1"/>
  <c r="S363" i="4"/>
  <c r="S135" i="4"/>
  <c r="T135" i="4"/>
  <c r="V135" i="4" s="1"/>
  <c r="W135" i="4" s="1"/>
  <c r="X135" i="4" s="1"/>
  <c r="S170" i="4"/>
  <c r="T170" i="4"/>
  <c r="V170" i="4" s="1"/>
  <c r="W170" i="4" s="1"/>
  <c r="X170" i="4" s="1"/>
  <c r="R207" i="4"/>
  <c r="Q207" i="4"/>
  <c r="Z210" i="4" s="1"/>
  <c r="Q208" i="4"/>
  <c r="Z234" i="4"/>
  <c r="Z233" i="4"/>
  <c r="S275" i="4"/>
  <c r="T275" i="4"/>
  <c r="V275" i="4" s="1"/>
  <c r="W275" i="4" s="1"/>
  <c r="X275" i="4" s="1"/>
  <c r="T189" i="4"/>
  <c r="V189" i="4" s="1"/>
  <c r="W189" i="4" s="1"/>
  <c r="X189" i="4" s="1"/>
  <c r="S189" i="4"/>
  <c r="Z239" i="4"/>
  <c r="Z238" i="4"/>
  <c r="D302" i="4"/>
  <c r="AD302" i="4"/>
  <c r="F302" i="4" s="1"/>
  <c r="AC302" i="4"/>
  <c r="E302" i="4" s="1"/>
  <c r="Z194" i="4"/>
  <c r="Z193" i="4"/>
  <c r="T204" i="4"/>
  <c r="V204" i="4" s="1"/>
  <c r="W204" i="4" s="1"/>
  <c r="X204" i="4" s="1"/>
  <c r="S204" i="4"/>
  <c r="R227" i="4"/>
  <c r="Q227" i="4"/>
  <c r="Z230" i="4" s="1"/>
  <c r="Q228" i="4"/>
  <c r="R247" i="4"/>
  <c r="Q247" i="4"/>
  <c r="Z250" i="4" s="1"/>
  <c r="Q248" i="4"/>
  <c r="S368" i="4"/>
  <c r="T368" i="4"/>
  <c r="V368" i="4" s="1"/>
  <c r="W368" i="4" s="1"/>
  <c r="X368" i="4" s="1"/>
  <c r="T369" i="4"/>
  <c r="V369" i="4" s="1"/>
  <c r="W369" i="4" s="1"/>
  <c r="X369" i="4" s="1"/>
  <c r="S369" i="4"/>
  <c r="T198" i="4"/>
  <c r="V198" i="4" s="1"/>
  <c r="W198" i="4" s="1"/>
  <c r="X198" i="4" s="1"/>
  <c r="S198" i="4"/>
  <c r="AC207" i="4"/>
  <c r="E207" i="4" s="1"/>
  <c r="AD207" i="4"/>
  <c r="F207" i="4" s="1"/>
  <c r="D207" i="4"/>
  <c r="AD272" i="4"/>
  <c r="F272" i="4" s="1"/>
  <c r="D272" i="4"/>
  <c r="AC272" i="4"/>
  <c r="E272" i="4" s="1"/>
  <c r="T296" i="4"/>
  <c r="V296" i="4" s="1"/>
  <c r="W296" i="4" s="1"/>
  <c r="X296" i="4" s="1"/>
  <c r="S296" i="4"/>
  <c r="T373" i="4"/>
  <c r="V373" i="4" s="1"/>
  <c r="W373" i="4" s="1"/>
  <c r="X373" i="4" s="1"/>
  <c r="S373" i="4"/>
  <c r="R157" i="4"/>
  <c r="Q157" i="4"/>
  <c r="Z160" i="4" s="1"/>
  <c r="Q158" i="4"/>
  <c r="T381" i="4"/>
  <c r="V381" i="4" s="1"/>
  <c r="W381" i="4" s="1"/>
  <c r="X381" i="4" s="1"/>
  <c r="S381" i="4"/>
  <c r="S155" i="4"/>
  <c r="T155" i="4"/>
  <c r="V155" i="4" s="1"/>
  <c r="W155" i="4" s="1"/>
  <c r="X155" i="4" s="1"/>
  <c r="T305" i="4"/>
  <c r="V305" i="4" s="1"/>
  <c r="W305" i="4" s="1"/>
  <c r="X305" i="4" s="1"/>
  <c r="S305" i="4"/>
  <c r="T343" i="4"/>
  <c r="V343" i="4" s="1"/>
  <c r="W343" i="4" s="1"/>
  <c r="X343" i="4" s="1"/>
  <c r="S343" i="4"/>
  <c r="S185" i="4"/>
  <c r="T185" i="4"/>
  <c r="V185" i="4" s="1"/>
  <c r="W185" i="4" s="1"/>
  <c r="X185" i="4" s="1"/>
  <c r="T216" i="4"/>
  <c r="V216" i="4" s="1"/>
  <c r="W216" i="4" s="1"/>
  <c r="X216" i="4" s="1"/>
  <c r="S216" i="4"/>
  <c r="S214" i="4"/>
  <c r="T214" i="4"/>
  <c r="V214" i="4" s="1"/>
  <c r="W214" i="4" s="1"/>
  <c r="X214" i="4" s="1"/>
  <c r="T291" i="4"/>
  <c r="V291" i="4" s="1"/>
  <c r="W291" i="4" s="1"/>
  <c r="X291" i="4" s="1"/>
  <c r="S291" i="4"/>
  <c r="R307" i="4"/>
  <c r="Q307" i="4"/>
  <c r="Z310" i="4" s="1"/>
  <c r="Q308" i="4"/>
  <c r="T166" i="4"/>
  <c r="V166" i="4" s="1"/>
  <c r="W166" i="4" s="1"/>
  <c r="X166" i="4" s="1"/>
  <c r="S166" i="4"/>
  <c r="T229" i="4"/>
  <c r="V229" i="4" s="1"/>
  <c r="W229" i="4" s="1"/>
  <c r="X229" i="4" s="1"/>
  <c r="S229" i="4"/>
  <c r="T126" i="4"/>
  <c r="V126" i="4" s="1"/>
  <c r="W126" i="4" s="1"/>
  <c r="X126" i="4" s="1"/>
  <c r="S126" i="4"/>
  <c r="S168" i="4"/>
  <c r="T168" i="4"/>
  <c r="V168" i="4" s="1"/>
  <c r="W168" i="4" s="1"/>
  <c r="X168" i="4" s="1"/>
  <c r="R352" i="4"/>
  <c r="Q352" i="4"/>
  <c r="Z355" i="4" s="1"/>
  <c r="Q353" i="4"/>
  <c r="T278" i="4"/>
  <c r="V278" i="4" s="1"/>
  <c r="W278" i="4" s="1"/>
  <c r="X278" i="4" s="1"/>
  <c r="S278" i="4"/>
  <c r="S246" i="4"/>
  <c r="T246" i="4"/>
  <c r="V246" i="4" s="1"/>
  <c r="W246" i="4" s="1"/>
  <c r="X246" i="4" s="1"/>
  <c r="S345" i="4"/>
  <c r="T345" i="4"/>
  <c r="V345" i="4" s="1"/>
  <c r="W345" i="4" s="1"/>
  <c r="X345" i="4" s="1"/>
  <c r="T193" i="4"/>
  <c r="V193" i="4" s="1"/>
  <c r="W193" i="4" s="1"/>
  <c r="X193" i="4" s="1"/>
  <c r="S193" i="4"/>
  <c r="Z229" i="4"/>
  <c r="Z228" i="4"/>
  <c r="T351" i="4"/>
  <c r="V351" i="4" s="1"/>
  <c r="W351" i="4" s="1"/>
  <c r="X351" i="4" s="1"/>
  <c r="S351" i="4"/>
  <c r="Z198" i="4"/>
  <c r="T223" i="4"/>
  <c r="V223" i="4" s="1"/>
  <c r="W223" i="4" s="1"/>
  <c r="X223" i="4" s="1"/>
  <c r="S223" i="4"/>
  <c r="S286" i="4"/>
  <c r="T286" i="4"/>
  <c r="V286" i="4" s="1"/>
  <c r="W286" i="4" s="1"/>
  <c r="X286" i="4" s="1"/>
  <c r="T365" i="4"/>
  <c r="V365" i="4" s="1"/>
  <c r="W365" i="4" s="1"/>
  <c r="X365" i="4" s="1"/>
  <c r="S365" i="4"/>
  <c r="R362" i="4"/>
  <c r="Q363" i="4"/>
  <c r="Q362" i="4"/>
  <c r="Z365" i="4" s="1"/>
  <c r="Z383" i="4"/>
  <c r="Z384" i="4"/>
  <c r="Z133" i="4"/>
  <c r="Z134" i="4"/>
  <c r="T146" i="4"/>
  <c r="V146" i="4" s="1"/>
  <c r="W146" i="4" s="1"/>
  <c r="X146" i="4" s="1"/>
  <c r="S146" i="4"/>
  <c r="S201" i="4"/>
  <c r="T201" i="4"/>
  <c r="V201" i="4" s="1"/>
  <c r="W201" i="4" s="1"/>
  <c r="X201" i="4" s="1"/>
  <c r="T211" i="4"/>
  <c r="V211" i="4" s="1"/>
  <c r="W211" i="4" s="1"/>
  <c r="X211" i="4" s="1"/>
  <c r="S211" i="4"/>
  <c r="T294" i="4"/>
  <c r="V294" i="4" s="1"/>
  <c r="W294" i="4" s="1"/>
  <c r="X294" i="4" s="1"/>
  <c r="S294" i="4"/>
  <c r="AC292" i="4"/>
  <c r="E292" i="4" s="1"/>
  <c r="D292" i="4"/>
  <c r="AD292" i="4"/>
  <c r="F292" i="4" s="1"/>
  <c r="AD352" i="4"/>
  <c r="F352" i="4" s="1"/>
  <c r="D352" i="4"/>
  <c r="AC352" i="4"/>
  <c r="E352" i="4" s="1"/>
  <c r="Z374" i="4"/>
  <c r="Z373" i="4"/>
  <c r="T300" i="4"/>
  <c r="V300" i="4" s="1"/>
  <c r="W300" i="4" s="1"/>
  <c r="X300" i="4" s="1"/>
  <c r="S300" i="4"/>
  <c r="T320" i="4"/>
  <c r="V320" i="4" s="1"/>
  <c r="W320" i="4" s="1"/>
  <c r="X320" i="4" s="1"/>
  <c r="S320" i="4"/>
  <c r="Z358" i="4"/>
  <c r="Z359" i="4"/>
  <c r="D242" i="4"/>
  <c r="AD242" i="4"/>
  <c r="F242" i="4" s="1"/>
  <c r="AC242" i="4"/>
  <c r="E242" i="4" s="1"/>
  <c r="T346" i="4"/>
  <c r="V346" i="4" s="1"/>
  <c r="W346" i="4" s="1"/>
  <c r="X346" i="4" s="1"/>
  <c r="S346" i="4"/>
  <c r="T194" i="4"/>
  <c r="V194" i="4" s="1"/>
  <c r="W194" i="4" s="1"/>
  <c r="X194" i="4" s="1"/>
  <c r="S194" i="4"/>
  <c r="S269" i="4"/>
  <c r="T269" i="4"/>
  <c r="V269" i="4" s="1"/>
  <c r="W269" i="4" s="1"/>
  <c r="X269" i="4" s="1"/>
  <c r="Z329" i="4"/>
  <c r="Z328" i="4"/>
  <c r="Z118" i="4"/>
  <c r="Z119" i="4"/>
  <c r="S284" i="4"/>
  <c r="T284" i="4"/>
  <c r="V284" i="4" s="1"/>
  <c r="W284" i="4" s="1"/>
  <c r="X284" i="4" s="1"/>
  <c r="Z364" i="4"/>
  <c r="Z363" i="4"/>
  <c r="AD122" i="4"/>
  <c r="F122" i="4" s="1"/>
  <c r="AC122" i="4"/>
  <c r="E122" i="4" s="1"/>
  <c r="D122" i="4"/>
  <c r="T136" i="4"/>
  <c r="V136" i="4" s="1"/>
  <c r="W136" i="4" s="1"/>
  <c r="X136" i="4" s="1"/>
  <c r="S136" i="4"/>
  <c r="R252" i="4"/>
  <c r="Q252" i="4"/>
  <c r="Z255" i="4" s="1"/>
  <c r="Q253" i="4"/>
  <c r="T276" i="4"/>
  <c r="V276" i="4" s="1"/>
  <c r="W276" i="4" s="1"/>
  <c r="X276" i="4" s="1"/>
  <c r="S276" i="4"/>
  <c r="R312" i="4"/>
  <c r="Q312" i="4"/>
  <c r="Z315" i="4" s="1"/>
  <c r="Q313" i="4"/>
  <c r="S336" i="4"/>
  <c r="T336" i="4"/>
  <c r="V336" i="4" s="1"/>
  <c r="W336" i="4" s="1"/>
  <c r="X336" i="4" s="1"/>
  <c r="S335" i="4"/>
  <c r="T335" i="4"/>
  <c r="V335" i="4" s="1"/>
  <c r="W335" i="4" s="1"/>
  <c r="X335" i="4" s="1"/>
  <c r="T374" i="4"/>
  <c r="V374" i="4" s="1"/>
  <c r="W374" i="4" s="1"/>
  <c r="X374" i="4" s="1"/>
  <c r="S374" i="4"/>
  <c r="S375" i="4"/>
  <c r="T375" i="4"/>
  <c r="V375" i="4" s="1"/>
  <c r="W375" i="4" s="1"/>
  <c r="X375" i="4" s="1"/>
  <c r="S158" i="4"/>
  <c r="T158" i="4"/>
  <c r="V158" i="4" s="1"/>
  <c r="W158" i="4" s="1"/>
  <c r="X158" i="4" s="1"/>
  <c r="S239" i="4"/>
  <c r="T239" i="4"/>
  <c r="V239" i="4" s="1"/>
  <c r="W239" i="4" s="1"/>
  <c r="X239" i="4" s="1"/>
  <c r="R277" i="4"/>
  <c r="Q278" i="4"/>
  <c r="Q277" i="4"/>
  <c r="Z280" i="4" s="1"/>
  <c r="S341" i="4"/>
  <c r="T341" i="4"/>
  <c r="V341" i="4" s="1"/>
  <c r="W341" i="4" s="1"/>
  <c r="X341" i="4" s="1"/>
  <c r="S303" i="4"/>
  <c r="T303" i="4"/>
  <c r="V303" i="4" s="1"/>
  <c r="W303" i="4" s="1"/>
  <c r="X303" i="4" s="1"/>
  <c r="D162" i="4"/>
  <c r="AD162" i="4"/>
  <c r="F162" i="4" s="1"/>
  <c r="AC162" i="4"/>
  <c r="E162" i="4" s="1"/>
  <c r="S249" i="4"/>
  <c r="T249" i="4"/>
  <c r="V249" i="4" s="1"/>
  <c r="W249" i="4" s="1"/>
  <c r="X249" i="4" s="1"/>
  <c r="S325" i="4"/>
  <c r="T325" i="4"/>
  <c r="V325" i="4" s="1"/>
  <c r="W325" i="4" s="1"/>
  <c r="X325" i="4" s="1"/>
  <c r="T134" i="4"/>
  <c r="V134" i="4" s="1"/>
  <c r="W134" i="4" s="1"/>
  <c r="X134" i="4" s="1"/>
  <c r="S134" i="4"/>
  <c r="T316" i="4"/>
  <c r="V316" i="4" s="1"/>
  <c r="W316" i="4" s="1"/>
  <c r="X316" i="4" s="1"/>
  <c r="S316" i="4"/>
  <c r="R372" i="4"/>
  <c r="Q372" i="4"/>
  <c r="Z375" i="4" s="1"/>
  <c r="Q373" i="4"/>
  <c r="R147" i="4"/>
  <c r="Q147" i="4"/>
  <c r="Z150" i="4" s="1"/>
  <c r="Q148" i="4"/>
  <c r="S259" i="4"/>
  <c r="T259" i="4"/>
  <c r="V259" i="4" s="1"/>
  <c r="W259" i="4" s="1"/>
  <c r="X259" i="4" s="1"/>
  <c r="T321" i="4"/>
  <c r="V321" i="4" s="1"/>
  <c r="W321" i="4" s="1"/>
  <c r="X321" i="4" s="1"/>
  <c r="S321" i="4"/>
  <c r="R377" i="4"/>
  <c r="Q377" i="4"/>
  <c r="Z380" i="4" s="1"/>
  <c r="Q378" i="4"/>
  <c r="R172" i="4"/>
  <c r="Q173" i="4"/>
  <c r="Q172" i="4"/>
  <c r="Z175" i="4" s="1"/>
  <c r="R267" i="4"/>
  <c r="Q268" i="4"/>
  <c r="Q267" i="4"/>
  <c r="Z270" i="4" s="1"/>
  <c r="T330" i="4"/>
  <c r="V330" i="4" s="1"/>
  <c r="W330" i="4" s="1"/>
  <c r="X330" i="4" s="1"/>
  <c r="S330" i="4"/>
  <c r="T263" i="4"/>
  <c r="V263" i="4" s="1"/>
  <c r="W263" i="4" s="1"/>
  <c r="X263" i="4" s="1"/>
  <c r="S263" i="4"/>
  <c r="S324" i="4"/>
  <c r="T324" i="4"/>
  <c r="V324" i="4" s="1"/>
  <c r="W324" i="4" s="1"/>
  <c r="X324" i="4" s="1"/>
  <c r="S386" i="4"/>
  <c r="T386" i="4"/>
  <c r="V386" i="4" s="1"/>
  <c r="W386" i="4" s="1"/>
  <c r="X386" i="4" s="1"/>
  <c r="T124" i="4"/>
  <c r="V124" i="4" s="1"/>
  <c r="W124" i="4" s="1"/>
  <c r="X124" i="4" s="1"/>
  <c r="S124" i="4"/>
  <c r="R142" i="4"/>
  <c r="Q143" i="4"/>
  <c r="Q142" i="4"/>
  <c r="Z145" i="4" s="1"/>
  <c r="T256" i="4"/>
  <c r="V256" i="4" s="1"/>
  <c r="W256" i="4" s="1"/>
  <c r="X256" i="4" s="1"/>
  <c r="S256" i="4"/>
  <c r="Z274" i="4"/>
  <c r="Z273" i="4"/>
  <c r="T376" i="4"/>
  <c r="V376" i="4" s="1"/>
  <c r="W376" i="4" s="1"/>
  <c r="X376" i="4" s="1"/>
  <c r="S376" i="4"/>
  <c r="S161" i="4"/>
  <c r="T161" i="4"/>
  <c r="V161" i="4" s="1"/>
  <c r="W161" i="4" s="1"/>
  <c r="X161" i="4" s="1"/>
  <c r="R237" i="4"/>
  <c r="Q237" i="4"/>
  <c r="Z240" i="4" s="1"/>
  <c r="Q238" i="4"/>
  <c r="T318" i="4"/>
  <c r="V318" i="4" s="1"/>
  <c r="W318" i="4" s="1"/>
  <c r="X318" i="4" s="1"/>
  <c r="S318" i="4"/>
  <c r="S244" i="4"/>
  <c r="T244" i="4"/>
  <c r="V244" i="4" s="1"/>
  <c r="W244" i="4" s="1"/>
  <c r="X244" i="4" s="1"/>
  <c r="S130" i="4"/>
  <c r="T130" i="4"/>
  <c r="V130" i="4" s="1"/>
  <c r="W130" i="4" s="1"/>
  <c r="X130" i="4" s="1"/>
  <c r="T139" i="4"/>
  <c r="V139" i="4" s="1"/>
  <c r="W139" i="4" s="1"/>
  <c r="X139" i="4" s="1"/>
  <c r="S139" i="4"/>
  <c r="T165" i="4"/>
  <c r="V165" i="4" s="1"/>
  <c r="W165" i="4" s="1"/>
  <c r="X165" i="4" s="1"/>
  <c r="S165" i="4"/>
  <c r="S271" i="4"/>
  <c r="T271" i="4"/>
  <c r="V271" i="4" s="1"/>
  <c r="W271" i="4" s="1"/>
  <c r="X271" i="4" s="1"/>
  <c r="R327" i="4"/>
  <c r="Q328" i="4"/>
  <c r="Q327" i="4"/>
  <c r="Z330" i="4" s="1"/>
  <c r="R192" i="4"/>
  <c r="Q193" i="4"/>
  <c r="Q192" i="4"/>
  <c r="Z195" i="4" s="1"/>
  <c r="T248" i="4"/>
  <c r="V248" i="4" s="1"/>
  <c r="W248" i="4" s="1"/>
  <c r="X248" i="4" s="1"/>
  <c r="S248" i="4"/>
  <c r="S328" i="4"/>
  <c r="T328" i="4"/>
  <c r="V328" i="4" s="1"/>
  <c r="W328" i="4" s="1"/>
  <c r="X328" i="4" s="1"/>
  <c r="R132" i="4"/>
  <c r="Q132" i="4"/>
  <c r="Z135" i="4" s="1"/>
  <c r="Q133" i="4"/>
  <c r="S179" i="4"/>
  <c r="T179" i="4"/>
  <c r="V179" i="4" s="1"/>
  <c r="W179" i="4" s="1"/>
  <c r="X179" i="4" s="1"/>
  <c r="T255" i="4"/>
  <c r="V255" i="4" s="1"/>
  <c r="W255" i="4" s="1"/>
  <c r="X255" i="4" s="1"/>
  <c r="S255" i="4"/>
  <c r="T313" i="4"/>
  <c r="V313" i="4" s="1"/>
  <c r="W313" i="4" s="1"/>
  <c r="X313" i="4" s="1"/>
  <c r="S313" i="4"/>
  <c r="S241" i="4"/>
  <c r="T241" i="4"/>
  <c r="V241" i="4" s="1"/>
  <c r="W241" i="4" s="1"/>
  <c r="X241" i="4" s="1"/>
  <c r="S340" i="4"/>
  <c r="T340" i="4"/>
  <c r="V340" i="4" s="1"/>
  <c r="W340" i="4" s="1"/>
  <c r="X340" i="4" s="1"/>
  <c r="AC377" i="4"/>
  <c r="E377" i="4" s="1"/>
  <c r="D377" i="4"/>
  <c r="AD377" i="4"/>
  <c r="F377" i="4" s="1"/>
  <c r="T141" i="4"/>
  <c r="V141" i="4" s="1"/>
  <c r="W141" i="4" s="1"/>
  <c r="X141" i="4" s="1"/>
  <c r="S141" i="4"/>
  <c r="D212" i="4"/>
  <c r="AC212" i="4"/>
  <c r="E212" i="4" s="1"/>
  <c r="AD212" i="4"/>
  <c r="F212" i="4" s="1"/>
  <c r="S250" i="4"/>
  <c r="T250" i="4"/>
  <c r="V250" i="4" s="1"/>
  <c r="W250" i="4" s="1"/>
  <c r="X250" i="4" s="1"/>
  <c r="M13" i="9"/>
  <c r="M27" i="9"/>
  <c r="M31" i="9"/>
  <c r="N31" i="9" s="1"/>
  <c r="O31" i="9" s="1"/>
  <c r="M25" i="9"/>
  <c r="M20" i="9"/>
  <c r="M21" i="9"/>
  <c r="M17" i="9"/>
  <c r="M19" i="9"/>
  <c r="Y28" i="9"/>
  <c r="Y23" i="9"/>
  <c r="Y13" i="9"/>
  <c r="Y18" i="9"/>
  <c r="M15" i="9"/>
  <c r="M14" i="9"/>
  <c r="AD138" i="6" l="1"/>
  <c r="N25" i="9"/>
  <c r="O25" i="9" s="1"/>
  <c r="N22" i="9"/>
  <c r="O22" i="9" s="1"/>
  <c r="I81" i="11"/>
  <c r="AF383" i="6"/>
  <c r="M83" i="1" s="1"/>
  <c r="AF263" i="6"/>
  <c r="AF258" i="6"/>
  <c r="AF253" i="6"/>
  <c r="AF238" i="6"/>
  <c r="AF228" i="6"/>
  <c r="AF213" i="6"/>
  <c r="S142" i="4"/>
  <c r="T142" i="4"/>
  <c r="S172" i="4"/>
  <c r="T172" i="4"/>
  <c r="T202" i="4"/>
  <c r="S202" i="4"/>
  <c r="S217" i="4"/>
  <c r="T217" i="4"/>
  <c r="S262" i="4"/>
  <c r="T262" i="4"/>
  <c r="T267" i="4"/>
  <c r="S267" i="4"/>
  <c r="S372" i="4"/>
  <c r="T372" i="4"/>
  <c r="S192" i="4"/>
  <c r="T192" i="4"/>
  <c r="S377" i="4"/>
  <c r="T377" i="4"/>
  <c r="T277" i="4"/>
  <c r="S277" i="4"/>
  <c r="T252" i="4"/>
  <c r="S252" i="4"/>
  <c r="T307" i="4"/>
  <c r="S307" i="4"/>
  <c r="S152" i="4"/>
  <c r="T152" i="4"/>
  <c r="S177" i="4"/>
  <c r="T177" i="4"/>
  <c r="S222" i="4"/>
  <c r="T222" i="4"/>
  <c r="S162" i="4"/>
  <c r="T162" i="4"/>
  <c r="T287" i="4"/>
  <c r="S287" i="4"/>
  <c r="T282" i="4"/>
  <c r="S282" i="4"/>
  <c r="S322" i="4"/>
  <c r="T322" i="4"/>
  <c r="S232" i="4"/>
  <c r="T232" i="4"/>
  <c r="S132" i="4"/>
  <c r="T132" i="4"/>
  <c r="T352" i="4"/>
  <c r="S352" i="4"/>
  <c r="S227" i="4"/>
  <c r="T227" i="4"/>
  <c r="S187" i="4"/>
  <c r="T187" i="4"/>
  <c r="S182" i="4"/>
  <c r="T182" i="4"/>
  <c r="S117" i="4"/>
  <c r="T117" i="4"/>
  <c r="S342" i="4"/>
  <c r="T342" i="4"/>
  <c r="T122" i="4"/>
  <c r="S122" i="4"/>
  <c r="S237" i="4"/>
  <c r="T237" i="4"/>
  <c r="T247" i="4"/>
  <c r="S247" i="4"/>
  <c r="S347" i="4"/>
  <c r="T347" i="4"/>
  <c r="T257" i="4"/>
  <c r="S257" i="4"/>
  <c r="S212" i="4"/>
  <c r="T212" i="4"/>
  <c r="S297" i="4"/>
  <c r="T297" i="4"/>
  <c r="S337" i="4"/>
  <c r="T337" i="4"/>
  <c r="S332" i="4"/>
  <c r="T332" i="4"/>
  <c r="S302" i="4"/>
  <c r="T302" i="4"/>
  <c r="T242" i="4"/>
  <c r="S242" i="4"/>
  <c r="T167" i="4"/>
  <c r="S167" i="4"/>
  <c r="S272" i="4"/>
  <c r="T272" i="4"/>
  <c r="S127" i="4"/>
  <c r="T127" i="4"/>
  <c r="S292" i="4"/>
  <c r="T292" i="4"/>
  <c r="T137" i="4"/>
  <c r="S137" i="4"/>
  <c r="T327" i="4"/>
  <c r="S327" i="4"/>
  <c r="T147" i="4"/>
  <c r="S147" i="4"/>
  <c r="S312" i="4"/>
  <c r="T312" i="4"/>
  <c r="S362" i="4"/>
  <c r="T362" i="4"/>
  <c r="T157" i="4"/>
  <c r="S157" i="4"/>
  <c r="S207" i="4"/>
  <c r="T207" i="4"/>
  <c r="T197" i="4"/>
  <c r="S197" i="4"/>
  <c r="S382" i="4"/>
  <c r="T382" i="4"/>
  <c r="T357" i="4"/>
  <c r="S357" i="4"/>
  <c r="T367" i="4"/>
  <c r="S367" i="4"/>
  <c r="T317" i="4"/>
  <c r="S317" i="4"/>
  <c r="I45" i="11"/>
  <c r="I66" i="11"/>
  <c r="I34" i="11"/>
  <c r="I62" i="11"/>
  <c r="I46" i="11"/>
  <c r="I72" i="11"/>
  <c r="I47" i="11"/>
  <c r="I56" i="11"/>
  <c r="I38" i="11"/>
  <c r="I61" i="11"/>
  <c r="I37" i="11"/>
  <c r="I32" i="11"/>
  <c r="I51" i="11"/>
  <c r="I53" i="11"/>
  <c r="I41" i="11"/>
  <c r="I57" i="11"/>
  <c r="I39" i="11"/>
  <c r="I73" i="11"/>
  <c r="I68" i="11"/>
  <c r="I55" i="11"/>
  <c r="I35" i="11"/>
  <c r="I48" i="11"/>
  <c r="I65" i="11"/>
  <c r="I59" i="11"/>
  <c r="I43" i="11"/>
  <c r="I58" i="11"/>
  <c r="I64" i="11"/>
  <c r="I49" i="11"/>
  <c r="I71" i="11"/>
  <c r="I50" i="11"/>
  <c r="I42" i="11"/>
  <c r="I44" i="11"/>
  <c r="I54" i="11"/>
  <c r="I63" i="11"/>
  <c r="I52" i="11"/>
  <c r="I69" i="11"/>
  <c r="I70" i="11"/>
  <c r="N16" i="9"/>
  <c r="O16" i="9" s="1"/>
  <c r="I60" i="11"/>
  <c r="N30" i="9"/>
  <c r="O30" i="9" s="1"/>
  <c r="N29" i="9"/>
  <c r="O29" i="9" s="1"/>
  <c r="N27" i="9"/>
  <c r="O27" i="9" s="1"/>
  <c r="N28" i="9"/>
  <c r="O28" i="9" s="1"/>
  <c r="N24" i="9"/>
  <c r="O24" i="9" s="1"/>
  <c r="N26" i="9"/>
  <c r="O26" i="9" s="1"/>
  <c r="N23" i="9"/>
  <c r="O23" i="9" s="1"/>
  <c r="N18" i="9"/>
  <c r="O18" i="9" s="1"/>
  <c r="N19" i="9"/>
  <c r="O19" i="9" s="1"/>
  <c r="N21" i="9"/>
  <c r="O21" i="9" s="1"/>
  <c r="N17" i="9"/>
  <c r="O17" i="9" s="1"/>
  <c r="N20" i="9"/>
  <c r="O20" i="9" s="1"/>
  <c r="N14" i="9"/>
  <c r="O14" i="9" s="1"/>
  <c r="I40" i="11"/>
  <c r="I33" i="11"/>
  <c r="I36" i="11"/>
  <c r="N13" i="9"/>
  <c r="O13" i="9" s="1"/>
  <c r="N15" i="9"/>
  <c r="O15" i="9" s="1"/>
  <c r="N12" i="9"/>
  <c r="O12" i="9" s="1"/>
  <c r="B507" i="3"/>
  <c r="B502" i="3"/>
  <c r="B497" i="3"/>
  <c r="B492" i="3"/>
  <c r="B487" i="3"/>
  <c r="B482" i="3"/>
  <c r="B477" i="3"/>
  <c r="B472" i="3"/>
  <c r="B467" i="3"/>
  <c r="B462" i="3"/>
  <c r="B457" i="3"/>
  <c r="B452" i="3"/>
  <c r="B447" i="3"/>
  <c r="B442" i="3"/>
  <c r="B437" i="3"/>
  <c r="B432" i="3"/>
  <c r="B427" i="3"/>
  <c r="B422" i="3"/>
  <c r="B417" i="3"/>
  <c r="B412" i="3"/>
  <c r="B407" i="3"/>
  <c r="B402" i="3"/>
  <c r="B397" i="3"/>
  <c r="B392" i="3"/>
  <c r="B387" i="3"/>
  <c r="B382" i="3"/>
  <c r="B377" i="3"/>
  <c r="B372" i="3"/>
  <c r="B367" i="3"/>
  <c r="B362" i="3"/>
  <c r="B357" i="3"/>
  <c r="B352" i="3"/>
  <c r="B347" i="3"/>
  <c r="B342" i="3"/>
  <c r="B337" i="3"/>
  <c r="B332" i="3"/>
  <c r="B327" i="3"/>
  <c r="B322" i="3"/>
  <c r="B317" i="3"/>
  <c r="B312" i="3"/>
  <c r="B307" i="3"/>
  <c r="B302" i="3"/>
  <c r="B297" i="3"/>
  <c r="B292" i="3"/>
  <c r="B287" i="3"/>
  <c r="B282" i="3"/>
  <c r="B277" i="3"/>
  <c r="B272" i="3"/>
  <c r="B267" i="3"/>
  <c r="B262" i="3"/>
  <c r="B257" i="3"/>
  <c r="B252" i="3"/>
  <c r="B247" i="3"/>
  <c r="B242" i="3"/>
  <c r="B237" i="3"/>
  <c r="B232" i="3"/>
  <c r="B227" i="3"/>
  <c r="B222" i="3"/>
  <c r="B217" i="3"/>
  <c r="B212" i="3"/>
  <c r="B207" i="3"/>
  <c r="B202" i="3"/>
  <c r="B197" i="3"/>
  <c r="B192" i="3"/>
  <c r="B187" i="3"/>
  <c r="B182" i="3"/>
  <c r="B177" i="3"/>
  <c r="B172" i="3"/>
  <c r="B167" i="3"/>
  <c r="A507" i="3"/>
  <c r="A502" i="3"/>
  <c r="A497" i="3"/>
  <c r="A492" i="3"/>
  <c r="A487" i="3"/>
  <c r="A482" i="3"/>
  <c r="A477" i="3"/>
  <c r="A472" i="3"/>
  <c r="A467" i="3"/>
  <c r="A462" i="3"/>
  <c r="A457" i="3"/>
  <c r="A452" i="3"/>
  <c r="A447" i="3"/>
  <c r="A442" i="3"/>
  <c r="A437" i="3"/>
  <c r="A432" i="3"/>
  <c r="A427" i="3"/>
  <c r="A422" i="3"/>
  <c r="A417" i="3"/>
  <c r="A412" i="3"/>
  <c r="A407" i="3"/>
  <c r="A402" i="3"/>
  <c r="A397" i="3"/>
  <c r="A392" i="3"/>
  <c r="A387" i="3"/>
  <c r="A382" i="3"/>
  <c r="A377" i="3"/>
  <c r="A372" i="3"/>
  <c r="A367" i="3"/>
  <c r="A362" i="3"/>
  <c r="A357" i="3"/>
  <c r="A352" i="3"/>
  <c r="A347" i="3"/>
  <c r="A342" i="3"/>
  <c r="A337" i="3"/>
  <c r="A332" i="3"/>
  <c r="A327" i="3"/>
  <c r="A322" i="3"/>
  <c r="A317" i="3"/>
  <c r="A312" i="3"/>
  <c r="A307" i="3"/>
  <c r="A302" i="3"/>
  <c r="A297" i="3"/>
  <c r="A292" i="3"/>
  <c r="A287" i="3"/>
  <c r="A282" i="3"/>
  <c r="A277" i="3"/>
  <c r="A272" i="3"/>
  <c r="A267" i="3"/>
  <c r="A262" i="3"/>
  <c r="A257" i="3"/>
  <c r="A252" i="3"/>
  <c r="A247" i="3"/>
  <c r="A242" i="3"/>
  <c r="A237" i="3"/>
  <c r="A232" i="3"/>
  <c r="A227" i="3"/>
  <c r="A222" i="3"/>
  <c r="A217" i="3"/>
  <c r="A212" i="3"/>
  <c r="A207" i="3"/>
  <c r="A202" i="3"/>
  <c r="A197" i="3"/>
  <c r="A192" i="3"/>
  <c r="A187" i="3"/>
  <c r="A182" i="3"/>
  <c r="A177" i="3"/>
  <c r="A172" i="3"/>
  <c r="A167" i="3"/>
  <c r="B162" i="3"/>
  <c r="A162" i="3"/>
  <c r="A32" i="7"/>
  <c r="A27" i="7"/>
  <c r="A22" i="7"/>
  <c r="A17" i="7"/>
  <c r="A12" i="7"/>
  <c r="B32" i="5"/>
  <c r="B33" i="5"/>
  <c r="B34" i="5"/>
  <c r="B35" i="5"/>
  <c r="B36" i="5"/>
  <c r="W36" i="5" s="1"/>
  <c r="B37" i="5"/>
  <c r="W37" i="5" s="1"/>
  <c r="B38" i="5"/>
  <c r="W38" i="5" s="1"/>
  <c r="B39" i="5"/>
  <c r="W39" i="5" s="1"/>
  <c r="B40" i="5"/>
  <c r="W40" i="5" s="1"/>
  <c r="B41" i="5"/>
  <c r="W41" i="5" s="1"/>
  <c r="B42" i="5"/>
  <c r="W42" i="5" s="1"/>
  <c r="B43" i="5"/>
  <c r="W43" i="5" s="1"/>
  <c r="B44" i="5"/>
  <c r="W44" i="5" s="1"/>
  <c r="B45" i="5"/>
  <c r="W45" i="5" s="1"/>
  <c r="B46" i="5"/>
  <c r="W46" i="5" s="1"/>
  <c r="B47" i="5"/>
  <c r="W47" i="5" s="1"/>
  <c r="B48" i="5"/>
  <c r="W48" i="5" s="1"/>
  <c r="B49" i="5"/>
  <c r="W49" i="5" s="1"/>
  <c r="B50" i="5"/>
  <c r="W50" i="5" s="1"/>
  <c r="B51" i="5"/>
  <c r="W51" i="5" s="1"/>
  <c r="B52" i="5"/>
  <c r="W52" i="5" s="1"/>
  <c r="B53" i="5"/>
  <c r="W53" i="5" s="1"/>
  <c r="B54" i="5"/>
  <c r="W54" i="5" s="1"/>
  <c r="B55" i="5"/>
  <c r="W55" i="5" s="1"/>
  <c r="B56" i="5"/>
  <c r="W56" i="5" s="1"/>
  <c r="B57" i="5"/>
  <c r="W57" i="5" s="1"/>
  <c r="B58" i="5"/>
  <c r="W58" i="5" s="1"/>
  <c r="B59" i="5"/>
  <c r="W59" i="5" s="1"/>
  <c r="B60" i="5"/>
  <c r="W60" i="5" s="1"/>
  <c r="B61" i="5"/>
  <c r="W61" i="5" s="1"/>
  <c r="B62" i="5"/>
  <c r="W62" i="5" s="1"/>
  <c r="B63" i="5"/>
  <c r="W63" i="5" s="1"/>
  <c r="B64" i="5"/>
  <c r="W64" i="5" s="1"/>
  <c r="B65" i="5"/>
  <c r="W65" i="5" s="1"/>
  <c r="B66" i="5"/>
  <c r="W66" i="5" s="1"/>
  <c r="B67" i="5"/>
  <c r="W67" i="5" s="1"/>
  <c r="B68" i="5"/>
  <c r="W68" i="5" s="1"/>
  <c r="B69" i="5"/>
  <c r="W69" i="5" s="1"/>
  <c r="B70" i="5"/>
  <c r="W70" i="5" s="1"/>
  <c r="B71" i="5"/>
  <c r="W71" i="5" s="1"/>
  <c r="B72" i="5"/>
  <c r="W72" i="5" s="1"/>
  <c r="B73" i="5"/>
  <c r="W73" i="5" s="1"/>
  <c r="B74" i="5"/>
  <c r="W74" i="5" s="1"/>
  <c r="B75" i="5"/>
  <c r="W75" i="5" s="1"/>
  <c r="B76" i="5"/>
  <c r="W76" i="5" s="1"/>
  <c r="B77" i="5"/>
  <c r="W77" i="5" s="1"/>
  <c r="B78" i="5"/>
  <c r="W78" i="5" s="1"/>
  <c r="B79" i="5"/>
  <c r="W79" i="5" s="1"/>
  <c r="B80" i="5"/>
  <c r="W80" i="5" s="1"/>
  <c r="B81" i="5"/>
  <c r="W81" i="5" s="1"/>
  <c r="B82" i="5"/>
  <c r="W82" i="5" s="1"/>
  <c r="B83" i="5"/>
  <c r="W83" i="5" s="1"/>
  <c r="B84" i="5"/>
  <c r="W84" i="5" s="1"/>
  <c r="B85" i="5"/>
  <c r="W85" i="5" s="1"/>
  <c r="B86" i="5"/>
  <c r="W86" i="5" s="1"/>
  <c r="B87" i="5"/>
  <c r="W87" i="5" s="1"/>
  <c r="B88" i="5"/>
  <c r="W88" i="5" s="1"/>
  <c r="B89" i="5"/>
  <c r="W89" i="5" s="1"/>
  <c r="B90" i="5"/>
  <c r="W90" i="5" s="1"/>
  <c r="B91" i="5"/>
  <c r="W91" i="5" s="1"/>
  <c r="B92" i="5"/>
  <c r="W92" i="5" s="1"/>
  <c r="B93" i="5"/>
  <c r="W93" i="5" s="1"/>
  <c r="B94" i="5"/>
  <c r="W94" i="5" s="1"/>
  <c r="B95" i="5"/>
  <c r="W95" i="5" s="1"/>
  <c r="B96" i="5"/>
  <c r="W96" i="5" s="1"/>
  <c r="B97" i="5"/>
  <c r="W97" i="5" s="1"/>
  <c r="B98" i="5"/>
  <c r="W98" i="5" s="1"/>
  <c r="B99" i="5"/>
  <c r="W99" i="5" s="1"/>
  <c r="B100" i="5"/>
  <c r="W100" i="5" s="1"/>
  <c r="B101" i="5"/>
  <c r="W101" i="5" s="1"/>
  <c r="B102" i="5"/>
  <c r="W102" i="5" s="1"/>
  <c r="B103" i="5"/>
  <c r="W103" i="5" s="1"/>
  <c r="B104" i="5"/>
  <c r="W104" i="5" s="1"/>
  <c r="B105" i="5"/>
  <c r="W105" i="5" s="1"/>
  <c r="B106" i="5"/>
  <c r="W106" i="5" s="1"/>
  <c r="A106"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507" i="2"/>
  <c r="A502" i="2"/>
  <c r="A497" i="2"/>
  <c r="A492" i="2"/>
  <c r="A487" i="2"/>
  <c r="A482" i="2"/>
  <c r="A477" i="2"/>
  <c r="A472" i="2"/>
  <c r="A467" i="2"/>
  <c r="A462" i="2"/>
  <c r="A457" i="2"/>
  <c r="A452" i="2"/>
  <c r="A447" i="2"/>
  <c r="A442" i="2"/>
  <c r="A437" i="2"/>
  <c r="A432" i="2"/>
  <c r="A427" i="2"/>
  <c r="A422" i="2"/>
  <c r="A417" i="2"/>
  <c r="A412" i="2"/>
  <c r="A407" i="2"/>
  <c r="A402" i="2"/>
  <c r="A397" i="2"/>
  <c r="A392" i="2"/>
  <c r="A387" i="2"/>
  <c r="A382" i="2"/>
  <c r="A377" i="2"/>
  <c r="A372" i="2"/>
  <c r="A367" i="2"/>
  <c r="A362" i="2"/>
  <c r="A357" i="2"/>
  <c r="A352" i="2"/>
  <c r="A347" i="2"/>
  <c r="A342" i="2"/>
  <c r="A337" i="2"/>
  <c r="A332" i="2"/>
  <c r="A327" i="2"/>
  <c r="A322" i="2"/>
  <c r="A317" i="2"/>
  <c r="A312" i="2"/>
  <c r="A307" i="2"/>
  <c r="A302" i="2"/>
  <c r="A297" i="2"/>
  <c r="A292" i="2"/>
  <c r="A287" i="2"/>
  <c r="A282" i="2"/>
  <c r="A277" i="2"/>
  <c r="A272" i="2"/>
  <c r="A267" i="2"/>
  <c r="A262" i="2"/>
  <c r="A257" i="2"/>
  <c r="A252" i="2"/>
  <c r="A247" i="2"/>
  <c r="A242" i="2"/>
  <c r="A237" i="2"/>
  <c r="A232" i="2"/>
  <c r="A227" i="2"/>
  <c r="A222" i="2"/>
  <c r="A217" i="2"/>
  <c r="A212" i="2"/>
  <c r="A207" i="2"/>
  <c r="A202" i="2"/>
  <c r="A197" i="2"/>
  <c r="A192" i="2"/>
  <c r="A187" i="2"/>
  <c r="A182" i="2"/>
  <c r="A177" i="2"/>
  <c r="A172" i="2"/>
  <c r="A167" i="2"/>
  <c r="A162" i="2"/>
  <c r="A157" i="2"/>
  <c r="A152" i="2"/>
  <c r="A147" i="2"/>
  <c r="A142" i="2"/>
  <c r="B507" i="2"/>
  <c r="B502" i="2"/>
  <c r="B497" i="2"/>
  <c r="B492" i="2"/>
  <c r="B487" i="2"/>
  <c r="B482" i="2"/>
  <c r="B477" i="2"/>
  <c r="B472" i="2"/>
  <c r="B467" i="2"/>
  <c r="B462" i="2"/>
  <c r="B457" i="2"/>
  <c r="B452" i="2"/>
  <c r="B447" i="2"/>
  <c r="B442" i="2"/>
  <c r="B437" i="2"/>
  <c r="B432" i="2"/>
  <c r="B427" i="2"/>
  <c r="B422" i="2"/>
  <c r="B417" i="2"/>
  <c r="B412" i="2"/>
  <c r="B407" i="2"/>
  <c r="B402" i="2"/>
  <c r="B397" i="2"/>
  <c r="B392" i="2"/>
  <c r="B387" i="2"/>
  <c r="B382" i="2"/>
  <c r="B377" i="2"/>
  <c r="B372" i="2"/>
  <c r="B367" i="2"/>
  <c r="B362" i="2"/>
  <c r="B357" i="2"/>
  <c r="B352" i="2"/>
  <c r="B347" i="2"/>
  <c r="B342" i="2"/>
  <c r="B337" i="2"/>
  <c r="B332" i="2"/>
  <c r="B327" i="2"/>
  <c r="B322" i="2"/>
  <c r="B317" i="2"/>
  <c r="B312" i="2"/>
  <c r="B307" i="2"/>
  <c r="B302" i="2"/>
  <c r="B297" i="2"/>
  <c r="B292" i="2"/>
  <c r="B287" i="2"/>
  <c r="B282" i="2"/>
  <c r="B277" i="2"/>
  <c r="B272" i="2"/>
  <c r="B267" i="2"/>
  <c r="B262" i="2"/>
  <c r="B257" i="2"/>
  <c r="B252" i="2"/>
  <c r="B247" i="2"/>
  <c r="B242" i="2"/>
  <c r="B237" i="2"/>
  <c r="B232" i="2"/>
  <c r="B227" i="2"/>
  <c r="B222" i="2"/>
  <c r="B217" i="2"/>
  <c r="B212" i="2"/>
  <c r="B207" i="2"/>
  <c r="B202" i="2"/>
  <c r="B197" i="2"/>
  <c r="B192" i="2"/>
  <c r="B187" i="2"/>
  <c r="B182" i="2"/>
  <c r="B177" i="2"/>
  <c r="B172" i="2"/>
  <c r="B167" i="2"/>
  <c r="B162" i="2"/>
  <c r="B157" i="2"/>
  <c r="B152" i="2"/>
  <c r="B147" i="2"/>
  <c r="B142" i="2"/>
  <c r="B137" i="2"/>
  <c r="A137" i="2"/>
  <c r="L491" i="2"/>
  <c r="L490" i="2"/>
  <c r="A17" i="2"/>
  <c r="B17" i="2"/>
  <c r="W35" i="5" l="1"/>
  <c r="Z35" i="5"/>
  <c r="AA35" i="5" s="1"/>
  <c r="W34" i="5"/>
  <c r="Z34" i="5"/>
  <c r="AA34" i="5"/>
  <c r="W33" i="5"/>
  <c r="AA33" i="5" s="1"/>
  <c r="W32" i="5"/>
  <c r="Z32" i="5"/>
  <c r="AA32" i="5"/>
  <c r="Q400" i="3"/>
  <c r="R397" i="3"/>
  <c r="Q399" i="3"/>
  <c r="L399" i="3"/>
  <c r="L397" i="3"/>
  <c r="L398" i="3"/>
  <c r="Q398" i="3"/>
  <c r="Q401" i="3"/>
  <c r="M398" i="3"/>
  <c r="L400" i="3"/>
  <c r="L401" i="3"/>
  <c r="Q397" i="3"/>
  <c r="S397" i="3"/>
  <c r="D397" i="3" s="1"/>
  <c r="L439" i="3"/>
  <c r="L437" i="3"/>
  <c r="M438" i="3"/>
  <c r="Q441" i="3"/>
  <c r="L438" i="3"/>
  <c r="Q437" i="3"/>
  <c r="L441" i="3"/>
  <c r="S437" i="3"/>
  <c r="D437" i="3" s="1"/>
  <c r="Q440" i="3"/>
  <c r="R437" i="3"/>
  <c r="L440" i="3"/>
  <c r="Q439" i="3"/>
  <c r="Q438" i="3"/>
  <c r="L479" i="3"/>
  <c r="M478" i="3"/>
  <c r="L480" i="3"/>
  <c r="Q481" i="3"/>
  <c r="L478" i="3"/>
  <c r="L481" i="3"/>
  <c r="S477" i="3"/>
  <c r="D477" i="3" s="1"/>
  <c r="Q480" i="3"/>
  <c r="R477" i="3"/>
  <c r="Q477" i="3"/>
  <c r="Q479" i="3"/>
  <c r="Q478" i="3"/>
  <c r="L477" i="3"/>
  <c r="L445" i="3"/>
  <c r="Q442" i="3"/>
  <c r="L444" i="3"/>
  <c r="L442" i="3"/>
  <c r="S442" i="3"/>
  <c r="D442" i="3" s="1"/>
  <c r="Q443" i="3"/>
  <c r="M443" i="3"/>
  <c r="L446" i="3"/>
  <c r="Q446" i="3"/>
  <c r="L443" i="3"/>
  <c r="Q445" i="3"/>
  <c r="Q444" i="3"/>
  <c r="R442" i="3"/>
  <c r="Q411" i="3"/>
  <c r="M408" i="3"/>
  <c r="Q410" i="3"/>
  <c r="S407" i="3"/>
  <c r="D407" i="3" s="1"/>
  <c r="Q408" i="3"/>
  <c r="L410" i="3"/>
  <c r="R407" i="3"/>
  <c r="L409" i="3"/>
  <c r="Q409" i="3"/>
  <c r="Q407" i="3"/>
  <c r="L407" i="3"/>
  <c r="L411" i="3"/>
  <c r="L408" i="3"/>
  <c r="L451" i="3"/>
  <c r="S447" i="3"/>
  <c r="D447" i="3" s="1"/>
  <c r="L450" i="3"/>
  <c r="Q447" i="3"/>
  <c r="Q449" i="3"/>
  <c r="M448" i="3"/>
  <c r="L449" i="3"/>
  <c r="L447" i="3"/>
  <c r="Q448" i="3"/>
  <c r="Q451" i="3"/>
  <c r="Q450" i="3"/>
  <c r="L448" i="3"/>
  <c r="R447" i="3"/>
  <c r="L490" i="3"/>
  <c r="R487" i="3"/>
  <c r="L489" i="3"/>
  <c r="L487" i="3"/>
  <c r="L488" i="3"/>
  <c r="Q488" i="3"/>
  <c r="Q491" i="3"/>
  <c r="M488" i="3"/>
  <c r="L491" i="3"/>
  <c r="Q487" i="3"/>
  <c r="Q489" i="3"/>
  <c r="Q490" i="3"/>
  <c r="S487" i="3"/>
  <c r="D487" i="3" s="1"/>
  <c r="Q405" i="3"/>
  <c r="S402" i="3"/>
  <c r="D402" i="3" s="1"/>
  <c r="L405" i="3"/>
  <c r="Q402" i="3"/>
  <c r="M403" i="3"/>
  <c r="Q404" i="3"/>
  <c r="Q406" i="3"/>
  <c r="L404" i="3"/>
  <c r="Q403" i="3"/>
  <c r="L402" i="3"/>
  <c r="L406" i="3"/>
  <c r="L403" i="3"/>
  <c r="R402" i="3"/>
  <c r="Q484" i="3"/>
  <c r="Q483" i="3"/>
  <c r="L482" i="3"/>
  <c r="Q486" i="3"/>
  <c r="M483" i="3"/>
  <c r="R482" i="3"/>
  <c r="L486" i="3"/>
  <c r="L483" i="3"/>
  <c r="Q485" i="3"/>
  <c r="S482" i="3"/>
  <c r="D482" i="3" s="1"/>
  <c r="L485" i="3"/>
  <c r="L484" i="3"/>
  <c r="Q482" i="3"/>
  <c r="Q413" i="3"/>
  <c r="Q416" i="3"/>
  <c r="M413" i="3"/>
  <c r="R412" i="3"/>
  <c r="L416" i="3"/>
  <c r="L413" i="3"/>
  <c r="Q415" i="3"/>
  <c r="S412" i="3"/>
  <c r="D412" i="3" s="1"/>
  <c r="Q412" i="3"/>
  <c r="L415" i="3"/>
  <c r="Q414" i="3"/>
  <c r="L414" i="3"/>
  <c r="L412" i="3"/>
  <c r="Q456" i="3"/>
  <c r="L453" i="3"/>
  <c r="Q455" i="3"/>
  <c r="R452" i="3"/>
  <c r="Q453" i="3"/>
  <c r="L455" i="3"/>
  <c r="Q452" i="3"/>
  <c r="Q454" i="3"/>
  <c r="L454" i="3"/>
  <c r="L452" i="3"/>
  <c r="L456" i="3"/>
  <c r="S452" i="3"/>
  <c r="D452" i="3" s="1"/>
  <c r="M453" i="3"/>
  <c r="Q495" i="3"/>
  <c r="S492" i="3"/>
  <c r="D492" i="3" s="1"/>
  <c r="L495" i="3"/>
  <c r="Q493" i="3"/>
  <c r="M493" i="3"/>
  <c r="R492" i="3"/>
  <c r="Q492" i="3"/>
  <c r="Q494" i="3"/>
  <c r="Q496" i="3"/>
  <c r="L492" i="3"/>
  <c r="L496" i="3"/>
  <c r="L494" i="3"/>
  <c r="L493" i="3"/>
  <c r="Q419" i="3"/>
  <c r="Q418" i="3"/>
  <c r="M418" i="3"/>
  <c r="R417" i="3"/>
  <c r="Q421" i="3"/>
  <c r="L418" i="3"/>
  <c r="S417" i="3"/>
  <c r="D417" i="3" s="1"/>
  <c r="L421" i="3"/>
  <c r="Q420" i="3"/>
  <c r="Q417" i="3"/>
  <c r="L417" i="3"/>
  <c r="L419" i="3"/>
  <c r="L420" i="3"/>
  <c r="L459" i="3"/>
  <c r="M458" i="3"/>
  <c r="Q461" i="3"/>
  <c r="L458" i="3"/>
  <c r="L460" i="3"/>
  <c r="L461" i="3"/>
  <c r="S457" i="3"/>
  <c r="D457" i="3" s="1"/>
  <c r="Q457" i="3"/>
  <c r="Q460" i="3"/>
  <c r="R457" i="3"/>
  <c r="Q459" i="3"/>
  <c r="Q458" i="3"/>
  <c r="L457" i="3"/>
  <c r="Q501" i="3"/>
  <c r="L497" i="3"/>
  <c r="S497" i="3"/>
  <c r="D497" i="3" s="1"/>
  <c r="L500" i="3"/>
  <c r="R497" i="3"/>
  <c r="Q498" i="3"/>
  <c r="M498" i="3"/>
  <c r="Q497" i="3"/>
  <c r="Q499" i="3"/>
  <c r="L501" i="3"/>
  <c r="Q500" i="3"/>
  <c r="L499" i="3"/>
  <c r="L498" i="3"/>
  <c r="L425" i="3"/>
  <c r="Q422" i="3"/>
  <c r="L424" i="3"/>
  <c r="S422" i="3"/>
  <c r="D422" i="3" s="1"/>
  <c r="Q423" i="3"/>
  <c r="L422" i="3"/>
  <c r="Q425" i="3"/>
  <c r="Q426" i="3"/>
  <c r="M423" i="3"/>
  <c r="L426" i="3"/>
  <c r="L423" i="3"/>
  <c r="Q424" i="3"/>
  <c r="R422" i="3"/>
  <c r="Q464" i="3"/>
  <c r="Q463" i="3"/>
  <c r="L462" i="3"/>
  <c r="R462" i="3"/>
  <c r="Q466" i="3"/>
  <c r="M463" i="3"/>
  <c r="L466" i="3"/>
  <c r="L463" i="3"/>
  <c r="Q465" i="3"/>
  <c r="S462" i="3"/>
  <c r="D462" i="3" s="1"/>
  <c r="Q462" i="3"/>
  <c r="L464" i="3"/>
  <c r="L465" i="3"/>
  <c r="Q506" i="3"/>
  <c r="S502" i="3"/>
  <c r="D502" i="3" s="1"/>
  <c r="L505" i="3"/>
  <c r="R502" i="3"/>
  <c r="Q503" i="3"/>
  <c r="L502" i="3"/>
  <c r="M503" i="3"/>
  <c r="Q502" i="3"/>
  <c r="L506" i="3"/>
  <c r="Q504" i="3"/>
  <c r="Q505" i="3"/>
  <c r="L503" i="3"/>
  <c r="L504" i="3"/>
  <c r="Q388" i="3"/>
  <c r="Q391" i="3"/>
  <c r="L388" i="3"/>
  <c r="L391" i="3"/>
  <c r="S387" i="3"/>
  <c r="D387" i="3" s="1"/>
  <c r="Q390" i="3"/>
  <c r="R387" i="3"/>
  <c r="Q387" i="3"/>
  <c r="L387" i="3"/>
  <c r="L390" i="3"/>
  <c r="Q389" i="3"/>
  <c r="L389" i="3"/>
  <c r="M388" i="3"/>
  <c r="Q430" i="3"/>
  <c r="S427" i="3"/>
  <c r="D427" i="3" s="1"/>
  <c r="Q429" i="3"/>
  <c r="Q427" i="3"/>
  <c r="L429" i="3"/>
  <c r="L427" i="3"/>
  <c r="Q431" i="3"/>
  <c r="Q428" i="3"/>
  <c r="M428" i="3"/>
  <c r="L428" i="3"/>
  <c r="R427" i="3"/>
  <c r="L430" i="3"/>
  <c r="L431" i="3"/>
  <c r="L470" i="3"/>
  <c r="R467" i="3"/>
  <c r="L469" i="3"/>
  <c r="L467" i="3"/>
  <c r="L471" i="3"/>
  <c r="Q468" i="3"/>
  <c r="L468" i="3"/>
  <c r="Q471" i="3"/>
  <c r="M468" i="3"/>
  <c r="Q467" i="3"/>
  <c r="Q470" i="3"/>
  <c r="Q469" i="3"/>
  <c r="S467" i="3"/>
  <c r="D467" i="3" s="1"/>
  <c r="Q511" i="3"/>
  <c r="S507" i="3"/>
  <c r="D507" i="3" s="1"/>
  <c r="L510" i="3"/>
  <c r="R507" i="3"/>
  <c r="Q508" i="3"/>
  <c r="L507" i="3"/>
  <c r="M508" i="3"/>
  <c r="Q507" i="3"/>
  <c r="Q509" i="3"/>
  <c r="L511" i="3"/>
  <c r="Q510" i="3"/>
  <c r="L508" i="3"/>
  <c r="L509" i="3"/>
  <c r="Q394" i="3"/>
  <c r="Q392" i="3"/>
  <c r="Q393" i="3"/>
  <c r="S392" i="3"/>
  <c r="D392" i="3" s="1"/>
  <c r="Q396" i="3"/>
  <c r="M393" i="3"/>
  <c r="L396" i="3"/>
  <c r="L393" i="3"/>
  <c r="Q395" i="3"/>
  <c r="L395" i="3"/>
  <c r="L394" i="3"/>
  <c r="R392" i="3"/>
  <c r="L392" i="3"/>
  <c r="M433" i="3"/>
  <c r="L436" i="3"/>
  <c r="S432" i="3"/>
  <c r="D432" i="3" s="1"/>
  <c r="L434" i="3"/>
  <c r="Q435" i="3"/>
  <c r="R432" i="3"/>
  <c r="L435" i="3"/>
  <c r="Q432" i="3"/>
  <c r="Q434" i="3"/>
  <c r="L432" i="3"/>
  <c r="Q436" i="3"/>
  <c r="L433" i="3"/>
  <c r="Q433" i="3"/>
  <c r="Q476" i="3"/>
  <c r="L473" i="3"/>
  <c r="Q475" i="3"/>
  <c r="R472" i="3"/>
  <c r="L475" i="3"/>
  <c r="Q472" i="3"/>
  <c r="Q474" i="3"/>
  <c r="L472" i="3"/>
  <c r="Q473" i="3"/>
  <c r="L474" i="3"/>
  <c r="M473" i="3"/>
  <c r="S472" i="3"/>
  <c r="D472" i="3" s="1"/>
  <c r="L476" i="3"/>
  <c r="AE152" i="2"/>
  <c r="E152" i="2" s="1"/>
  <c r="AE172" i="2"/>
  <c r="E172" i="2" s="1"/>
  <c r="AE272" i="2"/>
  <c r="E272" i="2" s="1"/>
  <c r="AE312" i="2"/>
  <c r="E312" i="2" s="1"/>
  <c r="AE332" i="2"/>
  <c r="E332" i="2" s="1"/>
  <c r="AE142" i="2"/>
  <c r="E142" i="2" s="1"/>
  <c r="AE162" i="2"/>
  <c r="E162" i="2" s="1"/>
  <c r="AE182" i="2"/>
  <c r="E182" i="2" s="1"/>
  <c r="AE202" i="2"/>
  <c r="E202" i="2" s="1"/>
  <c r="AE222" i="2"/>
  <c r="E222" i="2" s="1"/>
  <c r="AE242" i="2"/>
  <c r="E242" i="2" s="1"/>
  <c r="AE282" i="2"/>
  <c r="AE302" i="2"/>
  <c r="E302" i="2" s="1"/>
  <c r="AE322" i="2"/>
  <c r="E322" i="2" s="1"/>
  <c r="AE342" i="2"/>
  <c r="E342" i="2" s="1"/>
  <c r="L165" i="3"/>
  <c r="L162" i="3"/>
  <c r="Q163" i="3" s="1"/>
  <c r="L164" i="3"/>
  <c r="L166" i="3"/>
  <c r="L163" i="3"/>
  <c r="L178" i="3"/>
  <c r="L181" i="3"/>
  <c r="L179" i="3"/>
  <c r="L177" i="3"/>
  <c r="L180" i="3"/>
  <c r="L199" i="3"/>
  <c r="L198" i="3"/>
  <c r="L197" i="3"/>
  <c r="L200" i="3"/>
  <c r="L201" i="3"/>
  <c r="L217" i="3"/>
  <c r="L219" i="3"/>
  <c r="L218" i="3"/>
  <c r="L221" i="3"/>
  <c r="L220" i="3"/>
  <c r="L241" i="3"/>
  <c r="L240" i="3"/>
  <c r="L237" i="3"/>
  <c r="L239" i="3"/>
  <c r="L238" i="3"/>
  <c r="L261" i="3"/>
  <c r="L260" i="3"/>
  <c r="L257" i="3"/>
  <c r="L258" i="3"/>
  <c r="L259" i="3"/>
  <c r="L279" i="3"/>
  <c r="L278" i="3"/>
  <c r="L280" i="3"/>
  <c r="L277" i="3"/>
  <c r="Q279" i="3" s="1"/>
  <c r="L281" i="3"/>
  <c r="L299" i="3"/>
  <c r="L298" i="3"/>
  <c r="L301" i="3"/>
  <c r="L300" i="3"/>
  <c r="L297" i="3"/>
  <c r="L317" i="3"/>
  <c r="L319" i="3"/>
  <c r="L318" i="3"/>
  <c r="L321" i="3"/>
  <c r="Q317" i="3"/>
  <c r="L320" i="3"/>
  <c r="L338" i="3"/>
  <c r="L340" i="3"/>
  <c r="L339" i="3"/>
  <c r="L341" i="3"/>
  <c r="L337" i="3"/>
  <c r="L361" i="3"/>
  <c r="L360" i="3"/>
  <c r="L357" i="3"/>
  <c r="L359" i="3"/>
  <c r="L358" i="3"/>
  <c r="L377" i="3"/>
  <c r="Q378" i="3" s="1"/>
  <c r="L379" i="3"/>
  <c r="L378" i="3"/>
  <c r="L381" i="3"/>
  <c r="L380" i="3"/>
  <c r="V312" i="4"/>
  <c r="W312" i="4" s="1"/>
  <c r="X312" i="4" s="1"/>
  <c r="U312" i="4"/>
  <c r="Z316" i="4" s="1"/>
  <c r="U313" i="4"/>
  <c r="V292" i="4"/>
  <c r="W292" i="4" s="1"/>
  <c r="X292" i="4" s="1"/>
  <c r="U292" i="4"/>
  <c r="Z296" i="4" s="1"/>
  <c r="U293" i="4"/>
  <c r="V272" i="4"/>
  <c r="W272" i="4" s="1"/>
  <c r="X272" i="4" s="1"/>
  <c r="U273" i="4"/>
  <c r="U272" i="4"/>
  <c r="Z276" i="4" s="1"/>
  <c r="V332" i="4"/>
  <c r="W332" i="4" s="1"/>
  <c r="X332" i="4" s="1"/>
  <c r="U333" i="4"/>
  <c r="U332" i="4"/>
  <c r="Z336" i="4" s="1"/>
  <c r="V297" i="4"/>
  <c r="W297" i="4" s="1"/>
  <c r="X297" i="4" s="1"/>
  <c r="U298" i="4"/>
  <c r="U297" i="4"/>
  <c r="Z301" i="4" s="1"/>
  <c r="V117" i="4"/>
  <c r="W117" i="4" s="1"/>
  <c r="X117" i="4" s="1"/>
  <c r="U117" i="4"/>
  <c r="Z121" i="4" s="1"/>
  <c r="U118" i="4"/>
  <c r="V187" i="4"/>
  <c r="W187" i="4" s="1"/>
  <c r="X187" i="4" s="1"/>
  <c r="U188" i="4"/>
  <c r="U187" i="4"/>
  <c r="Z191" i="4" s="1"/>
  <c r="V232" i="4"/>
  <c r="W232" i="4" s="1"/>
  <c r="X232" i="4" s="1"/>
  <c r="U233" i="4"/>
  <c r="U232" i="4"/>
  <c r="Z236" i="4" s="1"/>
  <c r="V162" i="4"/>
  <c r="W162" i="4" s="1"/>
  <c r="X162" i="4" s="1"/>
  <c r="U162" i="4"/>
  <c r="Z166" i="4" s="1"/>
  <c r="U163" i="4"/>
  <c r="V177" i="4"/>
  <c r="W177" i="4" s="1"/>
  <c r="X177" i="4" s="1"/>
  <c r="U177" i="4"/>
  <c r="Z181" i="4" s="1"/>
  <c r="U178" i="4"/>
  <c r="V192" i="4"/>
  <c r="W192" i="4" s="1"/>
  <c r="X192" i="4" s="1"/>
  <c r="U192" i="4"/>
  <c r="Z196" i="4" s="1"/>
  <c r="U193" i="4"/>
  <c r="V217" i="4"/>
  <c r="W217" i="4" s="1"/>
  <c r="X217" i="4" s="1"/>
  <c r="U218" i="4"/>
  <c r="U217" i="4"/>
  <c r="Z221" i="4" s="1"/>
  <c r="V172" i="4"/>
  <c r="W172" i="4" s="1"/>
  <c r="X172" i="4" s="1"/>
  <c r="U172" i="4"/>
  <c r="Z176" i="4" s="1"/>
  <c r="U173" i="4"/>
  <c r="AE147" i="2"/>
  <c r="E147" i="2" s="1"/>
  <c r="AE167" i="2"/>
  <c r="E167" i="2" s="1"/>
  <c r="AE187" i="2"/>
  <c r="E187" i="2" s="1"/>
  <c r="AE207" i="2"/>
  <c r="E207" i="2" s="1"/>
  <c r="AE247" i="2"/>
  <c r="E247" i="2" s="1"/>
  <c r="AE267" i="2"/>
  <c r="E267" i="2" s="1"/>
  <c r="AE287" i="2"/>
  <c r="E287" i="2" s="1"/>
  <c r="AE307" i="2"/>
  <c r="E307" i="2" s="1"/>
  <c r="AE327" i="2"/>
  <c r="E327" i="2" s="1"/>
  <c r="L185" i="3"/>
  <c r="L182" i="3"/>
  <c r="L183" i="3"/>
  <c r="L186" i="3"/>
  <c r="L184" i="3"/>
  <c r="L204" i="3"/>
  <c r="L203" i="3"/>
  <c r="L202" i="3"/>
  <c r="Q204" i="3" s="1"/>
  <c r="L206" i="3"/>
  <c r="L205" i="3"/>
  <c r="L222" i="3"/>
  <c r="Q223" i="3" s="1"/>
  <c r="L224" i="3"/>
  <c r="L223" i="3"/>
  <c r="L225" i="3"/>
  <c r="L226" i="3"/>
  <c r="L246" i="3"/>
  <c r="L245" i="3"/>
  <c r="L244" i="3"/>
  <c r="L242" i="3"/>
  <c r="L243" i="3"/>
  <c r="L266" i="3"/>
  <c r="L265" i="3"/>
  <c r="L264" i="3"/>
  <c r="L262" i="3"/>
  <c r="L263" i="3"/>
  <c r="L285" i="3"/>
  <c r="L282" i="3"/>
  <c r="L284" i="3"/>
  <c r="L286" i="3"/>
  <c r="L283" i="3"/>
  <c r="Q282" i="3"/>
  <c r="L302" i="3"/>
  <c r="L304" i="3"/>
  <c r="L303" i="3"/>
  <c r="L306" i="3"/>
  <c r="L305" i="3"/>
  <c r="L324" i="3"/>
  <c r="L322" i="3"/>
  <c r="L323" i="3"/>
  <c r="L326" i="3"/>
  <c r="L325" i="3"/>
  <c r="L342" i="3"/>
  <c r="L344" i="3"/>
  <c r="L343" i="3"/>
  <c r="L346" i="3"/>
  <c r="L345" i="3"/>
  <c r="L366" i="3"/>
  <c r="L365" i="3"/>
  <c r="L364" i="3"/>
  <c r="L362" i="3"/>
  <c r="L363" i="3"/>
  <c r="L384" i="3"/>
  <c r="L382" i="3"/>
  <c r="L386" i="3"/>
  <c r="L383" i="3"/>
  <c r="L385" i="3"/>
  <c r="V317" i="4"/>
  <c r="W317" i="4" s="1"/>
  <c r="X317" i="4" s="1"/>
  <c r="U317" i="4"/>
  <c r="Z321" i="4" s="1"/>
  <c r="U318" i="4"/>
  <c r="V357" i="4"/>
  <c r="W357" i="4" s="1"/>
  <c r="X357" i="4" s="1"/>
  <c r="U358" i="4"/>
  <c r="U357" i="4"/>
  <c r="Z361" i="4" s="1"/>
  <c r="V197" i="4"/>
  <c r="W197" i="4" s="1"/>
  <c r="X197" i="4" s="1"/>
  <c r="U197" i="4"/>
  <c r="Z201" i="4" s="1"/>
  <c r="U198" i="4"/>
  <c r="V157" i="4"/>
  <c r="W157" i="4" s="1"/>
  <c r="X157" i="4" s="1"/>
  <c r="U157" i="4"/>
  <c r="Z161" i="4" s="1"/>
  <c r="U158" i="4"/>
  <c r="V327" i="4"/>
  <c r="W327" i="4" s="1"/>
  <c r="X327" i="4" s="1"/>
  <c r="U328" i="4"/>
  <c r="U327" i="4"/>
  <c r="Z331" i="4" s="1"/>
  <c r="V242" i="4"/>
  <c r="W242" i="4" s="1"/>
  <c r="X242" i="4" s="1"/>
  <c r="U243" i="4"/>
  <c r="U242" i="4"/>
  <c r="Z246" i="4" s="1"/>
  <c r="V257" i="4"/>
  <c r="W257" i="4" s="1"/>
  <c r="X257" i="4" s="1"/>
  <c r="U258" i="4"/>
  <c r="U257" i="4"/>
  <c r="Z261" i="4" s="1"/>
  <c r="V247" i="4"/>
  <c r="W247" i="4" s="1"/>
  <c r="X247" i="4" s="1"/>
  <c r="U247" i="4"/>
  <c r="Z251" i="4" s="1"/>
  <c r="U248" i="4"/>
  <c r="V122" i="4"/>
  <c r="W122" i="4" s="1"/>
  <c r="X122" i="4" s="1"/>
  <c r="U123" i="4"/>
  <c r="U122" i="4"/>
  <c r="Z126" i="4" s="1"/>
  <c r="V352" i="4"/>
  <c r="W352" i="4" s="1"/>
  <c r="X352" i="4" s="1"/>
  <c r="U352" i="4"/>
  <c r="Z356" i="4" s="1"/>
  <c r="U353" i="4"/>
  <c r="V282" i="4"/>
  <c r="W282" i="4" s="1"/>
  <c r="X282" i="4" s="1"/>
  <c r="U283" i="4"/>
  <c r="U282" i="4"/>
  <c r="Z286" i="4" s="1"/>
  <c r="V307" i="4"/>
  <c r="W307" i="4" s="1"/>
  <c r="X307" i="4" s="1"/>
  <c r="U307" i="4"/>
  <c r="Z311" i="4" s="1"/>
  <c r="U308" i="4"/>
  <c r="V277" i="4"/>
  <c r="W277" i="4" s="1"/>
  <c r="X277" i="4" s="1"/>
  <c r="U277" i="4"/>
  <c r="Z281" i="4" s="1"/>
  <c r="U278" i="4"/>
  <c r="V267" i="4"/>
  <c r="W267" i="4" s="1"/>
  <c r="X267" i="4" s="1"/>
  <c r="U267" i="4"/>
  <c r="Z271" i="4" s="1"/>
  <c r="U268" i="4"/>
  <c r="AE192" i="2"/>
  <c r="AE232" i="2"/>
  <c r="E232" i="2" s="1"/>
  <c r="AE292" i="2"/>
  <c r="E292" i="2" s="1"/>
  <c r="L171" i="3"/>
  <c r="L170" i="3"/>
  <c r="L167" i="3"/>
  <c r="L169" i="3"/>
  <c r="L168" i="3"/>
  <c r="L191" i="3"/>
  <c r="L190" i="3"/>
  <c r="L187" i="3"/>
  <c r="L188" i="3"/>
  <c r="L189" i="3"/>
  <c r="L209" i="3"/>
  <c r="L208" i="3"/>
  <c r="Q208" i="3" s="1"/>
  <c r="L207" i="3"/>
  <c r="L211" i="3"/>
  <c r="L210" i="3"/>
  <c r="L227" i="3"/>
  <c r="L229" i="3"/>
  <c r="L228" i="3"/>
  <c r="L231" i="3"/>
  <c r="L230" i="3"/>
  <c r="L248" i="3"/>
  <c r="L251" i="3"/>
  <c r="L250" i="3"/>
  <c r="L249" i="3"/>
  <c r="L247" i="3"/>
  <c r="L271" i="3"/>
  <c r="L270" i="3"/>
  <c r="L269" i="3"/>
  <c r="L267" i="3"/>
  <c r="L268" i="3"/>
  <c r="L291" i="3"/>
  <c r="L290" i="3"/>
  <c r="L287" i="3"/>
  <c r="Q287" i="3" s="1"/>
  <c r="L289" i="3"/>
  <c r="L288" i="3"/>
  <c r="Q289" i="3" s="1"/>
  <c r="L307" i="3"/>
  <c r="L309" i="3"/>
  <c r="L308" i="3"/>
  <c r="L311" i="3"/>
  <c r="L310" i="3"/>
  <c r="L331" i="3"/>
  <c r="L330" i="3"/>
  <c r="L329" i="3"/>
  <c r="L327" i="3"/>
  <c r="L328" i="3"/>
  <c r="L347" i="3"/>
  <c r="L349" i="3"/>
  <c r="L348" i="3"/>
  <c r="L351" i="3"/>
  <c r="L350" i="3"/>
  <c r="L368" i="3"/>
  <c r="L371" i="3"/>
  <c r="L369" i="3"/>
  <c r="L367" i="3"/>
  <c r="Q367" i="3" s="1"/>
  <c r="L370" i="3"/>
  <c r="V382" i="4"/>
  <c r="W382" i="4" s="1"/>
  <c r="X382" i="4" s="1"/>
  <c r="U382" i="4"/>
  <c r="Z386" i="4" s="1"/>
  <c r="U383" i="4"/>
  <c r="V207" i="4"/>
  <c r="W207" i="4" s="1"/>
  <c r="X207" i="4" s="1"/>
  <c r="U208" i="4"/>
  <c r="U207" i="4"/>
  <c r="Z211" i="4" s="1"/>
  <c r="V362" i="4"/>
  <c r="W362" i="4" s="1"/>
  <c r="X362" i="4" s="1"/>
  <c r="U362" i="4"/>
  <c r="Z366" i="4" s="1"/>
  <c r="U363" i="4"/>
  <c r="V127" i="4"/>
  <c r="W127" i="4" s="1"/>
  <c r="X127" i="4" s="1"/>
  <c r="U127" i="4"/>
  <c r="Z131" i="4" s="1"/>
  <c r="U128" i="4"/>
  <c r="V302" i="4"/>
  <c r="W302" i="4" s="1"/>
  <c r="X302" i="4" s="1"/>
  <c r="U303" i="4"/>
  <c r="U302" i="4"/>
  <c r="Z306" i="4" s="1"/>
  <c r="V337" i="4"/>
  <c r="W337" i="4" s="1"/>
  <c r="X337" i="4" s="1"/>
  <c r="U338" i="4"/>
  <c r="U337" i="4"/>
  <c r="Z341" i="4" s="1"/>
  <c r="V212" i="4"/>
  <c r="W212" i="4" s="1"/>
  <c r="X212" i="4" s="1"/>
  <c r="U212" i="4"/>
  <c r="Z216" i="4" s="1"/>
  <c r="U213" i="4"/>
  <c r="V347" i="4"/>
  <c r="W347" i="4" s="1"/>
  <c r="X347" i="4" s="1"/>
  <c r="U347" i="4"/>
  <c r="Z351" i="4" s="1"/>
  <c r="U348" i="4"/>
  <c r="V237" i="4"/>
  <c r="W237" i="4" s="1"/>
  <c r="X237" i="4" s="1"/>
  <c r="U237" i="4"/>
  <c r="Z241" i="4" s="1"/>
  <c r="U238" i="4"/>
  <c r="V342" i="4"/>
  <c r="W342" i="4" s="1"/>
  <c r="X342" i="4" s="1"/>
  <c r="U342" i="4"/>
  <c r="Z346" i="4" s="1"/>
  <c r="U343" i="4"/>
  <c r="V182" i="4"/>
  <c r="W182" i="4" s="1"/>
  <c r="X182" i="4" s="1"/>
  <c r="U183" i="4"/>
  <c r="U182" i="4"/>
  <c r="Z186" i="4" s="1"/>
  <c r="V227" i="4"/>
  <c r="W227" i="4" s="1"/>
  <c r="X227" i="4" s="1"/>
  <c r="U227" i="4"/>
  <c r="Z231" i="4" s="1"/>
  <c r="U228" i="4"/>
  <c r="V132" i="4"/>
  <c r="W132" i="4" s="1"/>
  <c r="X132" i="4" s="1"/>
  <c r="U133" i="4"/>
  <c r="U132" i="4"/>
  <c r="Z136" i="4" s="1"/>
  <c r="V322" i="4"/>
  <c r="W322" i="4" s="1"/>
  <c r="X322" i="4" s="1"/>
  <c r="U323" i="4"/>
  <c r="U322" i="4"/>
  <c r="Z326" i="4" s="1"/>
  <c r="V222" i="4"/>
  <c r="W222" i="4" s="1"/>
  <c r="X222" i="4" s="1"/>
  <c r="U222" i="4"/>
  <c r="Z226" i="4" s="1"/>
  <c r="U223" i="4"/>
  <c r="V152" i="4"/>
  <c r="W152" i="4" s="1"/>
  <c r="X152" i="4" s="1"/>
  <c r="U153" i="4"/>
  <c r="U152" i="4"/>
  <c r="Z156" i="4" s="1"/>
  <c r="V377" i="4"/>
  <c r="W377" i="4" s="1"/>
  <c r="X377" i="4" s="1"/>
  <c r="U378" i="4"/>
  <c r="U377" i="4"/>
  <c r="Z381" i="4" s="1"/>
  <c r="V372" i="4"/>
  <c r="W372" i="4" s="1"/>
  <c r="X372" i="4" s="1"/>
  <c r="U372" i="4"/>
  <c r="Z376" i="4" s="1"/>
  <c r="U373" i="4"/>
  <c r="V262" i="4"/>
  <c r="W262" i="4" s="1"/>
  <c r="X262" i="4" s="1"/>
  <c r="U263" i="4"/>
  <c r="U262" i="4"/>
  <c r="Z266" i="4" s="1"/>
  <c r="V142" i="4"/>
  <c r="W142" i="4" s="1"/>
  <c r="X142" i="4" s="1"/>
  <c r="U142" i="4"/>
  <c r="Z146" i="4" s="1"/>
  <c r="U143" i="4"/>
  <c r="AE177" i="2"/>
  <c r="E177" i="2" s="1"/>
  <c r="AE197" i="2"/>
  <c r="E197" i="2" s="1"/>
  <c r="AE217" i="2"/>
  <c r="E217" i="2" s="1"/>
  <c r="AE277" i="2"/>
  <c r="E277" i="2" s="1"/>
  <c r="AE297" i="2"/>
  <c r="E297" i="2" s="1"/>
  <c r="AE317" i="2"/>
  <c r="E317" i="2" s="1"/>
  <c r="AE337" i="2"/>
  <c r="E337" i="2" s="1"/>
  <c r="L176" i="3"/>
  <c r="L175" i="3"/>
  <c r="L174" i="3"/>
  <c r="L172" i="3"/>
  <c r="L173" i="3"/>
  <c r="L194" i="3"/>
  <c r="L193" i="3"/>
  <c r="L196" i="3"/>
  <c r="M193" i="3"/>
  <c r="L195" i="3"/>
  <c r="L192" i="3"/>
  <c r="Q192" i="3" s="1"/>
  <c r="L212" i="3"/>
  <c r="L214" i="3"/>
  <c r="L213" i="3"/>
  <c r="L216" i="3"/>
  <c r="L215" i="3"/>
  <c r="L235" i="3"/>
  <c r="L232" i="3"/>
  <c r="Q234" i="3" s="1"/>
  <c r="L234" i="3"/>
  <c r="L236" i="3"/>
  <c r="L233" i="3"/>
  <c r="L255" i="3"/>
  <c r="L252" i="3"/>
  <c r="L253" i="3"/>
  <c r="L256" i="3"/>
  <c r="L254" i="3"/>
  <c r="L274" i="3"/>
  <c r="L273" i="3"/>
  <c r="L276" i="3"/>
  <c r="L275" i="3"/>
  <c r="L272" i="3"/>
  <c r="Q272" i="3" s="1"/>
  <c r="L294" i="3"/>
  <c r="L293" i="3"/>
  <c r="L296" i="3"/>
  <c r="L292" i="3"/>
  <c r="L295" i="3"/>
  <c r="L312" i="3"/>
  <c r="L314" i="3"/>
  <c r="L313" i="3"/>
  <c r="L316" i="3"/>
  <c r="L315" i="3"/>
  <c r="L336" i="3"/>
  <c r="L335" i="3"/>
  <c r="L334" i="3"/>
  <c r="L333" i="3"/>
  <c r="L332" i="3"/>
  <c r="L355" i="3"/>
  <c r="L352" i="3"/>
  <c r="L354" i="3"/>
  <c r="L356" i="3"/>
  <c r="L353" i="3"/>
  <c r="L372" i="3"/>
  <c r="L374" i="3"/>
  <c r="L373" i="3"/>
  <c r="L376" i="3"/>
  <c r="L375" i="3"/>
  <c r="V367" i="4"/>
  <c r="W367" i="4" s="1"/>
  <c r="X367" i="4" s="1"/>
  <c r="U367" i="4"/>
  <c r="Z371" i="4" s="1"/>
  <c r="U368" i="4"/>
  <c r="V147" i="4"/>
  <c r="W147" i="4" s="1"/>
  <c r="X147" i="4" s="1"/>
  <c r="U148" i="4"/>
  <c r="U147" i="4"/>
  <c r="Z151" i="4" s="1"/>
  <c r="V137" i="4"/>
  <c r="W137" i="4" s="1"/>
  <c r="X137" i="4" s="1"/>
  <c r="U138" i="4"/>
  <c r="U137" i="4"/>
  <c r="Z141" i="4" s="1"/>
  <c r="V167" i="4"/>
  <c r="W167" i="4" s="1"/>
  <c r="X167" i="4" s="1"/>
  <c r="U167" i="4"/>
  <c r="Z171" i="4" s="1"/>
  <c r="U168" i="4"/>
  <c r="V287" i="4"/>
  <c r="W287" i="4" s="1"/>
  <c r="X287" i="4" s="1"/>
  <c r="U288" i="4"/>
  <c r="U287" i="4"/>
  <c r="Z291" i="4" s="1"/>
  <c r="V252" i="4"/>
  <c r="W252" i="4" s="1"/>
  <c r="X252" i="4" s="1"/>
  <c r="U252" i="4"/>
  <c r="Z256" i="4" s="1"/>
  <c r="U253" i="4"/>
  <c r="V202" i="4"/>
  <c r="W202" i="4" s="1"/>
  <c r="X202" i="4" s="1"/>
  <c r="U203" i="4"/>
  <c r="U202" i="4"/>
  <c r="Z206" i="4" s="1"/>
  <c r="U457" i="3"/>
  <c r="F457" i="3" s="1"/>
  <c r="T457" i="3"/>
  <c r="E457" i="3" s="1"/>
  <c r="U477" i="3"/>
  <c r="F477" i="3" s="1"/>
  <c r="T477" i="3"/>
  <c r="E477" i="3" s="1"/>
  <c r="T422" i="3"/>
  <c r="E422" i="3" s="1"/>
  <c r="U422" i="3"/>
  <c r="F422" i="3" s="1"/>
  <c r="T442" i="3"/>
  <c r="E442" i="3" s="1"/>
  <c r="U442" i="3"/>
  <c r="F442" i="3" s="1"/>
  <c r="T462" i="3"/>
  <c r="E462" i="3" s="1"/>
  <c r="U462" i="3"/>
  <c r="F462" i="3" s="1"/>
  <c r="T482" i="3"/>
  <c r="E482" i="3" s="1"/>
  <c r="U482" i="3"/>
  <c r="F482" i="3" s="1"/>
  <c r="T502" i="3"/>
  <c r="E502" i="3" s="1"/>
  <c r="U502" i="3"/>
  <c r="F502" i="3" s="1"/>
  <c r="U417" i="3"/>
  <c r="F417" i="3" s="1"/>
  <c r="T417" i="3"/>
  <c r="E417" i="3" s="1"/>
  <c r="U427" i="3"/>
  <c r="F427" i="3" s="1"/>
  <c r="T427" i="3"/>
  <c r="E427" i="3" s="1"/>
  <c r="U447" i="3"/>
  <c r="F447" i="3" s="1"/>
  <c r="T447" i="3"/>
  <c r="E447" i="3" s="1"/>
  <c r="U467" i="3"/>
  <c r="F467" i="3" s="1"/>
  <c r="T467" i="3"/>
  <c r="E467" i="3" s="1"/>
  <c r="U487" i="3"/>
  <c r="F487" i="3" s="1"/>
  <c r="T487" i="3"/>
  <c r="E487" i="3" s="1"/>
  <c r="U507" i="3"/>
  <c r="F507" i="3" s="1"/>
  <c r="T507" i="3"/>
  <c r="E507" i="3" s="1"/>
  <c r="U437" i="3"/>
  <c r="F437" i="3" s="1"/>
  <c r="T437" i="3"/>
  <c r="E437" i="3" s="1"/>
  <c r="U497" i="3"/>
  <c r="F497" i="3" s="1"/>
  <c r="T497" i="3"/>
  <c r="E497" i="3" s="1"/>
  <c r="T412" i="3"/>
  <c r="E412" i="3" s="1"/>
  <c r="U412" i="3"/>
  <c r="F412" i="3" s="1"/>
  <c r="T432" i="3"/>
  <c r="E432" i="3" s="1"/>
  <c r="U432" i="3"/>
  <c r="F432" i="3" s="1"/>
  <c r="T452" i="3"/>
  <c r="E452" i="3" s="1"/>
  <c r="U452" i="3"/>
  <c r="F452" i="3" s="1"/>
  <c r="T472" i="3"/>
  <c r="E472" i="3" s="1"/>
  <c r="U472" i="3"/>
  <c r="F472" i="3" s="1"/>
  <c r="T492" i="3"/>
  <c r="E492" i="3" s="1"/>
  <c r="U492" i="3"/>
  <c r="F492" i="3" s="1"/>
  <c r="Q72" i="5"/>
  <c r="Q68" i="5"/>
  <c r="Q64" i="5"/>
  <c r="Q60" i="5"/>
  <c r="P56" i="5"/>
  <c r="P52" i="5"/>
  <c r="Q48" i="5"/>
  <c r="Q44" i="5"/>
  <c r="Q40" i="5"/>
  <c r="P40" i="5"/>
  <c r="P36" i="5"/>
  <c r="Q32" i="5"/>
  <c r="P32" i="5"/>
  <c r="T402" i="3"/>
  <c r="E402" i="3" s="1"/>
  <c r="U402" i="3"/>
  <c r="F402" i="3" s="1"/>
  <c r="Q71" i="5"/>
  <c r="Q67" i="5"/>
  <c r="Q63" i="5"/>
  <c r="Q59" i="5"/>
  <c r="P55" i="5"/>
  <c r="Q51" i="5"/>
  <c r="P47" i="5"/>
  <c r="Q43" i="5"/>
  <c r="P43" i="5"/>
  <c r="Q39" i="5"/>
  <c r="Q35" i="5"/>
  <c r="U387" i="3"/>
  <c r="F387" i="3" s="1"/>
  <c r="T387" i="3"/>
  <c r="E387" i="3" s="1"/>
  <c r="U407" i="3"/>
  <c r="F407" i="3" s="1"/>
  <c r="T407" i="3"/>
  <c r="E407" i="3" s="1"/>
  <c r="Q70" i="5"/>
  <c r="Q66" i="5"/>
  <c r="Q62" i="5"/>
  <c r="P62" i="5"/>
  <c r="Q58" i="5"/>
  <c r="P58" i="5"/>
  <c r="Q54" i="5"/>
  <c r="P50" i="5"/>
  <c r="Q46" i="5"/>
  <c r="Q42" i="5"/>
  <c r="Q38" i="5"/>
  <c r="Q34" i="5"/>
  <c r="P34" i="5"/>
  <c r="T392" i="3"/>
  <c r="E392" i="3" s="1"/>
  <c r="U392" i="3"/>
  <c r="F392" i="3" s="1"/>
  <c r="Q73" i="5"/>
  <c r="Q69" i="5"/>
  <c r="Q65" i="5"/>
  <c r="Q61" i="5"/>
  <c r="P61" i="5"/>
  <c r="P57" i="5"/>
  <c r="Q53" i="5"/>
  <c r="P53" i="5"/>
  <c r="Q49" i="5"/>
  <c r="Q45" i="5"/>
  <c r="P45" i="5"/>
  <c r="Q41" i="5"/>
  <c r="Q37" i="5"/>
  <c r="Q33" i="5"/>
  <c r="P33" i="5"/>
  <c r="U397" i="3"/>
  <c r="F397" i="3" s="1"/>
  <c r="T397" i="3"/>
  <c r="E397" i="3" s="1"/>
  <c r="P106" i="5"/>
  <c r="Q106" i="5"/>
  <c r="Q105" i="5"/>
  <c r="P105" i="5"/>
  <c r="Q104" i="5"/>
  <c r="P104" i="5"/>
  <c r="P103" i="5"/>
  <c r="Q103" i="5"/>
  <c r="Q102" i="5"/>
  <c r="P102" i="5"/>
  <c r="Q101" i="5"/>
  <c r="P101" i="5"/>
  <c r="Q100" i="5"/>
  <c r="P100" i="5"/>
  <c r="Q99" i="5"/>
  <c r="P99" i="5"/>
  <c r="Q98" i="5"/>
  <c r="P98" i="5"/>
  <c r="Q97" i="5"/>
  <c r="P97" i="5"/>
  <c r="Q96" i="5"/>
  <c r="P96" i="5"/>
  <c r="Q95" i="5"/>
  <c r="P95" i="5"/>
  <c r="Q94" i="5"/>
  <c r="P94" i="5"/>
  <c r="Q93" i="5"/>
  <c r="P93" i="5"/>
  <c r="Q92" i="5"/>
  <c r="P92" i="5"/>
  <c r="Q91" i="5"/>
  <c r="P91" i="5"/>
  <c r="Q90" i="5"/>
  <c r="P90" i="5"/>
  <c r="Q89" i="5"/>
  <c r="P89" i="5"/>
  <c r="P88" i="5"/>
  <c r="Q88" i="5"/>
  <c r="Q87" i="5"/>
  <c r="P87" i="5"/>
  <c r="Q86" i="5"/>
  <c r="P86" i="5"/>
  <c r="P85" i="5"/>
  <c r="Q85" i="5"/>
  <c r="Q84" i="5"/>
  <c r="P84" i="5"/>
  <c r="Q83" i="5"/>
  <c r="P83" i="5"/>
  <c r="Q82" i="5"/>
  <c r="P82" i="5"/>
  <c r="Q81" i="5"/>
  <c r="Q80" i="5"/>
  <c r="Q79" i="5"/>
  <c r="Q78" i="5"/>
  <c r="Q77" i="5"/>
  <c r="Q76" i="5"/>
  <c r="Q75" i="5"/>
  <c r="P75" i="5"/>
  <c r="Q74" i="5"/>
  <c r="Y103" i="5"/>
  <c r="X103" i="5"/>
  <c r="Y99" i="5"/>
  <c r="X99" i="5"/>
  <c r="Y95" i="5"/>
  <c r="X95" i="5"/>
  <c r="Y91" i="5"/>
  <c r="X91" i="5"/>
  <c r="Y87" i="5"/>
  <c r="X87" i="5"/>
  <c r="Y83" i="5"/>
  <c r="X83" i="5"/>
  <c r="Y75" i="5"/>
  <c r="X75" i="5"/>
  <c r="Y71" i="5"/>
  <c r="Y67" i="5"/>
  <c r="Y63" i="5"/>
  <c r="Y59" i="5"/>
  <c r="Y55" i="5"/>
  <c r="Y51" i="5"/>
  <c r="X51" i="5"/>
  <c r="Y47" i="5"/>
  <c r="Y43" i="5"/>
  <c r="Y39" i="5"/>
  <c r="Y35" i="5"/>
  <c r="X102" i="5"/>
  <c r="Y102" i="5"/>
  <c r="X90" i="5"/>
  <c r="Y90" i="5"/>
  <c r="X82" i="5"/>
  <c r="Y82" i="5"/>
  <c r="Y70" i="5"/>
  <c r="Y62" i="5"/>
  <c r="Y50" i="5"/>
  <c r="Y38" i="5"/>
  <c r="Y105" i="5"/>
  <c r="X105" i="5"/>
  <c r="Y101" i="5"/>
  <c r="X101" i="5"/>
  <c r="Y97" i="5"/>
  <c r="X97" i="5"/>
  <c r="Y93" i="5"/>
  <c r="X93" i="5"/>
  <c r="Y89" i="5"/>
  <c r="X89" i="5"/>
  <c r="Y85" i="5"/>
  <c r="X85" i="5"/>
  <c r="Y81" i="5"/>
  <c r="X81" i="5"/>
  <c r="Y77" i="5"/>
  <c r="X77" i="5"/>
  <c r="Y73" i="5"/>
  <c r="Y69" i="5"/>
  <c r="Y65" i="5"/>
  <c r="Y61" i="5"/>
  <c r="X61" i="5"/>
  <c r="Y57" i="5"/>
  <c r="Y53" i="5"/>
  <c r="Y49" i="5"/>
  <c r="Y45" i="5"/>
  <c r="X45" i="5"/>
  <c r="Y41" i="5"/>
  <c r="Y37" i="5"/>
  <c r="Y33" i="5"/>
  <c r="Y79" i="5"/>
  <c r="X79" i="5"/>
  <c r="X106" i="5"/>
  <c r="Y106" i="5"/>
  <c r="X98" i="5"/>
  <c r="Y98" i="5"/>
  <c r="X94" i="5"/>
  <c r="Y94" i="5"/>
  <c r="X86" i="5"/>
  <c r="Y86" i="5"/>
  <c r="X78" i="5"/>
  <c r="Y78" i="5"/>
  <c r="X74" i="5"/>
  <c r="Y74" i="5"/>
  <c r="Y66" i="5"/>
  <c r="Y58" i="5"/>
  <c r="Y54" i="5"/>
  <c r="Y46" i="5"/>
  <c r="X46" i="5"/>
  <c r="Y42" i="5"/>
  <c r="Y34" i="5"/>
  <c r="X104" i="5"/>
  <c r="Y104" i="5"/>
  <c r="X100" i="5"/>
  <c r="Y100" i="5"/>
  <c r="X96" i="5"/>
  <c r="Y96" i="5"/>
  <c r="X92" i="5"/>
  <c r="Y92" i="5"/>
  <c r="E92" i="5"/>
  <c r="X88" i="5"/>
  <c r="Y88" i="5"/>
  <c r="X84" i="5"/>
  <c r="Y84" i="5"/>
  <c r="X80" i="5"/>
  <c r="Y80" i="5"/>
  <c r="X76" i="5"/>
  <c r="Y76" i="5"/>
  <c r="Y72" i="5"/>
  <c r="Y68" i="5"/>
  <c r="Y64" i="5"/>
  <c r="Y60" i="5"/>
  <c r="Y56" i="5"/>
  <c r="Y52" i="5"/>
  <c r="Y48" i="5"/>
  <c r="X48" i="5"/>
  <c r="Y44" i="5"/>
  <c r="Y40" i="5"/>
  <c r="Y36" i="5"/>
  <c r="Y32" i="5"/>
  <c r="X32" i="5"/>
  <c r="AC67" i="5"/>
  <c r="AC59" i="5"/>
  <c r="AC51" i="5"/>
  <c r="AC43" i="5"/>
  <c r="AC35" i="5"/>
  <c r="AB98" i="5"/>
  <c r="G98" i="5" s="1"/>
  <c r="AC70" i="5"/>
  <c r="AC62" i="5"/>
  <c r="AC54" i="5"/>
  <c r="AC46" i="5"/>
  <c r="AC38" i="5"/>
  <c r="AC81" i="5"/>
  <c r="AC73" i="5"/>
  <c r="AC69" i="5"/>
  <c r="AC65" i="5"/>
  <c r="AC61" i="5"/>
  <c r="AC53" i="5"/>
  <c r="AC49" i="5"/>
  <c r="AC45" i="5"/>
  <c r="AC41" i="5"/>
  <c r="AC37" i="5"/>
  <c r="AC33" i="5"/>
  <c r="AC71" i="5"/>
  <c r="AC63" i="5"/>
  <c r="AC39" i="5"/>
  <c r="AC66" i="5"/>
  <c r="AC58" i="5"/>
  <c r="AC42" i="5"/>
  <c r="AC34" i="5"/>
  <c r="AC100" i="5"/>
  <c r="H100" i="5" s="1"/>
  <c r="AC92" i="5"/>
  <c r="H92" i="5" s="1"/>
  <c r="AB92" i="5"/>
  <c r="D92" i="5" s="1"/>
  <c r="AB76" i="5"/>
  <c r="AC72" i="5"/>
  <c r="AC68" i="5"/>
  <c r="AC64" i="5"/>
  <c r="E64" i="5" s="1"/>
  <c r="AC60" i="5"/>
  <c r="AC48" i="5"/>
  <c r="AC44" i="5"/>
  <c r="AC40" i="5"/>
  <c r="R146" i="2"/>
  <c r="R142" i="2"/>
  <c r="R145" i="2"/>
  <c r="R183" i="2"/>
  <c r="R182" i="2"/>
  <c r="R186" i="2"/>
  <c r="R224" i="2"/>
  <c r="R223" i="2"/>
  <c r="R222" i="2"/>
  <c r="R226" i="2"/>
  <c r="R262" i="2"/>
  <c r="R266" i="2"/>
  <c r="AB302" i="2"/>
  <c r="R304" i="2"/>
  <c r="R303" i="2"/>
  <c r="R302" i="2"/>
  <c r="R306" i="2"/>
  <c r="R344" i="2"/>
  <c r="R342" i="2"/>
  <c r="R346" i="2"/>
  <c r="R382" i="2"/>
  <c r="R386" i="2"/>
  <c r="R424" i="2"/>
  <c r="R423" i="2"/>
  <c r="R422" i="2"/>
  <c r="R425" i="2"/>
  <c r="R426" i="2"/>
  <c r="R464" i="2"/>
  <c r="R463" i="2"/>
  <c r="R462" i="2"/>
  <c r="R466" i="2"/>
  <c r="R465" i="2"/>
  <c r="R504" i="2"/>
  <c r="R503" i="2"/>
  <c r="R502" i="2"/>
  <c r="R506" i="2"/>
  <c r="R505" i="2"/>
  <c r="R150" i="2"/>
  <c r="R151" i="2"/>
  <c r="R147" i="2"/>
  <c r="R191" i="2"/>
  <c r="R187" i="2"/>
  <c r="R228" i="2"/>
  <c r="R231" i="2"/>
  <c r="R227" i="2"/>
  <c r="R229" i="2"/>
  <c r="R271" i="2"/>
  <c r="R267" i="2"/>
  <c r="R270" i="2"/>
  <c r="R311" i="2"/>
  <c r="R307" i="2"/>
  <c r="R348" i="2"/>
  <c r="R351" i="2"/>
  <c r="R347" i="2"/>
  <c r="R349" i="2"/>
  <c r="R388" i="2"/>
  <c r="R391" i="2"/>
  <c r="R387" i="2"/>
  <c r="U388" i="2" s="1"/>
  <c r="R390" i="2"/>
  <c r="R389" i="2"/>
  <c r="R428" i="2"/>
  <c r="R431" i="2"/>
  <c r="R427" i="2"/>
  <c r="R430" i="2"/>
  <c r="R429" i="2"/>
  <c r="R468" i="2"/>
  <c r="R471" i="2"/>
  <c r="R467" i="2"/>
  <c r="V467" i="2" s="1"/>
  <c r="R470" i="2"/>
  <c r="R469" i="2"/>
  <c r="AB507" i="2"/>
  <c r="R508" i="2"/>
  <c r="R511" i="2"/>
  <c r="R507" i="2"/>
  <c r="W507" i="2" s="1"/>
  <c r="AC507" i="2" s="1"/>
  <c r="R510" i="2"/>
  <c r="R509" i="2"/>
  <c r="R154" i="2"/>
  <c r="R153" i="2"/>
  <c r="R152" i="2"/>
  <c r="R155" i="2"/>
  <c r="R176" i="2"/>
  <c r="R175" i="2"/>
  <c r="R172" i="2"/>
  <c r="R196" i="2"/>
  <c r="R192" i="2"/>
  <c r="R193" i="2"/>
  <c r="R194" i="2"/>
  <c r="R216" i="2"/>
  <c r="R212" i="2"/>
  <c r="R215" i="2"/>
  <c r="R232" i="2"/>
  <c r="R235" i="2"/>
  <c r="R256" i="2"/>
  <c r="R252" i="2"/>
  <c r="R254" i="2"/>
  <c r="R253" i="2"/>
  <c r="R276" i="2"/>
  <c r="R272" i="2"/>
  <c r="R275" i="2"/>
  <c r="R273" i="2"/>
  <c r="R296" i="2"/>
  <c r="R292" i="2"/>
  <c r="R295" i="2"/>
  <c r="R294" i="2"/>
  <c r="R293" i="2"/>
  <c r="R316" i="2"/>
  <c r="R312" i="2"/>
  <c r="R315" i="2"/>
  <c r="R314" i="2"/>
  <c r="R332" i="2"/>
  <c r="R335" i="2"/>
  <c r="R356" i="2"/>
  <c r="R352" i="2"/>
  <c r="R353" i="2"/>
  <c r="R354" i="2"/>
  <c r="R376" i="2"/>
  <c r="R372" i="2"/>
  <c r="R374" i="2"/>
  <c r="R373" i="2"/>
  <c r="R396" i="2"/>
  <c r="R392" i="2"/>
  <c r="U392" i="2" s="1"/>
  <c r="R395" i="2"/>
  <c r="R394" i="2"/>
  <c r="R393" i="2"/>
  <c r="R416" i="2"/>
  <c r="R412" i="2"/>
  <c r="S412" i="2" s="1"/>
  <c r="R415" i="2"/>
  <c r="R414" i="2"/>
  <c r="R413" i="2"/>
  <c r="R436" i="2"/>
  <c r="R432" i="2"/>
  <c r="R435" i="2"/>
  <c r="R433" i="2"/>
  <c r="R434" i="2"/>
  <c r="R456" i="2"/>
  <c r="R452" i="2"/>
  <c r="R455" i="2"/>
  <c r="R454" i="2"/>
  <c r="R453" i="2"/>
  <c r="R476" i="2"/>
  <c r="R472" i="2"/>
  <c r="R475" i="2"/>
  <c r="R474" i="2"/>
  <c r="R473" i="2"/>
  <c r="R496" i="2"/>
  <c r="R492" i="2"/>
  <c r="R495" i="2"/>
  <c r="R494" i="2"/>
  <c r="R493" i="2"/>
  <c r="R166" i="2"/>
  <c r="R162" i="2"/>
  <c r="R165" i="2"/>
  <c r="R204" i="2"/>
  <c r="R206" i="2"/>
  <c r="R202" i="2"/>
  <c r="R246" i="2"/>
  <c r="R245" i="2"/>
  <c r="R242" i="2"/>
  <c r="R284" i="2"/>
  <c r="R286" i="2"/>
  <c r="R285" i="2"/>
  <c r="R282" i="2"/>
  <c r="R324" i="2"/>
  <c r="R323" i="2"/>
  <c r="R326" i="2"/>
  <c r="R322" i="2"/>
  <c r="R364" i="2"/>
  <c r="R363" i="2"/>
  <c r="R366" i="2"/>
  <c r="R365" i="2"/>
  <c r="R362" i="2"/>
  <c r="R404" i="2"/>
  <c r="R403" i="2"/>
  <c r="R406" i="2"/>
  <c r="R405" i="2"/>
  <c r="R402" i="2"/>
  <c r="R444" i="2"/>
  <c r="R443" i="2"/>
  <c r="R446" i="2"/>
  <c r="R445" i="2"/>
  <c r="R442" i="2"/>
  <c r="R484" i="2"/>
  <c r="R483" i="2"/>
  <c r="R486" i="2"/>
  <c r="R485" i="2"/>
  <c r="R482" i="2"/>
  <c r="R170" i="2"/>
  <c r="R167" i="2"/>
  <c r="R171" i="2"/>
  <c r="R208" i="2"/>
  <c r="R211" i="2"/>
  <c r="R207" i="2"/>
  <c r="R209" i="2"/>
  <c r="AB247" i="2"/>
  <c r="R248" i="2"/>
  <c r="R251" i="2"/>
  <c r="R247" i="2"/>
  <c r="R250" i="2"/>
  <c r="R291" i="2"/>
  <c r="R287" i="2"/>
  <c r="R290" i="2"/>
  <c r="R331" i="2"/>
  <c r="R327" i="2"/>
  <c r="R371" i="2"/>
  <c r="R367" i="2"/>
  <c r="R370" i="2"/>
  <c r="R408" i="2"/>
  <c r="R411" i="2"/>
  <c r="R407" i="2"/>
  <c r="R410" i="2"/>
  <c r="R409" i="2"/>
  <c r="R448" i="2"/>
  <c r="R451" i="2"/>
  <c r="R447" i="2"/>
  <c r="V449" i="2" s="1"/>
  <c r="R449" i="2"/>
  <c r="R450" i="2"/>
  <c r="R488" i="2"/>
  <c r="R491" i="2"/>
  <c r="R487" i="2"/>
  <c r="R490" i="2"/>
  <c r="R489" i="2"/>
  <c r="R17" i="2"/>
  <c r="R20" i="2"/>
  <c r="R141" i="2"/>
  <c r="R137" i="2"/>
  <c r="R140" i="2"/>
  <c r="R158" i="2"/>
  <c r="R161" i="2"/>
  <c r="R157" i="2"/>
  <c r="R159" i="2"/>
  <c r="R160" i="2"/>
  <c r="R180" i="2"/>
  <c r="R181" i="2"/>
  <c r="R177" i="2"/>
  <c r="R199" i="2"/>
  <c r="R198" i="2"/>
  <c r="R197" i="2"/>
  <c r="R201" i="2"/>
  <c r="R220" i="2"/>
  <c r="R221" i="2"/>
  <c r="R217" i="2"/>
  <c r="R240" i="2"/>
  <c r="R237" i="2"/>
  <c r="R259" i="2"/>
  <c r="R261" i="2"/>
  <c r="R257" i="2"/>
  <c r="R258" i="2"/>
  <c r="R280" i="2"/>
  <c r="R279" i="2"/>
  <c r="R277" i="2"/>
  <c r="R281" i="2"/>
  <c r="R299" i="2"/>
  <c r="R301" i="2"/>
  <c r="R297" i="2"/>
  <c r="R298" i="2"/>
  <c r="R319" i="2"/>
  <c r="R318" i="2"/>
  <c r="R317" i="2"/>
  <c r="R321" i="2"/>
  <c r="R340" i="2"/>
  <c r="R337" i="2"/>
  <c r="R360" i="2"/>
  <c r="R359" i="2"/>
  <c r="R358" i="2"/>
  <c r="R357" i="2"/>
  <c r="R361" i="2"/>
  <c r="R379" i="2"/>
  <c r="R381" i="2"/>
  <c r="R377" i="2"/>
  <c r="R378" i="2"/>
  <c r="R400" i="2"/>
  <c r="R399" i="2"/>
  <c r="R398" i="2"/>
  <c r="R397" i="2"/>
  <c r="R401" i="2"/>
  <c r="R420" i="2"/>
  <c r="R419" i="2"/>
  <c r="R421" i="2"/>
  <c r="R417" i="2"/>
  <c r="V417" i="2" s="1"/>
  <c r="R418" i="2"/>
  <c r="R440" i="2"/>
  <c r="R439" i="2"/>
  <c r="R438" i="2"/>
  <c r="R437" i="2"/>
  <c r="R441" i="2"/>
  <c r="R460" i="2"/>
  <c r="R459" i="2"/>
  <c r="R458" i="2"/>
  <c r="R461" i="2"/>
  <c r="R457" i="2"/>
  <c r="R480" i="2"/>
  <c r="R479" i="2"/>
  <c r="R478" i="2"/>
  <c r="R477" i="2"/>
  <c r="R481" i="2"/>
  <c r="R500" i="2"/>
  <c r="R499" i="2"/>
  <c r="R498" i="2"/>
  <c r="R501" i="2"/>
  <c r="R497" i="2"/>
  <c r="P28" i="9"/>
  <c r="Q30" i="9" s="1"/>
  <c r="P17" i="9"/>
  <c r="P27" i="9"/>
  <c r="Y30" i="9" s="1"/>
  <c r="Y29" i="9"/>
  <c r="P23" i="9"/>
  <c r="Q25" i="9" s="1"/>
  <c r="P22" i="9"/>
  <c r="Y24" i="9" s="1"/>
  <c r="P18" i="9"/>
  <c r="Q19" i="9" s="1"/>
  <c r="AB347" i="2"/>
  <c r="AB277" i="2"/>
  <c r="AB217" i="2"/>
  <c r="AB367" i="2"/>
  <c r="O106" i="5"/>
  <c r="K106" i="5"/>
  <c r="AB106" i="5"/>
  <c r="AC102" i="5"/>
  <c r="O102" i="5"/>
  <c r="K102" i="5"/>
  <c r="C98" i="5"/>
  <c r="O98" i="5"/>
  <c r="F98" i="5"/>
  <c r="K98" i="5"/>
  <c r="O94" i="5"/>
  <c r="K94" i="5"/>
  <c r="AC94" i="5"/>
  <c r="O90" i="5"/>
  <c r="K90" i="5"/>
  <c r="K86" i="5"/>
  <c r="AC86" i="5"/>
  <c r="O86" i="5"/>
  <c r="O82" i="5"/>
  <c r="K82" i="5"/>
  <c r="O78" i="5"/>
  <c r="P78" i="5" s="1"/>
  <c r="K78" i="5"/>
  <c r="O74" i="5"/>
  <c r="P74" i="5" s="1"/>
  <c r="K74" i="5"/>
  <c r="X70" i="5"/>
  <c r="O70" i="5"/>
  <c r="P70" i="5" s="1"/>
  <c r="K70" i="5"/>
  <c r="O66" i="5"/>
  <c r="P66" i="5" s="1"/>
  <c r="K66" i="5"/>
  <c r="O62" i="5"/>
  <c r="X62" i="5"/>
  <c r="K62" i="5"/>
  <c r="O58" i="5"/>
  <c r="K58" i="5"/>
  <c r="O54" i="5"/>
  <c r="P54" i="5" s="1"/>
  <c r="K54" i="5"/>
  <c r="O50" i="5"/>
  <c r="Q50" i="5" s="1"/>
  <c r="K50" i="5"/>
  <c r="O46" i="5"/>
  <c r="P46" i="5" s="1"/>
  <c r="K46" i="5"/>
  <c r="O42" i="5"/>
  <c r="P42" i="5" s="1"/>
  <c r="K42" i="5"/>
  <c r="O38" i="5"/>
  <c r="P38" i="5" s="1"/>
  <c r="K38" i="5"/>
  <c r="O34" i="5"/>
  <c r="K34" i="5"/>
  <c r="K105" i="5"/>
  <c r="O105" i="5"/>
  <c r="K101" i="5"/>
  <c r="C101" i="5"/>
  <c r="O101" i="5"/>
  <c r="K97" i="5"/>
  <c r="AC97" i="5"/>
  <c r="O97" i="5"/>
  <c r="K93" i="5"/>
  <c r="O93" i="5"/>
  <c r="K89" i="5"/>
  <c r="O89" i="5"/>
  <c r="K85" i="5"/>
  <c r="H85" i="11"/>
  <c r="O85" i="5"/>
  <c r="K81" i="5"/>
  <c r="H81" i="11"/>
  <c r="O81" i="5"/>
  <c r="P81" i="5" s="1"/>
  <c r="K77" i="5"/>
  <c r="O77" i="5"/>
  <c r="P77" i="5" s="1"/>
  <c r="K73" i="5"/>
  <c r="O73" i="5"/>
  <c r="P73" i="5" s="1"/>
  <c r="K69" i="5"/>
  <c r="O69" i="5"/>
  <c r="P69" i="5" s="1"/>
  <c r="K65" i="5"/>
  <c r="O65" i="5"/>
  <c r="P65" i="5" s="1"/>
  <c r="O61" i="5"/>
  <c r="K61" i="5"/>
  <c r="K57" i="5"/>
  <c r="X57" i="5"/>
  <c r="O57" i="5"/>
  <c r="Q57" i="5" s="1"/>
  <c r="X53" i="5"/>
  <c r="O53" i="5"/>
  <c r="K53" i="5"/>
  <c r="K49" i="5"/>
  <c r="O49" i="5"/>
  <c r="P49" i="5" s="1"/>
  <c r="O45" i="5"/>
  <c r="K45" i="5"/>
  <c r="K41" i="5"/>
  <c r="O41" i="5"/>
  <c r="P41" i="5" s="1"/>
  <c r="O37" i="5"/>
  <c r="P37" i="5" s="1"/>
  <c r="K37" i="5"/>
  <c r="K33" i="5"/>
  <c r="O33" i="5"/>
  <c r="H104" i="11"/>
  <c r="O104" i="5"/>
  <c r="K104" i="5"/>
  <c r="K100" i="5"/>
  <c r="F100" i="5"/>
  <c r="H100" i="11"/>
  <c r="O100" i="5"/>
  <c r="O96" i="5"/>
  <c r="K96" i="5"/>
  <c r="C92" i="5"/>
  <c r="K92" i="5"/>
  <c r="F92" i="5"/>
  <c r="H92" i="11"/>
  <c r="O92" i="5"/>
  <c r="O88" i="5"/>
  <c r="K88" i="5"/>
  <c r="K84" i="5"/>
  <c r="O84" i="5"/>
  <c r="K80" i="5"/>
  <c r="O80" i="5"/>
  <c r="P80" i="5" s="1"/>
  <c r="K76" i="5"/>
  <c r="O76" i="5"/>
  <c r="P76" i="5" s="1"/>
  <c r="X72" i="5"/>
  <c r="O72" i="5"/>
  <c r="P72" i="5" s="1"/>
  <c r="K72" i="5"/>
  <c r="X68" i="5"/>
  <c r="K68" i="5"/>
  <c r="O68" i="5"/>
  <c r="P68" i="5" s="1"/>
  <c r="O64" i="5"/>
  <c r="P64" i="5" s="1"/>
  <c r="K64" i="5"/>
  <c r="O60" i="5"/>
  <c r="P60" i="5" s="1"/>
  <c r="K60" i="5"/>
  <c r="O56" i="5"/>
  <c r="Q56" i="5" s="1"/>
  <c r="K56" i="5"/>
  <c r="O52" i="5"/>
  <c r="Q52" i="5" s="1"/>
  <c r="K52" i="5"/>
  <c r="O48" i="5"/>
  <c r="P48" i="5" s="1"/>
  <c r="K48" i="5"/>
  <c r="O44" i="5"/>
  <c r="P44" i="5" s="1"/>
  <c r="K44" i="5"/>
  <c r="O40" i="5"/>
  <c r="K40" i="5"/>
  <c r="O36" i="5"/>
  <c r="Q36" i="5" s="1"/>
  <c r="K36" i="5"/>
  <c r="O32" i="5"/>
  <c r="K32" i="5"/>
  <c r="K103" i="5"/>
  <c r="H103" i="11"/>
  <c r="C103" i="5"/>
  <c r="O103" i="5"/>
  <c r="K99" i="5"/>
  <c r="O99" i="5"/>
  <c r="K95" i="5"/>
  <c r="O95" i="5"/>
  <c r="K91" i="5"/>
  <c r="O91" i="5"/>
  <c r="AC91" i="5"/>
  <c r="K87" i="5"/>
  <c r="O87" i="5"/>
  <c r="K83" i="5"/>
  <c r="O83" i="5"/>
  <c r="F83" i="5"/>
  <c r="K79" i="5"/>
  <c r="O79" i="5"/>
  <c r="P79" i="5" s="1"/>
  <c r="K75" i="5"/>
  <c r="O75" i="5"/>
  <c r="K71" i="5"/>
  <c r="X71" i="5"/>
  <c r="O71" i="5"/>
  <c r="P71" i="5" s="1"/>
  <c r="K67" i="5"/>
  <c r="O67" i="5"/>
  <c r="P67" i="5" s="1"/>
  <c r="O63" i="5"/>
  <c r="P63" i="5" s="1"/>
  <c r="K63" i="5"/>
  <c r="O59" i="5"/>
  <c r="P59" i="5" s="1"/>
  <c r="K59" i="5"/>
  <c r="O55" i="5"/>
  <c r="Q55" i="5" s="1"/>
  <c r="K55" i="5"/>
  <c r="O51" i="5"/>
  <c r="P51" i="5" s="1"/>
  <c r="K51" i="5"/>
  <c r="O47" i="5"/>
  <c r="Q47" i="5" s="1"/>
  <c r="K47" i="5"/>
  <c r="X43" i="5"/>
  <c r="O43" i="5"/>
  <c r="K43" i="5"/>
  <c r="O39" i="5"/>
  <c r="P39" i="5" s="1"/>
  <c r="K39" i="5"/>
  <c r="O35" i="5"/>
  <c r="P35" i="5" s="1"/>
  <c r="K35" i="5"/>
  <c r="R278" i="2"/>
  <c r="R289" i="2"/>
  <c r="R385" i="2"/>
  <c r="R268" i="2"/>
  <c r="R310" i="2"/>
  <c r="R345" i="2"/>
  <c r="L489" i="2"/>
  <c r="R269" i="2"/>
  <c r="L488" i="2"/>
  <c r="R244" i="2"/>
  <c r="R265" i="2"/>
  <c r="R283" i="2"/>
  <c r="R330" i="2"/>
  <c r="R236" i="2"/>
  <c r="R241" i="2"/>
  <c r="R263" i="2"/>
  <c r="R264" i="2"/>
  <c r="R274" i="2"/>
  <c r="R308" i="2"/>
  <c r="R309" i="2"/>
  <c r="R313" i="2"/>
  <c r="R328" i="2"/>
  <c r="R329" i="2"/>
  <c r="R336" i="2"/>
  <c r="R341" i="2"/>
  <c r="R343" i="2"/>
  <c r="R350" i="2"/>
  <c r="R355" i="2"/>
  <c r="R368" i="2"/>
  <c r="R375" i="2"/>
  <c r="R383" i="2"/>
  <c r="R384" i="2"/>
  <c r="R225" i="2"/>
  <c r="R230" i="2"/>
  <c r="R243" i="2"/>
  <c r="R249" i="2"/>
  <c r="R255" i="2"/>
  <c r="R260" i="2"/>
  <c r="R288" i="2"/>
  <c r="R300" i="2"/>
  <c r="R305" i="2"/>
  <c r="R320" i="2"/>
  <c r="R325" i="2"/>
  <c r="R369" i="2"/>
  <c r="R380" i="2"/>
  <c r="R184" i="2"/>
  <c r="R164" i="2"/>
  <c r="R214" i="2"/>
  <c r="R219" i="2"/>
  <c r="R213" i="2"/>
  <c r="R218" i="2"/>
  <c r="R210" i="2"/>
  <c r="R205" i="2"/>
  <c r="AB202" i="2"/>
  <c r="R203" i="2"/>
  <c r="R200" i="2"/>
  <c r="R195" i="2"/>
  <c r="R190" i="2"/>
  <c r="AB187" i="2"/>
  <c r="R188" i="2"/>
  <c r="R189" i="2"/>
  <c r="R185" i="2"/>
  <c r="R178" i="2"/>
  <c r="R179" i="2"/>
  <c r="R173" i="2"/>
  <c r="R174" i="2"/>
  <c r="R169" i="2"/>
  <c r="R168" i="2"/>
  <c r="R163" i="2"/>
  <c r="AB137" i="2"/>
  <c r="R139" i="2"/>
  <c r="R138" i="2"/>
  <c r="R19" i="2"/>
  <c r="R18" i="2"/>
  <c r="R21" i="2"/>
  <c r="P13" i="9"/>
  <c r="Q15" i="9" s="1"/>
  <c r="P12" i="9"/>
  <c r="AB242" i="2"/>
  <c r="AB362" i="2"/>
  <c r="AB462" i="2"/>
  <c r="AB482" i="2"/>
  <c r="AB422" i="2"/>
  <c r="AB182" i="2"/>
  <c r="AB222" i="2"/>
  <c r="AB262" i="2"/>
  <c r="AB502" i="2"/>
  <c r="AB427" i="2"/>
  <c r="AB467" i="2"/>
  <c r="AB167" i="2"/>
  <c r="AB17" i="2"/>
  <c r="AB442" i="2"/>
  <c r="AB402" i="2"/>
  <c r="AB382" i="2"/>
  <c r="AB342" i="2"/>
  <c r="AB322" i="2"/>
  <c r="AB287" i="2"/>
  <c r="AB282" i="2"/>
  <c r="AB207" i="2"/>
  <c r="AB162" i="2"/>
  <c r="AB142" i="2"/>
  <c r="AB477" i="2"/>
  <c r="AB437" i="2"/>
  <c r="AB397" i="2"/>
  <c r="AB377" i="2"/>
  <c r="AB357" i="2"/>
  <c r="AB317" i="2"/>
  <c r="AB297" i="2"/>
  <c r="AB257" i="2"/>
  <c r="AB197" i="2"/>
  <c r="AB417" i="2"/>
  <c r="AB492" i="2"/>
  <c r="AB472" i="2"/>
  <c r="AB452" i="2"/>
  <c r="AB432" i="2"/>
  <c r="AB412" i="2"/>
  <c r="AB352" i="2"/>
  <c r="AB332" i="2"/>
  <c r="AB312" i="2"/>
  <c r="AB292" i="2"/>
  <c r="AB272" i="2"/>
  <c r="AB252" i="2"/>
  <c r="AB232" i="2"/>
  <c r="AB212" i="2"/>
  <c r="AB192" i="2"/>
  <c r="AB157" i="2"/>
  <c r="AB172" i="2"/>
  <c r="AB177" i="2"/>
  <c r="AB372" i="2"/>
  <c r="AB392" i="2"/>
  <c r="AB152" i="2"/>
  <c r="AB237" i="2"/>
  <c r="AB337" i="2"/>
  <c r="AB457" i="2"/>
  <c r="AB497" i="2"/>
  <c r="AB487" i="2"/>
  <c r="AB387" i="2"/>
  <c r="AB327" i="2"/>
  <c r="AB307" i="2"/>
  <c r="AB267" i="2"/>
  <c r="AB227" i="2"/>
  <c r="AB147" i="2"/>
  <c r="AB407" i="2"/>
  <c r="AB447" i="2"/>
  <c r="R333" i="2"/>
  <c r="R334" i="2"/>
  <c r="R338" i="2"/>
  <c r="R339" i="2"/>
  <c r="R233" i="2"/>
  <c r="R234" i="2"/>
  <c r="R238" i="2"/>
  <c r="R239" i="2"/>
  <c r="R156" i="2"/>
  <c r="R143" i="2"/>
  <c r="R144" i="2"/>
  <c r="R148" i="2"/>
  <c r="R149" i="2"/>
  <c r="Z33" i="5" l="1"/>
  <c r="E106" i="11"/>
  <c r="Q27" i="9"/>
  <c r="Q28" i="9"/>
  <c r="Q31" i="9"/>
  <c r="Q29" i="9"/>
  <c r="Q22" i="9"/>
  <c r="Q24" i="9"/>
  <c r="Q23" i="9"/>
  <c r="Q17" i="9"/>
  <c r="P434" i="3"/>
  <c r="N434" i="3"/>
  <c r="O434" i="3" s="1"/>
  <c r="P469" i="3"/>
  <c r="N469" i="3"/>
  <c r="O469" i="3" s="1"/>
  <c r="N417" i="3"/>
  <c r="O417" i="3" s="1"/>
  <c r="P417" i="3"/>
  <c r="N477" i="3"/>
  <c r="O477" i="3" s="1"/>
  <c r="P477" i="3"/>
  <c r="N472" i="3"/>
  <c r="O472" i="3" s="1"/>
  <c r="P472" i="3"/>
  <c r="N395" i="3"/>
  <c r="O395" i="3" s="1"/>
  <c r="P395" i="3"/>
  <c r="P467" i="3"/>
  <c r="N467" i="3"/>
  <c r="O467" i="3" s="1"/>
  <c r="N505" i="3"/>
  <c r="O505" i="3" s="1"/>
  <c r="P505" i="3"/>
  <c r="P463" i="3"/>
  <c r="N463" i="3"/>
  <c r="O463" i="3" s="1"/>
  <c r="N497" i="3"/>
  <c r="O497" i="3" s="1"/>
  <c r="P497" i="3"/>
  <c r="P419" i="3"/>
  <c r="N419" i="3"/>
  <c r="O419" i="3" s="1"/>
  <c r="N455" i="3"/>
  <c r="O455" i="3" s="1"/>
  <c r="P455" i="3"/>
  <c r="P483" i="3"/>
  <c r="N483" i="3"/>
  <c r="O483" i="3" s="1"/>
  <c r="P449" i="3"/>
  <c r="N449" i="3"/>
  <c r="O449" i="3" s="1"/>
  <c r="N445" i="3"/>
  <c r="O445" i="3" s="1"/>
  <c r="P445" i="3"/>
  <c r="P440" i="3"/>
  <c r="N440" i="3"/>
  <c r="O440" i="3" s="1"/>
  <c r="P509" i="3"/>
  <c r="N509" i="3"/>
  <c r="O509" i="3" s="1"/>
  <c r="P424" i="3"/>
  <c r="N424" i="3"/>
  <c r="O424" i="3" s="1"/>
  <c r="P475" i="3"/>
  <c r="N475" i="3"/>
  <c r="O475" i="3" s="1"/>
  <c r="P432" i="3"/>
  <c r="N432" i="3"/>
  <c r="O432" i="3" s="1"/>
  <c r="P508" i="3"/>
  <c r="N508" i="3"/>
  <c r="O508" i="3" s="1"/>
  <c r="N470" i="3"/>
  <c r="O470" i="3" s="1"/>
  <c r="P470" i="3"/>
  <c r="P427" i="3"/>
  <c r="N427" i="3"/>
  <c r="O427" i="3" s="1"/>
  <c r="N388" i="3"/>
  <c r="O388" i="3" s="1"/>
  <c r="P388" i="3"/>
  <c r="N465" i="3"/>
  <c r="O465" i="3" s="1"/>
  <c r="P465" i="3"/>
  <c r="P458" i="3"/>
  <c r="N458" i="3"/>
  <c r="O458" i="3" s="1"/>
  <c r="P402" i="3"/>
  <c r="N402" i="3"/>
  <c r="O402" i="3" s="1"/>
  <c r="P448" i="3"/>
  <c r="N448" i="3"/>
  <c r="O448" i="3" s="1"/>
  <c r="P480" i="3"/>
  <c r="N480" i="3"/>
  <c r="O480" i="3" s="1"/>
  <c r="N397" i="3"/>
  <c r="O397" i="3" s="1"/>
  <c r="P397" i="3"/>
  <c r="N415" i="3"/>
  <c r="O415" i="3" s="1"/>
  <c r="P415" i="3"/>
  <c r="P407" i="3"/>
  <c r="N407" i="3"/>
  <c r="O407" i="3" s="1"/>
  <c r="N478" i="3"/>
  <c r="O478" i="3" s="1"/>
  <c r="P478" i="3"/>
  <c r="P439" i="3"/>
  <c r="N439" i="3"/>
  <c r="O439" i="3" s="1"/>
  <c r="N510" i="3"/>
  <c r="O510" i="3" s="1"/>
  <c r="P510" i="3"/>
  <c r="P429" i="3"/>
  <c r="N429" i="3"/>
  <c r="O429" i="3" s="1"/>
  <c r="P390" i="3"/>
  <c r="N390" i="3"/>
  <c r="O390" i="3" s="1"/>
  <c r="P464" i="3"/>
  <c r="N464" i="3"/>
  <c r="O464" i="3" s="1"/>
  <c r="N425" i="3"/>
  <c r="O425" i="3" s="1"/>
  <c r="P425" i="3"/>
  <c r="P493" i="3"/>
  <c r="N493" i="3"/>
  <c r="O493" i="3" s="1"/>
  <c r="P452" i="3"/>
  <c r="N452" i="3"/>
  <c r="O452" i="3" s="1"/>
  <c r="P453" i="3"/>
  <c r="N453" i="3"/>
  <c r="O453" i="3" s="1"/>
  <c r="P484" i="3"/>
  <c r="N484" i="3"/>
  <c r="O484" i="3" s="1"/>
  <c r="N450" i="3"/>
  <c r="O450" i="3" s="1"/>
  <c r="P450" i="3"/>
  <c r="P409" i="3"/>
  <c r="N409" i="3"/>
  <c r="O409" i="3" s="1"/>
  <c r="P399" i="3"/>
  <c r="N399" i="3"/>
  <c r="O399" i="3" s="1"/>
  <c r="P507" i="3"/>
  <c r="N507" i="3"/>
  <c r="O507" i="3" s="1"/>
  <c r="N490" i="3"/>
  <c r="O490" i="3" s="1"/>
  <c r="P490" i="3"/>
  <c r="N437" i="3"/>
  <c r="O437" i="3" s="1"/>
  <c r="P437" i="3"/>
  <c r="P389" i="3"/>
  <c r="N389" i="3"/>
  <c r="O389" i="3" s="1"/>
  <c r="N457" i="3"/>
  <c r="O457" i="3" s="1"/>
  <c r="P457" i="3"/>
  <c r="P398" i="3"/>
  <c r="N398" i="3"/>
  <c r="O398" i="3" s="1"/>
  <c r="T418" i="2"/>
  <c r="P392" i="3"/>
  <c r="N392" i="3"/>
  <c r="O392" i="3" s="1"/>
  <c r="P468" i="3"/>
  <c r="N468" i="3"/>
  <c r="O468" i="3" s="1"/>
  <c r="N430" i="3"/>
  <c r="O430" i="3" s="1"/>
  <c r="P430" i="3"/>
  <c r="N387" i="3"/>
  <c r="O387" i="3" s="1"/>
  <c r="P387" i="3"/>
  <c r="P502" i="3"/>
  <c r="N502" i="3"/>
  <c r="O502" i="3" s="1"/>
  <c r="P462" i="3"/>
  <c r="N462" i="3"/>
  <c r="O462" i="3" s="1"/>
  <c r="P498" i="3"/>
  <c r="N498" i="3"/>
  <c r="O498" i="3" s="1"/>
  <c r="P494" i="3"/>
  <c r="N494" i="3"/>
  <c r="O494" i="3" s="1"/>
  <c r="P454" i="3"/>
  <c r="N454" i="3"/>
  <c r="O454" i="3" s="1"/>
  <c r="P413" i="3"/>
  <c r="N413" i="3"/>
  <c r="O413" i="3" s="1"/>
  <c r="N485" i="3"/>
  <c r="O485" i="3" s="1"/>
  <c r="P485" i="3"/>
  <c r="P482" i="3"/>
  <c r="N482" i="3"/>
  <c r="O482" i="3" s="1"/>
  <c r="P404" i="3"/>
  <c r="N404" i="3"/>
  <c r="O404" i="3" s="1"/>
  <c r="P488" i="3"/>
  <c r="N488" i="3"/>
  <c r="O488" i="3" s="1"/>
  <c r="P442" i="3"/>
  <c r="N442" i="3"/>
  <c r="O442" i="3" s="1"/>
  <c r="N479" i="3"/>
  <c r="O479" i="3" s="1"/>
  <c r="P479" i="3"/>
  <c r="P433" i="3"/>
  <c r="N433" i="3"/>
  <c r="O433" i="3" s="1"/>
  <c r="N474" i="3"/>
  <c r="O474" i="3" s="1"/>
  <c r="P474" i="3"/>
  <c r="N473" i="3"/>
  <c r="O473" i="3" s="1"/>
  <c r="P473" i="3"/>
  <c r="P435" i="3"/>
  <c r="N435" i="3"/>
  <c r="O435" i="3" s="1"/>
  <c r="P504" i="3"/>
  <c r="N504" i="3"/>
  <c r="O504" i="3" s="1"/>
  <c r="P499" i="3"/>
  <c r="N499" i="3"/>
  <c r="O499" i="3" s="1"/>
  <c r="N500" i="3"/>
  <c r="O500" i="3" s="1"/>
  <c r="P500" i="3"/>
  <c r="P459" i="3"/>
  <c r="N459" i="3"/>
  <c r="O459" i="3" s="1"/>
  <c r="P418" i="3"/>
  <c r="N418" i="3"/>
  <c r="O418" i="3" s="1"/>
  <c r="N495" i="3"/>
  <c r="O495" i="3" s="1"/>
  <c r="P495" i="3"/>
  <c r="P412" i="3"/>
  <c r="N412" i="3"/>
  <c r="O412" i="3" s="1"/>
  <c r="P487" i="3"/>
  <c r="N487" i="3"/>
  <c r="O487" i="3" s="1"/>
  <c r="N410" i="3"/>
  <c r="O410" i="3" s="1"/>
  <c r="P410" i="3"/>
  <c r="P444" i="3"/>
  <c r="N444" i="3"/>
  <c r="O444" i="3" s="1"/>
  <c r="P438" i="3"/>
  <c r="N438" i="3"/>
  <c r="O438" i="3" s="1"/>
  <c r="N400" i="3"/>
  <c r="O400" i="3" s="1"/>
  <c r="P400" i="3"/>
  <c r="P403" i="3"/>
  <c r="N403" i="3"/>
  <c r="O403" i="3" s="1"/>
  <c r="P393" i="3"/>
  <c r="N393" i="3"/>
  <c r="O393" i="3" s="1"/>
  <c r="P423" i="3"/>
  <c r="N423" i="3"/>
  <c r="O423" i="3" s="1"/>
  <c r="P460" i="3"/>
  <c r="N460" i="3"/>
  <c r="O460" i="3" s="1"/>
  <c r="N405" i="3"/>
  <c r="O405" i="3" s="1"/>
  <c r="P405" i="3"/>
  <c r="P394" i="3"/>
  <c r="N394" i="3"/>
  <c r="O394" i="3" s="1"/>
  <c r="P428" i="3"/>
  <c r="N428" i="3"/>
  <c r="O428" i="3" s="1"/>
  <c r="P503" i="3"/>
  <c r="N503" i="3"/>
  <c r="O503" i="3" s="1"/>
  <c r="N422" i="3"/>
  <c r="O422" i="3" s="1"/>
  <c r="P422" i="3"/>
  <c r="N420" i="3"/>
  <c r="O420" i="3" s="1"/>
  <c r="P420" i="3"/>
  <c r="P492" i="3"/>
  <c r="N492" i="3"/>
  <c r="O492" i="3" s="1"/>
  <c r="P414" i="3"/>
  <c r="N414" i="3"/>
  <c r="O414" i="3" s="1"/>
  <c r="P489" i="3"/>
  <c r="N489" i="3"/>
  <c r="O489" i="3" s="1"/>
  <c r="P447" i="3"/>
  <c r="N447" i="3"/>
  <c r="O447" i="3" s="1"/>
  <c r="P408" i="3"/>
  <c r="N408" i="3"/>
  <c r="O408" i="3" s="1"/>
  <c r="P443" i="3"/>
  <c r="N443" i="3"/>
  <c r="O443" i="3" s="1"/>
  <c r="Q304" i="3"/>
  <c r="M283" i="3"/>
  <c r="Q358" i="3"/>
  <c r="M378" i="3"/>
  <c r="Q381" i="3"/>
  <c r="Q377" i="3"/>
  <c r="Q379" i="3"/>
  <c r="Q374" i="3"/>
  <c r="Q376" i="3"/>
  <c r="Q373" i="3"/>
  <c r="M368" i="3"/>
  <c r="N367" i="3" s="1"/>
  <c r="M358" i="3"/>
  <c r="N358" i="3" s="1"/>
  <c r="Q359" i="3"/>
  <c r="Q361" i="3"/>
  <c r="Q354" i="3"/>
  <c r="M353" i="3"/>
  <c r="N352" i="3" s="1"/>
  <c r="Q351" i="3"/>
  <c r="M343" i="3"/>
  <c r="N344" i="3" s="1"/>
  <c r="Q346" i="3"/>
  <c r="Q344" i="3"/>
  <c r="Q343" i="3"/>
  <c r="Q342" i="3"/>
  <c r="Q324" i="3"/>
  <c r="Q322" i="3"/>
  <c r="M323" i="3"/>
  <c r="N323" i="3" s="1"/>
  <c r="Q323" i="3"/>
  <c r="Q326" i="3"/>
  <c r="M313" i="3"/>
  <c r="N313" i="3" s="1"/>
  <c r="Q313" i="3"/>
  <c r="Q316" i="3"/>
  <c r="Q312" i="3"/>
  <c r="Q311" i="3"/>
  <c r="Q306" i="3"/>
  <c r="Q303" i="3"/>
  <c r="M303" i="3"/>
  <c r="N302" i="3" s="1"/>
  <c r="Q294" i="3"/>
  <c r="Q292" i="3"/>
  <c r="Q283" i="3"/>
  <c r="Q286" i="3"/>
  <c r="Q284" i="3"/>
  <c r="M278" i="3"/>
  <c r="N277" i="3" s="1"/>
  <c r="Q277" i="3"/>
  <c r="Q278" i="3"/>
  <c r="Q276" i="3"/>
  <c r="Q273" i="3"/>
  <c r="M273" i="3"/>
  <c r="N273" i="3" s="1"/>
  <c r="Q264" i="3"/>
  <c r="Q259" i="3"/>
  <c r="Q253" i="3"/>
  <c r="Q252" i="3"/>
  <c r="Q254" i="3"/>
  <c r="M253" i="3"/>
  <c r="N253" i="3" s="1"/>
  <c r="Q256" i="3"/>
  <c r="M248" i="3"/>
  <c r="N247" i="3" s="1"/>
  <c r="Q251" i="3"/>
  <c r="Q243" i="3"/>
  <c r="M243" i="3"/>
  <c r="N242" i="3" s="1"/>
  <c r="M238" i="3"/>
  <c r="N239" i="3" s="1"/>
  <c r="Q241" i="3"/>
  <c r="Q239" i="3"/>
  <c r="Q238" i="3"/>
  <c r="M228" i="3"/>
  <c r="N228" i="3" s="1"/>
  <c r="Q229" i="3"/>
  <c r="Q231" i="3"/>
  <c r="Q228" i="3"/>
  <c r="Q222" i="3"/>
  <c r="Q224" i="3"/>
  <c r="Q226" i="3"/>
  <c r="Q218" i="3"/>
  <c r="Q217" i="3"/>
  <c r="Q221" i="3"/>
  <c r="Q219" i="3"/>
  <c r="M208" i="3"/>
  <c r="N208" i="3" s="1"/>
  <c r="Q209" i="3"/>
  <c r="Q207" i="3"/>
  <c r="M203" i="3"/>
  <c r="N204" i="3" s="1"/>
  <c r="Q203" i="3"/>
  <c r="Q206" i="3"/>
  <c r="Q196" i="3"/>
  <c r="Q189" i="3"/>
  <c r="Q191" i="3"/>
  <c r="M188" i="3"/>
  <c r="N187" i="3" s="1"/>
  <c r="Q184" i="3"/>
  <c r="Q181" i="3"/>
  <c r="M163" i="3"/>
  <c r="N163" i="3" s="1"/>
  <c r="Q166" i="3"/>
  <c r="Q164" i="3"/>
  <c r="Q162" i="3"/>
  <c r="M268" i="3"/>
  <c r="N268" i="3" s="1"/>
  <c r="H81" i="5"/>
  <c r="Q334" i="3"/>
  <c r="Q336" i="3"/>
  <c r="Q332" i="3"/>
  <c r="Q333" i="3"/>
  <c r="Q212" i="3"/>
  <c r="Q216" i="3"/>
  <c r="N269" i="3"/>
  <c r="Q171" i="3"/>
  <c r="Q168" i="3"/>
  <c r="M168" i="3"/>
  <c r="N167" i="3" s="1"/>
  <c r="Y283" i="4"/>
  <c r="Y282" i="4"/>
  <c r="Y257" i="4"/>
  <c r="Y258" i="4"/>
  <c r="Y198" i="4"/>
  <c r="Y197" i="4"/>
  <c r="Q386" i="3"/>
  <c r="Q383" i="3"/>
  <c r="Q382" i="3"/>
  <c r="N355" i="3"/>
  <c r="M333" i="3"/>
  <c r="N332" i="3" s="1"/>
  <c r="Q232" i="3"/>
  <c r="Q236" i="3"/>
  <c r="Q233" i="3"/>
  <c r="Q173" i="3"/>
  <c r="Y377" i="4"/>
  <c r="Y378" i="4"/>
  <c r="Y133" i="4"/>
  <c r="Y132" i="4"/>
  <c r="Y238" i="4"/>
  <c r="Y237" i="4"/>
  <c r="Y303" i="4"/>
  <c r="Y302" i="4"/>
  <c r="Y382" i="4"/>
  <c r="Y383" i="4"/>
  <c r="N349" i="3"/>
  <c r="Q329" i="3"/>
  <c r="Q267" i="3"/>
  <c r="Q269" i="3"/>
  <c r="Q268" i="3"/>
  <c r="Q271" i="3"/>
  <c r="N227" i="3"/>
  <c r="Q227" i="3"/>
  <c r="Q169" i="3"/>
  <c r="Q363" i="3"/>
  <c r="N303" i="3"/>
  <c r="Q319" i="3"/>
  <c r="M318" i="3"/>
  <c r="N317" i="3" s="1"/>
  <c r="Q321" i="3"/>
  <c r="Q318" i="3"/>
  <c r="Q201" i="3"/>
  <c r="Q199" i="3"/>
  <c r="M198" i="3"/>
  <c r="N197" i="3" s="1"/>
  <c r="Q197" i="3"/>
  <c r="Y252" i="4"/>
  <c r="Y253" i="4"/>
  <c r="Y147" i="4"/>
  <c r="Y148" i="4"/>
  <c r="Q174" i="3"/>
  <c r="Q172" i="3"/>
  <c r="Q347" i="3"/>
  <c r="Q309" i="3"/>
  <c r="M308" i="3"/>
  <c r="N307" i="3" s="1"/>
  <c r="Q384" i="3"/>
  <c r="Q362" i="3"/>
  <c r="Q364" i="3"/>
  <c r="Q266" i="3"/>
  <c r="Q263" i="3"/>
  <c r="M263" i="3"/>
  <c r="N262" i="3" s="1"/>
  <c r="Q262" i="3"/>
  <c r="M298" i="3"/>
  <c r="N297" i="3" s="1"/>
  <c r="Q301" i="3"/>
  <c r="Q298" i="3"/>
  <c r="Q297" i="3"/>
  <c r="Q299" i="3"/>
  <c r="N299" i="3"/>
  <c r="M213" i="3"/>
  <c r="N212" i="3" s="1"/>
  <c r="Q214" i="3"/>
  <c r="Q213" i="3"/>
  <c r="N195" i="3"/>
  <c r="O195" i="3" s="1"/>
  <c r="P195" i="3" s="1"/>
  <c r="N194" i="3"/>
  <c r="Y263" i="4"/>
  <c r="Y262" i="4"/>
  <c r="Y223" i="4"/>
  <c r="Y222" i="4"/>
  <c r="Y182" i="4"/>
  <c r="Y183" i="4"/>
  <c r="Y213" i="4"/>
  <c r="Y212" i="4"/>
  <c r="Y362" i="4"/>
  <c r="Y363" i="4"/>
  <c r="M348" i="3"/>
  <c r="N347" i="3" s="1"/>
  <c r="Q349" i="3"/>
  <c r="Q348" i="3"/>
  <c r="Q331" i="3"/>
  <c r="M328" i="3"/>
  <c r="N327" i="3" s="1"/>
  <c r="Q328" i="3"/>
  <c r="Q327" i="3"/>
  <c r="Q308" i="3"/>
  <c r="M288" i="3"/>
  <c r="N287" i="3" s="1"/>
  <c r="Q291" i="3"/>
  <c r="Q288" i="3"/>
  <c r="N210" i="3"/>
  <c r="N170" i="3"/>
  <c r="M383" i="3"/>
  <c r="N383" i="3" s="1"/>
  <c r="N300" i="3"/>
  <c r="Y167" i="4"/>
  <c r="Y168" i="4"/>
  <c r="M373" i="3"/>
  <c r="N372" i="3" s="1"/>
  <c r="Q372" i="3"/>
  <c r="Q356" i="3"/>
  <c r="Q353" i="3"/>
  <c r="Q352" i="3"/>
  <c r="Q296" i="3"/>
  <c r="Q293" i="3"/>
  <c r="M293" i="3"/>
  <c r="N292" i="3" s="1"/>
  <c r="M233" i="3"/>
  <c r="N232" i="3" s="1"/>
  <c r="Q176" i="3"/>
  <c r="M173" i="3"/>
  <c r="N172" i="3" s="1"/>
  <c r="N350" i="3"/>
  <c r="Q307" i="3"/>
  <c r="Q247" i="3"/>
  <c r="Q249" i="3"/>
  <c r="Q248" i="3"/>
  <c r="Q167" i="3"/>
  <c r="Y277" i="4"/>
  <c r="Y278" i="4"/>
  <c r="Y122" i="4"/>
  <c r="Y123" i="4"/>
  <c r="Y327" i="4"/>
  <c r="Y328" i="4"/>
  <c r="Y317" i="4"/>
  <c r="Y318" i="4"/>
  <c r="Q366" i="3"/>
  <c r="M363" i="3"/>
  <c r="N362" i="3" s="1"/>
  <c r="N265" i="3"/>
  <c r="Q244" i="3"/>
  <c r="Q242" i="3"/>
  <c r="Q246" i="3"/>
  <c r="Y192" i="4"/>
  <c r="Y193" i="4"/>
  <c r="Y187" i="4"/>
  <c r="Y188" i="4"/>
  <c r="Y272" i="4"/>
  <c r="Y273" i="4"/>
  <c r="N278" i="3"/>
  <c r="Q198" i="3"/>
  <c r="N284" i="3"/>
  <c r="N205" i="3"/>
  <c r="Y173" i="4"/>
  <c r="Y172" i="4"/>
  <c r="Y162" i="4"/>
  <c r="Y163" i="4"/>
  <c r="Y297" i="4"/>
  <c r="Y298" i="4"/>
  <c r="Y312" i="4"/>
  <c r="Y313" i="4"/>
  <c r="N378" i="3"/>
  <c r="Q341" i="3"/>
  <c r="M338" i="3"/>
  <c r="N337" i="3" s="1"/>
  <c r="N319" i="3"/>
  <c r="Q257" i="3"/>
  <c r="M178" i="3"/>
  <c r="N177" i="3" s="1"/>
  <c r="Y288" i="4"/>
  <c r="Y287" i="4"/>
  <c r="Y368" i="4"/>
  <c r="Y367" i="4"/>
  <c r="Q314" i="3"/>
  <c r="N315" i="3"/>
  <c r="N314" i="3"/>
  <c r="N215" i="3"/>
  <c r="N213" i="3"/>
  <c r="Q193" i="3"/>
  <c r="N193" i="3"/>
  <c r="Y373" i="4"/>
  <c r="Y372" i="4"/>
  <c r="Y323" i="4"/>
  <c r="Y322" i="4"/>
  <c r="Y343" i="4"/>
  <c r="Y342" i="4"/>
  <c r="Y338" i="4"/>
  <c r="Y337" i="4"/>
  <c r="Y207" i="4"/>
  <c r="Y208" i="4"/>
  <c r="Q371" i="3"/>
  <c r="N270" i="3"/>
  <c r="N249" i="3"/>
  <c r="N230" i="3"/>
  <c r="Q211" i="3"/>
  <c r="Q188" i="3"/>
  <c r="N190" i="3"/>
  <c r="Y268" i="4"/>
  <c r="Y267" i="4"/>
  <c r="Y352" i="4"/>
  <c r="Y353" i="4"/>
  <c r="Y243" i="4"/>
  <c r="Y242" i="4"/>
  <c r="Y358" i="4"/>
  <c r="Y357" i="4"/>
  <c r="N345" i="3"/>
  <c r="Q302" i="3"/>
  <c r="N305" i="3"/>
  <c r="N283" i="3"/>
  <c r="N285" i="3"/>
  <c r="O285" i="3" s="1"/>
  <c r="P285" i="3" s="1"/>
  <c r="N243" i="3"/>
  <c r="M223" i="3"/>
  <c r="N222" i="3" s="1"/>
  <c r="Q202" i="3"/>
  <c r="M183" i="3"/>
  <c r="N182" i="3" s="1"/>
  <c r="Y178" i="4"/>
  <c r="Y177" i="4"/>
  <c r="Y118" i="4"/>
  <c r="Y117" i="4"/>
  <c r="Y292" i="4"/>
  <c r="Y293" i="4"/>
  <c r="N380" i="3"/>
  <c r="N379" i="3"/>
  <c r="N360" i="3"/>
  <c r="Q339" i="3"/>
  <c r="N298" i="3"/>
  <c r="M258" i="3"/>
  <c r="N257" i="3" s="1"/>
  <c r="N238" i="3"/>
  <c r="Q237" i="3"/>
  <c r="M218" i="3"/>
  <c r="N217" i="3" s="1"/>
  <c r="Q178" i="3"/>
  <c r="Q179" i="3"/>
  <c r="Y203" i="4"/>
  <c r="Y202" i="4"/>
  <c r="Y137" i="4"/>
  <c r="Y138" i="4"/>
  <c r="N312" i="3"/>
  <c r="Q274" i="3"/>
  <c r="N192" i="3"/>
  <c r="Q194" i="3"/>
  <c r="Y142" i="4"/>
  <c r="Y143" i="4"/>
  <c r="Y152" i="4"/>
  <c r="Y153" i="4"/>
  <c r="Y228" i="4"/>
  <c r="Y227" i="4"/>
  <c r="Y348" i="4"/>
  <c r="Y347" i="4"/>
  <c r="Y127" i="4"/>
  <c r="Y128" i="4"/>
  <c r="Q368" i="3"/>
  <c r="Q369" i="3"/>
  <c r="N308" i="3"/>
  <c r="N250" i="3"/>
  <c r="N248" i="3"/>
  <c r="Q187" i="3"/>
  <c r="Y308" i="4"/>
  <c r="Y307" i="4"/>
  <c r="Y247" i="4"/>
  <c r="Y248" i="4"/>
  <c r="Y157" i="4"/>
  <c r="Y158" i="4"/>
  <c r="N282" i="3"/>
  <c r="N245" i="3"/>
  <c r="Q182" i="3"/>
  <c r="Q183" i="3"/>
  <c r="Q186" i="3"/>
  <c r="Y218" i="4"/>
  <c r="Y217" i="4"/>
  <c r="Y232" i="4"/>
  <c r="Y233" i="4"/>
  <c r="Y333" i="4"/>
  <c r="Y332" i="4"/>
  <c r="N377" i="3"/>
  <c r="N357" i="3"/>
  <c r="Q357" i="3"/>
  <c r="Q338" i="3"/>
  <c r="N339" i="3"/>
  <c r="Q337" i="3"/>
  <c r="Q281" i="3"/>
  <c r="N279" i="3"/>
  <c r="Q258" i="3"/>
  <c r="Q261" i="3"/>
  <c r="N240" i="3"/>
  <c r="N199" i="3"/>
  <c r="Q177" i="3"/>
  <c r="H48" i="5"/>
  <c r="H64" i="5"/>
  <c r="E40" i="5"/>
  <c r="H40" i="5"/>
  <c r="E72" i="5"/>
  <c r="H72" i="5"/>
  <c r="E42" i="5"/>
  <c r="H42" i="5"/>
  <c r="E45" i="5"/>
  <c r="H45" i="5"/>
  <c r="E61" i="5"/>
  <c r="H61" i="5"/>
  <c r="E54" i="5"/>
  <c r="H54" i="5"/>
  <c r="E51" i="5"/>
  <c r="H51" i="5"/>
  <c r="E44" i="5"/>
  <c r="H44" i="5"/>
  <c r="E60" i="5"/>
  <c r="H60" i="5"/>
  <c r="E33" i="5"/>
  <c r="H33" i="5"/>
  <c r="E49" i="5"/>
  <c r="H49" i="5"/>
  <c r="E65" i="5"/>
  <c r="H65" i="5"/>
  <c r="E62" i="5"/>
  <c r="H62" i="5"/>
  <c r="E59" i="5"/>
  <c r="H59" i="5"/>
  <c r="E58" i="5"/>
  <c r="H58" i="5"/>
  <c r="E63" i="5"/>
  <c r="H63" i="5"/>
  <c r="E37" i="5"/>
  <c r="H37" i="5"/>
  <c r="E53" i="5"/>
  <c r="H53" i="5"/>
  <c r="E69" i="5"/>
  <c r="H69" i="5"/>
  <c r="E38" i="5"/>
  <c r="H38" i="5"/>
  <c r="E70" i="5"/>
  <c r="H70" i="5"/>
  <c r="E35" i="5"/>
  <c r="H35" i="5"/>
  <c r="E67" i="5"/>
  <c r="H67" i="5"/>
  <c r="E68" i="5"/>
  <c r="H68" i="5"/>
  <c r="E34" i="5"/>
  <c r="H34" i="5"/>
  <c r="E66" i="5"/>
  <c r="H66" i="5"/>
  <c r="E39" i="5"/>
  <c r="H39" i="5"/>
  <c r="E71" i="5"/>
  <c r="H71" i="5"/>
  <c r="E41" i="5"/>
  <c r="H41" i="5"/>
  <c r="E73" i="5"/>
  <c r="H73" i="5"/>
  <c r="E46" i="5"/>
  <c r="H46" i="5"/>
  <c r="E43" i="5"/>
  <c r="H43" i="5"/>
  <c r="E48" i="5"/>
  <c r="Q21" i="9"/>
  <c r="Y19" i="9"/>
  <c r="Q14" i="9"/>
  <c r="Q16" i="9"/>
  <c r="Y14" i="9"/>
  <c r="G106" i="5"/>
  <c r="D106" i="5"/>
  <c r="C106" i="5"/>
  <c r="AC106" i="5"/>
  <c r="AD507" i="2"/>
  <c r="D507" i="2" s="1"/>
  <c r="F106" i="5"/>
  <c r="AE507" i="2"/>
  <c r="E507" i="2" s="1"/>
  <c r="L107" i="1"/>
  <c r="F104" i="5"/>
  <c r="C104" i="5"/>
  <c r="AC104" i="5"/>
  <c r="R106" i="1"/>
  <c r="AB104" i="5"/>
  <c r="F103" i="11"/>
  <c r="AC103" i="5"/>
  <c r="F103" i="5"/>
  <c r="AB103" i="5"/>
  <c r="F102" i="11"/>
  <c r="H102" i="5"/>
  <c r="E102" i="5"/>
  <c r="AB102" i="5"/>
  <c r="F102" i="5"/>
  <c r="C102" i="5"/>
  <c r="F101" i="5"/>
  <c r="AC101" i="5"/>
  <c r="AB101" i="5"/>
  <c r="E100" i="5"/>
  <c r="R102" i="1"/>
  <c r="C100" i="5"/>
  <c r="AB100" i="5"/>
  <c r="F99" i="11"/>
  <c r="AC99" i="5"/>
  <c r="AB99" i="5"/>
  <c r="F99" i="5"/>
  <c r="C99" i="5"/>
  <c r="F98" i="11"/>
  <c r="AC98" i="5"/>
  <c r="D98" i="5"/>
  <c r="E97" i="5"/>
  <c r="H97" i="5"/>
  <c r="F97" i="11"/>
  <c r="C97" i="5"/>
  <c r="F97" i="5"/>
  <c r="AB97" i="5"/>
  <c r="AB96" i="5"/>
  <c r="AC96" i="5"/>
  <c r="C96" i="5"/>
  <c r="F96" i="5"/>
  <c r="F95" i="11"/>
  <c r="H95" i="11"/>
  <c r="F95" i="5"/>
  <c r="C95" i="5"/>
  <c r="AB95" i="5"/>
  <c r="AC95" i="5"/>
  <c r="E94" i="5"/>
  <c r="H94" i="5"/>
  <c r="C94" i="5"/>
  <c r="AB94" i="5"/>
  <c r="F94" i="5"/>
  <c r="F93" i="11"/>
  <c r="F92" i="11"/>
  <c r="G92" i="5"/>
  <c r="H91" i="5"/>
  <c r="E91" i="5"/>
  <c r="F91" i="5"/>
  <c r="AB91" i="5"/>
  <c r="C91" i="5"/>
  <c r="F91" i="11"/>
  <c r="H90" i="11"/>
  <c r="AC90" i="5"/>
  <c r="C90" i="5"/>
  <c r="F90" i="5"/>
  <c r="AB90" i="5"/>
  <c r="R92" i="1"/>
  <c r="H88" i="11"/>
  <c r="C88" i="5"/>
  <c r="AC88" i="5"/>
  <c r="AB88" i="5"/>
  <c r="F88" i="5"/>
  <c r="F88" i="11"/>
  <c r="F87" i="11"/>
  <c r="H86" i="5"/>
  <c r="E86" i="5"/>
  <c r="R88" i="1"/>
  <c r="F86" i="5"/>
  <c r="AB86" i="5"/>
  <c r="C86" i="5"/>
  <c r="F85" i="5"/>
  <c r="AB85" i="5"/>
  <c r="AC85" i="5"/>
  <c r="C85" i="5"/>
  <c r="H84" i="11"/>
  <c r="AB84" i="5"/>
  <c r="C84" i="5"/>
  <c r="F84" i="5"/>
  <c r="AC84" i="5"/>
  <c r="R86" i="1"/>
  <c r="F83" i="11"/>
  <c r="AB83" i="5"/>
  <c r="C83" i="5"/>
  <c r="AC83" i="5"/>
  <c r="AB82" i="5"/>
  <c r="C82" i="5"/>
  <c r="F82" i="5"/>
  <c r="AC82" i="5"/>
  <c r="F82" i="11"/>
  <c r="AB81" i="5"/>
  <c r="E81" i="5"/>
  <c r="H80" i="11"/>
  <c r="AC79" i="5"/>
  <c r="H79" i="11"/>
  <c r="AC78" i="5"/>
  <c r="AB78" i="5"/>
  <c r="AC77" i="5"/>
  <c r="L79" i="1"/>
  <c r="AC76" i="5"/>
  <c r="AC75" i="5"/>
  <c r="L77" i="1"/>
  <c r="AB74" i="5"/>
  <c r="AC74" i="5"/>
  <c r="X38" i="5"/>
  <c r="X59" i="5"/>
  <c r="X73" i="5"/>
  <c r="X63" i="5"/>
  <c r="X40" i="5"/>
  <c r="X56" i="5"/>
  <c r="X67" i="5"/>
  <c r="X34" i="5"/>
  <c r="X36" i="5"/>
  <c r="X41" i="5"/>
  <c r="X49" i="5"/>
  <c r="X65" i="5"/>
  <c r="X50" i="5"/>
  <c r="X35" i="5"/>
  <c r="X47" i="5"/>
  <c r="X69" i="5"/>
  <c r="X58" i="5"/>
  <c r="X37" i="5"/>
  <c r="X39" i="5"/>
  <c r="X55" i="5"/>
  <c r="X42" i="5"/>
  <c r="X54" i="5"/>
  <c r="X33" i="5"/>
  <c r="X44" i="5"/>
  <c r="X52" i="5"/>
  <c r="X60" i="5"/>
  <c r="X64" i="5"/>
  <c r="X66" i="5"/>
  <c r="AB66" i="5"/>
  <c r="L56" i="1"/>
  <c r="AB67" i="5"/>
  <c r="AC50" i="5"/>
  <c r="AB48" i="5"/>
  <c r="AB53" i="5"/>
  <c r="AB72" i="5"/>
  <c r="AB60" i="5"/>
  <c r="AC57" i="5"/>
  <c r="T389" i="2"/>
  <c r="AB71" i="5"/>
  <c r="AB68" i="5"/>
  <c r="AB65" i="5"/>
  <c r="AB62" i="5"/>
  <c r="AB51" i="5"/>
  <c r="AC47" i="5"/>
  <c r="AB46" i="5"/>
  <c r="AB45" i="5"/>
  <c r="AB43" i="5"/>
  <c r="R90" i="1"/>
  <c r="T388" i="2"/>
  <c r="R85" i="1"/>
  <c r="V419" i="2"/>
  <c r="W467" i="2"/>
  <c r="AC467" i="2" s="1"/>
  <c r="U412" i="2"/>
  <c r="V447" i="2"/>
  <c r="T414" i="2"/>
  <c r="T413" i="2"/>
  <c r="U468" i="2"/>
  <c r="L95" i="1"/>
  <c r="S257" i="2"/>
  <c r="T260" i="2" s="1"/>
  <c r="R95" i="1"/>
  <c r="S372" i="2"/>
  <c r="T374" i="2" s="1"/>
  <c r="V389" i="2"/>
  <c r="R101" i="1"/>
  <c r="U387" i="2"/>
  <c r="J93" i="1"/>
  <c r="U417" i="2"/>
  <c r="V413" i="2"/>
  <c r="U415" i="2"/>
  <c r="V388" i="2"/>
  <c r="U389" i="2"/>
  <c r="U390" i="2"/>
  <c r="W387" i="2"/>
  <c r="AC387" i="2" s="1"/>
  <c r="U420" i="2"/>
  <c r="R93" i="1"/>
  <c r="S417" i="2"/>
  <c r="T420" i="2"/>
  <c r="T415" i="2"/>
  <c r="W412" i="2"/>
  <c r="AC412" i="2" s="1"/>
  <c r="T390" i="2"/>
  <c r="V390" i="2"/>
  <c r="T387" i="2"/>
  <c r="T468" i="2"/>
  <c r="U414" i="2"/>
  <c r="V420" i="2"/>
  <c r="T412" i="2"/>
  <c r="V414" i="2"/>
  <c r="U413" i="2"/>
  <c r="U418" i="2"/>
  <c r="W417" i="2"/>
  <c r="AC417" i="2" s="1"/>
  <c r="V415" i="2"/>
  <c r="V412" i="2"/>
  <c r="S387" i="2"/>
  <c r="V387" i="2"/>
  <c r="S322" i="2"/>
  <c r="T325" i="2" s="1"/>
  <c r="T419" i="2"/>
  <c r="R97" i="1"/>
  <c r="R28" i="9"/>
  <c r="S28" i="9" s="1"/>
  <c r="R30" i="9"/>
  <c r="S30" i="9" s="1"/>
  <c r="R29" i="9"/>
  <c r="S29" i="9" s="1"/>
  <c r="R27" i="9"/>
  <c r="S27" i="9" s="1"/>
  <c r="Q26" i="9"/>
  <c r="Q18" i="9"/>
  <c r="Q20" i="9"/>
  <c r="Y15" i="9"/>
  <c r="Q13" i="9"/>
  <c r="Q12" i="9"/>
  <c r="U447" i="2"/>
  <c r="U449" i="2"/>
  <c r="R89" i="1"/>
  <c r="U448" i="2"/>
  <c r="T392" i="2"/>
  <c r="R105" i="1"/>
  <c r="U450" i="2"/>
  <c r="R99" i="1"/>
  <c r="T450" i="2"/>
  <c r="S392" i="2"/>
  <c r="T448" i="2"/>
  <c r="T395" i="2"/>
  <c r="T449" i="2"/>
  <c r="V450" i="2"/>
  <c r="V395" i="2"/>
  <c r="T469" i="2"/>
  <c r="R100" i="1"/>
  <c r="R84" i="1"/>
  <c r="U419" i="2"/>
  <c r="U394" i="2"/>
  <c r="T417" i="2"/>
  <c r="V418" i="2"/>
  <c r="V448" i="2"/>
  <c r="S447" i="2"/>
  <c r="W447" i="2"/>
  <c r="AC447" i="2" s="1"/>
  <c r="T447" i="2"/>
  <c r="T394" i="2"/>
  <c r="V469" i="2"/>
  <c r="T470" i="2"/>
  <c r="U470" i="2"/>
  <c r="V470" i="2"/>
  <c r="V394" i="2"/>
  <c r="U395" i="2"/>
  <c r="T467" i="2"/>
  <c r="U469" i="2"/>
  <c r="V393" i="2"/>
  <c r="W392" i="2"/>
  <c r="AC392" i="2" s="1"/>
  <c r="R94" i="1"/>
  <c r="T393" i="2"/>
  <c r="V392" i="2"/>
  <c r="U467" i="2"/>
  <c r="V468" i="2"/>
  <c r="S467" i="2"/>
  <c r="U393" i="2"/>
  <c r="R104" i="1"/>
  <c r="L86" i="1"/>
  <c r="L90" i="1"/>
  <c r="L83" i="1"/>
  <c r="L105" i="1"/>
  <c r="L94" i="1"/>
  <c r="L91" i="1"/>
  <c r="L97" i="1"/>
  <c r="L102" i="1"/>
  <c r="L85" i="1"/>
  <c r="H83" i="11"/>
  <c r="L78" i="1"/>
  <c r="H76" i="11"/>
  <c r="L88" i="1"/>
  <c r="H86" i="11"/>
  <c r="L87" i="1"/>
  <c r="L93" i="1"/>
  <c r="H91" i="11"/>
  <c r="L98" i="1"/>
  <c r="H96" i="11"/>
  <c r="L99" i="1"/>
  <c r="H97" i="11"/>
  <c r="L103" i="1"/>
  <c r="H101" i="11"/>
  <c r="L96" i="1"/>
  <c r="H94" i="11"/>
  <c r="L100" i="1"/>
  <c r="H98" i="11"/>
  <c r="L76" i="1"/>
  <c r="H74" i="11"/>
  <c r="L84" i="1"/>
  <c r="H82" i="11"/>
  <c r="L104" i="1"/>
  <c r="H102" i="11"/>
  <c r="L108" i="1"/>
  <c r="H106" i="11"/>
  <c r="L92" i="1"/>
  <c r="L106" i="1"/>
  <c r="L101" i="1"/>
  <c r="H99" i="11"/>
  <c r="L80" i="1"/>
  <c r="H78" i="11"/>
  <c r="AB33" i="5"/>
  <c r="AB34" i="5"/>
  <c r="AB41" i="5"/>
  <c r="AB40" i="5"/>
  <c r="AB39" i="5"/>
  <c r="AB38" i="5"/>
  <c r="AC32" i="5"/>
  <c r="S197" i="2"/>
  <c r="S167" i="2"/>
  <c r="T168" i="2" s="1"/>
  <c r="S162" i="2"/>
  <c r="T163" i="2" s="1"/>
  <c r="S147" i="2"/>
  <c r="T149" i="2" s="1"/>
  <c r="S297" i="2"/>
  <c r="T297" i="2" s="1"/>
  <c r="W432" i="2"/>
  <c r="AC432" i="2" s="1"/>
  <c r="U435" i="2"/>
  <c r="T434" i="2"/>
  <c r="V432" i="2"/>
  <c r="T435" i="2"/>
  <c r="V433" i="2"/>
  <c r="U432" i="2"/>
  <c r="V434" i="2"/>
  <c r="T432" i="2"/>
  <c r="T433" i="2"/>
  <c r="U434" i="2"/>
  <c r="S432" i="2"/>
  <c r="U433" i="2"/>
  <c r="V435" i="2"/>
  <c r="W477" i="2"/>
  <c r="AC477" i="2" s="1"/>
  <c r="T480" i="2"/>
  <c r="V478" i="2"/>
  <c r="U477" i="2"/>
  <c r="V479" i="2"/>
  <c r="U478" i="2"/>
  <c r="T477" i="2"/>
  <c r="V480" i="2"/>
  <c r="T478" i="2"/>
  <c r="S477" i="2"/>
  <c r="T479" i="2"/>
  <c r="U480" i="2"/>
  <c r="V477" i="2"/>
  <c r="U479" i="2"/>
  <c r="S252" i="2"/>
  <c r="T255" i="2" s="1"/>
  <c r="W397" i="2"/>
  <c r="AC397" i="2" s="1"/>
  <c r="U400" i="2"/>
  <c r="T399" i="2"/>
  <c r="V397" i="2"/>
  <c r="V399" i="2"/>
  <c r="T397" i="2"/>
  <c r="U399" i="2"/>
  <c r="T398" i="2"/>
  <c r="T400" i="2"/>
  <c r="V398" i="2"/>
  <c r="U397" i="2"/>
  <c r="U398" i="2"/>
  <c r="V400" i="2"/>
  <c r="S397" i="2"/>
  <c r="W402" i="2"/>
  <c r="AC402" i="2" s="1"/>
  <c r="V404" i="2"/>
  <c r="U403" i="2"/>
  <c r="V405" i="2"/>
  <c r="U404" i="2"/>
  <c r="T404" i="2"/>
  <c r="U402" i="2"/>
  <c r="T403" i="2"/>
  <c r="V402" i="2"/>
  <c r="V403" i="2"/>
  <c r="T402" i="2"/>
  <c r="U405" i="2"/>
  <c r="S402" i="2"/>
  <c r="T405" i="2"/>
  <c r="S382" i="2"/>
  <c r="T382" i="2" s="1"/>
  <c r="S222" i="2"/>
  <c r="T222" i="2" s="1"/>
  <c r="W452" i="2"/>
  <c r="AC452" i="2" s="1"/>
  <c r="U455" i="2"/>
  <c r="T454" i="2"/>
  <c r="V452" i="2"/>
  <c r="T455" i="2"/>
  <c r="V453" i="2"/>
  <c r="U452" i="2"/>
  <c r="U453" i="2"/>
  <c r="T452" i="2"/>
  <c r="U454" i="2"/>
  <c r="V455" i="2"/>
  <c r="T453" i="2"/>
  <c r="V454" i="2"/>
  <c r="S452" i="2"/>
  <c r="S347" i="2"/>
  <c r="T350" i="2" s="1"/>
  <c r="W422" i="2"/>
  <c r="AC422" i="2" s="1"/>
  <c r="V424" i="2"/>
  <c r="U423" i="2"/>
  <c r="T422" i="2"/>
  <c r="V425" i="2"/>
  <c r="U424" i="2"/>
  <c r="T423" i="2"/>
  <c r="S422" i="2"/>
  <c r="U425" i="2"/>
  <c r="V422" i="2"/>
  <c r="T424" i="2"/>
  <c r="T425" i="2"/>
  <c r="U422" i="2"/>
  <c r="V423" i="2"/>
  <c r="S362" i="2"/>
  <c r="T365" i="2" s="1"/>
  <c r="S212" i="2"/>
  <c r="T214" i="2" s="1"/>
  <c r="S272" i="2"/>
  <c r="T275" i="2" s="1"/>
  <c r="W472" i="2"/>
  <c r="AC472" i="2" s="1"/>
  <c r="U475" i="2"/>
  <c r="T474" i="2"/>
  <c r="V472" i="2"/>
  <c r="T475" i="2"/>
  <c r="V473" i="2"/>
  <c r="U472" i="2"/>
  <c r="V474" i="2"/>
  <c r="T472" i="2"/>
  <c r="T473" i="2"/>
  <c r="U474" i="2"/>
  <c r="S472" i="2"/>
  <c r="U473" i="2"/>
  <c r="V475" i="2"/>
  <c r="W497" i="2"/>
  <c r="AC497" i="2" s="1"/>
  <c r="T500" i="2"/>
  <c r="V498" i="2"/>
  <c r="U497" i="2"/>
  <c r="V499" i="2"/>
  <c r="U498" i="2"/>
  <c r="T497" i="2"/>
  <c r="U499" i="2"/>
  <c r="S497" i="2"/>
  <c r="T498" i="2"/>
  <c r="U500" i="2"/>
  <c r="V497" i="2"/>
  <c r="T499" i="2"/>
  <c r="V500" i="2"/>
  <c r="S247" i="2"/>
  <c r="T247" i="2" s="1"/>
  <c r="S302" i="2"/>
  <c r="T305" i="2" s="1"/>
  <c r="W442" i="2"/>
  <c r="AC442" i="2" s="1"/>
  <c r="V444" i="2"/>
  <c r="U443" i="2"/>
  <c r="T442" i="2"/>
  <c r="V445" i="2"/>
  <c r="U444" i="2"/>
  <c r="T443" i="2"/>
  <c r="S442" i="2"/>
  <c r="T444" i="2"/>
  <c r="V442" i="2"/>
  <c r="V443" i="2"/>
  <c r="U445" i="2"/>
  <c r="T445" i="2"/>
  <c r="U442" i="2"/>
  <c r="S327" i="2"/>
  <c r="T327" i="2" s="1"/>
  <c r="W407" i="2"/>
  <c r="AC407" i="2" s="1"/>
  <c r="V410" i="2"/>
  <c r="U409" i="2"/>
  <c r="T408" i="2"/>
  <c r="S407" i="2"/>
  <c r="U410" i="2"/>
  <c r="T409" i="2"/>
  <c r="V407" i="2"/>
  <c r="T410" i="2"/>
  <c r="U407" i="2"/>
  <c r="V408" i="2"/>
  <c r="U408" i="2"/>
  <c r="V409" i="2"/>
  <c r="T407" i="2"/>
  <c r="W427" i="2"/>
  <c r="AC427" i="2" s="1"/>
  <c r="V430" i="2"/>
  <c r="U429" i="2"/>
  <c r="T428" i="2"/>
  <c r="S427" i="2"/>
  <c r="U430" i="2"/>
  <c r="T429" i="2"/>
  <c r="V427" i="2"/>
  <c r="V428" i="2"/>
  <c r="T430" i="2"/>
  <c r="T427" i="2"/>
  <c r="U428" i="2"/>
  <c r="U427" i="2"/>
  <c r="V429" i="2"/>
  <c r="W482" i="2"/>
  <c r="AC482" i="2" s="1"/>
  <c r="V484" i="2"/>
  <c r="U483" i="2"/>
  <c r="T482" i="2"/>
  <c r="V485" i="2"/>
  <c r="U484" i="2"/>
  <c r="T483" i="2"/>
  <c r="S482" i="2"/>
  <c r="T484" i="2"/>
  <c r="V482" i="2"/>
  <c r="T485" i="2"/>
  <c r="V483" i="2"/>
  <c r="U485" i="2"/>
  <c r="U482" i="2"/>
  <c r="W487" i="2"/>
  <c r="AC487" i="2" s="1"/>
  <c r="V490" i="2"/>
  <c r="U489" i="2"/>
  <c r="T488" i="2"/>
  <c r="S487" i="2"/>
  <c r="U490" i="2"/>
  <c r="T489" i="2"/>
  <c r="V487" i="2"/>
  <c r="T490" i="2"/>
  <c r="U487" i="2"/>
  <c r="V488" i="2"/>
  <c r="V489" i="2"/>
  <c r="T487" i="2"/>
  <c r="U488" i="2"/>
  <c r="S287" i="2"/>
  <c r="T287" i="2" s="1"/>
  <c r="W462" i="2"/>
  <c r="AC462" i="2" s="1"/>
  <c r="V464" i="2"/>
  <c r="U463" i="2"/>
  <c r="T462" i="2"/>
  <c r="V465" i="2"/>
  <c r="U464" i="2"/>
  <c r="T463" i="2"/>
  <c r="S462" i="2"/>
  <c r="U465" i="2"/>
  <c r="V462" i="2"/>
  <c r="T464" i="2"/>
  <c r="T465" i="2"/>
  <c r="U462" i="2"/>
  <c r="V463" i="2"/>
  <c r="S242" i="2"/>
  <c r="T242" i="2" s="1"/>
  <c r="W457" i="2"/>
  <c r="AC457" i="2" s="1"/>
  <c r="T460" i="2"/>
  <c r="V458" i="2"/>
  <c r="U457" i="2"/>
  <c r="V459" i="2"/>
  <c r="U458" i="2"/>
  <c r="T457" i="2"/>
  <c r="U459" i="2"/>
  <c r="S457" i="2"/>
  <c r="T458" i="2"/>
  <c r="U460" i="2"/>
  <c r="T459" i="2"/>
  <c r="V460" i="2"/>
  <c r="V457" i="2"/>
  <c r="S282" i="2"/>
  <c r="T285" i="2" s="1"/>
  <c r="S367" i="2"/>
  <c r="T367" i="2" s="1"/>
  <c r="S232" i="2"/>
  <c r="T233" i="2" s="1"/>
  <c r="W492" i="2"/>
  <c r="AC492" i="2" s="1"/>
  <c r="U495" i="2"/>
  <c r="T494" i="2"/>
  <c r="V492" i="2"/>
  <c r="T495" i="2"/>
  <c r="V493" i="2"/>
  <c r="U492" i="2"/>
  <c r="U493" i="2"/>
  <c r="S492" i="2"/>
  <c r="V495" i="2"/>
  <c r="T493" i="2"/>
  <c r="V494" i="2"/>
  <c r="T492" i="2"/>
  <c r="U494" i="2"/>
  <c r="S307" i="2"/>
  <c r="T310" i="2" s="1"/>
  <c r="S292" i="2"/>
  <c r="T293" i="2" s="1"/>
  <c r="S312" i="2"/>
  <c r="T313" i="2" s="1"/>
  <c r="S332" i="2"/>
  <c r="T334" i="2" s="1"/>
  <c r="S352" i="2"/>
  <c r="T353" i="2" s="1"/>
  <c r="S217" i="2"/>
  <c r="T219" i="2" s="1"/>
  <c r="W437" i="2"/>
  <c r="AC437" i="2" s="1"/>
  <c r="T440" i="2"/>
  <c r="V438" i="2"/>
  <c r="U437" i="2"/>
  <c r="V439" i="2"/>
  <c r="U438" i="2"/>
  <c r="T437" i="2"/>
  <c r="V440" i="2"/>
  <c r="T438" i="2"/>
  <c r="S437" i="2"/>
  <c r="U440" i="2"/>
  <c r="V437" i="2"/>
  <c r="U439" i="2"/>
  <c r="T439" i="2"/>
  <c r="S317" i="2"/>
  <c r="T320" i="2" s="1"/>
  <c r="S237" i="2"/>
  <c r="T239" i="2" s="1"/>
  <c r="S277" i="2"/>
  <c r="T280" i="2" s="1"/>
  <c r="S337" i="2"/>
  <c r="T339" i="2" s="1"/>
  <c r="S357" i="2"/>
  <c r="T359" i="2" s="1"/>
  <c r="S377" i="2"/>
  <c r="T378" i="2" s="1"/>
  <c r="S227" i="2"/>
  <c r="T227" i="2" s="1"/>
  <c r="S262" i="2"/>
  <c r="T262" i="2" s="1"/>
  <c r="S267" i="2"/>
  <c r="T269" i="2" s="1"/>
  <c r="W502" i="2"/>
  <c r="AC502" i="2" s="1"/>
  <c r="V504" i="2"/>
  <c r="U503" i="2"/>
  <c r="T502" i="2"/>
  <c r="V505" i="2"/>
  <c r="U504" i="2"/>
  <c r="T503" i="2"/>
  <c r="S502" i="2"/>
  <c r="U505" i="2"/>
  <c r="V502" i="2"/>
  <c r="T504" i="2"/>
  <c r="V503" i="2"/>
  <c r="T505" i="2"/>
  <c r="U502" i="2"/>
  <c r="V510" i="2"/>
  <c r="U509" i="2"/>
  <c r="T508" i="2"/>
  <c r="S507" i="2"/>
  <c r="U510" i="2"/>
  <c r="T509" i="2"/>
  <c r="V507" i="2"/>
  <c r="V508" i="2"/>
  <c r="T510" i="2"/>
  <c r="V509" i="2"/>
  <c r="U508" i="2"/>
  <c r="U507" i="2"/>
  <c r="T507" i="2"/>
  <c r="S342" i="2"/>
  <c r="T345" i="2" s="1"/>
  <c r="S207" i="2"/>
  <c r="T209" i="2" s="1"/>
  <c r="S202" i="2"/>
  <c r="T202" i="2" s="1"/>
  <c r="S192" i="2"/>
  <c r="T195" i="2" s="1"/>
  <c r="S187" i="2"/>
  <c r="T187" i="2" s="1"/>
  <c r="S182" i="2"/>
  <c r="T184" i="2" s="1"/>
  <c r="S177" i="2"/>
  <c r="T178" i="2" s="1"/>
  <c r="S172" i="2"/>
  <c r="T174" i="2" s="1"/>
  <c r="S157" i="2"/>
  <c r="T157" i="2" s="1"/>
  <c r="S152" i="2"/>
  <c r="T153" i="2" s="1"/>
  <c r="S142" i="2"/>
  <c r="T144" i="2" s="1"/>
  <c r="S137" i="2"/>
  <c r="T139" i="2" s="1"/>
  <c r="S17" i="2"/>
  <c r="T19" i="2" s="1"/>
  <c r="E32" i="5" l="1"/>
  <c r="C507" i="2"/>
  <c r="I108" i="1"/>
  <c r="R31" i="9"/>
  <c r="S31" i="9" s="1"/>
  <c r="R22" i="9"/>
  <c r="S22" i="9" s="1"/>
  <c r="R23" i="9"/>
  <c r="S23" i="9" s="1"/>
  <c r="R25" i="9"/>
  <c r="S25" i="9" s="1"/>
  <c r="R24" i="9"/>
  <c r="S24" i="9" s="1"/>
  <c r="R18" i="9"/>
  <c r="S18" i="9" s="1"/>
  <c r="R21" i="9"/>
  <c r="S21" i="9" s="1"/>
  <c r="R15" i="9"/>
  <c r="S15" i="9" s="1"/>
  <c r="T384" i="2"/>
  <c r="T385" i="2"/>
  <c r="T383" i="2"/>
  <c r="T379" i="2"/>
  <c r="T380" i="2"/>
  <c r="T377" i="2"/>
  <c r="T372" i="2"/>
  <c r="T373" i="2"/>
  <c r="T375" i="2"/>
  <c r="T369" i="2"/>
  <c r="T370" i="2"/>
  <c r="T368" i="2"/>
  <c r="T364" i="2"/>
  <c r="T363" i="2"/>
  <c r="T362" i="2"/>
  <c r="T358" i="2"/>
  <c r="T357" i="2"/>
  <c r="T360" i="2"/>
  <c r="T355" i="2"/>
  <c r="T352" i="2"/>
  <c r="T354" i="2"/>
  <c r="T347" i="2"/>
  <c r="T349" i="2"/>
  <c r="T348" i="2"/>
  <c r="T292" i="2"/>
  <c r="T283" i="2"/>
  <c r="T282" i="2"/>
  <c r="T284" i="2"/>
  <c r="U284" i="2" s="1"/>
  <c r="V284" i="2" s="1"/>
  <c r="T257" i="2"/>
  <c r="T238" i="2"/>
  <c r="T215" i="2"/>
  <c r="T212" i="2"/>
  <c r="T213" i="2"/>
  <c r="N385" i="3"/>
  <c r="N384" i="3"/>
  <c r="N382" i="3"/>
  <c r="O380" i="3"/>
  <c r="P380" i="3" s="1"/>
  <c r="O379" i="3"/>
  <c r="P379" i="3" s="1"/>
  <c r="O377" i="3"/>
  <c r="P377" i="3" s="1"/>
  <c r="O378" i="3"/>
  <c r="P378" i="3" s="1"/>
  <c r="N375" i="3"/>
  <c r="N374" i="3"/>
  <c r="N373" i="3"/>
  <c r="O373" i="3" s="1"/>
  <c r="P373" i="3" s="1"/>
  <c r="N370" i="3"/>
  <c r="N368" i="3"/>
  <c r="N369" i="3"/>
  <c r="N365" i="3"/>
  <c r="N363" i="3"/>
  <c r="N364" i="3"/>
  <c r="O364" i="3" s="1"/>
  <c r="P364" i="3" s="1"/>
  <c r="N359" i="3"/>
  <c r="O358" i="3" s="1"/>
  <c r="P358" i="3" s="1"/>
  <c r="O357" i="3"/>
  <c r="P357" i="3" s="1"/>
  <c r="N353" i="3"/>
  <c r="N354" i="3"/>
  <c r="O353" i="3" s="1"/>
  <c r="P353" i="3" s="1"/>
  <c r="N348" i="3"/>
  <c r="O348" i="3" s="1"/>
  <c r="P348" i="3" s="1"/>
  <c r="N342" i="3"/>
  <c r="O345" i="3" s="1"/>
  <c r="P345" i="3" s="1"/>
  <c r="N343" i="3"/>
  <c r="O343" i="3" s="1"/>
  <c r="P343" i="3" s="1"/>
  <c r="N335" i="3"/>
  <c r="N334" i="3"/>
  <c r="N333" i="3"/>
  <c r="N330" i="3"/>
  <c r="N329" i="3"/>
  <c r="N328" i="3"/>
  <c r="N325" i="3"/>
  <c r="N324" i="3"/>
  <c r="N322" i="3"/>
  <c r="N320" i="3"/>
  <c r="N318" i="3"/>
  <c r="O318" i="3" s="1"/>
  <c r="P318" i="3" s="1"/>
  <c r="O317" i="3"/>
  <c r="P317" i="3" s="1"/>
  <c r="O315" i="3"/>
  <c r="P315" i="3" s="1"/>
  <c r="O314" i="3"/>
  <c r="P314" i="3" s="1"/>
  <c r="O313" i="3"/>
  <c r="P313" i="3" s="1"/>
  <c r="O312" i="3"/>
  <c r="P312" i="3" s="1"/>
  <c r="N310" i="3"/>
  <c r="N309" i="3"/>
  <c r="N304" i="3"/>
  <c r="O304" i="3" s="1"/>
  <c r="P304" i="3" s="1"/>
  <c r="O302" i="3"/>
  <c r="P302" i="3" s="1"/>
  <c r="O300" i="3"/>
  <c r="P300" i="3" s="1"/>
  <c r="O299" i="3"/>
  <c r="P299" i="3" s="1"/>
  <c r="O298" i="3"/>
  <c r="P298" i="3" s="1"/>
  <c r="O297" i="3"/>
  <c r="P297" i="3" s="1"/>
  <c r="N295" i="3"/>
  <c r="N294" i="3"/>
  <c r="N293" i="3"/>
  <c r="N290" i="3"/>
  <c r="N289" i="3"/>
  <c r="N288" i="3"/>
  <c r="O290" i="3" s="1"/>
  <c r="P290" i="3" s="1"/>
  <c r="O284" i="3"/>
  <c r="P284" i="3" s="1"/>
  <c r="O283" i="3"/>
  <c r="P283" i="3" s="1"/>
  <c r="O282" i="3"/>
  <c r="P282" i="3" s="1"/>
  <c r="Q285" i="3" s="1"/>
  <c r="R282" i="3" s="1"/>
  <c r="N280" i="3"/>
  <c r="O280" i="3" s="1"/>
  <c r="P280" i="3" s="1"/>
  <c r="O278" i="3"/>
  <c r="P278" i="3" s="1"/>
  <c r="N275" i="3"/>
  <c r="N274" i="3"/>
  <c r="N272" i="3"/>
  <c r="O272" i="3" s="1"/>
  <c r="P272" i="3" s="1"/>
  <c r="N264" i="3"/>
  <c r="N263" i="3"/>
  <c r="O263" i="3" s="1"/>
  <c r="P263" i="3" s="1"/>
  <c r="N260" i="3"/>
  <c r="N259" i="3"/>
  <c r="N258" i="3"/>
  <c r="N255" i="3"/>
  <c r="N254" i="3"/>
  <c r="N252" i="3"/>
  <c r="O250" i="3"/>
  <c r="P250" i="3" s="1"/>
  <c r="O249" i="3"/>
  <c r="P249" i="3" s="1"/>
  <c r="O248" i="3"/>
  <c r="P248" i="3" s="1"/>
  <c r="O247" i="3"/>
  <c r="P247" i="3" s="1"/>
  <c r="N244" i="3"/>
  <c r="O245" i="3" s="1"/>
  <c r="P245" i="3" s="1"/>
  <c r="O243" i="3"/>
  <c r="P243" i="3" s="1"/>
  <c r="O242" i="3"/>
  <c r="P242" i="3" s="1"/>
  <c r="N237" i="3"/>
  <c r="O239" i="3" s="1"/>
  <c r="P239" i="3" s="1"/>
  <c r="O240" i="3"/>
  <c r="P240" i="3" s="1"/>
  <c r="N235" i="3"/>
  <c r="N234" i="3"/>
  <c r="N233" i="3"/>
  <c r="N229" i="3"/>
  <c r="O229" i="3" s="1"/>
  <c r="P229" i="3" s="1"/>
  <c r="O227" i="3"/>
  <c r="P227" i="3" s="1"/>
  <c r="N225" i="3"/>
  <c r="N224" i="3"/>
  <c r="N223" i="3"/>
  <c r="O223" i="3" s="1"/>
  <c r="P223" i="3" s="1"/>
  <c r="N219" i="3"/>
  <c r="N220" i="3"/>
  <c r="N218" i="3"/>
  <c r="O218" i="3" s="1"/>
  <c r="P218" i="3" s="1"/>
  <c r="N214" i="3"/>
  <c r="O214" i="3" s="1"/>
  <c r="P214" i="3" s="1"/>
  <c r="O212" i="3"/>
  <c r="P212" i="3" s="1"/>
  <c r="N209" i="3"/>
  <c r="N207" i="3"/>
  <c r="O208" i="3" s="1"/>
  <c r="P208" i="3" s="1"/>
  <c r="N203" i="3"/>
  <c r="N202" i="3"/>
  <c r="O205" i="3" s="1"/>
  <c r="P205" i="3" s="1"/>
  <c r="N200" i="3"/>
  <c r="N198" i="3"/>
  <c r="O194" i="3"/>
  <c r="P194" i="3" s="1"/>
  <c r="O193" i="3"/>
  <c r="P193" i="3" s="1"/>
  <c r="O192" i="3"/>
  <c r="P192" i="3" s="1"/>
  <c r="N188" i="3"/>
  <c r="N189" i="3"/>
  <c r="O190" i="3" s="1"/>
  <c r="P190" i="3" s="1"/>
  <c r="N185" i="3"/>
  <c r="N184" i="3"/>
  <c r="N183" i="3"/>
  <c r="O183" i="3" s="1"/>
  <c r="P183" i="3" s="1"/>
  <c r="N180" i="3"/>
  <c r="N178" i="3"/>
  <c r="N179" i="3"/>
  <c r="N175" i="3"/>
  <c r="N174" i="3"/>
  <c r="N173" i="3"/>
  <c r="N169" i="3"/>
  <c r="N168" i="3"/>
  <c r="N165" i="3"/>
  <c r="N164" i="3"/>
  <c r="N162" i="3"/>
  <c r="N340" i="3"/>
  <c r="N338" i="3"/>
  <c r="N267" i="3"/>
  <c r="O269" i="3" s="1"/>
  <c r="P269" i="3" s="1"/>
  <c r="AB75" i="5"/>
  <c r="H75" i="11"/>
  <c r="AB77" i="5"/>
  <c r="H77" i="11"/>
  <c r="L81" i="1"/>
  <c r="AB79" i="5"/>
  <c r="AD212" i="2"/>
  <c r="D212" i="2" s="1"/>
  <c r="AB36" i="5"/>
  <c r="AC36" i="5"/>
  <c r="AB55" i="5"/>
  <c r="AC55" i="5"/>
  <c r="AB52" i="5"/>
  <c r="AC52" i="5"/>
  <c r="L58" i="1"/>
  <c r="AC56" i="5"/>
  <c r="AD227" i="2"/>
  <c r="E282" i="2"/>
  <c r="AD257" i="2"/>
  <c r="AD237" i="2"/>
  <c r="AD262" i="2"/>
  <c r="AD252" i="2"/>
  <c r="H66" i="11"/>
  <c r="L82" i="1"/>
  <c r="L68" i="1"/>
  <c r="R17" i="9"/>
  <c r="S17" i="9" s="1"/>
  <c r="R16" i="9"/>
  <c r="S16" i="9" s="1"/>
  <c r="R87" i="1"/>
  <c r="F85" i="11"/>
  <c r="F106" i="11"/>
  <c r="R108" i="1"/>
  <c r="E106" i="5"/>
  <c r="H106" i="5"/>
  <c r="F105" i="11"/>
  <c r="R107" i="1"/>
  <c r="H105" i="11"/>
  <c r="AB105" i="5"/>
  <c r="AC105" i="5"/>
  <c r="C105" i="5"/>
  <c r="F105" i="5"/>
  <c r="E105" i="11"/>
  <c r="AE502" i="2"/>
  <c r="E502" i="2" s="1"/>
  <c r="AD502" i="2"/>
  <c r="D502" i="2" s="1"/>
  <c r="F104" i="11"/>
  <c r="D104" i="5"/>
  <c r="G104" i="5"/>
  <c r="E104" i="11"/>
  <c r="AE497" i="2"/>
  <c r="E497" i="2" s="1"/>
  <c r="AD497" i="2"/>
  <c r="D497" i="2" s="1"/>
  <c r="H104" i="5"/>
  <c r="E104" i="5"/>
  <c r="J104" i="1"/>
  <c r="J105" i="1"/>
  <c r="G103" i="5"/>
  <c r="D103" i="5"/>
  <c r="E103" i="11"/>
  <c r="AD492" i="2"/>
  <c r="D492" i="2" s="1"/>
  <c r="AE492" i="2"/>
  <c r="E492" i="2" s="1"/>
  <c r="H103" i="5"/>
  <c r="E103" i="5"/>
  <c r="G102" i="5"/>
  <c r="D102" i="5"/>
  <c r="J100" i="1"/>
  <c r="E102" i="11"/>
  <c r="AD487" i="2"/>
  <c r="D487" i="2" s="1"/>
  <c r="AE487" i="2"/>
  <c r="E487" i="2" s="1"/>
  <c r="E101" i="11"/>
  <c r="AE482" i="2"/>
  <c r="E482" i="2" s="1"/>
  <c r="AD482" i="2"/>
  <c r="D482" i="2" s="1"/>
  <c r="G101" i="5"/>
  <c r="D101" i="5"/>
  <c r="E101" i="5"/>
  <c r="H101" i="5"/>
  <c r="F101" i="11"/>
  <c r="R103" i="1"/>
  <c r="G100" i="5"/>
  <c r="D100" i="5"/>
  <c r="F100" i="11"/>
  <c r="E100" i="11"/>
  <c r="AE477" i="2"/>
  <c r="E477" i="2" s="1"/>
  <c r="AD477" i="2"/>
  <c r="D477" i="2" s="1"/>
  <c r="H99" i="5"/>
  <c r="E99" i="5"/>
  <c r="E99" i="11"/>
  <c r="AD472" i="2"/>
  <c r="D472" i="2" s="1"/>
  <c r="AE472" i="2"/>
  <c r="E472" i="2" s="1"/>
  <c r="J99" i="1"/>
  <c r="J101" i="1"/>
  <c r="G99" i="5"/>
  <c r="D99" i="5"/>
  <c r="H98" i="5"/>
  <c r="E98" i="5"/>
  <c r="E98" i="11"/>
  <c r="AD467" i="2"/>
  <c r="D467" i="2" s="1"/>
  <c r="AE467" i="2"/>
  <c r="E467" i="2" s="1"/>
  <c r="G97" i="5"/>
  <c r="D97" i="5"/>
  <c r="E97" i="11"/>
  <c r="AE462" i="2"/>
  <c r="E462" i="2" s="1"/>
  <c r="AD462" i="2"/>
  <c r="D462" i="2" s="1"/>
  <c r="F96" i="11"/>
  <c r="R98" i="1"/>
  <c r="J97" i="1"/>
  <c r="D96" i="5"/>
  <c r="G96" i="5"/>
  <c r="E96" i="11"/>
  <c r="AE457" i="2"/>
  <c r="E457" i="2" s="1"/>
  <c r="AD457" i="2"/>
  <c r="D457" i="2" s="1"/>
  <c r="H96" i="5"/>
  <c r="E96" i="5"/>
  <c r="J94" i="1"/>
  <c r="J95" i="1"/>
  <c r="G95" i="5"/>
  <c r="D95" i="5"/>
  <c r="E95" i="5"/>
  <c r="H95" i="5"/>
  <c r="E95" i="11"/>
  <c r="AD452" i="2"/>
  <c r="D452" i="2" s="1"/>
  <c r="AE452" i="2"/>
  <c r="E452" i="2" s="1"/>
  <c r="F94" i="11"/>
  <c r="R96" i="1"/>
  <c r="G94" i="5"/>
  <c r="D94" i="5"/>
  <c r="E94" i="11"/>
  <c r="AE447" i="2"/>
  <c r="E447" i="2" s="1"/>
  <c r="AD447" i="2"/>
  <c r="D447" i="2" s="1"/>
  <c r="H93" i="11"/>
  <c r="C93" i="5"/>
  <c r="AB93" i="5"/>
  <c r="F93" i="5"/>
  <c r="AC93" i="5"/>
  <c r="E93" i="11"/>
  <c r="AE442" i="2"/>
  <c r="E442" i="2" s="1"/>
  <c r="AD442" i="2"/>
  <c r="D442" i="2" s="1"/>
  <c r="E92" i="11"/>
  <c r="AE437" i="2"/>
  <c r="E437" i="2" s="1"/>
  <c r="AD437" i="2"/>
  <c r="D437" i="2" s="1"/>
  <c r="D91" i="5"/>
  <c r="G91" i="5"/>
  <c r="E91" i="11"/>
  <c r="AE432" i="2"/>
  <c r="E432" i="2" s="1"/>
  <c r="AD432" i="2"/>
  <c r="D432" i="2" s="1"/>
  <c r="E90" i="11"/>
  <c r="AD427" i="2"/>
  <c r="D427" i="2" s="1"/>
  <c r="AE427" i="2"/>
  <c r="E427" i="2" s="1"/>
  <c r="H90" i="5"/>
  <c r="E90" i="5"/>
  <c r="F90" i="11"/>
  <c r="G90" i="5"/>
  <c r="D90" i="5"/>
  <c r="J89" i="1"/>
  <c r="J87" i="1"/>
  <c r="F89" i="11"/>
  <c r="R91" i="1"/>
  <c r="E89" i="11"/>
  <c r="AE422" i="2"/>
  <c r="E422" i="2" s="1"/>
  <c r="AD422" i="2"/>
  <c r="D422" i="2" s="1"/>
  <c r="H89" i="11"/>
  <c r="AC89" i="5"/>
  <c r="AB89" i="5"/>
  <c r="F89" i="5"/>
  <c r="C89" i="5"/>
  <c r="J90" i="1"/>
  <c r="D88" i="5"/>
  <c r="G88" i="5"/>
  <c r="E88" i="11"/>
  <c r="AE417" i="2"/>
  <c r="E417" i="2" s="1"/>
  <c r="AD417" i="2"/>
  <c r="D417" i="2" s="1"/>
  <c r="E88" i="5"/>
  <c r="H88" i="5"/>
  <c r="J85" i="1"/>
  <c r="E87" i="11"/>
  <c r="AE412" i="2"/>
  <c r="E412" i="2" s="1"/>
  <c r="AD412" i="2"/>
  <c r="D412" i="2" s="1"/>
  <c r="C87" i="5"/>
  <c r="AC87" i="5"/>
  <c r="AB87" i="5"/>
  <c r="F87" i="5"/>
  <c r="H87" i="11"/>
  <c r="L89" i="1"/>
  <c r="G86" i="5"/>
  <c r="D86" i="5"/>
  <c r="E86" i="11"/>
  <c r="AE407" i="2"/>
  <c r="E407" i="2" s="1"/>
  <c r="AD407" i="2"/>
  <c r="D407" i="2" s="1"/>
  <c r="F86" i="11"/>
  <c r="E85" i="5"/>
  <c r="H85" i="5"/>
  <c r="E85" i="11"/>
  <c r="AD402" i="2"/>
  <c r="D402" i="2" s="1"/>
  <c r="AE402" i="2"/>
  <c r="E402" i="2" s="1"/>
  <c r="G85" i="5"/>
  <c r="D85" i="5"/>
  <c r="E84" i="11"/>
  <c r="AD397" i="2"/>
  <c r="D397" i="2" s="1"/>
  <c r="AE397" i="2"/>
  <c r="E397" i="2" s="1"/>
  <c r="G84" i="5"/>
  <c r="D84" i="5"/>
  <c r="F84" i="11"/>
  <c r="H84" i="5"/>
  <c r="E84" i="5"/>
  <c r="D83" i="5"/>
  <c r="G83" i="5"/>
  <c r="J84" i="1"/>
  <c r="H83" i="5"/>
  <c r="E83" i="5"/>
  <c r="D82" i="5"/>
  <c r="G82" i="5"/>
  <c r="E82" i="11"/>
  <c r="AD387" i="2"/>
  <c r="D387" i="2" s="1"/>
  <c r="AE387" i="2"/>
  <c r="E387" i="2" s="1"/>
  <c r="E82" i="5"/>
  <c r="H82" i="5"/>
  <c r="AE382" i="2"/>
  <c r="E382" i="2" s="1"/>
  <c r="AE377" i="2"/>
  <c r="E377" i="2" s="1"/>
  <c r="AC80" i="5"/>
  <c r="AB80" i="5"/>
  <c r="AE372" i="2"/>
  <c r="E372" i="2" s="1"/>
  <c r="H79" i="5"/>
  <c r="E79" i="5"/>
  <c r="AE367" i="2"/>
  <c r="E367" i="2" s="1"/>
  <c r="H78" i="5"/>
  <c r="E78" i="5"/>
  <c r="AE362" i="2"/>
  <c r="E362" i="2" s="1"/>
  <c r="E77" i="5"/>
  <c r="H77" i="5"/>
  <c r="H76" i="5"/>
  <c r="E76" i="5"/>
  <c r="AE357" i="2"/>
  <c r="E357" i="2" s="1"/>
  <c r="H75" i="5"/>
  <c r="E75" i="5"/>
  <c r="AE352" i="2"/>
  <c r="E352" i="2" s="1"/>
  <c r="H74" i="5"/>
  <c r="E74" i="5"/>
  <c r="AE347" i="2"/>
  <c r="H67" i="11"/>
  <c r="H37" i="11"/>
  <c r="AB37" i="5"/>
  <c r="L65" i="1"/>
  <c r="AB63" i="5"/>
  <c r="L71" i="1"/>
  <c r="AB69" i="5"/>
  <c r="L46" i="1"/>
  <c r="AB44" i="5"/>
  <c r="L61" i="1"/>
  <c r="AB59" i="5"/>
  <c r="H35" i="11"/>
  <c r="AB35" i="5"/>
  <c r="L69" i="1"/>
  <c r="L49" i="1"/>
  <c r="AB47" i="5"/>
  <c r="L63" i="1"/>
  <c r="AB61" i="5"/>
  <c r="H70" i="11"/>
  <c r="AB70" i="5"/>
  <c r="H57" i="11"/>
  <c r="AB57" i="5"/>
  <c r="L66" i="1"/>
  <c r="AB64" i="5"/>
  <c r="H54" i="11"/>
  <c r="AB54" i="5"/>
  <c r="H50" i="11"/>
  <c r="AB50" i="5"/>
  <c r="L44" i="1"/>
  <c r="AB42" i="5"/>
  <c r="H56" i="11"/>
  <c r="AB56" i="5"/>
  <c r="L34" i="1"/>
  <c r="AB32" i="5"/>
  <c r="L51" i="1"/>
  <c r="AB49" i="5"/>
  <c r="L60" i="1"/>
  <c r="AB58" i="5"/>
  <c r="L75" i="1"/>
  <c r="AB73" i="5"/>
  <c r="L52" i="1"/>
  <c r="H59" i="11"/>
  <c r="L50" i="1"/>
  <c r="H48" i="11"/>
  <c r="L72" i="1"/>
  <c r="T289" i="2"/>
  <c r="T217" i="2"/>
  <c r="T307" i="2"/>
  <c r="T237" i="2"/>
  <c r="T309" i="2"/>
  <c r="T332" i="2"/>
  <c r="T232" i="2"/>
  <c r="T243" i="2"/>
  <c r="T274" i="2"/>
  <c r="T254" i="2"/>
  <c r="T298" i="2"/>
  <c r="T323" i="2"/>
  <c r="T258" i="2"/>
  <c r="T318" i="2"/>
  <c r="T335" i="2"/>
  <c r="T333" i="2"/>
  <c r="T273" i="2"/>
  <c r="T252" i="2"/>
  <c r="T253" i="2"/>
  <c r="T319" i="2"/>
  <c r="T218" i="2"/>
  <c r="T314" i="2"/>
  <c r="T295" i="2"/>
  <c r="T288" i="2"/>
  <c r="T303" i="2"/>
  <c r="T272" i="2"/>
  <c r="T259" i="2"/>
  <c r="T223" i="2"/>
  <c r="T225" i="2"/>
  <c r="T224" i="2"/>
  <c r="T235" i="2"/>
  <c r="T234" i="2"/>
  <c r="T244" i="2"/>
  <c r="T245" i="2"/>
  <c r="T220" i="2"/>
  <c r="T229" i="2"/>
  <c r="T230" i="2"/>
  <c r="T228" i="2"/>
  <c r="T240" i="2"/>
  <c r="T250" i="2"/>
  <c r="T249" i="2"/>
  <c r="T248" i="2"/>
  <c r="T268" i="2"/>
  <c r="T270" i="2"/>
  <c r="T267" i="2"/>
  <c r="T263" i="2"/>
  <c r="T265" i="2"/>
  <c r="T264" i="2"/>
  <c r="T294" i="2"/>
  <c r="T278" i="2"/>
  <c r="T279" i="2"/>
  <c r="T277" i="2"/>
  <c r="T290" i="2"/>
  <c r="T300" i="2"/>
  <c r="T299" i="2"/>
  <c r="T308" i="2"/>
  <c r="T317" i="2"/>
  <c r="T302" i="2"/>
  <c r="T304" i="2"/>
  <c r="T315" i="2"/>
  <c r="T312" i="2"/>
  <c r="T324" i="2"/>
  <c r="T322" i="2"/>
  <c r="T329" i="2"/>
  <c r="T330" i="2"/>
  <c r="T328" i="2"/>
  <c r="T337" i="2"/>
  <c r="T340" i="2"/>
  <c r="T338" i="2"/>
  <c r="T344" i="2"/>
  <c r="T342" i="2"/>
  <c r="T343" i="2"/>
  <c r="H43" i="11"/>
  <c r="L45" i="1"/>
  <c r="L70" i="1"/>
  <c r="H68" i="11"/>
  <c r="L53" i="1"/>
  <c r="H51" i="11"/>
  <c r="H53" i="11"/>
  <c r="L55" i="1"/>
  <c r="L73" i="1"/>
  <c r="H71" i="11"/>
  <c r="L74" i="1"/>
  <c r="H72" i="11"/>
  <c r="H62" i="11"/>
  <c r="L59" i="1"/>
  <c r="L64" i="1"/>
  <c r="L54" i="1"/>
  <c r="H60" i="11"/>
  <c r="H44" i="11"/>
  <c r="H52" i="11"/>
  <c r="H64" i="11"/>
  <c r="L62" i="1"/>
  <c r="H73" i="11"/>
  <c r="H58" i="11"/>
  <c r="C467" i="2"/>
  <c r="H63" i="11"/>
  <c r="H69" i="11"/>
  <c r="H65" i="11"/>
  <c r="L67" i="1"/>
  <c r="H61" i="11"/>
  <c r="H55" i="11"/>
  <c r="L57" i="1"/>
  <c r="H49" i="11"/>
  <c r="H47" i="11"/>
  <c r="H46" i="11"/>
  <c r="H45" i="11"/>
  <c r="H42" i="11"/>
  <c r="I100" i="1"/>
  <c r="N100" i="1" s="1"/>
  <c r="I89" i="1"/>
  <c r="N89" i="1" s="1"/>
  <c r="C412" i="2"/>
  <c r="I90" i="1"/>
  <c r="I84" i="1"/>
  <c r="C417" i="2"/>
  <c r="C387" i="2"/>
  <c r="R20" i="9"/>
  <c r="S20" i="9" s="1"/>
  <c r="R12" i="9"/>
  <c r="S12" i="9" s="1"/>
  <c r="R26" i="9"/>
  <c r="S26" i="9" s="1"/>
  <c r="R19" i="9"/>
  <c r="S19" i="9" s="1"/>
  <c r="R14" i="9"/>
  <c r="S14" i="9" s="1"/>
  <c r="R13" i="9"/>
  <c r="S13" i="9" s="1"/>
  <c r="I96" i="1"/>
  <c r="C447" i="2"/>
  <c r="L41" i="1"/>
  <c r="H39" i="11"/>
  <c r="L35" i="1"/>
  <c r="H33" i="11"/>
  <c r="L37" i="1"/>
  <c r="H34" i="11"/>
  <c r="H36" i="11"/>
  <c r="L43" i="1"/>
  <c r="H41" i="11"/>
  <c r="H40" i="11"/>
  <c r="H38" i="11"/>
  <c r="H32" i="11"/>
  <c r="T207" i="2"/>
  <c r="T208" i="2"/>
  <c r="T210" i="2"/>
  <c r="T203" i="2"/>
  <c r="T205" i="2"/>
  <c r="T204" i="2"/>
  <c r="T198" i="2"/>
  <c r="T197" i="2"/>
  <c r="T199" i="2"/>
  <c r="T200" i="2"/>
  <c r="T194" i="2"/>
  <c r="T192" i="2"/>
  <c r="T193" i="2"/>
  <c r="T189" i="2"/>
  <c r="T190" i="2"/>
  <c r="T188" i="2"/>
  <c r="T182" i="2"/>
  <c r="T185" i="2"/>
  <c r="T183" i="2"/>
  <c r="T177" i="2"/>
  <c r="T180" i="2"/>
  <c r="T179" i="2"/>
  <c r="T172" i="2"/>
  <c r="T175" i="2"/>
  <c r="T173" i="2"/>
  <c r="T169" i="2"/>
  <c r="T167" i="2"/>
  <c r="T170" i="2"/>
  <c r="T165" i="2"/>
  <c r="T162" i="2"/>
  <c r="T164" i="2"/>
  <c r="T158" i="2"/>
  <c r="T160" i="2"/>
  <c r="T159" i="2"/>
  <c r="T152" i="2"/>
  <c r="T155" i="2"/>
  <c r="T154" i="2"/>
  <c r="T148" i="2"/>
  <c r="T147" i="2"/>
  <c r="T150" i="2"/>
  <c r="T143" i="2"/>
  <c r="T145" i="2"/>
  <c r="T142" i="2"/>
  <c r="T137" i="2"/>
  <c r="T138" i="2"/>
  <c r="T140" i="2"/>
  <c r="T20" i="2"/>
  <c r="T18" i="2"/>
  <c r="T17" i="2"/>
  <c r="L48" i="1"/>
  <c r="L40" i="1"/>
  <c r="L39" i="1"/>
  <c r="L38" i="1"/>
  <c r="L36" i="1"/>
  <c r="C437" i="2"/>
  <c r="I94" i="1"/>
  <c r="C487" i="2"/>
  <c r="I104" i="1"/>
  <c r="C427" i="2"/>
  <c r="I92" i="1"/>
  <c r="C442" i="2"/>
  <c r="I95" i="1"/>
  <c r="C472" i="2"/>
  <c r="I101" i="1"/>
  <c r="C422" i="2"/>
  <c r="I91" i="1"/>
  <c r="C452" i="2"/>
  <c r="I97" i="1"/>
  <c r="C402" i="2"/>
  <c r="I87" i="1"/>
  <c r="N87" i="1" s="1"/>
  <c r="C502" i="2"/>
  <c r="I107" i="1"/>
  <c r="C492" i="2"/>
  <c r="I105" i="1"/>
  <c r="C457" i="2"/>
  <c r="I98" i="1"/>
  <c r="C462" i="2"/>
  <c r="I99" i="1"/>
  <c r="C482" i="2"/>
  <c r="I103" i="1"/>
  <c r="C407" i="2"/>
  <c r="I88" i="1"/>
  <c r="C497" i="2"/>
  <c r="I106" i="1"/>
  <c r="C397" i="2"/>
  <c r="I86" i="1"/>
  <c r="C477" i="2"/>
  <c r="I102" i="1"/>
  <c r="C432" i="2"/>
  <c r="I93" i="1"/>
  <c r="N93" i="1" s="1"/>
  <c r="L47" i="1"/>
  <c r="L42" i="1"/>
  <c r="U31" i="9" l="1"/>
  <c r="V31" i="9" s="1"/>
  <c r="W31" i="9" s="1"/>
  <c r="T27" i="9"/>
  <c r="Y31" i="9" s="1"/>
  <c r="Z27" i="9" s="1"/>
  <c r="T28" i="9"/>
  <c r="O359" i="3"/>
  <c r="P359" i="3" s="1"/>
  <c r="O385" i="3"/>
  <c r="P385" i="3" s="1"/>
  <c r="O237" i="3"/>
  <c r="P237" i="3" s="1"/>
  <c r="O325" i="3"/>
  <c r="P325" i="3" s="1"/>
  <c r="U385" i="2"/>
  <c r="V385" i="2" s="1"/>
  <c r="U384" i="2"/>
  <c r="V384" i="2" s="1"/>
  <c r="U383" i="2"/>
  <c r="V383" i="2" s="1"/>
  <c r="U382" i="2"/>
  <c r="V382" i="2" s="1"/>
  <c r="U380" i="2"/>
  <c r="V380" i="2" s="1"/>
  <c r="U379" i="2"/>
  <c r="V379" i="2" s="1"/>
  <c r="U377" i="2"/>
  <c r="V377" i="2" s="1"/>
  <c r="U378" i="2"/>
  <c r="V378" i="2" s="1"/>
  <c r="U375" i="2"/>
  <c r="V375" i="2" s="1"/>
  <c r="U374" i="2"/>
  <c r="V374" i="2" s="1"/>
  <c r="U373" i="2"/>
  <c r="V373" i="2" s="1"/>
  <c r="U372" i="2"/>
  <c r="V372" i="2" s="1"/>
  <c r="U370" i="2"/>
  <c r="V370" i="2" s="1"/>
  <c r="U369" i="2"/>
  <c r="V369" i="2" s="1"/>
  <c r="U368" i="2"/>
  <c r="V368" i="2" s="1"/>
  <c r="U367" i="2"/>
  <c r="V367" i="2" s="1"/>
  <c r="U365" i="2"/>
  <c r="V365" i="2" s="1"/>
  <c r="U364" i="2"/>
  <c r="V364" i="2" s="1"/>
  <c r="U363" i="2"/>
  <c r="V363" i="2" s="1"/>
  <c r="U362" i="2"/>
  <c r="V362" i="2" s="1"/>
  <c r="U360" i="2"/>
  <c r="V360" i="2" s="1"/>
  <c r="U359" i="2"/>
  <c r="V359" i="2" s="1"/>
  <c r="U358" i="2"/>
  <c r="V358" i="2" s="1"/>
  <c r="U357" i="2"/>
  <c r="V357" i="2" s="1"/>
  <c r="U355" i="2"/>
  <c r="V355" i="2" s="1"/>
  <c r="U354" i="2"/>
  <c r="V354" i="2" s="1"/>
  <c r="U352" i="2"/>
  <c r="V352" i="2" s="1"/>
  <c r="U353" i="2"/>
  <c r="V353" i="2" s="1"/>
  <c r="U350" i="2"/>
  <c r="V350" i="2" s="1"/>
  <c r="U349" i="2"/>
  <c r="V349" i="2" s="1"/>
  <c r="U348" i="2"/>
  <c r="V348" i="2" s="1"/>
  <c r="U347" i="2"/>
  <c r="V347" i="2" s="1"/>
  <c r="U328" i="2"/>
  <c r="V328" i="2" s="1"/>
  <c r="U285" i="2"/>
  <c r="V285" i="2" s="1"/>
  <c r="U282" i="2"/>
  <c r="V282" i="2" s="1"/>
  <c r="U283" i="2"/>
  <c r="V283" i="2" s="1"/>
  <c r="U259" i="2"/>
  <c r="V259" i="2" s="1"/>
  <c r="U213" i="2"/>
  <c r="V213" i="2" s="1"/>
  <c r="U215" i="2"/>
  <c r="V215" i="2" s="1"/>
  <c r="U214" i="2"/>
  <c r="V214" i="2" s="1"/>
  <c r="U212" i="2"/>
  <c r="V212" i="2" s="1"/>
  <c r="O382" i="3"/>
  <c r="P382" i="3" s="1"/>
  <c r="O384" i="3"/>
  <c r="P384" i="3" s="1"/>
  <c r="O383" i="3"/>
  <c r="P383" i="3" s="1"/>
  <c r="Q385" i="3" s="1"/>
  <c r="R382" i="3" s="1"/>
  <c r="F81" i="11" s="1"/>
  <c r="Q380" i="3"/>
  <c r="R377" i="3" s="1"/>
  <c r="O375" i="3"/>
  <c r="P375" i="3" s="1"/>
  <c r="O374" i="3"/>
  <c r="P374" i="3" s="1"/>
  <c r="O372" i="3"/>
  <c r="P372" i="3" s="1"/>
  <c r="O370" i="3"/>
  <c r="P370" i="3" s="1"/>
  <c r="O368" i="3"/>
  <c r="P368" i="3" s="1"/>
  <c r="O367" i="3"/>
  <c r="P367" i="3" s="1"/>
  <c r="O369" i="3"/>
  <c r="P369" i="3" s="1"/>
  <c r="O365" i="3"/>
  <c r="P365" i="3" s="1"/>
  <c r="O362" i="3"/>
  <c r="P362" i="3" s="1"/>
  <c r="O363" i="3"/>
  <c r="P363" i="3" s="1"/>
  <c r="O360" i="3"/>
  <c r="P360" i="3" s="1"/>
  <c r="Q360" i="3" s="1"/>
  <c r="R357" i="3" s="1"/>
  <c r="R78" i="1" s="1"/>
  <c r="O355" i="3"/>
  <c r="P355" i="3" s="1"/>
  <c r="O354" i="3"/>
  <c r="P354" i="3" s="1"/>
  <c r="O352" i="3"/>
  <c r="P352" i="3" s="1"/>
  <c r="Q355" i="3" s="1"/>
  <c r="R352" i="3" s="1"/>
  <c r="O347" i="3"/>
  <c r="P347" i="3" s="1"/>
  <c r="O350" i="3"/>
  <c r="P350" i="3" s="1"/>
  <c r="O349" i="3"/>
  <c r="P349" i="3" s="1"/>
  <c r="Q350" i="3" s="1"/>
  <c r="R347" i="3" s="1"/>
  <c r="O342" i="3"/>
  <c r="P342" i="3" s="1"/>
  <c r="O344" i="3"/>
  <c r="P344" i="3" s="1"/>
  <c r="Q345" i="3"/>
  <c r="R342" i="3" s="1"/>
  <c r="O332" i="3"/>
  <c r="P332" i="3" s="1"/>
  <c r="O335" i="3"/>
  <c r="P335" i="3" s="1"/>
  <c r="O333" i="3"/>
  <c r="P333" i="3" s="1"/>
  <c r="O334" i="3"/>
  <c r="P334" i="3" s="1"/>
  <c r="O328" i="3"/>
  <c r="P328" i="3" s="1"/>
  <c r="O330" i="3"/>
  <c r="P330" i="3" s="1"/>
  <c r="O327" i="3"/>
  <c r="P327" i="3" s="1"/>
  <c r="O329" i="3"/>
  <c r="P329" i="3" s="1"/>
  <c r="O324" i="3"/>
  <c r="P324" i="3" s="1"/>
  <c r="O323" i="3"/>
  <c r="P323" i="3" s="1"/>
  <c r="O322" i="3"/>
  <c r="P322" i="3" s="1"/>
  <c r="O319" i="3"/>
  <c r="P319" i="3" s="1"/>
  <c r="O320" i="3"/>
  <c r="P320" i="3" s="1"/>
  <c r="Q320" i="3"/>
  <c r="R317" i="3" s="1"/>
  <c r="Q315" i="3"/>
  <c r="R312" i="3" s="1"/>
  <c r="O309" i="3"/>
  <c r="P309" i="3" s="1"/>
  <c r="O307" i="3"/>
  <c r="P307" i="3" s="1"/>
  <c r="O310" i="3"/>
  <c r="P310" i="3" s="1"/>
  <c r="O308" i="3"/>
  <c r="P308" i="3" s="1"/>
  <c r="O305" i="3"/>
  <c r="P305" i="3" s="1"/>
  <c r="O303" i="3"/>
  <c r="P303" i="3" s="1"/>
  <c r="Q305" i="3"/>
  <c r="R302" i="3" s="1"/>
  <c r="Q300" i="3"/>
  <c r="R297" i="3" s="1"/>
  <c r="O295" i="3"/>
  <c r="P295" i="3" s="1"/>
  <c r="O293" i="3"/>
  <c r="P293" i="3" s="1"/>
  <c r="O294" i="3"/>
  <c r="P294" i="3" s="1"/>
  <c r="O292" i="3"/>
  <c r="P292" i="3" s="1"/>
  <c r="O289" i="3"/>
  <c r="P289" i="3" s="1"/>
  <c r="O288" i="3"/>
  <c r="P288" i="3" s="1"/>
  <c r="O287" i="3"/>
  <c r="P287" i="3" s="1"/>
  <c r="O279" i="3"/>
  <c r="P279" i="3" s="1"/>
  <c r="O277" i="3"/>
  <c r="P277" i="3" s="1"/>
  <c r="Q280" i="3"/>
  <c r="R277" i="3" s="1"/>
  <c r="R62" i="1" s="1"/>
  <c r="O273" i="3"/>
  <c r="P273" i="3" s="1"/>
  <c r="O275" i="3"/>
  <c r="P275" i="3" s="1"/>
  <c r="O274" i="3"/>
  <c r="P274" i="3" s="1"/>
  <c r="Q275" i="3" s="1"/>
  <c r="R272" i="3" s="1"/>
  <c r="O265" i="3"/>
  <c r="P265" i="3" s="1"/>
  <c r="O264" i="3"/>
  <c r="P264" i="3" s="1"/>
  <c r="O262" i="3"/>
  <c r="P262" i="3" s="1"/>
  <c r="Q265" i="3" s="1"/>
  <c r="R262" i="3" s="1"/>
  <c r="O258" i="3"/>
  <c r="P258" i="3" s="1"/>
  <c r="O260" i="3"/>
  <c r="P260" i="3" s="1"/>
  <c r="O257" i="3"/>
  <c r="P257" i="3" s="1"/>
  <c r="O259" i="3"/>
  <c r="P259" i="3" s="1"/>
  <c r="O254" i="3"/>
  <c r="P254" i="3" s="1"/>
  <c r="O255" i="3"/>
  <c r="P255" i="3" s="1"/>
  <c r="O253" i="3"/>
  <c r="P253" i="3" s="1"/>
  <c r="O252" i="3"/>
  <c r="P252" i="3" s="1"/>
  <c r="Q250" i="3"/>
  <c r="R247" i="3" s="1"/>
  <c r="F54" i="11" s="1"/>
  <c r="O244" i="3"/>
  <c r="P244" i="3" s="1"/>
  <c r="Q245" i="3"/>
  <c r="R242" i="3" s="1"/>
  <c r="O238" i="3"/>
  <c r="P238" i="3" s="1"/>
  <c r="Q240" i="3"/>
  <c r="R237" i="3" s="1"/>
  <c r="O235" i="3"/>
  <c r="P235" i="3" s="1"/>
  <c r="O234" i="3"/>
  <c r="P234" i="3" s="1"/>
  <c r="O233" i="3"/>
  <c r="P233" i="3" s="1"/>
  <c r="O232" i="3"/>
  <c r="P232" i="3" s="1"/>
  <c r="Q235" i="3" s="1"/>
  <c r="R232" i="3" s="1"/>
  <c r="R53" i="1" s="1"/>
  <c r="O230" i="3"/>
  <c r="P230" i="3" s="1"/>
  <c r="O228" i="3"/>
  <c r="P228" i="3" s="1"/>
  <c r="O224" i="3"/>
  <c r="P224" i="3" s="1"/>
  <c r="O222" i="3"/>
  <c r="P222" i="3" s="1"/>
  <c r="Q225" i="3" s="1"/>
  <c r="R222" i="3" s="1"/>
  <c r="O225" i="3"/>
  <c r="P225" i="3" s="1"/>
  <c r="O220" i="3"/>
  <c r="P220" i="3" s="1"/>
  <c r="O219" i="3"/>
  <c r="P219" i="3" s="1"/>
  <c r="O217" i="3"/>
  <c r="P217" i="3" s="1"/>
  <c r="O215" i="3"/>
  <c r="P215" i="3" s="1"/>
  <c r="O213" i="3"/>
  <c r="P213" i="3" s="1"/>
  <c r="O210" i="3"/>
  <c r="P210" i="3" s="1"/>
  <c r="O207" i="3"/>
  <c r="P207" i="3" s="1"/>
  <c r="O209" i="3"/>
  <c r="P209" i="3" s="1"/>
  <c r="O203" i="3"/>
  <c r="P203" i="3" s="1"/>
  <c r="O202" i="3"/>
  <c r="P202" i="3" s="1"/>
  <c r="O204" i="3"/>
  <c r="P204" i="3" s="1"/>
  <c r="Q205" i="3" s="1"/>
  <c r="R202" i="3" s="1"/>
  <c r="O197" i="3"/>
  <c r="P197" i="3" s="1"/>
  <c r="O199" i="3"/>
  <c r="P199" i="3" s="1"/>
  <c r="Q200" i="3" s="1"/>
  <c r="R197" i="3" s="1"/>
  <c r="F44" i="11" s="1"/>
  <c r="O200" i="3"/>
  <c r="P200" i="3" s="1"/>
  <c r="O198" i="3"/>
  <c r="P198" i="3" s="1"/>
  <c r="Q195" i="3"/>
  <c r="R192" i="3" s="1"/>
  <c r="O187" i="3"/>
  <c r="P187" i="3" s="1"/>
  <c r="O189" i="3"/>
  <c r="P189" i="3" s="1"/>
  <c r="O188" i="3"/>
  <c r="P188" i="3" s="1"/>
  <c r="O185" i="3"/>
  <c r="P185" i="3" s="1"/>
  <c r="O184" i="3"/>
  <c r="P184" i="3" s="1"/>
  <c r="O182" i="3"/>
  <c r="P182" i="3" s="1"/>
  <c r="Q185" i="3" s="1"/>
  <c r="R182" i="3" s="1"/>
  <c r="F41" i="11" s="1"/>
  <c r="O180" i="3"/>
  <c r="P180" i="3" s="1"/>
  <c r="O178" i="3"/>
  <c r="P178" i="3" s="1"/>
  <c r="O177" i="3"/>
  <c r="P177" i="3" s="1"/>
  <c r="O179" i="3"/>
  <c r="P179" i="3" s="1"/>
  <c r="O173" i="3"/>
  <c r="P173" i="3" s="1"/>
  <c r="O172" i="3"/>
  <c r="P172" i="3" s="1"/>
  <c r="Q175" i="3" s="1"/>
  <c r="R172" i="3" s="1"/>
  <c r="F39" i="11" s="1"/>
  <c r="O175" i="3"/>
  <c r="P175" i="3" s="1"/>
  <c r="O174" i="3"/>
  <c r="P174" i="3" s="1"/>
  <c r="O169" i="3"/>
  <c r="P169" i="3" s="1"/>
  <c r="O170" i="3"/>
  <c r="P170" i="3" s="1"/>
  <c r="O167" i="3"/>
  <c r="P167" i="3" s="1"/>
  <c r="O168" i="3"/>
  <c r="P168" i="3" s="1"/>
  <c r="O165" i="3"/>
  <c r="P165" i="3" s="1"/>
  <c r="O162" i="3"/>
  <c r="P162" i="3" s="1"/>
  <c r="O164" i="3"/>
  <c r="P164" i="3" s="1"/>
  <c r="O163" i="3"/>
  <c r="P163" i="3" s="1"/>
  <c r="O338" i="3"/>
  <c r="P338" i="3" s="1"/>
  <c r="O337" i="3"/>
  <c r="P337" i="3" s="1"/>
  <c r="O340" i="3"/>
  <c r="P340" i="3" s="1"/>
  <c r="O339" i="3"/>
  <c r="P339" i="3" s="1"/>
  <c r="O270" i="3"/>
  <c r="P270" i="3" s="1"/>
  <c r="O267" i="3"/>
  <c r="P267" i="3" s="1"/>
  <c r="O268" i="3"/>
  <c r="P268" i="3" s="1"/>
  <c r="T12" i="9"/>
  <c r="Y16" i="9" s="1"/>
  <c r="Z12" i="9" s="1"/>
  <c r="T18" i="9"/>
  <c r="U21" i="9" s="1"/>
  <c r="J108" i="1"/>
  <c r="N108" i="1" s="1"/>
  <c r="E105" i="5"/>
  <c r="H105" i="5"/>
  <c r="G105" i="5"/>
  <c r="D105" i="5"/>
  <c r="J107" i="1"/>
  <c r="N107" i="1" s="1"/>
  <c r="J106" i="1"/>
  <c r="N106" i="1"/>
  <c r="N104" i="1"/>
  <c r="O104" i="1" s="1"/>
  <c r="H104" i="1" s="1"/>
  <c r="N105" i="1"/>
  <c r="N101" i="1"/>
  <c r="P101" i="1" s="1"/>
  <c r="G101" i="1" s="1"/>
  <c r="J103" i="1"/>
  <c r="N103" i="1" s="1"/>
  <c r="J102" i="1"/>
  <c r="N102" i="1" s="1"/>
  <c r="N99" i="1"/>
  <c r="O99" i="1" s="1"/>
  <c r="H99" i="1" s="1"/>
  <c r="N95" i="1"/>
  <c r="P95" i="1" s="1"/>
  <c r="G95" i="1" s="1"/>
  <c r="P100" i="1"/>
  <c r="G100" i="1" s="1"/>
  <c r="O100" i="1"/>
  <c r="H100" i="1" s="1"/>
  <c r="F100" i="1"/>
  <c r="N97" i="1"/>
  <c r="P97" i="1" s="1"/>
  <c r="G97" i="1" s="1"/>
  <c r="N94" i="1"/>
  <c r="P94" i="1" s="1"/>
  <c r="G94" i="1" s="1"/>
  <c r="J98" i="1"/>
  <c r="N98" i="1" s="1"/>
  <c r="J96" i="1"/>
  <c r="N96" i="1" s="1"/>
  <c r="D93" i="5"/>
  <c r="G93" i="5"/>
  <c r="H93" i="5"/>
  <c r="E93" i="5"/>
  <c r="O93" i="1"/>
  <c r="H93" i="1" s="1"/>
  <c r="P93" i="1"/>
  <c r="G93" i="1" s="1"/>
  <c r="F93" i="1"/>
  <c r="J92" i="1"/>
  <c r="N92" i="1" s="1"/>
  <c r="J91" i="1"/>
  <c r="N91" i="1" s="1"/>
  <c r="H89" i="5"/>
  <c r="E89" i="5"/>
  <c r="D89" i="5"/>
  <c r="G89" i="5"/>
  <c r="N90" i="1"/>
  <c r="D87" i="5"/>
  <c r="G87" i="5"/>
  <c r="P89" i="1"/>
  <c r="G89" i="1" s="1"/>
  <c r="O89" i="1"/>
  <c r="H89" i="1" s="1"/>
  <c r="F89" i="1"/>
  <c r="H87" i="5"/>
  <c r="E87" i="5"/>
  <c r="J88" i="1"/>
  <c r="N88" i="1" s="1"/>
  <c r="P87" i="1"/>
  <c r="G87" i="1" s="1"/>
  <c r="O87" i="1"/>
  <c r="H87" i="1" s="1"/>
  <c r="F87" i="1"/>
  <c r="N84" i="1"/>
  <c r="F84" i="1" s="1"/>
  <c r="J86" i="1"/>
  <c r="N86" i="1" s="1"/>
  <c r="C392" i="2"/>
  <c r="AE392" i="2"/>
  <c r="E392" i="2" s="1"/>
  <c r="AD392" i="2"/>
  <c r="D392" i="2" s="1"/>
  <c r="E80" i="5"/>
  <c r="H80" i="5"/>
  <c r="P80" i="1"/>
  <c r="G80" i="1" s="1"/>
  <c r="P79" i="1"/>
  <c r="G79" i="1" s="1"/>
  <c r="E347" i="2"/>
  <c r="U240" i="2"/>
  <c r="V240" i="2" s="1"/>
  <c r="U290" i="2"/>
  <c r="V290" i="2" s="1"/>
  <c r="U294" i="2"/>
  <c r="V294" i="2" s="1"/>
  <c r="U245" i="2"/>
  <c r="V245" i="2" s="1"/>
  <c r="U332" i="2"/>
  <c r="V332" i="2" s="1"/>
  <c r="U218" i="2"/>
  <c r="V218" i="2" s="1"/>
  <c r="U258" i="2"/>
  <c r="V258" i="2" s="1"/>
  <c r="U217" i="2"/>
  <c r="V217" i="2" s="1"/>
  <c r="U308" i="2"/>
  <c r="V308" i="2" s="1"/>
  <c r="U292" i="2"/>
  <c r="V292" i="2" s="1"/>
  <c r="U260" i="2"/>
  <c r="V260" i="2" s="1"/>
  <c r="U222" i="2"/>
  <c r="V222" i="2" s="1"/>
  <c r="U254" i="2"/>
  <c r="V254" i="2" s="1"/>
  <c r="U320" i="2"/>
  <c r="V320" i="2" s="1"/>
  <c r="U243" i="2"/>
  <c r="V243" i="2" s="1"/>
  <c r="U275" i="2"/>
  <c r="V275" i="2" s="1"/>
  <c r="U337" i="2"/>
  <c r="V337" i="2" s="1"/>
  <c r="U322" i="2"/>
  <c r="V322" i="2" s="1"/>
  <c r="U304" i="2"/>
  <c r="V304" i="2" s="1"/>
  <c r="U248" i="2"/>
  <c r="V248" i="2" s="1"/>
  <c r="U228" i="2"/>
  <c r="V228" i="2" s="1"/>
  <c r="U232" i="2"/>
  <c r="V232" i="2" s="1"/>
  <c r="U255" i="2"/>
  <c r="V255" i="2" s="1"/>
  <c r="U344" i="2"/>
  <c r="V344" i="2" s="1"/>
  <c r="U273" i="2"/>
  <c r="V273" i="2" s="1"/>
  <c r="U253" i="2"/>
  <c r="V253" i="2" s="1"/>
  <c r="U274" i="2"/>
  <c r="V274" i="2" s="1"/>
  <c r="U299" i="2"/>
  <c r="V299" i="2" s="1"/>
  <c r="U295" i="2"/>
  <c r="V295" i="2" s="1"/>
  <c r="U257" i="2"/>
  <c r="V257" i="2" s="1"/>
  <c r="U219" i="2"/>
  <c r="V219" i="2" s="1"/>
  <c r="U234" i="2"/>
  <c r="V234" i="2" s="1"/>
  <c r="U272" i="2"/>
  <c r="V272" i="2" s="1"/>
  <c r="U252" i="2"/>
  <c r="V252" i="2" s="1"/>
  <c r="U310" i="2"/>
  <c r="V310" i="2" s="1"/>
  <c r="U220" i="2"/>
  <c r="V220" i="2" s="1"/>
  <c r="U333" i="2"/>
  <c r="V333" i="2" s="1"/>
  <c r="U334" i="2"/>
  <c r="V334" i="2" s="1"/>
  <c r="U309" i="2"/>
  <c r="V309" i="2" s="1"/>
  <c r="U293" i="2"/>
  <c r="V293" i="2" s="1"/>
  <c r="U264" i="2"/>
  <c r="V264" i="2" s="1"/>
  <c r="U267" i="2"/>
  <c r="V267" i="2" s="1"/>
  <c r="U224" i="2"/>
  <c r="V224" i="2" s="1"/>
  <c r="U335" i="2"/>
  <c r="V335" i="2" s="1"/>
  <c r="U225" i="2"/>
  <c r="V225" i="2" s="1"/>
  <c r="U223" i="2"/>
  <c r="V223" i="2" s="1"/>
  <c r="U235" i="2"/>
  <c r="V235" i="2" s="1"/>
  <c r="U233" i="2"/>
  <c r="V233" i="2" s="1"/>
  <c r="U244" i="2"/>
  <c r="V244" i="2" s="1"/>
  <c r="U242" i="2"/>
  <c r="V242" i="2" s="1"/>
  <c r="U229" i="2"/>
  <c r="V229" i="2" s="1"/>
  <c r="U230" i="2"/>
  <c r="V230" i="2" s="1"/>
  <c r="U227" i="2"/>
  <c r="V227" i="2" s="1"/>
  <c r="U239" i="2"/>
  <c r="V239" i="2" s="1"/>
  <c r="U238" i="2"/>
  <c r="V238" i="2" s="1"/>
  <c r="U237" i="2"/>
  <c r="V237" i="2" s="1"/>
  <c r="U249" i="2"/>
  <c r="V249" i="2" s="1"/>
  <c r="U250" i="2"/>
  <c r="V250" i="2" s="1"/>
  <c r="U247" i="2"/>
  <c r="V247" i="2" s="1"/>
  <c r="U270" i="2"/>
  <c r="V270" i="2" s="1"/>
  <c r="U268" i="2"/>
  <c r="V268" i="2" s="1"/>
  <c r="U269" i="2"/>
  <c r="V269" i="2" s="1"/>
  <c r="U265" i="2"/>
  <c r="V265" i="2" s="1"/>
  <c r="U263" i="2"/>
  <c r="V263" i="2" s="1"/>
  <c r="U262" i="2"/>
  <c r="V262" i="2" s="1"/>
  <c r="U277" i="2"/>
  <c r="V277" i="2" s="1"/>
  <c r="U279" i="2"/>
  <c r="V279" i="2" s="1"/>
  <c r="U278" i="2"/>
  <c r="V278" i="2" s="1"/>
  <c r="U280" i="2"/>
  <c r="V280" i="2" s="1"/>
  <c r="U288" i="2"/>
  <c r="V288" i="2" s="1"/>
  <c r="U287" i="2"/>
  <c r="V287" i="2" s="1"/>
  <c r="U289" i="2"/>
  <c r="V289" i="2" s="1"/>
  <c r="U300" i="2"/>
  <c r="V300" i="2" s="1"/>
  <c r="U297" i="2"/>
  <c r="V297" i="2" s="1"/>
  <c r="U298" i="2"/>
  <c r="V298" i="2" s="1"/>
  <c r="U307" i="2"/>
  <c r="V307" i="2" s="1"/>
  <c r="U317" i="2"/>
  <c r="V317" i="2" s="1"/>
  <c r="U318" i="2"/>
  <c r="V318" i="2" s="1"/>
  <c r="U319" i="2"/>
  <c r="V319" i="2" s="1"/>
  <c r="U302" i="2"/>
  <c r="V302" i="2" s="1"/>
  <c r="U303" i="2"/>
  <c r="V303" i="2" s="1"/>
  <c r="U305" i="2"/>
  <c r="V305" i="2" s="1"/>
  <c r="U312" i="2"/>
  <c r="V312" i="2" s="1"/>
  <c r="U314" i="2"/>
  <c r="V314" i="2" s="1"/>
  <c r="U315" i="2"/>
  <c r="V315" i="2" s="1"/>
  <c r="U313" i="2"/>
  <c r="V313" i="2" s="1"/>
  <c r="U324" i="2"/>
  <c r="V324" i="2" s="1"/>
  <c r="U325" i="2"/>
  <c r="V325" i="2" s="1"/>
  <c r="U323" i="2"/>
  <c r="V323" i="2" s="1"/>
  <c r="U330" i="2"/>
  <c r="V330" i="2" s="1"/>
  <c r="U329" i="2"/>
  <c r="V329" i="2" s="1"/>
  <c r="U327" i="2"/>
  <c r="V327" i="2" s="1"/>
  <c r="W327" i="2" s="1"/>
  <c r="AC327" i="2" s="1"/>
  <c r="U339" i="2"/>
  <c r="V339" i="2" s="1"/>
  <c r="U338" i="2"/>
  <c r="V338" i="2" s="1"/>
  <c r="U340" i="2"/>
  <c r="V340" i="2" s="1"/>
  <c r="U343" i="2"/>
  <c r="V343" i="2" s="1"/>
  <c r="U342" i="2"/>
  <c r="V342" i="2" s="1"/>
  <c r="U345" i="2"/>
  <c r="V345" i="2" s="1"/>
  <c r="F61" i="11"/>
  <c r="R63" i="1"/>
  <c r="P68" i="1"/>
  <c r="G68" i="1" s="1"/>
  <c r="P51" i="1"/>
  <c r="G51" i="1" s="1"/>
  <c r="P63" i="1"/>
  <c r="G63" i="1" s="1"/>
  <c r="P64" i="1"/>
  <c r="G64" i="1" s="1"/>
  <c r="U30" i="9"/>
  <c r="U26" i="9"/>
  <c r="V26" i="9" s="1"/>
  <c r="W26" i="9" s="1"/>
  <c r="T23" i="9"/>
  <c r="T22" i="9"/>
  <c r="Y26" i="9" s="1"/>
  <c r="Y25" i="9"/>
  <c r="U24" i="9"/>
  <c r="U23" i="9"/>
  <c r="U19" i="9"/>
  <c r="T17" i="9"/>
  <c r="U17" i="9"/>
  <c r="U18" i="9"/>
  <c r="T13" i="9"/>
  <c r="U12" i="9" s="1"/>
  <c r="E83" i="11"/>
  <c r="I85" i="1"/>
  <c r="N85" i="1" s="1"/>
  <c r="U210" i="2"/>
  <c r="V210" i="2" s="1"/>
  <c r="U209" i="2"/>
  <c r="V209" i="2" s="1"/>
  <c r="U208" i="2"/>
  <c r="V208" i="2" s="1"/>
  <c r="U207" i="2"/>
  <c r="V207" i="2" s="1"/>
  <c r="U205" i="2"/>
  <c r="V205" i="2" s="1"/>
  <c r="U204" i="2"/>
  <c r="V204" i="2" s="1"/>
  <c r="U203" i="2"/>
  <c r="V203" i="2" s="1"/>
  <c r="U202" i="2"/>
  <c r="V202" i="2" s="1"/>
  <c r="U200" i="2"/>
  <c r="V200" i="2" s="1"/>
  <c r="U199" i="2"/>
  <c r="V199" i="2" s="1"/>
  <c r="U198" i="2"/>
  <c r="V198" i="2" s="1"/>
  <c r="U197" i="2"/>
  <c r="V197" i="2" s="1"/>
  <c r="U195" i="2"/>
  <c r="V195" i="2" s="1"/>
  <c r="U194" i="2"/>
  <c r="V194" i="2" s="1"/>
  <c r="U193" i="2"/>
  <c r="V193" i="2" s="1"/>
  <c r="U192" i="2"/>
  <c r="V192" i="2" s="1"/>
  <c r="U190" i="2"/>
  <c r="V190" i="2" s="1"/>
  <c r="U187" i="2"/>
  <c r="V187" i="2" s="1"/>
  <c r="U189" i="2"/>
  <c r="V189" i="2" s="1"/>
  <c r="U188" i="2"/>
  <c r="V188" i="2" s="1"/>
  <c r="U185" i="2"/>
  <c r="V185" i="2" s="1"/>
  <c r="U184" i="2"/>
  <c r="V184" i="2" s="1"/>
  <c r="U183" i="2"/>
  <c r="V183" i="2" s="1"/>
  <c r="U182" i="2"/>
  <c r="V182" i="2" s="1"/>
  <c r="U180" i="2"/>
  <c r="V180" i="2" s="1"/>
  <c r="U179" i="2"/>
  <c r="V179" i="2" s="1"/>
  <c r="U177" i="2"/>
  <c r="V177" i="2" s="1"/>
  <c r="U178" i="2"/>
  <c r="V178" i="2" s="1"/>
  <c r="U175" i="2"/>
  <c r="V175" i="2" s="1"/>
  <c r="U174" i="2"/>
  <c r="V174" i="2" s="1"/>
  <c r="U173" i="2"/>
  <c r="V173" i="2" s="1"/>
  <c r="U172" i="2"/>
  <c r="V172" i="2" s="1"/>
  <c r="U170" i="2"/>
  <c r="V170" i="2" s="1"/>
  <c r="U169" i="2"/>
  <c r="V169" i="2" s="1"/>
  <c r="U167" i="2"/>
  <c r="V167" i="2" s="1"/>
  <c r="U168" i="2"/>
  <c r="V168" i="2" s="1"/>
  <c r="U165" i="2"/>
  <c r="V165" i="2" s="1"/>
  <c r="U164" i="2"/>
  <c r="V164" i="2" s="1"/>
  <c r="U162" i="2"/>
  <c r="V162" i="2" s="1"/>
  <c r="U163" i="2"/>
  <c r="V163" i="2" s="1"/>
  <c r="U160" i="2"/>
  <c r="V160" i="2" s="1"/>
  <c r="U159" i="2"/>
  <c r="V159" i="2" s="1"/>
  <c r="U157" i="2"/>
  <c r="V157" i="2" s="1"/>
  <c r="U158" i="2"/>
  <c r="V158" i="2" s="1"/>
  <c r="U155" i="2"/>
  <c r="V155" i="2" s="1"/>
  <c r="U154" i="2"/>
  <c r="V154" i="2" s="1"/>
  <c r="U152" i="2"/>
  <c r="V152" i="2" s="1"/>
  <c r="U153" i="2"/>
  <c r="V153" i="2" s="1"/>
  <c r="U150" i="2"/>
  <c r="V150" i="2" s="1"/>
  <c r="U149" i="2"/>
  <c r="V149" i="2" s="1"/>
  <c r="U148" i="2"/>
  <c r="V148" i="2" s="1"/>
  <c r="U147" i="2"/>
  <c r="V147" i="2" s="1"/>
  <c r="U145" i="2"/>
  <c r="V145" i="2" s="1"/>
  <c r="U144" i="2"/>
  <c r="V144" i="2" s="1"/>
  <c r="U143" i="2"/>
  <c r="V143" i="2" s="1"/>
  <c r="U142" i="2"/>
  <c r="V142" i="2" s="1"/>
  <c r="U140" i="2"/>
  <c r="V140" i="2" s="1"/>
  <c r="U139" i="2"/>
  <c r="V139" i="2" s="1"/>
  <c r="U138" i="2"/>
  <c r="V138" i="2" s="1"/>
  <c r="U137" i="2"/>
  <c r="V137" i="2" s="1"/>
  <c r="U20" i="2"/>
  <c r="V20" i="2" s="1"/>
  <c r="U19" i="2"/>
  <c r="V19" i="2" s="1"/>
  <c r="U18" i="2"/>
  <c r="V18" i="2" s="1"/>
  <c r="U17" i="2"/>
  <c r="V17" i="2" s="1"/>
  <c r="Z1" i="9"/>
  <c r="G1" i="9"/>
  <c r="U28" i="9" l="1"/>
  <c r="U29" i="9"/>
  <c r="U27" i="9"/>
  <c r="V27" i="9" s="1"/>
  <c r="W27" i="9" s="1"/>
  <c r="Z22" i="9"/>
  <c r="U15" i="9"/>
  <c r="U14" i="9"/>
  <c r="F60" i="11"/>
  <c r="W382" i="2"/>
  <c r="AC382" i="2" s="1"/>
  <c r="W377" i="2"/>
  <c r="AC377" i="2" s="1"/>
  <c r="W372" i="2"/>
  <c r="AC372" i="2" s="1"/>
  <c r="W367" i="2"/>
  <c r="AC367" i="2" s="1"/>
  <c r="W362" i="2"/>
  <c r="AC362" i="2" s="1"/>
  <c r="W357" i="2"/>
  <c r="AC357" i="2" s="1"/>
  <c r="W352" i="2"/>
  <c r="AC352" i="2" s="1"/>
  <c r="W347" i="2"/>
  <c r="AC347" i="2" s="1"/>
  <c r="W342" i="2"/>
  <c r="AC342" i="2" s="1"/>
  <c r="W337" i="2"/>
  <c r="AC337" i="2" s="1"/>
  <c r="W332" i="2"/>
  <c r="AC332" i="2" s="1"/>
  <c r="AD327" i="2"/>
  <c r="E70" i="11"/>
  <c r="I72" i="1"/>
  <c r="W322" i="2"/>
  <c r="AC322" i="2" s="1"/>
  <c r="W317" i="2"/>
  <c r="AC317" i="2" s="1"/>
  <c r="W312" i="2"/>
  <c r="AC312" i="2" s="1"/>
  <c r="W307" i="2"/>
  <c r="AC307" i="2" s="1"/>
  <c r="W302" i="2"/>
  <c r="AC302" i="2" s="1"/>
  <c r="W297" i="2"/>
  <c r="AC297" i="2" s="1"/>
  <c r="W292" i="2"/>
  <c r="AC292" i="2" s="1"/>
  <c r="W287" i="2"/>
  <c r="AC287" i="2" s="1"/>
  <c r="W282" i="2"/>
  <c r="AC282" i="2" s="1"/>
  <c r="W277" i="2"/>
  <c r="AC277" i="2" s="1"/>
  <c r="W272" i="2"/>
  <c r="AC272" i="2" s="1"/>
  <c r="W267" i="2"/>
  <c r="AC267" i="2" s="1"/>
  <c r="W262" i="2"/>
  <c r="AC262" i="2" s="1"/>
  <c r="W257" i="2"/>
  <c r="AC257" i="2" s="1"/>
  <c r="W252" i="2"/>
  <c r="AC252" i="2" s="1"/>
  <c r="W247" i="2"/>
  <c r="AC247" i="2" s="1"/>
  <c r="W242" i="2"/>
  <c r="AC242" i="2" s="1"/>
  <c r="W237" i="2"/>
  <c r="AC237" i="2" s="1"/>
  <c r="W232" i="2"/>
  <c r="AC232" i="2" s="1"/>
  <c r="W227" i="2"/>
  <c r="AC227" i="2" s="1"/>
  <c r="W222" i="2"/>
  <c r="AC222" i="2" s="1"/>
  <c r="W217" i="2"/>
  <c r="AC217" i="2" s="1"/>
  <c r="W212" i="2"/>
  <c r="AC212" i="2" s="1"/>
  <c r="W187" i="2"/>
  <c r="AC187" i="2" s="1"/>
  <c r="W17" i="2"/>
  <c r="AC17" i="2" s="1"/>
  <c r="R83" i="1"/>
  <c r="F80" i="11"/>
  <c r="R82" i="1"/>
  <c r="Q375" i="3"/>
  <c r="R372" i="3" s="1"/>
  <c r="Q370" i="3"/>
  <c r="R367" i="3" s="1"/>
  <c r="F78" i="11" s="1"/>
  <c r="Q365" i="3"/>
  <c r="R362" i="3" s="1"/>
  <c r="F76" i="11"/>
  <c r="F75" i="11"/>
  <c r="R77" i="1"/>
  <c r="R76" i="1"/>
  <c r="F74" i="11"/>
  <c r="R75" i="1"/>
  <c r="F73" i="11"/>
  <c r="Q335" i="3"/>
  <c r="R332" i="3" s="1"/>
  <c r="Q330" i="3"/>
  <c r="R327" i="3" s="1"/>
  <c r="F70" i="11" s="1"/>
  <c r="Q325" i="3"/>
  <c r="R322" i="3" s="1"/>
  <c r="R69" i="1"/>
  <c r="F67" i="11"/>
  <c r="Q310" i="3"/>
  <c r="R307" i="3" s="1"/>
  <c r="F66" i="11" s="1"/>
  <c r="R66" i="1"/>
  <c r="F64" i="11"/>
  <c r="Q295" i="3"/>
  <c r="R292" i="3" s="1"/>
  <c r="Q290" i="3"/>
  <c r="R287" i="3" s="1"/>
  <c r="Q260" i="3"/>
  <c r="R257" i="3" s="1"/>
  <c r="R58" i="1" s="1"/>
  <c r="Q255" i="3"/>
  <c r="R252" i="3" s="1"/>
  <c r="R56" i="1"/>
  <c r="F53" i="11"/>
  <c r="R55" i="1"/>
  <c r="F52" i="11"/>
  <c r="R54" i="1"/>
  <c r="F51" i="11"/>
  <c r="Q230" i="3"/>
  <c r="R227" i="3" s="1"/>
  <c r="F50" i="11" s="1"/>
  <c r="Q220" i="3"/>
  <c r="R217" i="3" s="1"/>
  <c r="F48" i="11" s="1"/>
  <c r="Q215" i="3"/>
  <c r="R212" i="3" s="1"/>
  <c r="Q210" i="3"/>
  <c r="R207" i="3" s="1"/>
  <c r="F46" i="11" s="1"/>
  <c r="Q190" i="3"/>
  <c r="R187" i="3" s="1"/>
  <c r="F42" i="11" s="1"/>
  <c r="Q180" i="3"/>
  <c r="R177" i="3" s="1"/>
  <c r="Q170" i="3"/>
  <c r="R167" i="3" s="1"/>
  <c r="F38" i="11" s="1"/>
  <c r="Q165" i="3"/>
  <c r="R162" i="3" s="1"/>
  <c r="F37" i="11" s="1"/>
  <c r="Q340" i="3"/>
  <c r="R337" i="3" s="1"/>
  <c r="F72" i="11" s="1"/>
  <c r="Q270" i="3"/>
  <c r="R267" i="3" s="1"/>
  <c r="R60" i="1" s="1"/>
  <c r="U20" i="9"/>
  <c r="V20" i="9" s="1"/>
  <c r="W20" i="9" s="1"/>
  <c r="V19" i="9"/>
  <c r="W19" i="9" s="1"/>
  <c r="Y20" i="9"/>
  <c r="U16" i="9"/>
  <c r="R51" i="1"/>
  <c r="R67" i="1"/>
  <c r="F43" i="11"/>
  <c r="R59" i="1"/>
  <c r="F45" i="11"/>
  <c r="F47" i="11"/>
  <c r="O108" i="1"/>
  <c r="H108" i="1" s="1"/>
  <c r="P108" i="1"/>
  <c r="G108" i="1" s="1"/>
  <c r="F108" i="1"/>
  <c r="P107" i="1"/>
  <c r="G107" i="1" s="1"/>
  <c r="O107" i="1"/>
  <c r="H107" i="1" s="1"/>
  <c r="F107" i="1"/>
  <c r="F104" i="1"/>
  <c r="P106" i="1"/>
  <c r="G106" i="1" s="1"/>
  <c r="O106" i="1"/>
  <c r="H106" i="1" s="1"/>
  <c r="F106" i="1"/>
  <c r="P104" i="1"/>
  <c r="G104" i="1" s="1"/>
  <c r="F101" i="1"/>
  <c r="O105" i="1"/>
  <c r="H105" i="1" s="1"/>
  <c r="P105" i="1"/>
  <c r="G105" i="1" s="1"/>
  <c r="F105" i="1"/>
  <c r="O101" i="1"/>
  <c r="H101" i="1" s="1"/>
  <c r="P99" i="1"/>
  <c r="G99" i="1" s="1"/>
  <c r="P103" i="1"/>
  <c r="G103" i="1" s="1"/>
  <c r="O103" i="1"/>
  <c r="H103" i="1" s="1"/>
  <c r="F103" i="1"/>
  <c r="P84" i="1"/>
  <c r="G84" i="1" s="1"/>
  <c r="F95" i="1"/>
  <c r="F99" i="1"/>
  <c r="O95" i="1"/>
  <c r="H95" i="1" s="1"/>
  <c r="P102" i="1"/>
  <c r="G102" i="1" s="1"/>
  <c r="O102" i="1"/>
  <c r="H102" i="1" s="1"/>
  <c r="F102" i="1"/>
  <c r="F94" i="1"/>
  <c r="O94" i="1"/>
  <c r="H94" i="1" s="1"/>
  <c r="F97" i="1"/>
  <c r="O97" i="1"/>
  <c r="H97" i="1" s="1"/>
  <c r="P98" i="1"/>
  <c r="G98" i="1" s="1"/>
  <c r="O98" i="1"/>
  <c r="H98" i="1" s="1"/>
  <c r="F98" i="1"/>
  <c r="P96" i="1"/>
  <c r="G96" i="1" s="1"/>
  <c r="O96" i="1"/>
  <c r="H96" i="1" s="1"/>
  <c r="F96" i="1"/>
  <c r="P92" i="1"/>
  <c r="G92" i="1" s="1"/>
  <c r="O92" i="1"/>
  <c r="H92" i="1" s="1"/>
  <c r="F92" i="1"/>
  <c r="O84" i="1"/>
  <c r="H84" i="1" s="1"/>
  <c r="P91" i="1"/>
  <c r="G91" i="1" s="1"/>
  <c r="O91" i="1"/>
  <c r="H91" i="1" s="1"/>
  <c r="F91" i="1"/>
  <c r="O90" i="1"/>
  <c r="H90" i="1" s="1"/>
  <c r="P90" i="1"/>
  <c r="G90" i="1" s="1"/>
  <c r="F90" i="1"/>
  <c r="P88" i="1"/>
  <c r="G88" i="1" s="1"/>
  <c r="O88" i="1"/>
  <c r="H88" i="1" s="1"/>
  <c r="F88" i="1"/>
  <c r="P86" i="1"/>
  <c r="G86" i="1" s="1"/>
  <c r="O86" i="1"/>
  <c r="H86" i="1" s="1"/>
  <c r="F86" i="1"/>
  <c r="O85" i="1"/>
  <c r="H85" i="1" s="1"/>
  <c r="P85" i="1"/>
  <c r="G85" i="1" s="1"/>
  <c r="F85" i="1"/>
  <c r="P83" i="1"/>
  <c r="G83" i="1" s="1"/>
  <c r="P82" i="1"/>
  <c r="G82" i="1" s="1"/>
  <c r="P81" i="1"/>
  <c r="G81" i="1" s="1"/>
  <c r="P78" i="1"/>
  <c r="G78" i="1" s="1"/>
  <c r="P77" i="1"/>
  <c r="G77" i="1" s="1"/>
  <c r="P76" i="1"/>
  <c r="G76" i="1" s="1"/>
  <c r="R61" i="1"/>
  <c r="F59" i="11"/>
  <c r="F65" i="11"/>
  <c r="P61" i="1"/>
  <c r="G61" i="1" s="1"/>
  <c r="P62" i="1"/>
  <c r="G62" i="1" s="1"/>
  <c r="P66" i="1"/>
  <c r="G66" i="1" s="1"/>
  <c r="P67" i="1"/>
  <c r="G67" i="1" s="1"/>
  <c r="P56" i="1"/>
  <c r="G56" i="1" s="1"/>
  <c r="P60" i="1"/>
  <c r="G60" i="1" s="1"/>
  <c r="P70" i="1"/>
  <c r="G70" i="1" s="1"/>
  <c r="P73" i="1"/>
  <c r="G73" i="1" s="1"/>
  <c r="P74" i="1"/>
  <c r="G74" i="1" s="1"/>
  <c r="P50" i="1"/>
  <c r="G50" i="1" s="1"/>
  <c r="P72" i="1"/>
  <c r="G72" i="1" s="1"/>
  <c r="P53" i="1"/>
  <c r="G53" i="1" s="1"/>
  <c r="P55" i="1"/>
  <c r="G55" i="1" s="1"/>
  <c r="P65" i="1"/>
  <c r="G65" i="1" s="1"/>
  <c r="P69" i="1"/>
  <c r="G69" i="1" s="1"/>
  <c r="P71" i="1"/>
  <c r="G71" i="1" s="1"/>
  <c r="P75" i="1"/>
  <c r="G75" i="1" s="1"/>
  <c r="V28" i="9"/>
  <c r="W28" i="9" s="1"/>
  <c r="V30" i="9"/>
  <c r="W30" i="9" s="1"/>
  <c r="U25" i="9"/>
  <c r="V25" i="9" s="1"/>
  <c r="W25" i="9" s="1"/>
  <c r="U22" i="9"/>
  <c r="V22" i="9" s="1"/>
  <c r="W22" i="9" s="1"/>
  <c r="V21" i="9"/>
  <c r="W21" i="9" s="1"/>
  <c r="V17" i="9"/>
  <c r="W17" i="9" s="1"/>
  <c r="V18" i="9"/>
  <c r="W18" i="9" s="1"/>
  <c r="U13" i="9"/>
  <c r="V13" i="9" s="1"/>
  <c r="W13" i="9" s="1"/>
  <c r="W207" i="2"/>
  <c r="AC207" i="2" s="1"/>
  <c r="W202" i="2"/>
  <c r="AC202" i="2" s="1"/>
  <c r="W197" i="2"/>
  <c r="AC197" i="2" s="1"/>
  <c r="W192" i="2"/>
  <c r="AC192" i="2" s="1"/>
  <c r="W182" i="2"/>
  <c r="AC182" i="2" s="1"/>
  <c r="W177" i="2"/>
  <c r="AC177" i="2" s="1"/>
  <c r="W172" i="2"/>
  <c r="AC172" i="2" s="1"/>
  <c r="W167" i="2"/>
  <c r="AC167" i="2" s="1"/>
  <c r="W162" i="2"/>
  <c r="AC162" i="2" s="1"/>
  <c r="W157" i="2"/>
  <c r="AC157" i="2" s="1"/>
  <c r="W152" i="2"/>
  <c r="AC152" i="2" s="1"/>
  <c r="W147" i="2"/>
  <c r="AC147" i="2" s="1"/>
  <c r="W142" i="2"/>
  <c r="AC142" i="2" s="1"/>
  <c r="W137" i="2"/>
  <c r="AC137" i="2" s="1"/>
  <c r="R43" i="1"/>
  <c r="I83" i="1" l="1"/>
  <c r="E192" i="2"/>
  <c r="I45" i="1"/>
  <c r="AD317" i="2"/>
  <c r="E68" i="11"/>
  <c r="AD347" i="2"/>
  <c r="I76" i="1"/>
  <c r="E8" i="11"/>
  <c r="I63" i="1"/>
  <c r="AE157" i="2"/>
  <c r="I78" i="1"/>
  <c r="AD207" i="2"/>
  <c r="E46" i="11"/>
  <c r="AE212" i="2"/>
  <c r="AD362" i="2"/>
  <c r="I79" i="1"/>
  <c r="AE137" i="2"/>
  <c r="AD202" i="2"/>
  <c r="I47" i="1"/>
  <c r="I44" i="1"/>
  <c r="AD217" i="2"/>
  <c r="E78" i="11"/>
  <c r="E79" i="11"/>
  <c r="I52" i="1"/>
  <c r="AD377" i="2"/>
  <c r="E80" i="11"/>
  <c r="V29" i="9"/>
  <c r="W29" i="9" s="1"/>
  <c r="V15" i="9"/>
  <c r="W15" i="9" s="1"/>
  <c r="R52" i="1"/>
  <c r="AD382" i="2"/>
  <c r="E81" i="11"/>
  <c r="AD372" i="2"/>
  <c r="AD367" i="2"/>
  <c r="E77" i="11"/>
  <c r="AD357" i="2"/>
  <c r="AD352" i="2"/>
  <c r="I77" i="1"/>
  <c r="E75" i="11"/>
  <c r="E73" i="11"/>
  <c r="I75" i="1"/>
  <c r="AD342" i="2"/>
  <c r="AD337" i="2"/>
  <c r="I74" i="1"/>
  <c r="E72" i="11"/>
  <c r="E71" i="11"/>
  <c r="I73" i="1"/>
  <c r="AD332" i="2"/>
  <c r="E69" i="11"/>
  <c r="I71" i="1"/>
  <c r="AD322" i="2"/>
  <c r="I70" i="1"/>
  <c r="I69" i="1"/>
  <c r="E67" i="11"/>
  <c r="AD312" i="2"/>
  <c r="I68" i="1"/>
  <c r="E66" i="11"/>
  <c r="AD307" i="2"/>
  <c r="AD302" i="2"/>
  <c r="I67" i="1"/>
  <c r="E65" i="11"/>
  <c r="E64" i="11"/>
  <c r="AD297" i="2"/>
  <c r="I66" i="1"/>
  <c r="I65" i="1"/>
  <c r="E63" i="11"/>
  <c r="AD292" i="2"/>
  <c r="AD287" i="2"/>
  <c r="I64" i="1"/>
  <c r="E62" i="11"/>
  <c r="E61" i="11"/>
  <c r="AD282" i="2"/>
  <c r="E60" i="11"/>
  <c r="AD277" i="2"/>
  <c r="I62" i="1"/>
  <c r="E59" i="11"/>
  <c r="AD272" i="2"/>
  <c r="I61" i="1"/>
  <c r="E58" i="11"/>
  <c r="AD267" i="2"/>
  <c r="I60" i="1"/>
  <c r="AE262" i="2"/>
  <c r="E57" i="11"/>
  <c r="I59" i="1"/>
  <c r="AE257" i="2"/>
  <c r="E56" i="11"/>
  <c r="I58" i="1"/>
  <c r="AE252" i="2"/>
  <c r="I57" i="1"/>
  <c r="E55" i="11"/>
  <c r="E54" i="11"/>
  <c r="AD247" i="2"/>
  <c r="I56" i="1"/>
  <c r="AD242" i="2"/>
  <c r="E53" i="11"/>
  <c r="I55" i="1"/>
  <c r="AE237" i="2"/>
  <c r="E52" i="11"/>
  <c r="I54" i="1"/>
  <c r="E51" i="11"/>
  <c r="AD232" i="2"/>
  <c r="I53" i="1"/>
  <c r="AE227" i="2"/>
  <c r="AD222" i="2"/>
  <c r="I51" i="1"/>
  <c r="E49" i="11"/>
  <c r="E48" i="11"/>
  <c r="I50" i="1"/>
  <c r="E47" i="11"/>
  <c r="I49" i="1"/>
  <c r="AD187" i="2"/>
  <c r="F79" i="11"/>
  <c r="R81" i="1"/>
  <c r="R80" i="1"/>
  <c r="F77" i="11"/>
  <c r="R79" i="1"/>
  <c r="F71" i="11"/>
  <c r="R73" i="1"/>
  <c r="R72" i="1"/>
  <c r="F69" i="11"/>
  <c r="R71" i="1"/>
  <c r="R68" i="1"/>
  <c r="R65" i="1"/>
  <c r="F63" i="11"/>
  <c r="F62" i="11"/>
  <c r="R64" i="1"/>
  <c r="F56" i="11"/>
  <c r="F55" i="11"/>
  <c r="R57" i="1"/>
  <c r="R50" i="1"/>
  <c r="R74" i="1"/>
  <c r="E34" i="11"/>
  <c r="AD147" i="2"/>
  <c r="E35" i="11"/>
  <c r="AD152" i="2"/>
  <c r="AD192" i="2"/>
  <c r="E32" i="11"/>
  <c r="AD137" i="2"/>
  <c r="E36" i="11"/>
  <c r="AD157" i="2"/>
  <c r="E40" i="11"/>
  <c r="AD177" i="2"/>
  <c r="E44" i="11"/>
  <c r="AD197" i="2"/>
  <c r="E37" i="11"/>
  <c r="AD162" i="2"/>
  <c r="E41" i="11"/>
  <c r="AD182" i="2"/>
  <c r="V16" i="9"/>
  <c r="W16" i="9" s="1"/>
  <c r="V12" i="9"/>
  <c r="W12" i="9" s="1"/>
  <c r="E38" i="11"/>
  <c r="AD167" i="2"/>
  <c r="F49" i="11"/>
  <c r="F57" i="11"/>
  <c r="R49" i="1"/>
  <c r="F40" i="11"/>
  <c r="F58" i="11"/>
  <c r="F68" i="11"/>
  <c r="R70" i="1"/>
  <c r="X27" i="9"/>
  <c r="X28" i="9"/>
  <c r="V23" i="9"/>
  <c r="W23" i="9" s="1"/>
  <c r="V24" i="9"/>
  <c r="W24" i="9" s="1"/>
  <c r="X17" i="9"/>
  <c r="Y21" i="9" s="1"/>
  <c r="Z17" i="9" s="1"/>
  <c r="X18" i="9"/>
  <c r="V14" i="9"/>
  <c r="W14" i="9" s="1"/>
  <c r="I46" i="1"/>
  <c r="I43" i="1"/>
  <c r="I42" i="1"/>
  <c r="I40" i="1"/>
  <c r="I39" i="1"/>
  <c r="I38" i="1"/>
  <c r="I37" i="1"/>
  <c r="I36" i="1"/>
  <c r="I34" i="1"/>
  <c r="R48" i="1"/>
  <c r="R47" i="1"/>
  <c r="R46" i="1"/>
  <c r="R45" i="1"/>
  <c r="R44" i="1"/>
  <c r="R42" i="1"/>
  <c r="R41" i="1"/>
  <c r="R40" i="1"/>
  <c r="R39" i="1"/>
  <c r="AD17" i="2" l="1"/>
  <c r="AE17" i="2"/>
  <c r="E50" i="11"/>
  <c r="I48" i="1"/>
  <c r="E45" i="11"/>
  <c r="E43" i="11"/>
  <c r="E42" i="11"/>
  <c r="I80" i="1"/>
  <c r="E76" i="11"/>
  <c r="I81" i="1"/>
  <c r="I82" i="1"/>
  <c r="E74" i="11"/>
  <c r="E33" i="11"/>
  <c r="AD142" i="2"/>
  <c r="E39" i="11"/>
  <c r="AD172" i="2"/>
  <c r="AA3" i="9"/>
  <c r="AA32" i="9" s="1"/>
  <c r="AF3" i="9" a="1"/>
  <c r="AF3" i="9" s="1"/>
  <c r="AF4" i="9" a="1"/>
  <c r="AF4" i="9" s="1"/>
  <c r="X13" i="9"/>
  <c r="X22" i="9"/>
  <c r="X23" i="9"/>
  <c r="X12" i="9"/>
  <c r="I41" i="1"/>
  <c r="I35" i="1"/>
  <c r="AC32" i="9" l="1"/>
  <c r="F32" i="9" s="1"/>
  <c r="AB32" i="9"/>
  <c r="C32" i="7"/>
  <c r="BL32" i="7" l="1"/>
  <c r="BM32" i="7"/>
  <c r="C22" i="7"/>
  <c r="BM22" i="7" l="1"/>
  <c r="BL22" i="7"/>
  <c r="C12" i="7"/>
  <c r="D52" i="7"/>
  <c r="C27" i="7"/>
  <c r="BI1" i="7"/>
  <c r="J1" i="7"/>
  <c r="BM27" i="7" l="1"/>
  <c r="BL27" i="7"/>
  <c r="BL12" i="7"/>
  <c r="BM12" i="7"/>
  <c r="E52" i="7" l="1"/>
  <c r="F42" i="7"/>
  <c r="F47" i="7"/>
  <c r="E27" i="7"/>
  <c r="E37" i="7"/>
  <c r="F22" i="7"/>
  <c r="F12" i="7"/>
  <c r="AA27" i="9" l="1"/>
  <c r="AA22" i="9"/>
  <c r="AA12" i="9"/>
  <c r="D32" i="9" s="1"/>
  <c r="AA17" i="9"/>
  <c r="AA1" i="5"/>
  <c r="AC27" i="9" l="1"/>
  <c r="F27" i="9" s="1"/>
  <c r="AB27" i="9"/>
  <c r="AC22" i="9"/>
  <c r="F22" i="9" s="1"/>
  <c r="AB22" i="9"/>
  <c r="AC17" i="9"/>
  <c r="AB17" i="9"/>
  <c r="E17" i="9" s="1"/>
  <c r="AC12" i="9"/>
  <c r="F12" i="9" s="1"/>
  <c r="AB12" i="9"/>
  <c r="E32" i="9" s="1"/>
  <c r="D27" i="9"/>
  <c r="D22" i="9"/>
  <c r="D17" i="9"/>
  <c r="D12" i="9"/>
  <c r="A23" i="6"/>
  <c r="B23" i="6"/>
  <c r="B28" i="6"/>
  <c r="A28" i="6"/>
  <c r="B33" i="6"/>
  <c r="A33" i="6"/>
  <c r="B38" i="6"/>
  <c r="A38" i="6"/>
  <c r="B43" i="6"/>
  <c r="A43" i="6"/>
  <c r="B48" i="6"/>
  <c r="A48" i="6"/>
  <c r="B53" i="6"/>
  <c r="A53" i="6"/>
  <c r="B58" i="6"/>
  <c r="A58" i="6"/>
  <c r="B63" i="6"/>
  <c r="A63" i="6"/>
  <c r="B68" i="6"/>
  <c r="A68" i="6"/>
  <c r="B73" i="6"/>
  <c r="A73" i="6"/>
  <c r="B78" i="6"/>
  <c r="A78" i="6"/>
  <c r="B83" i="6"/>
  <c r="A83" i="6"/>
  <c r="A88" i="6"/>
  <c r="B88" i="6"/>
  <c r="B93" i="6"/>
  <c r="A93" i="6"/>
  <c r="B98" i="6"/>
  <c r="A98" i="6"/>
  <c r="B103" i="6"/>
  <c r="A103" i="6"/>
  <c r="B108" i="6"/>
  <c r="A108" i="6"/>
  <c r="A113" i="6"/>
  <c r="B113" i="6"/>
  <c r="B118" i="6"/>
  <c r="A118" i="6"/>
  <c r="B123" i="6"/>
  <c r="A123" i="6"/>
  <c r="B128" i="6"/>
  <c r="A128" i="6"/>
  <c r="A133" i="6"/>
  <c r="B133" i="6"/>
  <c r="B18" i="6"/>
  <c r="A18" i="6"/>
  <c r="B13" i="6"/>
  <c r="A13" i="6"/>
  <c r="AF1" i="6"/>
  <c r="G1" i="6"/>
  <c r="H1" i="8"/>
  <c r="D1" i="8"/>
  <c r="B132" i="2"/>
  <c r="B127" i="2"/>
  <c r="B122" i="2"/>
  <c r="B117" i="2"/>
  <c r="B112" i="2"/>
  <c r="B107" i="2"/>
  <c r="B102" i="2"/>
  <c r="AB102" i="2" s="1"/>
  <c r="B97" i="2"/>
  <c r="B92" i="2"/>
  <c r="B87" i="2"/>
  <c r="B82" i="2"/>
  <c r="B77" i="2"/>
  <c r="B72" i="2"/>
  <c r="B67" i="2"/>
  <c r="B62" i="2"/>
  <c r="B57" i="2"/>
  <c r="B52" i="2"/>
  <c r="B47" i="2"/>
  <c r="B42" i="2"/>
  <c r="B37" i="2"/>
  <c r="A132" i="2"/>
  <c r="A127" i="2"/>
  <c r="A122" i="2"/>
  <c r="A117" i="2"/>
  <c r="A112" i="2"/>
  <c r="A107" i="2"/>
  <c r="A102" i="2"/>
  <c r="A97" i="2"/>
  <c r="A92" i="2"/>
  <c r="A87" i="2"/>
  <c r="A82" i="2"/>
  <c r="A77" i="2"/>
  <c r="A72" i="2"/>
  <c r="A67" i="2"/>
  <c r="A62" i="2"/>
  <c r="A57" i="2"/>
  <c r="A52" i="2"/>
  <c r="A47" i="2"/>
  <c r="A42" i="2"/>
  <c r="A37" i="2"/>
  <c r="B32" i="2"/>
  <c r="A32" i="2"/>
  <c r="B27" i="2"/>
  <c r="A27" i="2"/>
  <c r="B22" i="2"/>
  <c r="A22" i="2"/>
  <c r="E27" i="9" l="1"/>
  <c r="E22" i="9"/>
  <c r="F17" i="9"/>
  <c r="E12" i="9"/>
  <c r="O137" i="6"/>
  <c r="U134" i="6"/>
  <c r="U133" i="6"/>
  <c r="U137" i="6"/>
  <c r="O136" i="6"/>
  <c r="V136" i="6"/>
  <c r="O134" i="6"/>
  <c r="U136" i="6"/>
  <c r="O133" i="6"/>
  <c r="O135" i="6"/>
  <c r="U135" i="6"/>
  <c r="U91" i="6"/>
  <c r="O90" i="6"/>
  <c r="U90" i="6"/>
  <c r="O89" i="6"/>
  <c r="O88" i="6"/>
  <c r="U92" i="6"/>
  <c r="O92" i="6"/>
  <c r="O91" i="6"/>
  <c r="U88" i="6"/>
  <c r="U89" i="6"/>
  <c r="O132" i="6"/>
  <c r="U129" i="6"/>
  <c r="U132" i="6"/>
  <c r="O131" i="6"/>
  <c r="O129" i="6"/>
  <c r="U131" i="6"/>
  <c r="U128" i="6"/>
  <c r="O130" i="6"/>
  <c r="V130" i="6" s="1"/>
  <c r="O128" i="6"/>
  <c r="U130" i="6"/>
  <c r="U122" i="6"/>
  <c r="O121" i="6"/>
  <c r="V121" i="6" s="1"/>
  <c r="U121" i="6"/>
  <c r="O120" i="6"/>
  <c r="O118" i="6"/>
  <c r="O122" i="6"/>
  <c r="V122" i="6" s="1"/>
  <c r="U119" i="6"/>
  <c r="U120" i="6"/>
  <c r="U118" i="6"/>
  <c r="V118" i="6" s="1"/>
  <c r="O119" i="6"/>
  <c r="V119" i="6" s="1"/>
  <c r="U111" i="6"/>
  <c r="O110" i="6"/>
  <c r="U110" i="6"/>
  <c r="O109" i="6"/>
  <c r="O108" i="6"/>
  <c r="U112" i="6"/>
  <c r="O112" i="6"/>
  <c r="U108" i="6"/>
  <c r="U109" i="6"/>
  <c r="O111" i="6"/>
  <c r="V111" i="6" s="1"/>
  <c r="U101" i="6"/>
  <c r="O100" i="6"/>
  <c r="U100" i="6"/>
  <c r="O99" i="6"/>
  <c r="V99" i="6" s="1"/>
  <c r="O98" i="6"/>
  <c r="U102" i="6"/>
  <c r="O102" i="6"/>
  <c r="O101" i="6"/>
  <c r="U98" i="6"/>
  <c r="U99" i="6"/>
  <c r="U81" i="6"/>
  <c r="O80" i="6"/>
  <c r="U80" i="6"/>
  <c r="O79" i="6"/>
  <c r="O78" i="6"/>
  <c r="U82" i="6"/>
  <c r="O82" i="6"/>
  <c r="U78" i="6"/>
  <c r="U79" i="6"/>
  <c r="O81" i="6"/>
  <c r="U116" i="6"/>
  <c r="O115" i="6"/>
  <c r="U115" i="6"/>
  <c r="O114" i="6"/>
  <c r="O113" i="6"/>
  <c r="U117" i="6"/>
  <c r="O117" i="6"/>
  <c r="V117" i="6" s="1"/>
  <c r="U113" i="6"/>
  <c r="U114" i="6"/>
  <c r="O116" i="6"/>
  <c r="V116" i="6" s="1"/>
  <c r="U127" i="6"/>
  <c r="O126" i="6"/>
  <c r="U126" i="6"/>
  <c r="O125" i="6"/>
  <c r="O127" i="6"/>
  <c r="V127" i="6" s="1"/>
  <c r="U124" i="6"/>
  <c r="U123" i="6"/>
  <c r="U125" i="6"/>
  <c r="O123" i="6"/>
  <c r="O124" i="6"/>
  <c r="V124" i="6" s="1"/>
  <c r="U106" i="6"/>
  <c r="O105" i="6"/>
  <c r="U105" i="6"/>
  <c r="O104" i="6"/>
  <c r="O103" i="6"/>
  <c r="U107" i="6"/>
  <c r="O107" i="6"/>
  <c r="U103" i="6"/>
  <c r="U104" i="6"/>
  <c r="O106" i="6"/>
  <c r="U96" i="6"/>
  <c r="O95" i="6"/>
  <c r="U95" i="6"/>
  <c r="O94" i="6"/>
  <c r="O93" i="6"/>
  <c r="U97" i="6"/>
  <c r="O97" i="6"/>
  <c r="O96" i="6"/>
  <c r="U93" i="6"/>
  <c r="U94" i="6"/>
  <c r="U86" i="6"/>
  <c r="O85" i="6"/>
  <c r="U85" i="6"/>
  <c r="O84" i="6"/>
  <c r="O83" i="6"/>
  <c r="U87" i="6"/>
  <c r="O87" i="6"/>
  <c r="O86" i="6"/>
  <c r="U83" i="6"/>
  <c r="U84" i="6"/>
  <c r="O76" i="6"/>
  <c r="O74" i="6"/>
  <c r="U75" i="6"/>
  <c r="U77" i="6"/>
  <c r="O75" i="6"/>
  <c r="U73" i="6"/>
  <c r="O77" i="6"/>
  <c r="U76" i="6"/>
  <c r="U74" i="6"/>
  <c r="O73" i="6"/>
  <c r="O71" i="6"/>
  <c r="U70" i="6"/>
  <c r="O69" i="6"/>
  <c r="O68" i="6"/>
  <c r="U72" i="6"/>
  <c r="O70" i="6"/>
  <c r="V70" i="6" s="1"/>
  <c r="O72" i="6"/>
  <c r="U71" i="6"/>
  <c r="U69" i="6"/>
  <c r="U68" i="6"/>
  <c r="U67" i="6"/>
  <c r="O65" i="6"/>
  <c r="U63" i="6"/>
  <c r="O67" i="6"/>
  <c r="U66" i="6"/>
  <c r="U64" i="6"/>
  <c r="O63" i="6"/>
  <c r="O66" i="6"/>
  <c r="O64" i="6"/>
  <c r="U65" i="6"/>
  <c r="O62" i="6"/>
  <c r="U61" i="6"/>
  <c r="U59" i="6"/>
  <c r="U58" i="6"/>
  <c r="O61" i="6"/>
  <c r="V61" i="6" s="1"/>
  <c r="U60" i="6"/>
  <c r="O59" i="6"/>
  <c r="O58" i="6"/>
  <c r="U62" i="6"/>
  <c r="O60" i="6"/>
  <c r="O56" i="6"/>
  <c r="O54" i="6"/>
  <c r="U57" i="6"/>
  <c r="U53" i="6"/>
  <c r="O57" i="6"/>
  <c r="U55" i="6"/>
  <c r="O55" i="6"/>
  <c r="U56" i="6"/>
  <c r="U54" i="6"/>
  <c r="O53" i="6"/>
  <c r="O52" i="6"/>
  <c r="O49" i="6"/>
  <c r="O48" i="6"/>
  <c r="U52" i="6"/>
  <c r="U51" i="6"/>
  <c r="U49" i="6"/>
  <c r="U48" i="6"/>
  <c r="O51" i="6"/>
  <c r="V51" i="6" s="1"/>
  <c r="U50" i="6"/>
  <c r="O50" i="6"/>
  <c r="V50" i="6" s="1"/>
  <c r="U47" i="6"/>
  <c r="O45" i="6"/>
  <c r="U43" i="6"/>
  <c r="O47" i="6"/>
  <c r="U46" i="6"/>
  <c r="U44" i="6"/>
  <c r="O43" i="6"/>
  <c r="O46" i="6"/>
  <c r="O44" i="6"/>
  <c r="U45" i="6"/>
  <c r="O42" i="6"/>
  <c r="U41" i="6"/>
  <c r="U39" i="6"/>
  <c r="U38" i="6"/>
  <c r="O41" i="6"/>
  <c r="V41" i="6" s="1"/>
  <c r="U40" i="6"/>
  <c r="O39" i="6"/>
  <c r="V39" i="6" s="1"/>
  <c r="O38" i="6"/>
  <c r="U42" i="6"/>
  <c r="O40" i="6"/>
  <c r="V40" i="6" s="1"/>
  <c r="O20" i="6"/>
  <c r="O19" i="6"/>
  <c r="O22" i="6"/>
  <c r="O18" i="6"/>
  <c r="O21" i="6"/>
  <c r="O13" i="6"/>
  <c r="O17" i="6"/>
  <c r="O15" i="6"/>
  <c r="O16" i="6"/>
  <c r="O14" i="6"/>
  <c r="O37" i="6"/>
  <c r="U36" i="6"/>
  <c r="U34" i="6"/>
  <c r="O33" i="6"/>
  <c r="O36" i="6"/>
  <c r="O34" i="6"/>
  <c r="U35" i="6"/>
  <c r="U37" i="6"/>
  <c r="O35" i="6"/>
  <c r="U33" i="6"/>
  <c r="O30" i="6"/>
  <c r="O29" i="6"/>
  <c r="O32" i="6"/>
  <c r="O28" i="6"/>
  <c r="O31" i="6"/>
  <c r="O25" i="6"/>
  <c r="O27" i="6"/>
  <c r="O23" i="6"/>
  <c r="O26" i="6"/>
  <c r="J8" i="11"/>
  <c r="AI4" i="6" a="1"/>
  <c r="AI4" i="6" s="1"/>
  <c r="AE138" i="6" s="1"/>
  <c r="AF138" i="6" s="1"/>
  <c r="AI3" i="6" a="1"/>
  <c r="AI3" i="6" s="1"/>
  <c r="U23" i="6"/>
  <c r="U27" i="6"/>
  <c r="U26" i="6"/>
  <c r="U25" i="6"/>
  <c r="U24" i="6"/>
  <c r="U32" i="6"/>
  <c r="U31" i="6"/>
  <c r="U30" i="6"/>
  <c r="U29" i="6"/>
  <c r="U28" i="6"/>
  <c r="R38" i="2"/>
  <c r="R41" i="2"/>
  <c r="R37" i="2"/>
  <c r="R39" i="2"/>
  <c r="R40" i="2"/>
  <c r="R58" i="2"/>
  <c r="R61" i="2"/>
  <c r="R57" i="2"/>
  <c r="R59" i="2"/>
  <c r="R60" i="2"/>
  <c r="R78" i="2"/>
  <c r="R81" i="2"/>
  <c r="R77" i="2"/>
  <c r="R79" i="2"/>
  <c r="R80" i="2"/>
  <c r="R98" i="2"/>
  <c r="R101" i="2"/>
  <c r="R97" i="2"/>
  <c r="R99" i="2"/>
  <c r="R100" i="2"/>
  <c r="R118" i="2"/>
  <c r="R121" i="2"/>
  <c r="R117" i="2"/>
  <c r="R119" i="2"/>
  <c r="R120" i="2"/>
  <c r="R30" i="2"/>
  <c r="R29" i="2"/>
  <c r="R31" i="2"/>
  <c r="R27" i="2"/>
  <c r="R28" i="2"/>
  <c r="R46" i="2"/>
  <c r="R42" i="2"/>
  <c r="R45" i="2"/>
  <c r="R43" i="2"/>
  <c r="R44" i="2"/>
  <c r="R66" i="2"/>
  <c r="R62" i="2"/>
  <c r="R65" i="2"/>
  <c r="R63" i="2"/>
  <c r="R64" i="2"/>
  <c r="R86" i="2"/>
  <c r="R82" i="2"/>
  <c r="R85" i="2"/>
  <c r="R84" i="2"/>
  <c r="R83" i="2"/>
  <c r="R106" i="2"/>
  <c r="R102" i="2"/>
  <c r="R105" i="2"/>
  <c r="R103" i="2"/>
  <c r="R104" i="2"/>
  <c r="R126" i="2"/>
  <c r="R122" i="2"/>
  <c r="R125" i="2"/>
  <c r="R124" i="2"/>
  <c r="R123" i="2"/>
  <c r="R50" i="2"/>
  <c r="R49" i="2"/>
  <c r="R47" i="2"/>
  <c r="R51" i="2"/>
  <c r="R48" i="2"/>
  <c r="R70" i="2"/>
  <c r="R69" i="2"/>
  <c r="R71" i="2"/>
  <c r="R68" i="2"/>
  <c r="R67" i="2"/>
  <c r="R90" i="2"/>
  <c r="R89" i="2"/>
  <c r="R87" i="2"/>
  <c r="R88" i="2"/>
  <c r="R91" i="2"/>
  <c r="R110" i="2"/>
  <c r="R109" i="2"/>
  <c r="R111" i="2"/>
  <c r="R108" i="2"/>
  <c r="R107" i="2"/>
  <c r="R130" i="2"/>
  <c r="R129" i="2"/>
  <c r="R127" i="2"/>
  <c r="R131" i="2"/>
  <c r="R128" i="2"/>
  <c r="R26" i="2"/>
  <c r="R22" i="2"/>
  <c r="R25" i="2"/>
  <c r="R23" i="2"/>
  <c r="R24" i="2"/>
  <c r="R34" i="2"/>
  <c r="R33" i="2"/>
  <c r="R36" i="2"/>
  <c r="R35" i="2"/>
  <c r="R32" i="2"/>
  <c r="R54" i="2"/>
  <c r="R53" i="2"/>
  <c r="R55" i="2"/>
  <c r="R56" i="2"/>
  <c r="R52" i="2"/>
  <c r="R74" i="2"/>
  <c r="R73" i="2"/>
  <c r="R75" i="2"/>
  <c r="R72" i="2"/>
  <c r="R76" i="2"/>
  <c r="R94" i="2"/>
  <c r="R93" i="2"/>
  <c r="R95" i="2"/>
  <c r="R92" i="2"/>
  <c r="R96" i="2"/>
  <c r="R114" i="2"/>
  <c r="R113" i="2"/>
  <c r="R115" i="2"/>
  <c r="R116" i="2"/>
  <c r="R112" i="2"/>
  <c r="R134" i="2"/>
  <c r="R133" i="2"/>
  <c r="R135" i="2"/>
  <c r="R132" i="2"/>
  <c r="R136" i="2"/>
  <c r="U18" i="6"/>
  <c r="U19" i="6"/>
  <c r="U22" i="6"/>
  <c r="U21" i="6"/>
  <c r="U20" i="6"/>
  <c r="U16" i="6"/>
  <c r="U15" i="6"/>
  <c r="U14" i="6"/>
  <c r="U17" i="6"/>
  <c r="U13" i="6"/>
  <c r="F16" i="8"/>
  <c r="F17" i="8"/>
  <c r="F15" i="8"/>
  <c r="AB122" i="2"/>
  <c r="AB67" i="2"/>
  <c r="AB87" i="2"/>
  <c r="AB127" i="2"/>
  <c r="AB107" i="2"/>
  <c r="AB82" i="2"/>
  <c r="AB62" i="2"/>
  <c r="AB47" i="2"/>
  <c r="AB42" i="2"/>
  <c r="AB27" i="2"/>
  <c r="AB22" i="2"/>
  <c r="AB77" i="2"/>
  <c r="AB117" i="2"/>
  <c r="AB97" i="2"/>
  <c r="AB57" i="2"/>
  <c r="AB72" i="2"/>
  <c r="AB52" i="2"/>
  <c r="AB32" i="2"/>
  <c r="AB37" i="2"/>
  <c r="AB132" i="2"/>
  <c r="AB112" i="2"/>
  <c r="AB92" i="2"/>
  <c r="V44" i="6" l="1"/>
  <c r="V125" i="6"/>
  <c r="V115" i="6"/>
  <c r="V84" i="6"/>
  <c r="V55" i="6"/>
  <c r="V110" i="6"/>
  <c r="V109" i="6"/>
  <c r="V89" i="6"/>
  <c r="V135" i="6"/>
  <c r="V134" i="6"/>
  <c r="V65" i="6"/>
  <c r="V95" i="6"/>
  <c r="V93" i="6"/>
  <c r="F16" i="15"/>
  <c r="G16" i="15" s="1"/>
  <c r="V34" i="6"/>
  <c r="V16" i="6"/>
  <c r="V113" i="6"/>
  <c r="AE373" i="6"/>
  <c r="AF373" i="6" s="1"/>
  <c r="AE378" i="6"/>
  <c r="AE363" i="6"/>
  <c r="AF363" i="6" s="1"/>
  <c r="AE368" i="6"/>
  <c r="AE353" i="6"/>
  <c r="AF353" i="6" s="1"/>
  <c r="AE358" i="6"/>
  <c r="AE343" i="6"/>
  <c r="AF343" i="6" s="1"/>
  <c r="AE348" i="6"/>
  <c r="AE333" i="6"/>
  <c r="AF333" i="6" s="1"/>
  <c r="AE338" i="6"/>
  <c r="AF338" i="6" s="1"/>
  <c r="AE323" i="6"/>
  <c r="AF323" i="6" s="1"/>
  <c r="AE328" i="6"/>
  <c r="AF328" i="6" s="1"/>
  <c r="AE313" i="6"/>
  <c r="AF313" i="6" s="1"/>
  <c r="AE318" i="6"/>
  <c r="AF318" i="6" s="1"/>
  <c r="AE293" i="6"/>
  <c r="AF293" i="6" s="1"/>
  <c r="AE308" i="6"/>
  <c r="AF308" i="6" s="1"/>
  <c r="AE283" i="6"/>
  <c r="AF283" i="6" s="1"/>
  <c r="AE288" i="6"/>
  <c r="AF288" i="6" s="1"/>
  <c r="AE273" i="6"/>
  <c r="AF273" i="6" s="1"/>
  <c r="AE278" i="6"/>
  <c r="AF278" i="6" s="1"/>
  <c r="M62" i="1" s="1"/>
  <c r="AE248" i="6"/>
  <c r="AF248" i="6" s="1"/>
  <c r="AE268" i="6"/>
  <c r="AF268" i="6" s="1"/>
  <c r="AE218" i="6"/>
  <c r="AF218" i="6" s="1"/>
  <c r="AE223" i="6"/>
  <c r="AF223" i="6" s="1"/>
  <c r="AE173" i="6"/>
  <c r="AF173" i="6" s="1"/>
  <c r="AE208" i="6"/>
  <c r="AF208" i="6" s="1"/>
  <c r="AE153" i="6"/>
  <c r="AF153" i="6" s="1"/>
  <c r="AE163" i="6"/>
  <c r="AF163" i="6" s="1"/>
  <c r="AE143" i="6"/>
  <c r="AF143" i="6" s="1"/>
  <c r="AE148" i="6"/>
  <c r="AF148" i="6" s="1"/>
  <c r="V137" i="6"/>
  <c r="V133" i="6"/>
  <c r="V132" i="6"/>
  <c r="V131" i="6"/>
  <c r="V129" i="6"/>
  <c r="V128" i="6"/>
  <c r="V126" i="6"/>
  <c r="V123" i="6"/>
  <c r="V120" i="6"/>
  <c r="W118" i="6" s="1"/>
  <c r="AE118" i="6" s="1"/>
  <c r="V114" i="6"/>
  <c r="V112" i="6"/>
  <c r="V108" i="6"/>
  <c r="V107" i="6"/>
  <c r="V106" i="6"/>
  <c r="V105" i="6"/>
  <c r="V104" i="6"/>
  <c r="V103" i="6"/>
  <c r="V102" i="6"/>
  <c r="V101" i="6"/>
  <c r="V100" i="6"/>
  <c r="V98" i="6"/>
  <c r="V97" i="6"/>
  <c r="V96" i="6"/>
  <c r="V94" i="6"/>
  <c r="V92" i="6"/>
  <c r="V91" i="6"/>
  <c r="V90" i="6"/>
  <c r="V88" i="6"/>
  <c r="V87" i="6"/>
  <c r="V86" i="6"/>
  <c r="V85" i="6"/>
  <c r="V83" i="6"/>
  <c r="V82" i="6"/>
  <c r="V81" i="6"/>
  <c r="V80" i="6"/>
  <c r="V79" i="6"/>
  <c r="V78" i="6"/>
  <c r="V77" i="6"/>
  <c r="V76" i="6"/>
  <c r="V75" i="6"/>
  <c r="V74" i="6"/>
  <c r="V73" i="6"/>
  <c r="V72" i="6"/>
  <c r="V71" i="6"/>
  <c r="V69" i="6"/>
  <c r="V68" i="6"/>
  <c r="V67" i="6"/>
  <c r="V66" i="6"/>
  <c r="V64" i="6"/>
  <c r="V63" i="6"/>
  <c r="V62" i="6"/>
  <c r="V60" i="6"/>
  <c r="V59" i="6"/>
  <c r="V58" i="6"/>
  <c r="V57" i="6"/>
  <c r="V56" i="6"/>
  <c r="V54" i="6"/>
  <c r="V53" i="6"/>
  <c r="V52" i="6"/>
  <c r="V49" i="6"/>
  <c r="V48" i="6"/>
  <c r="V47" i="6"/>
  <c r="V46" i="6"/>
  <c r="V45" i="6"/>
  <c r="V43" i="6"/>
  <c r="V42" i="6"/>
  <c r="V38" i="6"/>
  <c r="V37" i="6"/>
  <c r="V36" i="6"/>
  <c r="V35" i="6"/>
  <c r="V33" i="6"/>
  <c r="V32" i="6"/>
  <c r="V31" i="6"/>
  <c r="V30" i="6"/>
  <c r="V29" i="6"/>
  <c r="V28" i="6"/>
  <c r="V23" i="6"/>
  <c r="F15" i="15"/>
  <c r="G15" i="15" s="1"/>
  <c r="F17" i="15"/>
  <c r="H17" i="15" s="1"/>
  <c r="F17" i="16"/>
  <c r="H17" i="16" s="1"/>
  <c r="F16" i="16"/>
  <c r="G16" i="16" s="1"/>
  <c r="F15" i="16"/>
  <c r="H15" i="16" s="1"/>
  <c r="V19" i="6"/>
  <c r="V13" i="6"/>
  <c r="V25" i="6"/>
  <c r="V27" i="6"/>
  <c r="V26" i="6"/>
  <c r="V22" i="6"/>
  <c r="V21" i="6"/>
  <c r="V20" i="6"/>
  <c r="V18" i="6"/>
  <c r="V17" i="6"/>
  <c r="V15" i="6"/>
  <c r="V14" i="6"/>
  <c r="J7" i="11"/>
  <c r="AF3" i="6"/>
  <c r="H15" i="8"/>
  <c r="G15" i="8"/>
  <c r="G17" i="8"/>
  <c r="H17" i="8"/>
  <c r="G16" i="8"/>
  <c r="H16" i="8"/>
  <c r="S132" i="2"/>
  <c r="T134" i="2" s="1"/>
  <c r="S127" i="2"/>
  <c r="T129" i="2" s="1"/>
  <c r="S122" i="2"/>
  <c r="T124" i="2" s="1"/>
  <c r="S117" i="2"/>
  <c r="T120" i="2" s="1"/>
  <c r="S112" i="2"/>
  <c r="T112" i="2" s="1"/>
  <c r="S107" i="2"/>
  <c r="T109" i="2" s="1"/>
  <c r="S102" i="2"/>
  <c r="T104" i="2" s="1"/>
  <c r="S97" i="2"/>
  <c r="T100" i="2" s="1"/>
  <c r="S92" i="2"/>
  <c r="T93" i="2" s="1"/>
  <c r="S87" i="2"/>
  <c r="T89" i="2" s="1"/>
  <c r="S82" i="2"/>
  <c r="T84" i="2" s="1"/>
  <c r="S77" i="2"/>
  <c r="T80" i="2" s="1"/>
  <c r="S72" i="2"/>
  <c r="T72" i="2" s="1"/>
  <c r="S67" i="2"/>
  <c r="T69" i="2" s="1"/>
  <c r="S62" i="2"/>
  <c r="T64" i="2" s="1"/>
  <c r="S57" i="2"/>
  <c r="T59" i="2" s="1"/>
  <c r="S52" i="2"/>
  <c r="T55" i="2" s="1"/>
  <c r="S47" i="2"/>
  <c r="T49" i="2" s="1"/>
  <c r="S42" i="2"/>
  <c r="T44" i="2" s="1"/>
  <c r="S37" i="2"/>
  <c r="T38" i="2" s="1"/>
  <c r="S32" i="2"/>
  <c r="T32" i="2" s="1"/>
  <c r="S27" i="2"/>
  <c r="T29" i="2" s="1"/>
  <c r="S22" i="2"/>
  <c r="T24" i="2" s="1"/>
  <c r="W113" i="6" l="1"/>
  <c r="AE113" i="6" s="1"/>
  <c r="AF113" i="6" s="1"/>
  <c r="H16" i="15"/>
  <c r="W48" i="6"/>
  <c r="AF378" i="6"/>
  <c r="M81" i="1"/>
  <c r="AF368" i="6"/>
  <c r="M79" i="1"/>
  <c r="AF358" i="6"/>
  <c r="M77" i="1"/>
  <c r="AF348" i="6"/>
  <c r="M69" i="1"/>
  <c r="W133" i="6"/>
  <c r="W128" i="6"/>
  <c r="AE128" i="6" s="1"/>
  <c r="AF128" i="6" s="1"/>
  <c r="W123" i="6"/>
  <c r="AF118" i="6"/>
  <c r="W108" i="6"/>
  <c r="W103" i="6"/>
  <c r="W98" i="6"/>
  <c r="W93" i="6"/>
  <c r="W88" i="6"/>
  <c r="AD88" i="6" s="1"/>
  <c r="AF88" i="6" s="1"/>
  <c r="W83" i="6"/>
  <c r="W78" i="6"/>
  <c r="W73" i="6"/>
  <c r="W68" i="6"/>
  <c r="W63" i="6"/>
  <c r="W58" i="6"/>
  <c r="W53" i="6"/>
  <c r="W43" i="6"/>
  <c r="W38" i="6"/>
  <c r="W33" i="6"/>
  <c r="W28" i="6"/>
  <c r="W18" i="6"/>
  <c r="AE18" i="6" s="1"/>
  <c r="W13" i="6"/>
  <c r="G17" i="16"/>
  <c r="H15" i="15"/>
  <c r="H16" i="16"/>
  <c r="G15" i="16"/>
  <c r="G17" i="15"/>
  <c r="M74" i="1"/>
  <c r="M72" i="1"/>
  <c r="M70" i="1"/>
  <c r="M67" i="1"/>
  <c r="M65" i="1"/>
  <c r="M63" i="1"/>
  <c r="M60" i="1"/>
  <c r="M58" i="1"/>
  <c r="M56" i="1"/>
  <c r="M54" i="1"/>
  <c r="M52" i="1"/>
  <c r="M50" i="1"/>
  <c r="M48" i="1"/>
  <c r="M46" i="1"/>
  <c r="M47" i="1"/>
  <c r="M44" i="1"/>
  <c r="M45" i="1"/>
  <c r="M42" i="1"/>
  <c r="M43" i="1"/>
  <c r="M40" i="1"/>
  <c r="M41" i="1"/>
  <c r="M38" i="1"/>
  <c r="M39" i="1"/>
  <c r="M36" i="1"/>
  <c r="M37" i="1"/>
  <c r="M34" i="1"/>
  <c r="M35" i="1"/>
  <c r="T25" i="2"/>
  <c r="T23" i="2"/>
  <c r="T22" i="2"/>
  <c r="T132" i="2"/>
  <c r="T133" i="2"/>
  <c r="T135" i="2"/>
  <c r="T130" i="2"/>
  <c r="T128" i="2"/>
  <c r="T127" i="2"/>
  <c r="T122" i="2"/>
  <c r="T123" i="2"/>
  <c r="T125" i="2"/>
  <c r="T119" i="2"/>
  <c r="T117" i="2"/>
  <c r="T118" i="2"/>
  <c r="T115" i="2"/>
  <c r="T113" i="2"/>
  <c r="T114" i="2"/>
  <c r="T110" i="2"/>
  <c r="T108" i="2"/>
  <c r="T107" i="2"/>
  <c r="T102" i="2"/>
  <c r="T105" i="2"/>
  <c r="T103" i="2"/>
  <c r="T97" i="2"/>
  <c r="T99" i="2"/>
  <c r="T98" i="2"/>
  <c r="T92" i="2"/>
  <c r="T94" i="2"/>
  <c r="T95" i="2"/>
  <c r="T90" i="2"/>
  <c r="T87" i="2"/>
  <c r="T88" i="2"/>
  <c r="T82" i="2"/>
  <c r="T83" i="2"/>
  <c r="T85" i="2"/>
  <c r="T77" i="2"/>
  <c r="T79" i="2"/>
  <c r="T78" i="2"/>
  <c r="T75" i="2"/>
  <c r="T73" i="2"/>
  <c r="T74" i="2"/>
  <c r="T70" i="2"/>
  <c r="T67" i="2"/>
  <c r="T68" i="2"/>
  <c r="T62" i="2"/>
  <c r="T63" i="2"/>
  <c r="T65" i="2"/>
  <c r="T58" i="2"/>
  <c r="T60" i="2"/>
  <c r="T57" i="2"/>
  <c r="T54" i="2"/>
  <c r="T52" i="2"/>
  <c r="T53" i="2"/>
  <c r="T27" i="2"/>
  <c r="T28" i="2"/>
  <c r="T30" i="2"/>
  <c r="T47" i="2"/>
  <c r="T48" i="2"/>
  <c r="T50" i="2"/>
  <c r="T37" i="2"/>
  <c r="T40" i="2"/>
  <c r="T39" i="2"/>
  <c r="T45" i="2"/>
  <c r="T43" i="2"/>
  <c r="T42" i="2"/>
  <c r="T34" i="2"/>
  <c r="T33" i="2"/>
  <c r="T35" i="2"/>
  <c r="AD68" i="6" l="1"/>
  <c r="AE68" i="6"/>
  <c r="E68" i="6" s="1"/>
  <c r="AD43" i="6"/>
  <c r="AE43" i="6"/>
  <c r="AD123" i="6"/>
  <c r="F123" i="6" s="1"/>
  <c r="AE123" i="6"/>
  <c r="AF123" i="6" s="1"/>
  <c r="AD83" i="6"/>
  <c r="AE83" i="6"/>
  <c r="AD98" i="6"/>
  <c r="AE98" i="6"/>
  <c r="AD108" i="6"/>
  <c r="AE108" i="6"/>
  <c r="AD133" i="6"/>
  <c r="F133" i="6" s="1"/>
  <c r="AE133" i="6"/>
  <c r="AF133" i="6" s="1"/>
  <c r="AE63" i="6"/>
  <c r="E63" i="6" s="1"/>
  <c r="AD63" i="6"/>
  <c r="AF63" i="6" s="1"/>
  <c r="AD93" i="6"/>
  <c r="AE93" i="6"/>
  <c r="AD73" i="6"/>
  <c r="F73" i="6" s="1"/>
  <c r="AE73" i="6"/>
  <c r="AD78" i="6"/>
  <c r="AE78" i="6"/>
  <c r="AD103" i="6"/>
  <c r="AE103" i="6"/>
  <c r="AD28" i="6"/>
  <c r="AF28" i="6" s="1"/>
  <c r="AE28" i="6"/>
  <c r="E28" i="6" s="1"/>
  <c r="AD33" i="6"/>
  <c r="AF33" i="6" s="1"/>
  <c r="AE33" i="6"/>
  <c r="E33" i="6" s="1"/>
  <c r="AD38" i="6"/>
  <c r="AF38" i="6" s="1"/>
  <c r="AE38" i="6"/>
  <c r="E38" i="6" s="1"/>
  <c r="AD53" i="6"/>
  <c r="AE53" i="6"/>
  <c r="AD13" i="6"/>
  <c r="AE13" i="6"/>
  <c r="AE58" i="6"/>
  <c r="AD58" i="6"/>
  <c r="AE48" i="6"/>
  <c r="AD48" i="6"/>
  <c r="AD18" i="6"/>
  <c r="E383" i="6"/>
  <c r="E373" i="6"/>
  <c r="M82" i="1"/>
  <c r="E378" i="6"/>
  <c r="E368" i="6"/>
  <c r="M80" i="1"/>
  <c r="E363" i="6"/>
  <c r="E358" i="6"/>
  <c r="M78" i="1"/>
  <c r="E353" i="6"/>
  <c r="E348" i="6"/>
  <c r="M76" i="1"/>
  <c r="E313" i="6"/>
  <c r="F263" i="6"/>
  <c r="F258" i="6"/>
  <c r="F253" i="6"/>
  <c r="F238" i="6"/>
  <c r="F228" i="6"/>
  <c r="F213" i="6"/>
  <c r="F158" i="6"/>
  <c r="F138" i="6"/>
  <c r="E18" i="6"/>
  <c r="I10" i="11"/>
  <c r="I11" i="11"/>
  <c r="I29" i="11"/>
  <c r="I19" i="11"/>
  <c r="I27" i="11"/>
  <c r="I22" i="11"/>
  <c r="I15" i="11"/>
  <c r="I8" i="11"/>
  <c r="I14" i="11"/>
  <c r="I17" i="11"/>
  <c r="I26" i="11"/>
  <c r="I28" i="11"/>
  <c r="I25" i="11"/>
  <c r="I16" i="11"/>
  <c r="I30" i="11"/>
  <c r="I31" i="11"/>
  <c r="E158" i="6"/>
  <c r="E178" i="6"/>
  <c r="E248" i="6"/>
  <c r="E173" i="6"/>
  <c r="E288" i="6"/>
  <c r="E203" i="6"/>
  <c r="E223" i="6"/>
  <c r="E273" i="6"/>
  <c r="E168" i="6"/>
  <c r="E188" i="6"/>
  <c r="E298" i="6"/>
  <c r="E183" i="6"/>
  <c r="E283" i="6"/>
  <c r="E328" i="6"/>
  <c r="E293" i="6"/>
  <c r="E218" i="6"/>
  <c r="E343" i="6"/>
  <c r="E213" i="6"/>
  <c r="E308" i="6"/>
  <c r="I18" i="11"/>
  <c r="I23" i="11"/>
  <c r="I24" i="11"/>
  <c r="I21" i="11"/>
  <c r="I20" i="11"/>
  <c r="I13" i="11"/>
  <c r="M75" i="1"/>
  <c r="M73" i="1"/>
  <c r="M71" i="1"/>
  <c r="M68" i="1"/>
  <c r="M66" i="1"/>
  <c r="M64" i="1"/>
  <c r="M61" i="1"/>
  <c r="M59" i="1"/>
  <c r="M57" i="1"/>
  <c r="M55" i="1"/>
  <c r="M53" i="1"/>
  <c r="M51" i="1"/>
  <c r="M49" i="1"/>
  <c r="I12" i="11"/>
  <c r="U25" i="2"/>
  <c r="V25" i="2" s="1"/>
  <c r="U24" i="2"/>
  <c r="V24" i="2" s="1"/>
  <c r="U23" i="2"/>
  <c r="V23" i="2" s="1"/>
  <c r="U22" i="2"/>
  <c r="V22" i="2" s="1"/>
  <c r="U135" i="2"/>
  <c r="V135" i="2" s="1"/>
  <c r="U134" i="2"/>
  <c r="V134" i="2" s="1"/>
  <c r="U133" i="2"/>
  <c r="V133" i="2" s="1"/>
  <c r="U132" i="2"/>
  <c r="V132" i="2" s="1"/>
  <c r="U130" i="2"/>
  <c r="V130" i="2" s="1"/>
  <c r="U129" i="2"/>
  <c r="V129" i="2" s="1"/>
  <c r="U128" i="2"/>
  <c r="V128" i="2" s="1"/>
  <c r="U127" i="2"/>
  <c r="V127" i="2" s="1"/>
  <c r="U125" i="2"/>
  <c r="V125" i="2" s="1"/>
  <c r="U124" i="2"/>
  <c r="V124" i="2" s="1"/>
  <c r="U123" i="2"/>
  <c r="V123" i="2" s="1"/>
  <c r="U122" i="2"/>
  <c r="V122" i="2" s="1"/>
  <c r="U120" i="2"/>
  <c r="V120" i="2" s="1"/>
  <c r="U119" i="2"/>
  <c r="V119" i="2" s="1"/>
  <c r="U118" i="2"/>
  <c r="V118" i="2" s="1"/>
  <c r="U117" i="2"/>
  <c r="V117" i="2" s="1"/>
  <c r="U115" i="2"/>
  <c r="V115" i="2" s="1"/>
  <c r="U114" i="2"/>
  <c r="V114" i="2" s="1"/>
  <c r="U113" i="2"/>
  <c r="V113" i="2" s="1"/>
  <c r="U112" i="2"/>
  <c r="V112" i="2" s="1"/>
  <c r="U110" i="2"/>
  <c r="V110" i="2" s="1"/>
  <c r="U109" i="2"/>
  <c r="V109" i="2" s="1"/>
  <c r="U108" i="2"/>
  <c r="V108" i="2" s="1"/>
  <c r="U107" i="2"/>
  <c r="V107" i="2" s="1"/>
  <c r="U105" i="2"/>
  <c r="V105" i="2" s="1"/>
  <c r="U104" i="2"/>
  <c r="V104" i="2" s="1"/>
  <c r="U103" i="2"/>
  <c r="V103" i="2" s="1"/>
  <c r="U102" i="2"/>
  <c r="V102" i="2" s="1"/>
  <c r="U100" i="2"/>
  <c r="V100" i="2" s="1"/>
  <c r="U99" i="2"/>
  <c r="V99" i="2" s="1"/>
  <c r="U98" i="2"/>
  <c r="V98" i="2" s="1"/>
  <c r="U97" i="2"/>
  <c r="V97" i="2" s="1"/>
  <c r="U95" i="2"/>
  <c r="V95" i="2" s="1"/>
  <c r="U94" i="2"/>
  <c r="V94" i="2" s="1"/>
  <c r="U92" i="2"/>
  <c r="V92" i="2" s="1"/>
  <c r="U93" i="2"/>
  <c r="V93" i="2" s="1"/>
  <c r="U90" i="2"/>
  <c r="V90" i="2" s="1"/>
  <c r="U89" i="2"/>
  <c r="V89" i="2" s="1"/>
  <c r="U88" i="2"/>
  <c r="V88" i="2" s="1"/>
  <c r="U87" i="2"/>
  <c r="V87" i="2" s="1"/>
  <c r="U85" i="2"/>
  <c r="V85" i="2" s="1"/>
  <c r="U84" i="2"/>
  <c r="V84" i="2" s="1"/>
  <c r="U83" i="2"/>
  <c r="V83" i="2" s="1"/>
  <c r="U82" i="2"/>
  <c r="V82" i="2" s="1"/>
  <c r="U80" i="2"/>
  <c r="V80" i="2" s="1"/>
  <c r="U79" i="2"/>
  <c r="V79" i="2" s="1"/>
  <c r="U78" i="2"/>
  <c r="V78" i="2" s="1"/>
  <c r="U77" i="2"/>
  <c r="V77" i="2" s="1"/>
  <c r="U75" i="2"/>
  <c r="V75" i="2" s="1"/>
  <c r="U74" i="2"/>
  <c r="V74" i="2" s="1"/>
  <c r="U73" i="2"/>
  <c r="V73" i="2" s="1"/>
  <c r="U72" i="2"/>
  <c r="V72" i="2" s="1"/>
  <c r="U70" i="2"/>
  <c r="V70" i="2" s="1"/>
  <c r="U69" i="2"/>
  <c r="V69" i="2" s="1"/>
  <c r="U68" i="2"/>
  <c r="V68" i="2" s="1"/>
  <c r="U67" i="2"/>
  <c r="V67" i="2" s="1"/>
  <c r="U65" i="2"/>
  <c r="V65" i="2" s="1"/>
  <c r="U64" i="2"/>
  <c r="V64" i="2" s="1"/>
  <c r="U63" i="2"/>
  <c r="V63" i="2" s="1"/>
  <c r="U62" i="2"/>
  <c r="V62" i="2" s="1"/>
  <c r="U60" i="2"/>
  <c r="V60" i="2" s="1"/>
  <c r="U59" i="2"/>
  <c r="V59" i="2" s="1"/>
  <c r="U58" i="2"/>
  <c r="V58" i="2" s="1"/>
  <c r="U57" i="2"/>
  <c r="V57" i="2" s="1"/>
  <c r="U55" i="2"/>
  <c r="V55" i="2" s="1"/>
  <c r="U54" i="2"/>
  <c r="V54" i="2" s="1"/>
  <c r="U53" i="2"/>
  <c r="V53" i="2" s="1"/>
  <c r="U52" i="2"/>
  <c r="V52" i="2" s="1"/>
  <c r="U30" i="2"/>
  <c r="V30" i="2" s="1"/>
  <c r="U29" i="2"/>
  <c r="V29" i="2" s="1"/>
  <c r="U28" i="2"/>
  <c r="V28" i="2" s="1"/>
  <c r="U27" i="2"/>
  <c r="V27" i="2" s="1"/>
  <c r="U50" i="2"/>
  <c r="V50" i="2" s="1"/>
  <c r="U49" i="2"/>
  <c r="V49" i="2" s="1"/>
  <c r="U48" i="2"/>
  <c r="V48" i="2" s="1"/>
  <c r="U47" i="2"/>
  <c r="V47" i="2" s="1"/>
  <c r="U40" i="2"/>
  <c r="V40" i="2" s="1"/>
  <c r="U39" i="2"/>
  <c r="V39" i="2" s="1"/>
  <c r="U38" i="2"/>
  <c r="V38" i="2" s="1"/>
  <c r="U37" i="2"/>
  <c r="V37" i="2" s="1"/>
  <c r="U45" i="2"/>
  <c r="V45" i="2" s="1"/>
  <c r="U44" i="2"/>
  <c r="V44" i="2" s="1"/>
  <c r="U43" i="2"/>
  <c r="V43" i="2" s="1"/>
  <c r="U42" i="2"/>
  <c r="V42" i="2" s="1"/>
  <c r="U35" i="2"/>
  <c r="V35" i="2" s="1"/>
  <c r="U34" i="2"/>
  <c r="V34" i="2" s="1"/>
  <c r="U33" i="2"/>
  <c r="V33" i="2" s="1"/>
  <c r="U32" i="2"/>
  <c r="V32" i="2" s="1"/>
  <c r="AF68" i="6" l="1"/>
  <c r="AF43" i="6"/>
  <c r="AF13" i="6"/>
  <c r="AF83" i="6"/>
  <c r="AF53" i="6"/>
  <c r="AF98" i="6"/>
  <c r="AF108" i="6"/>
  <c r="M28" i="1" s="1"/>
  <c r="AF93" i="6"/>
  <c r="AF73" i="6"/>
  <c r="AF78" i="6"/>
  <c r="AF103" i="6"/>
  <c r="M27" i="1" s="1"/>
  <c r="AF58" i="6"/>
  <c r="AF48" i="6"/>
  <c r="E48" i="6"/>
  <c r="D383" i="6"/>
  <c r="E128" i="6"/>
  <c r="M32" i="1"/>
  <c r="F58" i="6"/>
  <c r="F118" i="6"/>
  <c r="F93" i="6"/>
  <c r="F98" i="6"/>
  <c r="F78" i="6"/>
  <c r="E163" i="6"/>
  <c r="E268" i="6"/>
  <c r="E318" i="6"/>
  <c r="E323" i="6"/>
  <c r="E263" i="6"/>
  <c r="E198" i="6"/>
  <c r="E258" i="6"/>
  <c r="E193" i="6"/>
  <c r="E143" i="6"/>
  <c r="F108" i="6"/>
  <c r="AF18" i="6"/>
  <c r="D313" i="6" s="1"/>
  <c r="F113" i="6"/>
  <c r="M29" i="1"/>
  <c r="E243" i="6"/>
  <c r="E228" i="6"/>
  <c r="E338" i="6"/>
  <c r="E303" i="6"/>
  <c r="E208" i="6"/>
  <c r="E253" i="6"/>
  <c r="E238" i="6"/>
  <c r="E233" i="6"/>
  <c r="E333" i="6"/>
  <c r="E278" i="6"/>
  <c r="M33" i="1"/>
  <c r="F103" i="6"/>
  <c r="F83" i="6"/>
  <c r="F43" i="6"/>
  <c r="F13" i="6"/>
  <c r="F68" i="6"/>
  <c r="I7" i="11"/>
  <c r="W132" i="2"/>
  <c r="AC132" i="2" s="1"/>
  <c r="W127" i="2"/>
  <c r="AC127" i="2" s="1"/>
  <c r="AE127" i="2" s="1"/>
  <c r="E127" i="2" s="1"/>
  <c r="W122" i="2"/>
  <c r="AC122" i="2" s="1"/>
  <c r="W117" i="2"/>
  <c r="AC117" i="2" s="1"/>
  <c r="W112" i="2"/>
  <c r="AC112" i="2" s="1"/>
  <c r="W107" i="2"/>
  <c r="AC107" i="2" s="1"/>
  <c r="AD107" i="2" s="1"/>
  <c r="W102" i="2"/>
  <c r="AC102" i="2" s="1"/>
  <c r="AD102" i="2" s="1"/>
  <c r="W62" i="2"/>
  <c r="AC62" i="2" s="1"/>
  <c r="W47" i="2"/>
  <c r="AC47" i="2" s="1"/>
  <c r="M31" i="1"/>
  <c r="M30" i="1"/>
  <c r="W42" i="2"/>
  <c r="AC42" i="2" s="1"/>
  <c r="W97" i="2"/>
  <c r="AC97" i="2" s="1"/>
  <c r="AD97" i="2" s="1"/>
  <c r="W82" i="2"/>
  <c r="AC82" i="2" s="1"/>
  <c r="AD82" i="2" s="1"/>
  <c r="W92" i="2"/>
  <c r="AC92" i="2" s="1"/>
  <c r="AD92" i="2" s="1"/>
  <c r="W87" i="2"/>
  <c r="AC87" i="2" s="1"/>
  <c r="AD87" i="2" s="1"/>
  <c r="D87" i="2" s="1"/>
  <c r="W67" i="2"/>
  <c r="AC67" i="2" s="1"/>
  <c r="W77" i="2"/>
  <c r="AC77" i="2" s="1"/>
  <c r="AD77" i="2" s="1"/>
  <c r="W72" i="2"/>
  <c r="AC72" i="2" s="1"/>
  <c r="AD72" i="2" s="1"/>
  <c r="W57" i="2"/>
  <c r="AC57" i="2" s="1"/>
  <c r="W37" i="2"/>
  <c r="AC37" i="2" s="1"/>
  <c r="W52" i="2"/>
  <c r="AC52" i="2" s="1"/>
  <c r="W32" i="2"/>
  <c r="AC32" i="2" s="1"/>
  <c r="W22" i="2"/>
  <c r="AC22" i="2" s="1"/>
  <c r="W27" i="2"/>
  <c r="AC27" i="2" s="1"/>
  <c r="AD112" i="2" l="1"/>
  <c r="E27" i="11"/>
  <c r="AD37" i="2"/>
  <c r="D37" i="2" s="1"/>
  <c r="AD57" i="2"/>
  <c r="AD42" i="2"/>
  <c r="E13" i="11"/>
  <c r="AD117" i="2"/>
  <c r="AE122" i="2"/>
  <c r="AD22" i="2"/>
  <c r="AD32" i="2"/>
  <c r="D32" i="2" s="1"/>
  <c r="E11" i="11"/>
  <c r="AD52" i="2"/>
  <c r="AD27" i="2"/>
  <c r="D27" i="2" s="1"/>
  <c r="I12" i="1"/>
  <c r="AD67" i="2"/>
  <c r="E18" i="11"/>
  <c r="AD47" i="2"/>
  <c r="I16" i="1"/>
  <c r="D378" i="6"/>
  <c r="D373" i="6"/>
  <c r="D368" i="6"/>
  <c r="D363" i="6"/>
  <c r="D358" i="6"/>
  <c r="D353" i="6"/>
  <c r="D348" i="6"/>
  <c r="AD132" i="2"/>
  <c r="AE132" i="2"/>
  <c r="AE32" i="2"/>
  <c r="E19" i="11"/>
  <c r="AE72" i="2"/>
  <c r="E23" i="11"/>
  <c r="AE92" i="2"/>
  <c r="E26" i="11"/>
  <c r="AE107" i="2"/>
  <c r="E30" i="11"/>
  <c r="AD127" i="2"/>
  <c r="E15" i="11"/>
  <c r="AE52" i="2"/>
  <c r="E20" i="11"/>
  <c r="AE77" i="2"/>
  <c r="E21" i="11"/>
  <c r="AE82" i="2"/>
  <c r="AE42" i="2"/>
  <c r="AE47" i="2"/>
  <c r="AE112" i="2"/>
  <c r="E10" i="11"/>
  <c r="AE27" i="2"/>
  <c r="E12" i="11"/>
  <c r="AE37" i="2"/>
  <c r="AE67" i="2"/>
  <c r="E24" i="11"/>
  <c r="AE97" i="2"/>
  <c r="E28" i="11"/>
  <c r="AE117" i="2"/>
  <c r="E9" i="11"/>
  <c r="AE22" i="2"/>
  <c r="E16" i="11"/>
  <c r="AE57" i="2"/>
  <c r="E22" i="11"/>
  <c r="AE87" i="2"/>
  <c r="E29" i="11"/>
  <c r="AD122" i="2"/>
  <c r="E31" i="11"/>
  <c r="AD62" i="2"/>
  <c r="I33" i="1"/>
  <c r="I32" i="1"/>
  <c r="I31" i="1"/>
  <c r="I30" i="1"/>
  <c r="I28" i="1"/>
  <c r="M24" i="1"/>
  <c r="M23" i="1"/>
  <c r="M22" i="1"/>
  <c r="M21" i="1"/>
  <c r="M16" i="1"/>
  <c r="M14" i="1"/>
  <c r="M13" i="1"/>
  <c r="M10" i="1"/>
  <c r="I26" i="1"/>
  <c r="I20" i="1"/>
  <c r="I17" i="1"/>
  <c r="I23" i="1"/>
  <c r="I25" i="1"/>
  <c r="I24" i="1"/>
  <c r="I22" i="1"/>
  <c r="I21" i="1"/>
  <c r="I18" i="1"/>
  <c r="I14" i="1"/>
  <c r="I11" i="1"/>
  <c r="M26" i="1"/>
  <c r="M20" i="1"/>
  <c r="M15" i="1"/>
  <c r="M25" i="1"/>
  <c r="M19" i="1"/>
  <c r="M18" i="1"/>
  <c r="M17" i="1"/>
  <c r="M12" i="1"/>
  <c r="D67" i="2" l="1"/>
  <c r="D42" i="2"/>
  <c r="I29" i="1"/>
  <c r="I15" i="1"/>
  <c r="I13" i="1"/>
  <c r="E14" i="11"/>
  <c r="E17" i="11"/>
  <c r="AE62" i="2"/>
  <c r="E25" i="11"/>
  <c r="AE102" i="2"/>
  <c r="D237" i="2"/>
  <c r="D192" i="2"/>
  <c r="D227" i="2"/>
  <c r="D262" i="2"/>
  <c r="D257" i="2"/>
  <c r="D252" i="2"/>
  <c r="D122" i="2"/>
  <c r="D157" i="2"/>
  <c r="D338" i="6"/>
  <c r="D343" i="6"/>
  <c r="D328" i="6"/>
  <c r="D333" i="6"/>
  <c r="D318" i="6"/>
  <c r="D323" i="6"/>
  <c r="D303" i="6"/>
  <c r="D308" i="6"/>
  <c r="D293" i="6"/>
  <c r="D298" i="6"/>
  <c r="D283" i="6"/>
  <c r="D288" i="6"/>
  <c r="D188" i="6"/>
  <c r="D273" i="6"/>
  <c r="D278" i="6"/>
  <c r="D263" i="6"/>
  <c r="D268" i="6"/>
  <c r="D253" i="6"/>
  <c r="D258" i="6"/>
  <c r="D228" i="6"/>
  <c r="D248" i="6"/>
  <c r="D233" i="6"/>
  <c r="D238" i="6"/>
  <c r="D243" i="6"/>
  <c r="D208" i="6"/>
  <c r="D183" i="6"/>
  <c r="D173" i="6"/>
  <c r="D198" i="6"/>
  <c r="D218" i="6"/>
  <c r="D223" i="6"/>
  <c r="D203" i="6"/>
  <c r="M9" i="1"/>
  <c r="D213" i="6"/>
  <c r="D193" i="6"/>
  <c r="I27" i="1"/>
  <c r="I19" i="1"/>
  <c r="B12" i="2"/>
  <c r="A12" i="2"/>
  <c r="S1" i="2"/>
  <c r="F1" i="2"/>
  <c r="AB12" i="2" l="1"/>
  <c r="R12" i="2"/>
  <c r="R14" i="2"/>
  <c r="R15" i="2"/>
  <c r="R16" i="2"/>
  <c r="R13" i="2"/>
  <c r="D178" i="6"/>
  <c r="D168" i="6"/>
  <c r="D163" i="6"/>
  <c r="D143" i="6"/>
  <c r="D68" i="6"/>
  <c r="D128" i="6"/>
  <c r="D158" i="6"/>
  <c r="S12" i="2" l="1"/>
  <c r="T15" i="2" s="1"/>
  <c r="T14" i="2" l="1"/>
  <c r="T13" i="2"/>
  <c r="T12" i="2"/>
  <c r="A112" i="4"/>
  <c r="A107" i="4"/>
  <c r="A102" i="4"/>
  <c r="A97" i="4"/>
  <c r="A92" i="4"/>
  <c r="A87" i="4"/>
  <c r="A82" i="4"/>
  <c r="A77" i="4"/>
  <c r="A72" i="4"/>
  <c r="A67" i="4"/>
  <c r="A62" i="4"/>
  <c r="A57" i="4"/>
  <c r="A52" i="4"/>
  <c r="A47" i="4"/>
  <c r="A42" i="4"/>
  <c r="A37" i="4"/>
  <c r="A32" i="4"/>
  <c r="A27" i="4"/>
  <c r="A22" i="4"/>
  <c r="A17" i="4"/>
  <c r="A12" i="4"/>
  <c r="B112" i="4"/>
  <c r="B107" i="4"/>
  <c r="B102" i="4"/>
  <c r="B97" i="4"/>
  <c r="B92" i="4"/>
  <c r="B87" i="4"/>
  <c r="B82" i="4"/>
  <c r="B77" i="4"/>
  <c r="B72" i="4"/>
  <c r="B67" i="4"/>
  <c r="B62" i="4"/>
  <c r="B57" i="4"/>
  <c r="B52" i="4"/>
  <c r="B47" i="4"/>
  <c r="B42" i="4"/>
  <c r="B37" i="4"/>
  <c r="B32" i="4"/>
  <c r="B27" i="4"/>
  <c r="B22" i="4"/>
  <c r="B17" i="4"/>
  <c r="B12" i="4"/>
  <c r="B12" i="3"/>
  <c r="AA1" i="4"/>
  <c r="G1" i="4"/>
  <c r="L88" i="4" l="1"/>
  <c r="L87" i="4"/>
  <c r="L91" i="4"/>
  <c r="L90" i="4"/>
  <c r="Z87" i="4"/>
  <c r="L89" i="4"/>
  <c r="M87" i="4" s="1"/>
  <c r="AA87" i="4"/>
  <c r="AB87" i="4" s="1"/>
  <c r="L85" i="4"/>
  <c r="L82" i="4"/>
  <c r="AA82" i="4" s="1"/>
  <c r="AB82" i="4" s="1"/>
  <c r="L84" i="4"/>
  <c r="L83" i="4"/>
  <c r="L86" i="4"/>
  <c r="L105" i="4"/>
  <c r="L104" i="4"/>
  <c r="L106" i="4"/>
  <c r="L102" i="4"/>
  <c r="L103" i="4"/>
  <c r="L111" i="4"/>
  <c r="L110" i="4"/>
  <c r="L109" i="4"/>
  <c r="L108" i="4"/>
  <c r="L107" i="4"/>
  <c r="L94" i="4"/>
  <c r="L93" i="4"/>
  <c r="L92" i="4"/>
  <c r="L95" i="4"/>
  <c r="L96" i="4"/>
  <c r="L114" i="4"/>
  <c r="L113" i="4"/>
  <c r="M112" i="4" s="1"/>
  <c r="L112" i="4"/>
  <c r="AA112" i="4" s="1"/>
  <c r="AB112" i="4" s="1"/>
  <c r="L116" i="4"/>
  <c r="L115" i="4"/>
  <c r="L81" i="4"/>
  <c r="L80" i="4"/>
  <c r="L79" i="4"/>
  <c r="L77" i="4"/>
  <c r="Z77" i="4" s="1"/>
  <c r="L78" i="4"/>
  <c r="L98" i="4"/>
  <c r="L97" i="4"/>
  <c r="L101" i="4"/>
  <c r="L99" i="4"/>
  <c r="L100" i="4"/>
  <c r="L75" i="4"/>
  <c r="L74" i="4"/>
  <c r="L73" i="4"/>
  <c r="L76" i="4"/>
  <c r="AA72" i="4"/>
  <c r="AB72" i="4" s="1"/>
  <c r="L72" i="4"/>
  <c r="Z72" i="4" s="1"/>
  <c r="L69" i="4"/>
  <c r="L68" i="4"/>
  <c r="L71" i="4"/>
  <c r="L67" i="4"/>
  <c r="L70" i="4"/>
  <c r="L64" i="4"/>
  <c r="L66" i="4"/>
  <c r="L62" i="4"/>
  <c r="L65" i="4"/>
  <c r="L63" i="4"/>
  <c r="L60" i="4"/>
  <c r="L59" i="4"/>
  <c r="L58" i="4"/>
  <c r="L61" i="4"/>
  <c r="L57" i="4"/>
  <c r="L56" i="4"/>
  <c r="L55" i="4"/>
  <c r="L54" i="4"/>
  <c r="L52" i="4"/>
  <c r="L53" i="4"/>
  <c r="L50" i="4"/>
  <c r="L49" i="4"/>
  <c r="L48" i="4"/>
  <c r="L51" i="4"/>
  <c r="L47" i="4"/>
  <c r="L44" i="4"/>
  <c r="L46" i="4"/>
  <c r="L42" i="4"/>
  <c r="AA42" i="4" s="1"/>
  <c r="AB42" i="4" s="1"/>
  <c r="L45" i="4"/>
  <c r="L43" i="4"/>
  <c r="L38" i="4"/>
  <c r="L41" i="4"/>
  <c r="L37" i="4"/>
  <c r="Z37" i="4" s="1"/>
  <c r="L40" i="4"/>
  <c r="L39" i="4"/>
  <c r="L36" i="4"/>
  <c r="L32" i="4"/>
  <c r="Z32" i="4" s="1"/>
  <c r="L35" i="4"/>
  <c r="L33" i="4"/>
  <c r="L34" i="4"/>
  <c r="L15" i="4"/>
  <c r="L14" i="4"/>
  <c r="L16" i="4"/>
  <c r="L13" i="4"/>
  <c r="L12" i="4"/>
  <c r="AA12" i="4" s="1"/>
  <c r="L19" i="4"/>
  <c r="L18" i="4"/>
  <c r="L21" i="4"/>
  <c r="L17" i="4"/>
  <c r="AA17" i="4" s="1"/>
  <c r="L20" i="4"/>
  <c r="L15" i="3"/>
  <c r="L14" i="3"/>
  <c r="L13" i="3"/>
  <c r="L16" i="3"/>
  <c r="L12" i="3"/>
  <c r="L25" i="4"/>
  <c r="L23" i="4"/>
  <c r="L26" i="4"/>
  <c r="L22" i="4"/>
  <c r="AA22" i="4" s="1"/>
  <c r="L24" i="4"/>
  <c r="L29" i="4"/>
  <c r="L31" i="4"/>
  <c r="L30" i="4"/>
  <c r="L27" i="4"/>
  <c r="Z27" i="4" s="1"/>
  <c r="L28" i="4"/>
  <c r="U15" i="2"/>
  <c r="V15" i="2" s="1"/>
  <c r="U14" i="2"/>
  <c r="V14" i="2" s="1"/>
  <c r="U13" i="2"/>
  <c r="V13" i="2" s="1"/>
  <c r="U12" i="2"/>
  <c r="V12" i="2" s="1"/>
  <c r="W12" i="2" s="1"/>
  <c r="AC12" i="2" s="1"/>
  <c r="Z112" i="4" l="1"/>
  <c r="M97" i="4"/>
  <c r="M82" i="4"/>
  <c r="M73" i="4"/>
  <c r="M58" i="4"/>
  <c r="M38" i="4"/>
  <c r="AA37" i="4"/>
  <c r="AB37" i="4" s="1"/>
  <c r="D112" i="4"/>
  <c r="AC112" i="4"/>
  <c r="E112" i="4" s="1"/>
  <c r="AD112" i="4"/>
  <c r="F112" i="4" s="1"/>
  <c r="D72" i="4"/>
  <c r="AD72" i="4"/>
  <c r="F72" i="4" s="1"/>
  <c r="AC72" i="4"/>
  <c r="E72" i="4" s="1"/>
  <c r="AD87" i="4"/>
  <c r="F87" i="4" s="1"/>
  <c r="AC87" i="4"/>
  <c r="E87" i="4" s="1"/>
  <c r="D87" i="4"/>
  <c r="D82" i="4"/>
  <c r="AC82" i="4"/>
  <c r="E82" i="4" s="1"/>
  <c r="AD82" i="4"/>
  <c r="F82" i="4" s="1"/>
  <c r="N97" i="4"/>
  <c r="O97" i="4" s="1"/>
  <c r="P97" i="4"/>
  <c r="N79" i="4"/>
  <c r="O79" i="4" s="1"/>
  <c r="P79" i="4"/>
  <c r="R79" i="4" s="1"/>
  <c r="P116" i="4"/>
  <c r="R116" i="4" s="1"/>
  <c r="N116" i="4"/>
  <c r="O116" i="4" s="1"/>
  <c r="P96" i="4"/>
  <c r="R96" i="4" s="1"/>
  <c r="N96" i="4"/>
  <c r="O96" i="4" s="1"/>
  <c r="M93" i="4"/>
  <c r="N107" i="4"/>
  <c r="O107" i="4" s="1"/>
  <c r="P107" i="4"/>
  <c r="AA107" i="4"/>
  <c r="AB107" i="4" s="1"/>
  <c r="Z17" i="4"/>
  <c r="M37" i="4"/>
  <c r="Z38" i="4" s="1"/>
  <c r="Z97" i="4"/>
  <c r="N78" i="4"/>
  <c r="O78" i="4" s="1"/>
  <c r="P78" i="4"/>
  <c r="R78" i="4" s="1"/>
  <c r="M78" i="4"/>
  <c r="P114" i="4"/>
  <c r="R114" i="4" s="1"/>
  <c r="N114" i="4"/>
  <c r="O114" i="4" s="1"/>
  <c r="P92" i="4"/>
  <c r="N92" i="4"/>
  <c r="O92" i="4" s="1"/>
  <c r="M108" i="4"/>
  <c r="M107" i="4"/>
  <c r="N109" i="4"/>
  <c r="O109" i="4" s="1"/>
  <c r="P109" i="4"/>
  <c r="R109" i="4" s="1"/>
  <c r="P102" i="4"/>
  <c r="N102" i="4"/>
  <c r="O102" i="4" s="1"/>
  <c r="AA102" i="4"/>
  <c r="AB102" i="4" s="1"/>
  <c r="N84" i="4"/>
  <c r="O84" i="4" s="1"/>
  <c r="P84" i="4"/>
  <c r="R84" i="4" s="1"/>
  <c r="P82" i="4"/>
  <c r="N82" i="4"/>
  <c r="O82" i="4" s="1"/>
  <c r="N91" i="4"/>
  <c r="O91" i="4" s="1"/>
  <c r="P91" i="4"/>
  <c r="R91" i="4" s="1"/>
  <c r="N88" i="4"/>
  <c r="O88" i="4" s="1"/>
  <c r="P88" i="4"/>
  <c r="R88" i="4" s="1"/>
  <c r="M57" i="4"/>
  <c r="Z58" i="4" s="1"/>
  <c r="Z57" i="4"/>
  <c r="N100" i="4"/>
  <c r="O100" i="4" s="1"/>
  <c r="P100" i="4"/>
  <c r="R100" i="4" s="1"/>
  <c r="M98" i="4"/>
  <c r="Z98" i="4" s="1"/>
  <c r="N98" i="4"/>
  <c r="O98" i="4" s="1"/>
  <c r="P98" i="4"/>
  <c r="R98" i="4" s="1"/>
  <c r="N77" i="4"/>
  <c r="O77" i="4" s="1"/>
  <c r="P77" i="4"/>
  <c r="AA77" i="4"/>
  <c r="AB77" i="4" s="1"/>
  <c r="M77" i="4"/>
  <c r="N81" i="4"/>
  <c r="O81" i="4" s="1"/>
  <c r="P81" i="4"/>
  <c r="R81" i="4" s="1"/>
  <c r="P115" i="4"/>
  <c r="R115" i="4" s="1"/>
  <c r="N115" i="4"/>
  <c r="O115" i="4" s="1"/>
  <c r="AA92" i="4"/>
  <c r="AB92" i="4" s="1"/>
  <c r="Z92" i="4"/>
  <c r="P94" i="4"/>
  <c r="R94" i="4" s="1"/>
  <c r="N94" i="4"/>
  <c r="O94" i="4" s="1"/>
  <c r="N110" i="4"/>
  <c r="O110" i="4" s="1"/>
  <c r="P110" i="4"/>
  <c r="R110" i="4" s="1"/>
  <c r="M103" i="4"/>
  <c r="P86" i="4"/>
  <c r="R86" i="4" s="1"/>
  <c r="N86" i="4"/>
  <c r="O86" i="4" s="1"/>
  <c r="M83" i="4"/>
  <c r="Z83" i="4" s="1"/>
  <c r="N90" i="4"/>
  <c r="O90" i="4" s="1"/>
  <c r="P90" i="4"/>
  <c r="R90" i="4" s="1"/>
  <c r="N87" i="4"/>
  <c r="O87" i="4" s="1"/>
  <c r="P87" i="4"/>
  <c r="N99" i="4"/>
  <c r="O99" i="4" s="1"/>
  <c r="P99" i="4"/>
  <c r="R99" i="4" s="1"/>
  <c r="P113" i="4"/>
  <c r="R113" i="4" s="1"/>
  <c r="N113" i="4"/>
  <c r="O113" i="4" s="1"/>
  <c r="N111" i="4"/>
  <c r="O111" i="4" s="1"/>
  <c r="P111" i="4"/>
  <c r="R111" i="4" s="1"/>
  <c r="P104" i="4"/>
  <c r="R104" i="4" s="1"/>
  <c r="N104" i="4"/>
  <c r="O104" i="4" s="1"/>
  <c r="M102" i="4"/>
  <c r="N89" i="4"/>
  <c r="O89" i="4" s="1"/>
  <c r="P89" i="4"/>
  <c r="R89" i="4" s="1"/>
  <c r="Z22" i="4"/>
  <c r="AA57" i="4"/>
  <c r="AB57" i="4" s="1"/>
  <c r="D57" i="4" s="1"/>
  <c r="M72" i="4"/>
  <c r="AA97" i="4"/>
  <c r="AB97" i="4" s="1"/>
  <c r="N101" i="4"/>
  <c r="O101" i="4" s="1"/>
  <c r="P101" i="4"/>
  <c r="R101" i="4" s="1"/>
  <c r="N80" i="4"/>
  <c r="O80" i="4" s="1"/>
  <c r="P80" i="4"/>
  <c r="R80" i="4" s="1"/>
  <c r="M113" i="4"/>
  <c r="Z113" i="4" s="1"/>
  <c r="P112" i="4"/>
  <c r="N112" i="4"/>
  <c r="O112" i="4" s="1"/>
  <c r="P95" i="4"/>
  <c r="R95" i="4" s="1"/>
  <c r="N95" i="4"/>
  <c r="O95" i="4" s="1"/>
  <c r="M92" i="4"/>
  <c r="P93" i="4"/>
  <c r="R93" i="4" s="1"/>
  <c r="N93" i="4"/>
  <c r="O93" i="4" s="1"/>
  <c r="Z107" i="4"/>
  <c r="N108" i="4"/>
  <c r="O108" i="4" s="1"/>
  <c r="P108" i="4"/>
  <c r="R108" i="4" s="1"/>
  <c r="P103" i="4"/>
  <c r="R103" i="4" s="1"/>
  <c r="N103" i="4"/>
  <c r="O103" i="4" s="1"/>
  <c r="P106" i="4"/>
  <c r="R106" i="4" s="1"/>
  <c r="N106" i="4"/>
  <c r="O106" i="4" s="1"/>
  <c r="Z102" i="4"/>
  <c r="P105" i="4"/>
  <c r="R105" i="4" s="1"/>
  <c r="N105" i="4"/>
  <c r="O105" i="4" s="1"/>
  <c r="P83" i="4"/>
  <c r="R83" i="4" s="1"/>
  <c r="N83" i="4"/>
  <c r="O83" i="4" s="1"/>
  <c r="Z82" i="4"/>
  <c r="N85" i="4"/>
  <c r="O85" i="4" s="1"/>
  <c r="P85" i="4"/>
  <c r="R85" i="4" s="1"/>
  <c r="M88" i="4"/>
  <c r="Z89" i="4" s="1"/>
  <c r="P74" i="4"/>
  <c r="R74" i="4" s="1"/>
  <c r="N74" i="4"/>
  <c r="O74" i="4" s="1"/>
  <c r="P72" i="4"/>
  <c r="N72" i="4"/>
  <c r="O72" i="4" s="1"/>
  <c r="P76" i="4"/>
  <c r="R76" i="4" s="1"/>
  <c r="N76" i="4"/>
  <c r="O76" i="4" s="1"/>
  <c r="N75" i="4"/>
  <c r="O75" i="4" s="1"/>
  <c r="P75" i="4"/>
  <c r="R75" i="4" s="1"/>
  <c r="P73" i="4"/>
  <c r="R73" i="4" s="1"/>
  <c r="N73" i="4"/>
  <c r="O73" i="4" s="1"/>
  <c r="P67" i="4"/>
  <c r="N67" i="4"/>
  <c r="O67" i="4" s="1"/>
  <c r="P71" i="4"/>
  <c r="R71" i="4" s="1"/>
  <c r="N71" i="4"/>
  <c r="O71" i="4" s="1"/>
  <c r="P68" i="4"/>
  <c r="R68" i="4" s="1"/>
  <c r="N68" i="4"/>
  <c r="O68" i="4" s="1"/>
  <c r="P69" i="4"/>
  <c r="R69" i="4" s="1"/>
  <c r="N69" i="4"/>
  <c r="O69" i="4" s="1"/>
  <c r="M67" i="4"/>
  <c r="P70" i="4"/>
  <c r="R70" i="4" s="1"/>
  <c r="N70" i="4"/>
  <c r="O70" i="4" s="1"/>
  <c r="AA67" i="4"/>
  <c r="AB67" i="4" s="1"/>
  <c r="M68" i="4"/>
  <c r="Z67" i="4"/>
  <c r="P63" i="4"/>
  <c r="R63" i="4" s="1"/>
  <c r="N63" i="4"/>
  <c r="O63" i="4" s="1"/>
  <c r="P62" i="4"/>
  <c r="N62" i="4"/>
  <c r="O62" i="4" s="1"/>
  <c r="AA62" i="4"/>
  <c r="AB62" i="4" s="1"/>
  <c r="P66" i="4"/>
  <c r="R66" i="4" s="1"/>
  <c r="N66" i="4"/>
  <c r="O66" i="4" s="1"/>
  <c r="P65" i="4"/>
  <c r="R65" i="4" s="1"/>
  <c r="N65" i="4"/>
  <c r="O65" i="4" s="1"/>
  <c r="M62" i="4"/>
  <c r="P64" i="4"/>
  <c r="R64" i="4" s="1"/>
  <c r="N64" i="4"/>
  <c r="O64" i="4" s="1"/>
  <c r="M63" i="4"/>
  <c r="Z62" i="4"/>
  <c r="P60" i="4"/>
  <c r="R60" i="4" s="1"/>
  <c r="N60" i="4"/>
  <c r="O60" i="4" s="1"/>
  <c r="N59" i="4"/>
  <c r="O59" i="4" s="1"/>
  <c r="P59" i="4"/>
  <c r="R59" i="4" s="1"/>
  <c r="P57" i="4"/>
  <c r="N57" i="4"/>
  <c r="O57" i="4" s="1"/>
  <c r="P61" i="4"/>
  <c r="R61" i="4" s="1"/>
  <c r="N61" i="4"/>
  <c r="O61" i="4" s="1"/>
  <c r="P58" i="4"/>
  <c r="R58" i="4" s="1"/>
  <c r="N58" i="4"/>
  <c r="O58" i="4" s="1"/>
  <c r="P52" i="4"/>
  <c r="N52" i="4"/>
  <c r="O52" i="4" s="1"/>
  <c r="P55" i="4"/>
  <c r="R55" i="4" s="1"/>
  <c r="N55" i="4"/>
  <c r="O55" i="4" s="1"/>
  <c r="AA52" i="4"/>
  <c r="AB52" i="4" s="1"/>
  <c r="P53" i="4"/>
  <c r="R53" i="4" s="1"/>
  <c r="N53" i="4"/>
  <c r="O53" i="4" s="1"/>
  <c r="M53" i="4"/>
  <c r="Z52" i="4"/>
  <c r="M52" i="4"/>
  <c r="P54" i="4"/>
  <c r="R54" i="4" s="1"/>
  <c r="N54" i="4"/>
  <c r="O54" i="4" s="1"/>
  <c r="P56" i="4"/>
  <c r="R56" i="4" s="1"/>
  <c r="N56" i="4"/>
  <c r="O56" i="4" s="1"/>
  <c r="P51" i="4"/>
  <c r="R51" i="4" s="1"/>
  <c r="N51" i="4"/>
  <c r="O51" i="4" s="1"/>
  <c r="P48" i="4"/>
  <c r="R48" i="4" s="1"/>
  <c r="N48" i="4"/>
  <c r="O48" i="4" s="1"/>
  <c r="P47" i="4"/>
  <c r="N47" i="4"/>
  <c r="O47" i="4" s="1"/>
  <c r="M47" i="4"/>
  <c r="M48" i="4"/>
  <c r="P50" i="4"/>
  <c r="R50" i="4" s="1"/>
  <c r="N50" i="4"/>
  <c r="O50" i="4" s="1"/>
  <c r="AA47" i="4"/>
  <c r="AB47" i="4" s="1"/>
  <c r="Z47" i="4"/>
  <c r="P49" i="4"/>
  <c r="R49" i="4" s="1"/>
  <c r="N49" i="4"/>
  <c r="O49" i="4" s="1"/>
  <c r="AC42" i="4"/>
  <c r="E42" i="4" s="1"/>
  <c r="D42" i="4"/>
  <c r="AD42" i="4"/>
  <c r="F42" i="4" s="1"/>
  <c r="P45" i="4"/>
  <c r="R45" i="4" s="1"/>
  <c r="N45" i="4"/>
  <c r="O45" i="4" s="1"/>
  <c r="P42" i="4"/>
  <c r="N42" i="4"/>
  <c r="O42" i="4" s="1"/>
  <c r="P46" i="4"/>
  <c r="R46" i="4" s="1"/>
  <c r="N46" i="4"/>
  <c r="O46" i="4" s="1"/>
  <c r="P43" i="4"/>
  <c r="R43" i="4" s="1"/>
  <c r="N43" i="4"/>
  <c r="O43" i="4" s="1"/>
  <c r="M42" i="4"/>
  <c r="P44" i="4"/>
  <c r="R44" i="4" s="1"/>
  <c r="N44" i="4"/>
  <c r="O44" i="4" s="1"/>
  <c r="M43" i="4"/>
  <c r="Z42" i="4"/>
  <c r="AD37" i="4"/>
  <c r="F37" i="4" s="1"/>
  <c r="D37" i="4"/>
  <c r="AC37" i="4"/>
  <c r="E37" i="4" s="1"/>
  <c r="P40" i="4"/>
  <c r="R40" i="4" s="1"/>
  <c r="N40" i="4"/>
  <c r="O40" i="4" s="1"/>
  <c r="P39" i="4"/>
  <c r="R39" i="4" s="1"/>
  <c r="N39" i="4"/>
  <c r="O39" i="4" s="1"/>
  <c r="P37" i="4"/>
  <c r="N37" i="4"/>
  <c r="O37" i="4" s="1"/>
  <c r="N41" i="4"/>
  <c r="O41" i="4" s="1"/>
  <c r="P41" i="4"/>
  <c r="R41" i="4" s="1"/>
  <c r="P38" i="4"/>
  <c r="R38" i="4" s="1"/>
  <c r="N38" i="4"/>
  <c r="O38" i="4" s="1"/>
  <c r="P33" i="4"/>
  <c r="R33" i="4" s="1"/>
  <c r="N33" i="4"/>
  <c r="O33" i="4" s="1"/>
  <c r="P32" i="4"/>
  <c r="N32" i="4"/>
  <c r="O32" i="4" s="1"/>
  <c r="AA32" i="4"/>
  <c r="AB32" i="4" s="1"/>
  <c r="P36" i="4"/>
  <c r="R36" i="4" s="1"/>
  <c r="N36" i="4"/>
  <c r="O36" i="4" s="1"/>
  <c r="N35" i="4"/>
  <c r="O35" i="4" s="1"/>
  <c r="P35" i="4"/>
  <c r="R35" i="4" s="1"/>
  <c r="M32" i="4"/>
  <c r="P34" i="4"/>
  <c r="R34" i="4" s="1"/>
  <c r="N34" i="4"/>
  <c r="O34" i="4" s="1"/>
  <c r="M33" i="4"/>
  <c r="AA27" i="4"/>
  <c r="M13" i="3"/>
  <c r="N12" i="3" s="1"/>
  <c r="Q16" i="3"/>
  <c r="Q14" i="3"/>
  <c r="Q13" i="3"/>
  <c r="Q12" i="3"/>
  <c r="M27" i="4"/>
  <c r="M28" i="4"/>
  <c r="N27" i="4" s="1"/>
  <c r="M17" i="4"/>
  <c r="M23" i="4"/>
  <c r="N22" i="4" s="1"/>
  <c r="M22" i="4"/>
  <c r="M18" i="4"/>
  <c r="N21" i="4" s="1"/>
  <c r="Z12" i="4"/>
  <c r="M13" i="4"/>
  <c r="N16" i="4" s="1"/>
  <c r="M12" i="4"/>
  <c r="I10" i="1"/>
  <c r="Z99" i="4" l="1"/>
  <c r="Z88" i="4"/>
  <c r="AD57" i="4"/>
  <c r="F57" i="4" s="1"/>
  <c r="AC57" i="4"/>
  <c r="E57" i="4" s="1"/>
  <c r="Z59" i="4"/>
  <c r="Z39" i="4"/>
  <c r="R87" i="4"/>
  <c r="Q88" i="4"/>
  <c r="Q87" i="4"/>
  <c r="Z90" i="4" s="1"/>
  <c r="T94" i="4"/>
  <c r="V94" i="4" s="1"/>
  <c r="W94" i="4" s="1"/>
  <c r="X94" i="4" s="1"/>
  <c r="S94" i="4"/>
  <c r="T115" i="4"/>
  <c r="V115" i="4" s="1"/>
  <c r="W115" i="4" s="1"/>
  <c r="X115" i="4" s="1"/>
  <c r="S115" i="4"/>
  <c r="T84" i="4"/>
  <c r="V84" i="4" s="1"/>
  <c r="W84" i="4" s="1"/>
  <c r="X84" i="4" s="1"/>
  <c r="S84" i="4"/>
  <c r="R72" i="4"/>
  <c r="T72" i="4" s="1"/>
  <c r="Q73" i="4"/>
  <c r="Q72" i="4"/>
  <c r="Z75" i="4" s="1"/>
  <c r="T85" i="4"/>
  <c r="V85" i="4" s="1"/>
  <c r="W85" i="4" s="1"/>
  <c r="X85" i="4" s="1"/>
  <c r="S85" i="4"/>
  <c r="T83" i="4"/>
  <c r="V83" i="4" s="1"/>
  <c r="W83" i="4" s="1"/>
  <c r="X83" i="4" s="1"/>
  <c r="S83" i="4"/>
  <c r="T108" i="4"/>
  <c r="V108" i="4" s="1"/>
  <c r="W108" i="4" s="1"/>
  <c r="X108" i="4" s="1"/>
  <c r="S108" i="4"/>
  <c r="S93" i="4"/>
  <c r="T93" i="4"/>
  <c r="V93" i="4" s="1"/>
  <c r="W93" i="4" s="1"/>
  <c r="X93" i="4" s="1"/>
  <c r="Z73" i="4"/>
  <c r="Z74" i="4"/>
  <c r="T111" i="4"/>
  <c r="V111" i="4" s="1"/>
  <c r="W111" i="4" s="1"/>
  <c r="X111" i="4" s="1"/>
  <c r="S111" i="4"/>
  <c r="S99" i="4"/>
  <c r="T99" i="4"/>
  <c r="V99" i="4" s="1"/>
  <c r="W99" i="4" s="1"/>
  <c r="X99" i="4" s="1"/>
  <c r="S90" i="4"/>
  <c r="T90" i="4"/>
  <c r="V90" i="4" s="1"/>
  <c r="W90" i="4" s="1"/>
  <c r="X90" i="4" s="1"/>
  <c r="AC92" i="4"/>
  <c r="E92" i="4" s="1"/>
  <c r="AD92" i="4"/>
  <c r="F92" i="4" s="1"/>
  <c r="D92" i="4"/>
  <c r="S100" i="4"/>
  <c r="T100" i="4"/>
  <c r="V100" i="4" s="1"/>
  <c r="W100" i="4" s="1"/>
  <c r="X100" i="4" s="1"/>
  <c r="S88" i="4"/>
  <c r="T88" i="4"/>
  <c r="V88" i="4" s="1"/>
  <c r="W88" i="4" s="1"/>
  <c r="X88" i="4" s="1"/>
  <c r="D102" i="4"/>
  <c r="AC102" i="4"/>
  <c r="E102" i="4" s="1"/>
  <c r="AD102" i="4"/>
  <c r="F102" i="4" s="1"/>
  <c r="R92" i="4"/>
  <c r="Q92" i="4"/>
  <c r="Z95" i="4" s="1"/>
  <c r="Q93" i="4"/>
  <c r="S78" i="4"/>
  <c r="T78" i="4"/>
  <c r="V78" i="4" s="1"/>
  <c r="W78" i="4" s="1"/>
  <c r="X78" i="4" s="1"/>
  <c r="S116" i="4"/>
  <c r="T116" i="4"/>
  <c r="V116" i="4" s="1"/>
  <c r="W116" i="4" s="1"/>
  <c r="X116" i="4" s="1"/>
  <c r="Z114" i="4"/>
  <c r="S106" i="4"/>
  <c r="T106" i="4"/>
  <c r="V106" i="4" s="1"/>
  <c r="W106" i="4" s="1"/>
  <c r="X106" i="4" s="1"/>
  <c r="Z93" i="4"/>
  <c r="Z94" i="4"/>
  <c r="R112" i="4"/>
  <c r="Q112" i="4"/>
  <c r="Z115" i="4" s="1"/>
  <c r="Q113" i="4"/>
  <c r="T101" i="4"/>
  <c r="V101" i="4" s="1"/>
  <c r="W101" i="4" s="1"/>
  <c r="X101" i="4" s="1"/>
  <c r="S101" i="4"/>
  <c r="Z104" i="4"/>
  <c r="Z103" i="4"/>
  <c r="S86" i="4"/>
  <c r="T86" i="4"/>
  <c r="V86" i="4" s="1"/>
  <c r="W86" i="4" s="1"/>
  <c r="X86" i="4" s="1"/>
  <c r="Z78" i="4"/>
  <c r="Z79" i="4"/>
  <c r="T98" i="4"/>
  <c r="V98" i="4" s="1"/>
  <c r="W98" i="4" s="1"/>
  <c r="X98" i="4" s="1"/>
  <c r="S98" i="4"/>
  <c r="R82" i="4"/>
  <c r="Q83" i="4"/>
  <c r="Q82" i="4"/>
  <c r="Z85" i="4" s="1"/>
  <c r="Z109" i="4"/>
  <c r="Z108" i="4"/>
  <c r="AD107" i="4"/>
  <c r="F107" i="4" s="1"/>
  <c r="AC107" i="4"/>
  <c r="E107" i="4" s="1"/>
  <c r="D107" i="4"/>
  <c r="T79" i="4"/>
  <c r="V79" i="4" s="1"/>
  <c r="W79" i="4" s="1"/>
  <c r="X79" i="4" s="1"/>
  <c r="S79" i="4"/>
  <c r="Z84" i="4"/>
  <c r="T105" i="4"/>
  <c r="V105" i="4" s="1"/>
  <c r="W105" i="4" s="1"/>
  <c r="X105" i="4" s="1"/>
  <c r="S105" i="4"/>
  <c r="AC77" i="4"/>
  <c r="E77" i="4" s="1"/>
  <c r="AD77" i="4"/>
  <c r="F77" i="4" s="1"/>
  <c r="D77" i="4"/>
  <c r="T91" i="4"/>
  <c r="V91" i="4" s="1"/>
  <c r="W91" i="4" s="1"/>
  <c r="X91" i="4" s="1"/>
  <c r="S91" i="4"/>
  <c r="R102" i="4"/>
  <c r="Q103" i="4"/>
  <c r="Q102" i="4"/>
  <c r="Z105" i="4" s="1"/>
  <c r="T114" i="4"/>
  <c r="V114" i="4" s="1"/>
  <c r="W114" i="4" s="1"/>
  <c r="X114" i="4" s="1"/>
  <c r="S114" i="4"/>
  <c r="R107" i="4"/>
  <c r="Q108" i="4"/>
  <c r="Q107" i="4"/>
  <c r="Z110" i="4" s="1"/>
  <c r="T96" i="4"/>
  <c r="V96" i="4" s="1"/>
  <c r="W96" i="4" s="1"/>
  <c r="X96" i="4" s="1"/>
  <c r="S96" i="4"/>
  <c r="T103" i="4"/>
  <c r="V103" i="4" s="1"/>
  <c r="W103" i="4" s="1"/>
  <c r="X103" i="4" s="1"/>
  <c r="S103" i="4"/>
  <c r="T95" i="4"/>
  <c r="V95" i="4" s="1"/>
  <c r="W95" i="4" s="1"/>
  <c r="X95" i="4" s="1"/>
  <c r="S95" i="4"/>
  <c r="T80" i="4"/>
  <c r="V80" i="4" s="1"/>
  <c r="W80" i="4" s="1"/>
  <c r="X80" i="4" s="1"/>
  <c r="S80" i="4"/>
  <c r="AC97" i="4"/>
  <c r="E97" i="4" s="1"/>
  <c r="AD97" i="4"/>
  <c r="F97" i="4" s="1"/>
  <c r="D97" i="4"/>
  <c r="S89" i="4"/>
  <c r="T89" i="4"/>
  <c r="V89" i="4" s="1"/>
  <c r="W89" i="4" s="1"/>
  <c r="X89" i="4" s="1"/>
  <c r="T104" i="4"/>
  <c r="V104" i="4" s="1"/>
  <c r="W104" i="4" s="1"/>
  <c r="X104" i="4" s="1"/>
  <c r="S104" i="4"/>
  <c r="T113" i="4"/>
  <c r="V113" i="4" s="1"/>
  <c r="W113" i="4" s="1"/>
  <c r="X113" i="4" s="1"/>
  <c r="S113" i="4"/>
  <c r="S110" i="4"/>
  <c r="T110" i="4"/>
  <c r="V110" i="4" s="1"/>
  <c r="W110" i="4" s="1"/>
  <c r="X110" i="4" s="1"/>
  <c r="T81" i="4"/>
  <c r="V81" i="4" s="1"/>
  <c r="W81" i="4" s="1"/>
  <c r="X81" i="4" s="1"/>
  <c r="S81" i="4"/>
  <c r="R77" i="4"/>
  <c r="Q78" i="4"/>
  <c r="Q77" i="4"/>
  <c r="Z80" i="4" s="1"/>
  <c r="T109" i="4"/>
  <c r="V109" i="4" s="1"/>
  <c r="W109" i="4" s="1"/>
  <c r="X109" i="4" s="1"/>
  <c r="S109" i="4"/>
  <c r="R97" i="4"/>
  <c r="Q98" i="4"/>
  <c r="Q97" i="4"/>
  <c r="Z100" i="4" s="1"/>
  <c r="T75" i="4"/>
  <c r="V75" i="4" s="1"/>
  <c r="W75" i="4" s="1"/>
  <c r="X75" i="4" s="1"/>
  <c r="S75" i="4"/>
  <c r="T73" i="4"/>
  <c r="V73" i="4" s="1"/>
  <c r="W73" i="4" s="1"/>
  <c r="X73" i="4" s="1"/>
  <c r="S73" i="4"/>
  <c r="S76" i="4"/>
  <c r="T76" i="4"/>
  <c r="V76" i="4" s="1"/>
  <c r="W76" i="4" s="1"/>
  <c r="X76" i="4" s="1"/>
  <c r="T74" i="4"/>
  <c r="V74" i="4" s="1"/>
  <c r="W74" i="4" s="1"/>
  <c r="X74" i="4" s="1"/>
  <c r="S74" i="4"/>
  <c r="S70" i="4"/>
  <c r="T70" i="4"/>
  <c r="V70" i="4" s="1"/>
  <c r="W70" i="4" s="1"/>
  <c r="X70" i="4" s="1"/>
  <c r="Z68" i="4"/>
  <c r="Z69" i="4"/>
  <c r="T68" i="4"/>
  <c r="V68" i="4" s="1"/>
  <c r="W68" i="4" s="1"/>
  <c r="X68" i="4" s="1"/>
  <c r="S68" i="4"/>
  <c r="R67" i="4"/>
  <c r="Q68" i="4"/>
  <c r="Q67" i="4"/>
  <c r="Z70" i="4" s="1"/>
  <c r="D67" i="4"/>
  <c r="AC67" i="4"/>
  <c r="E67" i="4" s="1"/>
  <c r="AD67" i="4"/>
  <c r="F67" i="4" s="1"/>
  <c r="S69" i="4"/>
  <c r="T69" i="4"/>
  <c r="V69" i="4" s="1"/>
  <c r="W69" i="4" s="1"/>
  <c r="X69" i="4" s="1"/>
  <c r="T71" i="4"/>
  <c r="V71" i="4" s="1"/>
  <c r="W71" i="4" s="1"/>
  <c r="X71" i="4" s="1"/>
  <c r="S71" i="4"/>
  <c r="T65" i="4"/>
  <c r="V65" i="4" s="1"/>
  <c r="W65" i="4" s="1"/>
  <c r="X65" i="4" s="1"/>
  <c r="S65" i="4"/>
  <c r="T64" i="4"/>
  <c r="V64" i="4" s="1"/>
  <c r="W64" i="4" s="1"/>
  <c r="X64" i="4" s="1"/>
  <c r="S64" i="4"/>
  <c r="R62" i="4"/>
  <c r="Q62" i="4"/>
  <c r="Z65" i="4" s="1"/>
  <c r="Q63" i="4"/>
  <c r="Z64" i="4"/>
  <c r="Z63" i="4"/>
  <c r="S66" i="4"/>
  <c r="T66" i="4"/>
  <c r="V66" i="4" s="1"/>
  <c r="W66" i="4" s="1"/>
  <c r="X66" i="4" s="1"/>
  <c r="AC62" i="4"/>
  <c r="E62" i="4" s="1"/>
  <c r="D62" i="4"/>
  <c r="AD62" i="4"/>
  <c r="F62" i="4" s="1"/>
  <c r="T63" i="4"/>
  <c r="V63" i="4" s="1"/>
  <c r="W63" i="4" s="1"/>
  <c r="X63" i="4" s="1"/>
  <c r="S63" i="4"/>
  <c r="S58" i="4"/>
  <c r="T58" i="4"/>
  <c r="V58" i="4" s="1"/>
  <c r="W58" i="4" s="1"/>
  <c r="X58" i="4" s="1"/>
  <c r="R57" i="4"/>
  <c r="Q58" i="4"/>
  <c r="Q57" i="4"/>
  <c r="Z60" i="4" s="1"/>
  <c r="S59" i="4"/>
  <c r="T59" i="4"/>
  <c r="V59" i="4" s="1"/>
  <c r="W59" i="4" s="1"/>
  <c r="X59" i="4" s="1"/>
  <c r="T60" i="4"/>
  <c r="V60" i="4" s="1"/>
  <c r="W60" i="4" s="1"/>
  <c r="X60" i="4" s="1"/>
  <c r="S60" i="4"/>
  <c r="T61" i="4"/>
  <c r="V61" i="4" s="1"/>
  <c r="W61" i="4" s="1"/>
  <c r="X61" i="4" s="1"/>
  <c r="S61" i="4"/>
  <c r="S54" i="4"/>
  <c r="T54" i="4"/>
  <c r="V54" i="4" s="1"/>
  <c r="W54" i="4" s="1"/>
  <c r="X54" i="4" s="1"/>
  <c r="S55" i="4"/>
  <c r="T55" i="4"/>
  <c r="V55" i="4" s="1"/>
  <c r="W55" i="4" s="1"/>
  <c r="X55" i="4" s="1"/>
  <c r="Z54" i="4"/>
  <c r="Z53" i="4"/>
  <c r="S53" i="4"/>
  <c r="T53" i="4"/>
  <c r="V53" i="4" s="1"/>
  <c r="W53" i="4" s="1"/>
  <c r="X53" i="4" s="1"/>
  <c r="S56" i="4"/>
  <c r="T56" i="4"/>
  <c r="V56" i="4" s="1"/>
  <c r="W56" i="4" s="1"/>
  <c r="X56" i="4" s="1"/>
  <c r="AC52" i="4"/>
  <c r="E52" i="4" s="1"/>
  <c r="D52" i="4"/>
  <c r="AD52" i="4"/>
  <c r="F52" i="4" s="1"/>
  <c r="R52" i="4"/>
  <c r="Q53" i="4"/>
  <c r="Q52" i="4"/>
  <c r="Z55" i="4" s="1"/>
  <c r="AD47" i="4"/>
  <c r="F47" i="4" s="1"/>
  <c r="D47" i="4"/>
  <c r="AC47" i="4"/>
  <c r="E47" i="4" s="1"/>
  <c r="Z49" i="4"/>
  <c r="Z48" i="4"/>
  <c r="S48" i="4"/>
  <c r="T48" i="4"/>
  <c r="V48" i="4" s="1"/>
  <c r="W48" i="4" s="1"/>
  <c r="X48" i="4" s="1"/>
  <c r="S49" i="4"/>
  <c r="T49" i="4"/>
  <c r="V49" i="4" s="1"/>
  <c r="W49" i="4" s="1"/>
  <c r="X49" i="4" s="1"/>
  <c r="S50" i="4"/>
  <c r="T50" i="4"/>
  <c r="V50" i="4" s="1"/>
  <c r="W50" i="4" s="1"/>
  <c r="X50" i="4" s="1"/>
  <c r="R47" i="4"/>
  <c r="Q47" i="4"/>
  <c r="Z50" i="4" s="1"/>
  <c r="Q48" i="4"/>
  <c r="T51" i="4"/>
  <c r="V51" i="4" s="1"/>
  <c r="W51" i="4" s="1"/>
  <c r="X51" i="4" s="1"/>
  <c r="S51" i="4"/>
  <c r="Z44" i="4"/>
  <c r="Z43" i="4"/>
  <c r="T45" i="4"/>
  <c r="V45" i="4" s="1"/>
  <c r="W45" i="4" s="1"/>
  <c r="X45" i="4" s="1"/>
  <c r="S45" i="4"/>
  <c r="T43" i="4"/>
  <c r="V43" i="4" s="1"/>
  <c r="W43" i="4" s="1"/>
  <c r="X43" i="4" s="1"/>
  <c r="S43" i="4"/>
  <c r="R42" i="4"/>
  <c r="Q42" i="4"/>
  <c r="Z45" i="4" s="1"/>
  <c r="Q43" i="4"/>
  <c r="T46" i="4"/>
  <c r="V46" i="4" s="1"/>
  <c r="W46" i="4" s="1"/>
  <c r="X46" i="4" s="1"/>
  <c r="S46" i="4"/>
  <c r="T44" i="4"/>
  <c r="V44" i="4" s="1"/>
  <c r="W44" i="4" s="1"/>
  <c r="X44" i="4" s="1"/>
  <c r="S44" i="4"/>
  <c r="T38" i="4"/>
  <c r="V38" i="4" s="1"/>
  <c r="W38" i="4" s="1"/>
  <c r="X38" i="4" s="1"/>
  <c r="S38" i="4"/>
  <c r="R37" i="4"/>
  <c r="Q38" i="4"/>
  <c r="Q37" i="4"/>
  <c r="Z40" i="4" s="1"/>
  <c r="S41" i="4"/>
  <c r="T41" i="4"/>
  <c r="V41" i="4" s="1"/>
  <c r="W41" i="4" s="1"/>
  <c r="X41" i="4" s="1"/>
  <c r="S40" i="4"/>
  <c r="T40" i="4"/>
  <c r="V40" i="4" s="1"/>
  <c r="W40" i="4" s="1"/>
  <c r="X40" i="4" s="1"/>
  <c r="T39" i="4"/>
  <c r="V39" i="4" s="1"/>
  <c r="W39" i="4" s="1"/>
  <c r="X39" i="4" s="1"/>
  <c r="S39" i="4"/>
  <c r="Z34" i="4"/>
  <c r="Z33" i="4"/>
  <c r="S36" i="4"/>
  <c r="T36" i="4"/>
  <c r="V36" i="4" s="1"/>
  <c r="W36" i="4" s="1"/>
  <c r="X36" i="4" s="1"/>
  <c r="S35" i="4"/>
  <c r="T35" i="4"/>
  <c r="V35" i="4" s="1"/>
  <c r="W35" i="4" s="1"/>
  <c r="X35" i="4" s="1"/>
  <c r="AC32" i="4"/>
  <c r="E32" i="4" s="1"/>
  <c r="D32" i="4"/>
  <c r="AD32" i="4"/>
  <c r="F32" i="4" s="1"/>
  <c r="T33" i="4"/>
  <c r="V33" i="4" s="1"/>
  <c r="W33" i="4" s="1"/>
  <c r="X33" i="4" s="1"/>
  <c r="S33" i="4"/>
  <c r="S34" i="4"/>
  <c r="T34" i="4"/>
  <c r="V34" i="4" s="1"/>
  <c r="W34" i="4" s="1"/>
  <c r="X34" i="4" s="1"/>
  <c r="R32" i="4"/>
  <c r="Q33" i="4"/>
  <c r="Q32" i="4"/>
  <c r="Z35" i="4" s="1"/>
  <c r="N15" i="3"/>
  <c r="Z28" i="4"/>
  <c r="Z23" i="4"/>
  <c r="N14" i="3"/>
  <c r="N13" i="3"/>
  <c r="N17" i="4"/>
  <c r="N20" i="4"/>
  <c r="N26" i="4"/>
  <c r="N23" i="4"/>
  <c r="N25" i="4"/>
  <c r="N24" i="4"/>
  <c r="N19" i="4"/>
  <c r="N30" i="4"/>
  <c r="N29" i="4"/>
  <c r="N18" i="4"/>
  <c r="N28" i="4"/>
  <c r="N31" i="4"/>
  <c r="Z18" i="4"/>
  <c r="Z13" i="4"/>
  <c r="N15" i="4"/>
  <c r="N13" i="4"/>
  <c r="N12" i="4"/>
  <c r="N14" i="4"/>
  <c r="S72" i="4" l="1"/>
  <c r="V72" i="4"/>
  <c r="W72" i="4" s="1"/>
  <c r="X72" i="4" s="1"/>
  <c r="U73" i="4"/>
  <c r="U72" i="4"/>
  <c r="Z76" i="4" s="1"/>
  <c r="T97" i="4"/>
  <c r="S97" i="4"/>
  <c r="S82" i="4"/>
  <c r="T82" i="4"/>
  <c r="T77" i="4"/>
  <c r="S77" i="4"/>
  <c r="T107" i="4"/>
  <c r="S107" i="4"/>
  <c r="S112" i="4"/>
  <c r="T112" i="4"/>
  <c r="T92" i="4"/>
  <c r="S92" i="4"/>
  <c r="S102" i="4"/>
  <c r="T102" i="4"/>
  <c r="T87" i="4"/>
  <c r="S87" i="4"/>
  <c r="T67" i="4"/>
  <c r="S67" i="4"/>
  <c r="S62" i="4"/>
  <c r="T62" i="4"/>
  <c r="T57" i="4"/>
  <c r="S57" i="4"/>
  <c r="S52" i="4"/>
  <c r="T52" i="4"/>
  <c r="S47" i="4"/>
  <c r="T47" i="4"/>
  <c r="S42" i="4"/>
  <c r="T42" i="4"/>
  <c r="S37" i="4"/>
  <c r="T37" i="4"/>
  <c r="T32" i="4"/>
  <c r="S32" i="4"/>
  <c r="O15" i="3"/>
  <c r="P15" i="3" s="1"/>
  <c r="O12" i="3"/>
  <c r="P12" i="3" s="1"/>
  <c r="O13" i="3"/>
  <c r="P13" i="3" s="1"/>
  <c r="O14" i="3"/>
  <c r="P14" i="3" s="1"/>
  <c r="O24" i="4"/>
  <c r="P24" i="4" s="1"/>
  <c r="O18" i="4"/>
  <c r="P18" i="4" s="1"/>
  <c r="O22" i="4"/>
  <c r="P22" i="4" s="1"/>
  <c r="O26" i="4"/>
  <c r="P26" i="4" s="1"/>
  <c r="O31" i="4"/>
  <c r="P31" i="4" s="1"/>
  <c r="O25" i="4"/>
  <c r="P25" i="4" s="1"/>
  <c r="O23" i="4"/>
  <c r="P23" i="4" s="1"/>
  <c r="O21" i="4"/>
  <c r="P21" i="4" s="1"/>
  <c r="O29" i="4"/>
  <c r="P29" i="4" s="1"/>
  <c r="O17" i="4"/>
  <c r="P17" i="4" s="1"/>
  <c r="O20" i="4"/>
  <c r="P20" i="4" s="1"/>
  <c r="O30" i="4"/>
  <c r="P30" i="4" s="1"/>
  <c r="O19" i="4"/>
  <c r="P19" i="4" s="1"/>
  <c r="O27" i="4"/>
  <c r="P27" i="4" s="1"/>
  <c r="O28" i="4"/>
  <c r="P28" i="4" s="1"/>
  <c r="O12" i="4"/>
  <c r="P12" i="4" s="1"/>
  <c r="O14" i="4"/>
  <c r="P14" i="4" s="1"/>
  <c r="O15" i="4"/>
  <c r="P15" i="4" s="1"/>
  <c r="O16" i="4"/>
  <c r="P16" i="4" s="1"/>
  <c r="O13" i="4"/>
  <c r="P13" i="4" s="1"/>
  <c r="V77" i="4" l="1"/>
  <c r="W77" i="4" s="1"/>
  <c r="X77" i="4" s="1"/>
  <c r="U78" i="4"/>
  <c r="U77" i="4"/>
  <c r="Z81" i="4" s="1"/>
  <c r="V97" i="4"/>
  <c r="W97" i="4" s="1"/>
  <c r="X97" i="4" s="1"/>
  <c r="U97" i="4"/>
  <c r="Z101" i="4" s="1"/>
  <c r="U98" i="4"/>
  <c r="V82" i="4"/>
  <c r="W82" i="4" s="1"/>
  <c r="X82" i="4" s="1"/>
  <c r="U82" i="4"/>
  <c r="Z86" i="4" s="1"/>
  <c r="U83" i="4"/>
  <c r="V87" i="4"/>
  <c r="W87" i="4" s="1"/>
  <c r="X87" i="4" s="1"/>
  <c r="U87" i="4"/>
  <c r="Z91" i="4" s="1"/>
  <c r="U88" i="4"/>
  <c r="V92" i="4"/>
  <c r="W92" i="4" s="1"/>
  <c r="X92" i="4" s="1"/>
  <c r="U92" i="4"/>
  <c r="Z96" i="4" s="1"/>
  <c r="U93" i="4"/>
  <c r="V107" i="4"/>
  <c r="W107" i="4" s="1"/>
  <c r="X107" i="4" s="1"/>
  <c r="U108" i="4"/>
  <c r="U107" i="4"/>
  <c r="Z111" i="4" s="1"/>
  <c r="V102" i="4"/>
  <c r="W102" i="4" s="1"/>
  <c r="X102" i="4" s="1"/>
  <c r="U103" i="4"/>
  <c r="U102" i="4"/>
  <c r="Z106" i="4" s="1"/>
  <c r="V112" i="4"/>
  <c r="W112" i="4" s="1"/>
  <c r="X112" i="4" s="1"/>
  <c r="U113" i="4"/>
  <c r="U112" i="4"/>
  <c r="Z116" i="4" s="1"/>
  <c r="Y72" i="4"/>
  <c r="Y73" i="4"/>
  <c r="V67" i="4"/>
  <c r="W67" i="4" s="1"/>
  <c r="X67" i="4" s="1"/>
  <c r="U68" i="4"/>
  <c r="U67" i="4"/>
  <c r="Z71" i="4" s="1"/>
  <c r="V62" i="4"/>
  <c r="W62" i="4" s="1"/>
  <c r="X62" i="4" s="1"/>
  <c r="U62" i="4"/>
  <c r="Z66" i="4" s="1"/>
  <c r="U63" i="4"/>
  <c r="V57" i="4"/>
  <c r="W57" i="4" s="1"/>
  <c r="X57" i="4" s="1"/>
  <c r="U58" i="4"/>
  <c r="U57" i="4"/>
  <c r="Z61" i="4" s="1"/>
  <c r="V52" i="4"/>
  <c r="W52" i="4" s="1"/>
  <c r="X52" i="4" s="1"/>
  <c r="U53" i="4"/>
  <c r="U52" i="4"/>
  <c r="Z56" i="4" s="1"/>
  <c r="V47" i="4"/>
  <c r="W47" i="4" s="1"/>
  <c r="X47" i="4" s="1"/>
  <c r="U48" i="4"/>
  <c r="U47" i="4"/>
  <c r="Z51" i="4" s="1"/>
  <c r="V42" i="4"/>
  <c r="W42" i="4" s="1"/>
  <c r="X42" i="4" s="1"/>
  <c r="U43" i="4"/>
  <c r="U42" i="4"/>
  <c r="Z46" i="4" s="1"/>
  <c r="V37" i="4"/>
  <c r="W37" i="4" s="1"/>
  <c r="X37" i="4" s="1"/>
  <c r="U38" i="4"/>
  <c r="U37" i="4"/>
  <c r="Z41" i="4" s="1"/>
  <c r="V32" i="4"/>
  <c r="W32" i="4" s="1"/>
  <c r="X32" i="4" s="1"/>
  <c r="U32" i="4"/>
  <c r="Z36" i="4" s="1"/>
  <c r="U33" i="4"/>
  <c r="Q15" i="3"/>
  <c r="R12" i="3" s="1"/>
  <c r="Q22" i="4"/>
  <c r="Q23" i="4"/>
  <c r="R26" i="4" s="1"/>
  <c r="Q18" i="4"/>
  <c r="R19" i="4" s="1"/>
  <c r="Q17" i="4"/>
  <c r="Q27" i="4"/>
  <c r="Q28" i="4"/>
  <c r="R27" i="4" s="1"/>
  <c r="Q13" i="4"/>
  <c r="R12" i="4" s="1"/>
  <c r="Q12" i="4"/>
  <c r="Y82" i="4" l="1"/>
  <c r="Y83" i="4"/>
  <c r="Y107" i="4"/>
  <c r="Y108" i="4"/>
  <c r="Y97" i="4"/>
  <c r="Y98" i="4"/>
  <c r="Y102" i="4"/>
  <c r="Y103" i="4"/>
  <c r="Y112" i="4"/>
  <c r="Y113" i="4"/>
  <c r="Y88" i="4"/>
  <c r="Y87" i="4"/>
  <c r="Y93" i="4"/>
  <c r="Y92" i="4"/>
  <c r="Y78" i="4"/>
  <c r="Y77" i="4"/>
  <c r="Y68" i="4"/>
  <c r="Y67" i="4"/>
  <c r="Y62" i="4"/>
  <c r="Y63" i="4"/>
  <c r="Y58" i="4"/>
  <c r="Y57" i="4"/>
  <c r="Y53" i="4"/>
  <c r="Y52" i="4"/>
  <c r="Y47" i="4"/>
  <c r="Y48" i="4"/>
  <c r="Y43" i="4"/>
  <c r="Y42" i="4"/>
  <c r="Y37" i="4"/>
  <c r="Y38" i="4"/>
  <c r="Y32" i="4"/>
  <c r="Y33" i="4"/>
  <c r="R25" i="4"/>
  <c r="Z24" i="4"/>
  <c r="Z29" i="4"/>
  <c r="Z30" i="4"/>
  <c r="Z14" i="4"/>
  <c r="Z19" i="4"/>
  <c r="R17" i="4"/>
  <c r="R22" i="4"/>
  <c r="R24" i="4"/>
  <c r="R23" i="4"/>
  <c r="R18" i="4"/>
  <c r="R21" i="4"/>
  <c r="R20" i="4"/>
  <c r="S26" i="4"/>
  <c r="T26" i="4" s="1"/>
  <c r="V26" i="4" s="1"/>
  <c r="W26" i="4" s="1"/>
  <c r="X26" i="4" s="1"/>
  <c r="R28" i="4"/>
  <c r="R31" i="4"/>
  <c r="R29" i="4"/>
  <c r="R30" i="4"/>
  <c r="R15" i="4"/>
  <c r="R14" i="4"/>
  <c r="R13" i="4"/>
  <c r="R16" i="4"/>
  <c r="B17" i="3"/>
  <c r="B22" i="3"/>
  <c r="B27" i="3"/>
  <c r="B32" i="3"/>
  <c r="B37" i="3"/>
  <c r="B42" i="3"/>
  <c r="B47" i="3"/>
  <c r="B52" i="3"/>
  <c r="B57" i="3"/>
  <c r="B62" i="3"/>
  <c r="B67" i="3"/>
  <c r="B72" i="3"/>
  <c r="B77" i="3"/>
  <c r="B82" i="3"/>
  <c r="B87" i="3"/>
  <c r="B92" i="3"/>
  <c r="B97" i="3"/>
  <c r="B102" i="3"/>
  <c r="B107" i="3"/>
  <c r="B112" i="3"/>
  <c r="B117" i="3"/>
  <c r="B122" i="3"/>
  <c r="B127" i="3"/>
  <c r="B132" i="3"/>
  <c r="B137" i="3"/>
  <c r="B142" i="3"/>
  <c r="B147" i="3"/>
  <c r="B152" i="3"/>
  <c r="B157" i="3"/>
  <c r="A17" i="3"/>
  <c r="A22" i="3"/>
  <c r="A27" i="3"/>
  <c r="A32" i="3"/>
  <c r="A37" i="3"/>
  <c r="A42" i="3"/>
  <c r="A47" i="3"/>
  <c r="A52" i="3"/>
  <c r="A57" i="3"/>
  <c r="A62" i="3"/>
  <c r="A67" i="3"/>
  <c r="A72" i="3"/>
  <c r="A77" i="3"/>
  <c r="A82" i="3"/>
  <c r="A87" i="3"/>
  <c r="A92" i="3"/>
  <c r="A97" i="3"/>
  <c r="A102" i="3"/>
  <c r="A107" i="3"/>
  <c r="A112" i="3"/>
  <c r="A117" i="3"/>
  <c r="A122" i="3"/>
  <c r="A127" i="3"/>
  <c r="A132" i="3"/>
  <c r="A137" i="3"/>
  <c r="A142" i="3"/>
  <c r="A147" i="3"/>
  <c r="A152" i="3"/>
  <c r="A157" i="3"/>
  <c r="A12" i="3"/>
  <c r="B8" i="5"/>
  <c r="W8" i="5" s="1"/>
  <c r="B9" i="5"/>
  <c r="W9" i="5" s="1"/>
  <c r="B10" i="5"/>
  <c r="W10" i="5" s="1"/>
  <c r="B11" i="5"/>
  <c r="W11" i="5" s="1"/>
  <c r="B12" i="5"/>
  <c r="W12" i="5" s="1"/>
  <c r="B13" i="5"/>
  <c r="W13" i="5" s="1"/>
  <c r="B14" i="5"/>
  <c r="W14" i="5" s="1"/>
  <c r="B15" i="5"/>
  <c r="W15" i="5" s="1"/>
  <c r="B16" i="5"/>
  <c r="W16" i="5" s="1"/>
  <c r="B17" i="5"/>
  <c r="B18" i="5"/>
  <c r="B19" i="5"/>
  <c r="B20" i="5"/>
  <c r="B21" i="5"/>
  <c r="B22" i="5"/>
  <c r="B23" i="5"/>
  <c r="B24" i="5"/>
  <c r="B25" i="5"/>
  <c r="B26" i="5"/>
  <c r="B27" i="5"/>
  <c r="B28" i="5"/>
  <c r="B29" i="5"/>
  <c r="B30" i="5"/>
  <c r="B31" i="5"/>
  <c r="B7" i="5"/>
  <c r="W7" i="5" s="1"/>
  <c r="A8" i="5"/>
  <c r="A9" i="5"/>
  <c r="A10" i="5"/>
  <c r="A11" i="5"/>
  <c r="A12" i="5"/>
  <c r="A13" i="5"/>
  <c r="A14" i="5"/>
  <c r="A15" i="5"/>
  <c r="A16" i="5"/>
  <c r="A17" i="5"/>
  <c r="A18" i="5"/>
  <c r="A19" i="5"/>
  <c r="A20" i="5"/>
  <c r="A21" i="5"/>
  <c r="A22" i="5"/>
  <c r="A23" i="5"/>
  <c r="A24" i="5"/>
  <c r="A25" i="5"/>
  <c r="A26" i="5"/>
  <c r="A27" i="5"/>
  <c r="A28" i="5"/>
  <c r="A29" i="5"/>
  <c r="A30" i="5"/>
  <c r="A31" i="5"/>
  <c r="A7" i="5"/>
  <c r="R1" i="3"/>
  <c r="G1" i="3"/>
  <c r="W31" i="5" l="1"/>
  <c r="Z31" i="5" s="1"/>
  <c r="W30" i="5"/>
  <c r="Z30" i="5" s="1"/>
  <c r="AA30" i="5"/>
  <c r="W29" i="5"/>
  <c r="Z29" i="5" s="1"/>
  <c r="W28" i="5"/>
  <c r="AA28" i="5" s="1"/>
  <c r="Z28" i="5"/>
  <c r="W27" i="5"/>
  <c r="Z27" i="5"/>
  <c r="W26" i="5"/>
  <c r="Z26" i="5" s="1"/>
  <c r="W25" i="5"/>
  <c r="Z25" i="5"/>
  <c r="AA25" i="5" s="1"/>
  <c r="AB25" i="5" s="1"/>
  <c r="W24" i="5"/>
  <c r="X24" i="5" s="1"/>
  <c r="W23" i="5"/>
  <c r="X23" i="5" s="1"/>
  <c r="W22" i="5"/>
  <c r="Z22" i="5"/>
  <c r="AA22" i="5" s="1"/>
  <c r="W21" i="5"/>
  <c r="Z21" i="5"/>
  <c r="AA21" i="5" s="1"/>
  <c r="AB21" i="5" s="1"/>
  <c r="W20" i="5"/>
  <c r="Z20" i="5" s="1"/>
  <c r="W19" i="5"/>
  <c r="W18" i="5"/>
  <c r="Z18" i="5" s="1"/>
  <c r="AA18" i="5" s="1"/>
  <c r="W17" i="5"/>
  <c r="Z17" i="5" s="1"/>
  <c r="Z16" i="5"/>
  <c r="AA16" i="5" s="1"/>
  <c r="Z15" i="5"/>
  <c r="AA15" i="5" s="1"/>
  <c r="Z14" i="5"/>
  <c r="AA14" i="5" s="1"/>
  <c r="Z13" i="5"/>
  <c r="AA13" i="5" s="1"/>
  <c r="Z12" i="5"/>
  <c r="AA12" i="5" s="1"/>
  <c r="Z11" i="5"/>
  <c r="AA11" i="5" s="1"/>
  <c r="Z10" i="5"/>
  <c r="Z9" i="5"/>
  <c r="Z8" i="5"/>
  <c r="AA8" i="5" s="1"/>
  <c r="Z7" i="5"/>
  <c r="L154" i="3"/>
  <c r="L153" i="3"/>
  <c r="L156" i="3"/>
  <c r="L155" i="3"/>
  <c r="L152" i="3"/>
  <c r="L135" i="3"/>
  <c r="L132" i="3"/>
  <c r="L133" i="3"/>
  <c r="L136" i="3"/>
  <c r="L134" i="3"/>
  <c r="L96" i="3"/>
  <c r="L95" i="3"/>
  <c r="L94" i="3"/>
  <c r="L93" i="3"/>
  <c r="L92" i="3"/>
  <c r="L146" i="3"/>
  <c r="L145" i="3"/>
  <c r="L143" i="3"/>
  <c r="L144" i="3"/>
  <c r="L142" i="3"/>
  <c r="L122" i="3"/>
  <c r="L124" i="3"/>
  <c r="L123" i="3"/>
  <c r="L126" i="3"/>
  <c r="L125" i="3"/>
  <c r="L105" i="3"/>
  <c r="L102" i="3"/>
  <c r="L104" i="3"/>
  <c r="L106" i="3"/>
  <c r="L103" i="3"/>
  <c r="L85" i="3"/>
  <c r="L82" i="3"/>
  <c r="L83" i="3"/>
  <c r="L84" i="3"/>
  <c r="L86" i="3"/>
  <c r="L159" i="3"/>
  <c r="L158" i="3"/>
  <c r="L161" i="3"/>
  <c r="L160" i="3"/>
  <c r="L157" i="3"/>
  <c r="L141" i="3"/>
  <c r="L140" i="3"/>
  <c r="L137" i="3"/>
  <c r="L139" i="3"/>
  <c r="L138" i="3"/>
  <c r="L119" i="3"/>
  <c r="L118" i="3"/>
  <c r="L121" i="3"/>
  <c r="L117" i="3"/>
  <c r="L120" i="3"/>
  <c r="L98" i="3"/>
  <c r="L100" i="3"/>
  <c r="L97" i="3"/>
  <c r="L101" i="3"/>
  <c r="L99" i="3"/>
  <c r="L79" i="3"/>
  <c r="L78" i="3"/>
  <c r="L81" i="3"/>
  <c r="L80" i="3"/>
  <c r="L77" i="3"/>
  <c r="L114" i="3"/>
  <c r="L113" i="3"/>
  <c r="L116" i="3"/>
  <c r="L112" i="3"/>
  <c r="L115" i="3"/>
  <c r="L151" i="3"/>
  <c r="L150" i="3"/>
  <c r="L148" i="3"/>
  <c r="L149" i="3"/>
  <c r="L147" i="3"/>
  <c r="L127" i="3"/>
  <c r="L129" i="3"/>
  <c r="L128" i="3"/>
  <c r="L131" i="3"/>
  <c r="L130" i="3"/>
  <c r="L111" i="3"/>
  <c r="L110" i="3"/>
  <c r="L107" i="3"/>
  <c r="L109" i="3"/>
  <c r="L108" i="3"/>
  <c r="L91" i="3"/>
  <c r="L90" i="3"/>
  <c r="L87" i="3"/>
  <c r="L89" i="3"/>
  <c r="L88" i="3"/>
  <c r="L74" i="3"/>
  <c r="L73" i="3"/>
  <c r="L75" i="3"/>
  <c r="L72" i="3"/>
  <c r="L76" i="3"/>
  <c r="L67" i="3"/>
  <c r="Q67" i="3" s="1"/>
  <c r="L71" i="3"/>
  <c r="L70" i="3"/>
  <c r="L68" i="3"/>
  <c r="L69" i="3"/>
  <c r="L62" i="3"/>
  <c r="Q62" i="3" s="1"/>
  <c r="L66" i="3"/>
  <c r="L65" i="3"/>
  <c r="L63" i="3"/>
  <c r="L64" i="3"/>
  <c r="L59" i="3"/>
  <c r="L58" i="3"/>
  <c r="L60" i="3"/>
  <c r="L57" i="3"/>
  <c r="L61" i="3"/>
  <c r="L54" i="3"/>
  <c r="L53" i="3"/>
  <c r="L55" i="3"/>
  <c r="L52" i="3"/>
  <c r="L56" i="3"/>
  <c r="L49" i="3"/>
  <c r="L48" i="3"/>
  <c r="L50" i="3"/>
  <c r="L51" i="3"/>
  <c r="L47" i="3"/>
  <c r="L46" i="3"/>
  <c r="L44" i="3"/>
  <c r="L43" i="3"/>
  <c r="L45" i="3"/>
  <c r="L42" i="3"/>
  <c r="L40" i="3"/>
  <c r="L37" i="3"/>
  <c r="L41" i="3"/>
  <c r="L39" i="3"/>
  <c r="L38" i="3"/>
  <c r="L19" i="3"/>
  <c r="L18" i="3"/>
  <c r="L21" i="3"/>
  <c r="L17" i="3"/>
  <c r="L20" i="3"/>
  <c r="L35" i="3"/>
  <c r="L32" i="3"/>
  <c r="L34" i="3"/>
  <c r="L33" i="3"/>
  <c r="L36" i="3"/>
  <c r="L31" i="3"/>
  <c r="L30" i="3"/>
  <c r="L28" i="3"/>
  <c r="L29" i="3"/>
  <c r="L27" i="3"/>
  <c r="L23" i="3"/>
  <c r="L24" i="3"/>
  <c r="L22" i="3"/>
  <c r="L25" i="3"/>
  <c r="L26" i="3"/>
  <c r="Q27" i="5"/>
  <c r="P15" i="5"/>
  <c r="Q30" i="5"/>
  <c r="P30" i="5"/>
  <c r="Q26" i="5"/>
  <c r="P26" i="5"/>
  <c r="P22" i="5"/>
  <c r="P18" i="5"/>
  <c r="P10" i="5"/>
  <c r="Q29" i="5"/>
  <c r="P29" i="5"/>
  <c r="Q25" i="5"/>
  <c r="Q21" i="5"/>
  <c r="P21" i="5"/>
  <c r="Q28" i="5"/>
  <c r="P24" i="5"/>
  <c r="P12" i="5"/>
  <c r="X28" i="5"/>
  <c r="X16" i="5"/>
  <c r="X12" i="5"/>
  <c r="Y31" i="5"/>
  <c r="Y23" i="5"/>
  <c r="X19" i="5"/>
  <c r="X11" i="5"/>
  <c r="Y29" i="5"/>
  <c r="X25" i="5"/>
  <c r="X21" i="5"/>
  <c r="Y21" i="5"/>
  <c r="X17" i="5"/>
  <c r="X13" i="5"/>
  <c r="Y13" i="5"/>
  <c r="X9" i="5"/>
  <c r="X7" i="5"/>
  <c r="X8" i="5"/>
  <c r="Y8" i="5"/>
  <c r="X15" i="5"/>
  <c r="Y30" i="5"/>
  <c r="X26" i="5"/>
  <c r="X22" i="5"/>
  <c r="X18" i="5"/>
  <c r="X14" i="5"/>
  <c r="X10" i="5"/>
  <c r="O7" i="5"/>
  <c r="Q7" i="5" s="1"/>
  <c r="AC30" i="5"/>
  <c r="AB22" i="5"/>
  <c r="O8" i="5"/>
  <c r="Q8" i="5" s="1"/>
  <c r="S27" i="4"/>
  <c r="T27" i="4" s="1"/>
  <c r="O26" i="5"/>
  <c r="K26" i="5"/>
  <c r="O18" i="5"/>
  <c r="Q18" i="5" s="1"/>
  <c r="K18" i="5"/>
  <c r="O14" i="5"/>
  <c r="P14" i="5" s="1"/>
  <c r="K14" i="5"/>
  <c r="K25" i="5"/>
  <c r="O25" i="5"/>
  <c r="P25" i="5" s="1"/>
  <c r="K17" i="5"/>
  <c r="O17" i="5"/>
  <c r="P17" i="5" s="1"/>
  <c r="O13" i="5"/>
  <c r="Q13" i="5" s="1"/>
  <c r="K13" i="5"/>
  <c r="O28" i="5"/>
  <c r="P28" i="5" s="1"/>
  <c r="K28" i="5"/>
  <c r="O24" i="5"/>
  <c r="Q24" i="5" s="1"/>
  <c r="K24" i="5"/>
  <c r="O20" i="5"/>
  <c r="Q20" i="5" s="1"/>
  <c r="K20" i="5"/>
  <c r="O16" i="5"/>
  <c r="P16" i="5" s="1"/>
  <c r="K16" i="5"/>
  <c r="O30" i="5"/>
  <c r="K30" i="5"/>
  <c r="O22" i="5"/>
  <c r="Q22" i="5" s="1"/>
  <c r="K22" i="5"/>
  <c r="O29" i="5"/>
  <c r="K29" i="5"/>
  <c r="O21" i="5"/>
  <c r="K21" i="5"/>
  <c r="O31" i="5"/>
  <c r="Q31" i="5" s="1"/>
  <c r="K31" i="5"/>
  <c r="O27" i="5"/>
  <c r="P27" i="5" s="1"/>
  <c r="K27" i="5"/>
  <c r="O23" i="5"/>
  <c r="Q23" i="5" s="1"/>
  <c r="K23" i="5"/>
  <c r="O19" i="5"/>
  <c r="Q19" i="5" s="1"/>
  <c r="K19" i="5"/>
  <c r="O15" i="5"/>
  <c r="Q15" i="5" s="1"/>
  <c r="K15" i="5"/>
  <c r="O12" i="5"/>
  <c r="Q12" i="5" s="1"/>
  <c r="K12" i="5"/>
  <c r="K11" i="5"/>
  <c r="O11" i="5"/>
  <c r="Q11" i="5" s="1"/>
  <c r="K10" i="5"/>
  <c r="O10" i="5"/>
  <c r="Q10" i="5" s="1"/>
  <c r="O9" i="5"/>
  <c r="Q9" i="5" s="1"/>
  <c r="K9" i="5"/>
  <c r="S19" i="4"/>
  <c r="T19" i="4" s="1"/>
  <c r="S22" i="4"/>
  <c r="T22" i="4" s="1"/>
  <c r="S25" i="4"/>
  <c r="T25" i="4" s="1"/>
  <c r="S20" i="4"/>
  <c r="T20" i="4" s="1"/>
  <c r="S17" i="4"/>
  <c r="T17" i="4" s="1"/>
  <c r="S18" i="4"/>
  <c r="T18" i="4" s="1"/>
  <c r="S23" i="4"/>
  <c r="T23" i="4" s="1"/>
  <c r="S24" i="4"/>
  <c r="T24" i="4" s="1"/>
  <c r="K7" i="5"/>
  <c r="K8" i="5"/>
  <c r="S21" i="4"/>
  <c r="T21" i="4" s="1"/>
  <c r="S31" i="4"/>
  <c r="T31" i="4" s="1"/>
  <c r="S28" i="4"/>
  <c r="T28" i="4" s="1"/>
  <c r="S30" i="4"/>
  <c r="T30" i="4" s="1"/>
  <c r="S29" i="4"/>
  <c r="T29" i="4" s="1"/>
  <c r="S12" i="4"/>
  <c r="T12" i="4" s="1"/>
  <c r="S13" i="4"/>
  <c r="T13" i="4" s="1"/>
  <c r="S15" i="4"/>
  <c r="T15" i="4" s="1"/>
  <c r="S16" i="4"/>
  <c r="T16" i="4" s="1"/>
  <c r="S14" i="4"/>
  <c r="T14" i="4" s="1"/>
  <c r="AA20" i="5" l="1"/>
  <c r="AB20" i="5" s="1"/>
  <c r="D23" i="5" s="1"/>
  <c r="X20" i="5"/>
  <c r="P20" i="5"/>
  <c r="Z23" i="5"/>
  <c r="AA23" i="5" s="1"/>
  <c r="AB23" i="5" s="1"/>
  <c r="P23" i="5"/>
  <c r="Q17" i="5"/>
  <c r="Z19" i="5"/>
  <c r="AA19" i="5" s="1"/>
  <c r="AB19" i="5" s="1"/>
  <c r="P19" i="5"/>
  <c r="Q14" i="5"/>
  <c r="AA10" i="5"/>
  <c r="AA9" i="5"/>
  <c r="Z24" i="5"/>
  <c r="AA24" i="5" s="1"/>
  <c r="AB24" i="5" s="1"/>
  <c r="AA27" i="5"/>
  <c r="X27" i="5"/>
  <c r="AA29" i="5"/>
  <c r="P31" i="5"/>
  <c r="AA31" i="5"/>
  <c r="AA26" i="5"/>
  <c r="AB26" i="5" s="1"/>
  <c r="Q121" i="3"/>
  <c r="AA17" i="5"/>
  <c r="AA7" i="5"/>
  <c r="Q16" i="5"/>
  <c r="P13" i="5"/>
  <c r="P11" i="5"/>
  <c r="P9" i="5"/>
  <c r="P7" i="5"/>
  <c r="M38" i="3"/>
  <c r="N39" i="3" s="1"/>
  <c r="Q24" i="3"/>
  <c r="Q119" i="3"/>
  <c r="Q117" i="3"/>
  <c r="Q118" i="3"/>
  <c r="M153" i="3"/>
  <c r="N153" i="3" s="1"/>
  <c r="Q156" i="3"/>
  <c r="Q153" i="3"/>
  <c r="Q152" i="3"/>
  <c r="Q148" i="3"/>
  <c r="Q149" i="3"/>
  <c r="Q146" i="3"/>
  <c r="M143" i="3"/>
  <c r="N145" i="3" s="1"/>
  <c r="M138" i="3"/>
  <c r="N137" i="3" s="1"/>
  <c r="Q139" i="3"/>
  <c r="Q138" i="3"/>
  <c r="Q133" i="3"/>
  <c r="M133" i="3"/>
  <c r="N133" i="3" s="1"/>
  <c r="Q136" i="3"/>
  <c r="Q134" i="3"/>
  <c r="Q132" i="3"/>
  <c r="Q126" i="3"/>
  <c r="Q131" i="3"/>
  <c r="Q127" i="3"/>
  <c r="Q128" i="3"/>
  <c r="Q129" i="3"/>
  <c r="M128" i="3"/>
  <c r="N127" i="3" s="1"/>
  <c r="M113" i="3"/>
  <c r="N113" i="3" s="1"/>
  <c r="Q112" i="3"/>
  <c r="Q113" i="3"/>
  <c r="Q116" i="3"/>
  <c r="Q111" i="3"/>
  <c r="M103" i="3"/>
  <c r="N104" i="3" s="1"/>
  <c r="Q102" i="3"/>
  <c r="Q106" i="3"/>
  <c r="Q104" i="3"/>
  <c r="Q103" i="3"/>
  <c r="Q94" i="3"/>
  <c r="M88" i="3"/>
  <c r="N90" i="3" s="1"/>
  <c r="Q88" i="3"/>
  <c r="Q89" i="3"/>
  <c r="Q86" i="3"/>
  <c r="Q84" i="3"/>
  <c r="Q82" i="3"/>
  <c r="Q83" i="3"/>
  <c r="M83" i="3"/>
  <c r="N82" i="3" s="1"/>
  <c r="Q78" i="3"/>
  <c r="Q73" i="3"/>
  <c r="Q72" i="3"/>
  <c r="Q76" i="3"/>
  <c r="Q69" i="3"/>
  <c r="M68" i="3"/>
  <c r="N67" i="3" s="1"/>
  <c r="Q68" i="3"/>
  <c r="Q71" i="3"/>
  <c r="Q61" i="3"/>
  <c r="Q57" i="3"/>
  <c r="Q54" i="3"/>
  <c r="M53" i="3"/>
  <c r="N52" i="3" s="1"/>
  <c r="Q52" i="3"/>
  <c r="M48" i="3"/>
  <c r="N47" i="3" s="1"/>
  <c r="Q38" i="3"/>
  <c r="Q37" i="3"/>
  <c r="M33" i="3"/>
  <c r="N32" i="3" s="1"/>
  <c r="Q36" i="3"/>
  <c r="M23" i="3"/>
  <c r="N24" i="3" s="1"/>
  <c r="Q26" i="3"/>
  <c r="Q23" i="3"/>
  <c r="Q22" i="3"/>
  <c r="M43" i="3"/>
  <c r="N44" i="3" s="1"/>
  <c r="P8" i="5"/>
  <c r="Q48" i="3"/>
  <c r="Q39" i="3"/>
  <c r="Q41" i="3"/>
  <c r="Q46" i="3"/>
  <c r="Q44" i="3"/>
  <c r="Q51" i="3"/>
  <c r="Q53" i="3"/>
  <c r="Q74" i="3"/>
  <c r="Q87" i="3"/>
  <c r="Q108" i="3"/>
  <c r="Q77" i="3"/>
  <c r="Q79" i="3"/>
  <c r="M118" i="3"/>
  <c r="N117" i="3" s="1"/>
  <c r="Q137" i="3"/>
  <c r="M158" i="3"/>
  <c r="N157" i="3" s="1"/>
  <c r="Q158" i="3"/>
  <c r="M123" i="3"/>
  <c r="N123" i="3" s="1"/>
  <c r="Q142" i="3"/>
  <c r="Q96" i="3"/>
  <c r="N95" i="3"/>
  <c r="Q107" i="3"/>
  <c r="N115" i="3"/>
  <c r="Q98" i="3"/>
  <c r="Q97" i="3"/>
  <c r="N105" i="3"/>
  <c r="N135" i="3"/>
  <c r="Q47" i="3"/>
  <c r="M108" i="3"/>
  <c r="N107" i="3" s="1"/>
  <c r="Q147" i="3"/>
  <c r="M78" i="3"/>
  <c r="N79" i="3" s="1"/>
  <c r="Q101" i="3"/>
  <c r="M98" i="3"/>
  <c r="N97" i="3" s="1"/>
  <c r="Q161" i="3"/>
  <c r="Q157" i="3"/>
  <c r="Q122" i="3"/>
  <c r="Q92" i="3"/>
  <c r="N134" i="3"/>
  <c r="Q42" i="3"/>
  <c r="M73" i="3"/>
  <c r="N72" i="3" s="1"/>
  <c r="Q91" i="3"/>
  <c r="Q109" i="3"/>
  <c r="M148" i="3"/>
  <c r="N147" i="3" s="1"/>
  <c r="Q151" i="3"/>
  <c r="N112" i="3"/>
  <c r="Q114" i="3"/>
  <c r="Q81" i="3"/>
  <c r="Q99" i="3"/>
  <c r="N120" i="3"/>
  <c r="Q141" i="3"/>
  <c r="Q159" i="3"/>
  <c r="Q124" i="3"/>
  <c r="Q123" i="3"/>
  <c r="Q143" i="3"/>
  <c r="Q144" i="3"/>
  <c r="Q93" i="3"/>
  <c r="M93" i="3"/>
  <c r="N92" i="3" s="1"/>
  <c r="Q154" i="3"/>
  <c r="M63" i="3"/>
  <c r="N62" i="3" s="1"/>
  <c r="Q64" i="3"/>
  <c r="Q63" i="3"/>
  <c r="Q66" i="3"/>
  <c r="M58" i="3"/>
  <c r="N57" i="3" s="1"/>
  <c r="Q58" i="3"/>
  <c r="Q59" i="3"/>
  <c r="Q56" i="3"/>
  <c r="N55" i="3"/>
  <c r="Q49" i="3"/>
  <c r="Q43" i="3"/>
  <c r="Q34" i="3"/>
  <c r="Q32" i="3"/>
  <c r="Q33" i="3"/>
  <c r="M28" i="3"/>
  <c r="N27" i="3" s="1"/>
  <c r="Q28" i="3"/>
  <c r="Q27" i="3"/>
  <c r="Q31" i="3"/>
  <c r="Q29" i="3"/>
  <c r="D22" i="5"/>
  <c r="G22" i="5"/>
  <c r="E30" i="5"/>
  <c r="H30" i="5"/>
  <c r="Y20" i="5"/>
  <c r="Y27" i="5"/>
  <c r="Y9" i="5"/>
  <c r="Y17" i="5"/>
  <c r="Y25" i="5"/>
  <c r="Y11" i="5"/>
  <c r="Y19" i="5"/>
  <c r="X30" i="5"/>
  <c r="X31" i="5"/>
  <c r="Y7" i="5"/>
  <c r="Y15" i="5"/>
  <c r="X29" i="5"/>
  <c r="Y10" i="5"/>
  <c r="Y14" i="5"/>
  <c r="Y18" i="5"/>
  <c r="Y22" i="5"/>
  <c r="Y26" i="5"/>
  <c r="Y12" i="5"/>
  <c r="Y16" i="5"/>
  <c r="Y24" i="5"/>
  <c r="Y28" i="5"/>
  <c r="AB18" i="5"/>
  <c r="AC26" i="5"/>
  <c r="AC31" i="5"/>
  <c r="AB14" i="5"/>
  <c r="AC25" i="5"/>
  <c r="AC20" i="5"/>
  <c r="Q21" i="3"/>
  <c r="M18" i="3"/>
  <c r="N19" i="3" s="1"/>
  <c r="Q19" i="3"/>
  <c r="Q18" i="3"/>
  <c r="Q17" i="3"/>
  <c r="U18" i="4"/>
  <c r="V19" i="4" s="1"/>
  <c r="U22" i="4"/>
  <c r="U23" i="4"/>
  <c r="V22" i="4" s="1"/>
  <c r="AB8" i="5"/>
  <c r="U17" i="4"/>
  <c r="U27" i="4"/>
  <c r="U28" i="4"/>
  <c r="V31" i="4" s="1"/>
  <c r="U12" i="4"/>
  <c r="U13" i="4"/>
  <c r="D20" i="5" l="1"/>
  <c r="N132" i="3"/>
  <c r="O132" i="3" s="1"/>
  <c r="P132" i="3" s="1"/>
  <c r="N73" i="3"/>
  <c r="N102" i="3"/>
  <c r="N114" i="3"/>
  <c r="O112" i="3" s="1"/>
  <c r="P112" i="3" s="1"/>
  <c r="N54" i="3"/>
  <c r="N48" i="3"/>
  <c r="N50" i="3"/>
  <c r="N49" i="3"/>
  <c r="N45" i="3"/>
  <c r="N42" i="3"/>
  <c r="N43" i="3"/>
  <c r="N38" i="3"/>
  <c r="N37" i="3"/>
  <c r="N40" i="3"/>
  <c r="N35" i="3"/>
  <c r="N33" i="3"/>
  <c r="N34" i="3"/>
  <c r="N23" i="3"/>
  <c r="N25" i="3"/>
  <c r="N22" i="3"/>
  <c r="N160" i="3"/>
  <c r="N159" i="3"/>
  <c r="N158" i="3"/>
  <c r="N155" i="3"/>
  <c r="N154" i="3"/>
  <c r="N152" i="3"/>
  <c r="N150" i="3"/>
  <c r="N149" i="3"/>
  <c r="N148" i="3"/>
  <c r="O148" i="3" s="1"/>
  <c r="P148" i="3" s="1"/>
  <c r="N143" i="3"/>
  <c r="N142" i="3"/>
  <c r="O145" i="3" s="1"/>
  <c r="P145" i="3" s="1"/>
  <c r="N144" i="3"/>
  <c r="N139" i="3"/>
  <c r="N140" i="3"/>
  <c r="N138" i="3"/>
  <c r="O135" i="3"/>
  <c r="P135" i="3" s="1"/>
  <c r="O134" i="3"/>
  <c r="P134" i="3" s="1"/>
  <c r="O133" i="3"/>
  <c r="P133" i="3" s="1"/>
  <c r="N125" i="3"/>
  <c r="N122" i="3"/>
  <c r="O123" i="3" s="1"/>
  <c r="P123" i="3" s="1"/>
  <c r="N124" i="3"/>
  <c r="O124" i="3" s="1"/>
  <c r="P124" i="3" s="1"/>
  <c r="N130" i="3"/>
  <c r="N128" i="3"/>
  <c r="N129" i="3"/>
  <c r="N119" i="3"/>
  <c r="N118" i="3"/>
  <c r="O120" i="3" s="1"/>
  <c r="P120" i="3" s="1"/>
  <c r="O115" i="3"/>
  <c r="P115" i="3" s="1"/>
  <c r="O114" i="3"/>
  <c r="P114" i="3" s="1"/>
  <c r="O113" i="3"/>
  <c r="P113" i="3" s="1"/>
  <c r="N110" i="3"/>
  <c r="N109" i="3"/>
  <c r="N108" i="3"/>
  <c r="N103" i="3"/>
  <c r="O105" i="3" s="1"/>
  <c r="P105" i="3" s="1"/>
  <c r="O104" i="3"/>
  <c r="P104" i="3" s="1"/>
  <c r="O102" i="3"/>
  <c r="P102" i="3" s="1"/>
  <c r="N100" i="3"/>
  <c r="N99" i="3"/>
  <c r="N98" i="3"/>
  <c r="N94" i="3"/>
  <c r="N93" i="3"/>
  <c r="N87" i="3"/>
  <c r="N88" i="3"/>
  <c r="N89" i="3"/>
  <c r="N85" i="3"/>
  <c r="N84" i="3"/>
  <c r="N83" i="3"/>
  <c r="N80" i="3"/>
  <c r="N77" i="3"/>
  <c r="N78" i="3"/>
  <c r="N75" i="3"/>
  <c r="N74" i="3"/>
  <c r="N68" i="3"/>
  <c r="N70" i="3"/>
  <c r="O70" i="3" s="1"/>
  <c r="P70" i="3" s="1"/>
  <c r="N69" i="3"/>
  <c r="O69" i="3" s="1"/>
  <c r="P69" i="3" s="1"/>
  <c r="O67" i="3"/>
  <c r="P67" i="3" s="1"/>
  <c r="N65" i="3"/>
  <c r="N64" i="3"/>
  <c r="N63" i="3"/>
  <c r="N60" i="3"/>
  <c r="N59" i="3"/>
  <c r="N58" i="3"/>
  <c r="N53" i="3"/>
  <c r="O55" i="3" s="1"/>
  <c r="P55" i="3" s="1"/>
  <c r="N30" i="3"/>
  <c r="N29" i="3"/>
  <c r="N28" i="3"/>
  <c r="C76" i="5"/>
  <c r="C75" i="5"/>
  <c r="C81" i="5"/>
  <c r="AB7" i="5"/>
  <c r="C74" i="5"/>
  <c r="AB10" i="5"/>
  <c r="G10" i="5" s="1"/>
  <c r="C77" i="5"/>
  <c r="AC19" i="5"/>
  <c r="C78" i="5"/>
  <c r="AB30" i="5"/>
  <c r="C79" i="5"/>
  <c r="C80" i="5"/>
  <c r="AC28" i="5"/>
  <c r="AB28" i="5"/>
  <c r="AC27" i="5"/>
  <c r="AB27" i="5"/>
  <c r="AB29" i="5"/>
  <c r="AC29" i="5"/>
  <c r="AC17" i="5"/>
  <c r="AB17" i="5"/>
  <c r="D25" i="5" s="1"/>
  <c r="AC16" i="5"/>
  <c r="AB16" i="5"/>
  <c r="AC15" i="5"/>
  <c r="AB15" i="5"/>
  <c r="AC13" i="5"/>
  <c r="AB13" i="5"/>
  <c r="AC12" i="5"/>
  <c r="AB12" i="5"/>
  <c r="AC11" i="5"/>
  <c r="AB11" i="5"/>
  <c r="AC9" i="5"/>
  <c r="AB9" i="5"/>
  <c r="S32" i="1"/>
  <c r="G30" i="11"/>
  <c r="Z20" i="4"/>
  <c r="C7" i="5"/>
  <c r="H7" i="11"/>
  <c r="AC7" i="5"/>
  <c r="H31" i="11"/>
  <c r="AB31" i="5"/>
  <c r="H24" i="11"/>
  <c r="AC24" i="5"/>
  <c r="H23" i="11"/>
  <c r="AC23" i="5"/>
  <c r="H10" i="11"/>
  <c r="AC10" i="5"/>
  <c r="L16" i="1"/>
  <c r="AC14" i="5"/>
  <c r="H21" i="11"/>
  <c r="AC21" i="5"/>
  <c r="H18" i="11"/>
  <c r="AC18" i="5"/>
  <c r="H8" i="11"/>
  <c r="AC8" i="5"/>
  <c r="H22" i="11"/>
  <c r="AC22" i="5"/>
  <c r="C66" i="5"/>
  <c r="C54" i="5"/>
  <c r="C67" i="5"/>
  <c r="C57" i="5"/>
  <c r="C50" i="5"/>
  <c r="C56" i="5"/>
  <c r="C43" i="5"/>
  <c r="C68" i="5"/>
  <c r="C59" i="5"/>
  <c r="C52" i="5"/>
  <c r="C58" i="5"/>
  <c r="C65" i="5"/>
  <c r="C61" i="5"/>
  <c r="C49" i="5"/>
  <c r="C46" i="5"/>
  <c r="C42" i="5"/>
  <c r="C51" i="5"/>
  <c r="C71" i="5"/>
  <c r="C62" i="5"/>
  <c r="C70" i="5"/>
  <c r="C44" i="5"/>
  <c r="C69" i="5"/>
  <c r="C63" i="5"/>
  <c r="C55" i="5"/>
  <c r="C48" i="5"/>
  <c r="C53" i="5"/>
  <c r="C72" i="5"/>
  <c r="C60" i="5"/>
  <c r="C73" i="5"/>
  <c r="C47" i="5"/>
  <c r="C45" i="5"/>
  <c r="C64" i="5"/>
  <c r="H14" i="11"/>
  <c r="V25" i="4"/>
  <c r="V24" i="4"/>
  <c r="W24" i="4" s="1"/>
  <c r="X24" i="4" s="1"/>
  <c r="Z25" i="4"/>
  <c r="V23" i="4"/>
  <c r="V27" i="4"/>
  <c r="V28" i="4"/>
  <c r="L23" i="1"/>
  <c r="C40" i="5"/>
  <c r="L25" i="1"/>
  <c r="C38" i="5"/>
  <c r="C23" i="5"/>
  <c r="H12" i="11"/>
  <c r="C39" i="5"/>
  <c r="C37" i="5"/>
  <c r="C33" i="5"/>
  <c r="H17" i="11"/>
  <c r="C17" i="5"/>
  <c r="C21" i="5"/>
  <c r="H16" i="11"/>
  <c r="C16" i="5"/>
  <c r="L18" i="1"/>
  <c r="C22" i="5"/>
  <c r="C18" i="5"/>
  <c r="L24" i="1"/>
  <c r="C41" i="5"/>
  <c r="C24" i="5"/>
  <c r="C20" i="5"/>
  <c r="L22" i="1"/>
  <c r="H20" i="11"/>
  <c r="H26" i="11"/>
  <c r="C36" i="5"/>
  <c r="C26" i="5"/>
  <c r="C31" i="5"/>
  <c r="C32" i="5"/>
  <c r="C35" i="5"/>
  <c r="C34" i="5"/>
  <c r="C19" i="5"/>
  <c r="H19" i="11"/>
  <c r="C14" i="5"/>
  <c r="H30" i="11"/>
  <c r="C30" i="5"/>
  <c r="H29" i="11"/>
  <c r="C29" i="5"/>
  <c r="H28" i="11"/>
  <c r="C28" i="5"/>
  <c r="H27" i="11"/>
  <c r="C27" i="5"/>
  <c r="H25" i="11"/>
  <c r="C25" i="5"/>
  <c r="H15" i="11"/>
  <c r="C15" i="5"/>
  <c r="L17" i="1"/>
  <c r="H13" i="11"/>
  <c r="C13" i="5"/>
  <c r="L15" i="1"/>
  <c r="L13" i="1"/>
  <c r="H11" i="11"/>
  <c r="L11" i="1"/>
  <c r="H9" i="11"/>
  <c r="C11" i="5"/>
  <c r="C10" i="5"/>
  <c r="L12" i="1"/>
  <c r="C12" i="5"/>
  <c r="Z31" i="4"/>
  <c r="Z26" i="4"/>
  <c r="C9" i="5"/>
  <c r="C8" i="5"/>
  <c r="Z15" i="4"/>
  <c r="V20" i="4"/>
  <c r="V18" i="4"/>
  <c r="N20" i="3"/>
  <c r="N17" i="3"/>
  <c r="N18" i="3"/>
  <c r="V21" i="4"/>
  <c r="V17" i="4"/>
  <c r="L30" i="1"/>
  <c r="L29" i="1"/>
  <c r="L28" i="1"/>
  <c r="L19" i="1"/>
  <c r="L33" i="1"/>
  <c r="L31" i="1"/>
  <c r="L14" i="1"/>
  <c r="L32" i="1"/>
  <c r="L27" i="1"/>
  <c r="L26" i="1"/>
  <c r="L21" i="1"/>
  <c r="L20" i="1"/>
  <c r="L10" i="1"/>
  <c r="V30" i="4"/>
  <c r="W22" i="4"/>
  <c r="X22" i="4" s="1"/>
  <c r="V29" i="4"/>
  <c r="V12" i="4"/>
  <c r="V13" i="4"/>
  <c r="V15" i="4"/>
  <c r="V14" i="4"/>
  <c r="V16" i="4"/>
  <c r="I1" i="5"/>
  <c r="D19" i="5" l="1"/>
  <c r="O74" i="3"/>
  <c r="P74" i="3" s="1"/>
  <c r="D24" i="5"/>
  <c r="D21" i="5"/>
  <c r="D18" i="5"/>
  <c r="D31" i="5"/>
  <c r="D26" i="5"/>
  <c r="O83" i="3"/>
  <c r="P83" i="3" s="1"/>
  <c r="O40" i="3"/>
  <c r="P40" i="3" s="1"/>
  <c r="D7" i="5"/>
  <c r="O54" i="3"/>
  <c r="P54" i="3" s="1"/>
  <c r="O47" i="3"/>
  <c r="P47" i="3" s="1"/>
  <c r="O45" i="3"/>
  <c r="P45" i="3" s="1"/>
  <c r="O50" i="3"/>
  <c r="P50" i="3" s="1"/>
  <c r="O48" i="3"/>
  <c r="P48" i="3" s="1"/>
  <c r="O49" i="3"/>
  <c r="P49" i="3" s="1"/>
  <c r="O43" i="3"/>
  <c r="P43" i="3" s="1"/>
  <c r="O39" i="3"/>
  <c r="P39" i="3" s="1"/>
  <c r="O44" i="3"/>
  <c r="P44" i="3" s="1"/>
  <c r="O42" i="3"/>
  <c r="P42" i="3" s="1"/>
  <c r="O38" i="3"/>
  <c r="P38" i="3" s="1"/>
  <c r="O37" i="3"/>
  <c r="P37" i="3" s="1"/>
  <c r="O32" i="3"/>
  <c r="P32" i="3" s="1"/>
  <c r="O35" i="3"/>
  <c r="P35" i="3" s="1"/>
  <c r="O33" i="3"/>
  <c r="P33" i="3" s="1"/>
  <c r="O34" i="3"/>
  <c r="P34" i="3" s="1"/>
  <c r="O23" i="3"/>
  <c r="P23" i="3" s="1"/>
  <c r="O22" i="3"/>
  <c r="P22" i="3" s="1"/>
  <c r="O25" i="3"/>
  <c r="P25" i="3" s="1"/>
  <c r="O24" i="3"/>
  <c r="P24" i="3" s="1"/>
  <c r="O100" i="3"/>
  <c r="P100" i="3" s="1"/>
  <c r="O103" i="3"/>
  <c r="P103" i="3" s="1"/>
  <c r="Q105" i="3" s="1"/>
  <c r="R102" i="3" s="1"/>
  <c r="F25" i="11" s="1"/>
  <c r="O88" i="3"/>
  <c r="P88" i="3" s="1"/>
  <c r="O142" i="3"/>
  <c r="P142" i="3" s="1"/>
  <c r="O160" i="3"/>
  <c r="P160" i="3" s="1"/>
  <c r="O159" i="3"/>
  <c r="P159" i="3" s="1"/>
  <c r="O158" i="3"/>
  <c r="P158" i="3" s="1"/>
  <c r="O157" i="3"/>
  <c r="P157" i="3" s="1"/>
  <c r="O155" i="3"/>
  <c r="P155" i="3" s="1"/>
  <c r="O152" i="3"/>
  <c r="P152" i="3" s="1"/>
  <c r="O154" i="3"/>
  <c r="P154" i="3" s="1"/>
  <c r="O153" i="3"/>
  <c r="P153" i="3" s="1"/>
  <c r="O150" i="3"/>
  <c r="P150" i="3" s="1"/>
  <c r="O149" i="3"/>
  <c r="P149" i="3" s="1"/>
  <c r="O147" i="3"/>
  <c r="P147" i="3" s="1"/>
  <c r="O143" i="3"/>
  <c r="P143" i="3" s="1"/>
  <c r="Q145" i="3" s="1"/>
  <c r="R142" i="3" s="1"/>
  <c r="F33" i="11" s="1"/>
  <c r="O144" i="3"/>
  <c r="P144" i="3" s="1"/>
  <c r="O138" i="3"/>
  <c r="P138" i="3" s="1"/>
  <c r="O137" i="3"/>
  <c r="P137" i="3" s="1"/>
  <c r="O140" i="3"/>
  <c r="P140" i="3" s="1"/>
  <c r="O139" i="3"/>
  <c r="P139" i="3" s="1"/>
  <c r="Q135" i="3"/>
  <c r="R132" i="3" s="1"/>
  <c r="O125" i="3"/>
  <c r="P125" i="3" s="1"/>
  <c r="O122" i="3"/>
  <c r="P122" i="3" s="1"/>
  <c r="Q125" i="3" s="1"/>
  <c r="R122" i="3" s="1"/>
  <c r="F29" i="11" s="1"/>
  <c r="O128" i="3"/>
  <c r="P128" i="3" s="1"/>
  <c r="O129" i="3"/>
  <c r="P129" i="3" s="1"/>
  <c r="O127" i="3"/>
  <c r="P127" i="3" s="1"/>
  <c r="O130" i="3"/>
  <c r="P130" i="3" s="1"/>
  <c r="O117" i="3"/>
  <c r="P117" i="3" s="1"/>
  <c r="O119" i="3"/>
  <c r="P119" i="3" s="1"/>
  <c r="O118" i="3"/>
  <c r="P118" i="3" s="1"/>
  <c r="Q120" i="3" s="1"/>
  <c r="R117" i="3" s="1"/>
  <c r="Q115" i="3"/>
  <c r="R112" i="3" s="1"/>
  <c r="O108" i="3"/>
  <c r="P108" i="3" s="1"/>
  <c r="O107" i="3"/>
  <c r="P107" i="3" s="1"/>
  <c r="O110" i="3"/>
  <c r="P110" i="3" s="1"/>
  <c r="O109" i="3"/>
  <c r="P109" i="3" s="1"/>
  <c r="O99" i="3"/>
  <c r="P99" i="3" s="1"/>
  <c r="O97" i="3"/>
  <c r="P97" i="3" s="1"/>
  <c r="O98" i="3"/>
  <c r="P98" i="3" s="1"/>
  <c r="O93" i="3"/>
  <c r="P93" i="3" s="1"/>
  <c r="O95" i="3"/>
  <c r="P95" i="3" s="1"/>
  <c r="O92" i="3"/>
  <c r="P92" i="3" s="1"/>
  <c r="O94" i="3"/>
  <c r="P94" i="3" s="1"/>
  <c r="O90" i="3"/>
  <c r="P90" i="3" s="1"/>
  <c r="O87" i="3"/>
  <c r="P87" i="3" s="1"/>
  <c r="O89" i="3"/>
  <c r="P89" i="3" s="1"/>
  <c r="O85" i="3"/>
  <c r="P85" i="3" s="1"/>
  <c r="O84" i="3"/>
  <c r="P84" i="3" s="1"/>
  <c r="O82" i="3"/>
  <c r="P82" i="3" s="1"/>
  <c r="O80" i="3"/>
  <c r="P80" i="3" s="1"/>
  <c r="O78" i="3"/>
  <c r="P78" i="3" s="1"/>
  <c r="O79" i="3"/>
  <c r="P79" i="3" s="1"/>
  <c r="O77" i="3"/>
  <c r="P77" i="3" s="1"/>
  <c r="O75" i="3"/>
  <c r="P75" i="3" s="1"/>
  <c r="O72" i="3"/>
  <c r="P72" i="3" s="1"/>
  <c r="O73" i="3"/>
  <c r="P73" i="3" s="1"/>
  <c r="O68" i="3"/>
  <c r="P68" i="3" s="1"/>
  <c r="Q70" i="3"/>
  <c r="R67" i="3" s="1"/>
  <c r="F18" i="11" s="1"/>
  <c r="O63" i="3"/>
  <c r="P63" i="3" s="1"/>
  <c r="O65" i="3"/>
  <c r="P65" i="3" s="1"/>
  <c r="O64" i="3"/>
  <c r="P64" i="3" s="1"/>
  <c r="O62" i="3"/>
  <c r="P62" i="3" s="1"/>
  <c r="O58" i="3"/>
  <c r="P58" i="3" s="1"/>
  <c r="O60" i="3"/>
  <c r="P60" i="3" s="1"/>
  <c r="O59" i="3"/>
  <c r="P59" i="3" s="1"/>
  <c r="O57" i="3"/>
  <c r="P57" i="3" s="1"/>
  <c r="O52" i="3"/>
  <c r="P52" i="3" s="1"/>
  <c r="O53" i="3"/>
  <c r="P53" i="3" s="1"/>
  <c r="O30" i="3"/>
  <c r="P30" i="3" s="1"/>
  <c r="O28" i="3"/>
  <c r="P28" i="3" s="1"/>
  <c r="O29" i="3"/>
  <c r="P29" i="3" s="1"/>
  <c r="O27" i="3"/>
  <c r="P27" i="3" s="1"/>
  <c r="D76" i="5"/>
  <c r="D8" i="5"/>
  <c r="D75" i="5"/>
  <c r="E55" i="5"/>
  <c r="E36" i="5"/>
  <c r="F76" i="5"/>
  <c r="E56" i="5"/>
  <c r="E52" i="5"/>
  <c r="E57" i="5"/>
  <c r="F75" i="5"/>
  <c r="D81" i="5"/>
  <c r="F81" i="5"/>
  <c r="E12" i="5"/>
  <c r="D14" i="5"/>
  <c r="E22" i="5"/>
  <c r="D74" i="5"/>
  <c r="F74" i="5"/>
  <c r="D10" i="5"/>
  <c r="D77" i="5"/>
  <c r="D78" i="5"/>
  <c r="F77" i="5"/>
  <c r="E47" i="5"/>
  <c r="E50" i="5"/>
  <c r="F78" i="5"/>
  <c r="E31" i="5"/>
  <c r="D43" i="5"/>
  <c r="D58" i="5"/>
  <c r="D79" i="5"/>
  <c r="D80" i="5"/>
  <c r="F79" i="5"/>
  <c r="F80" i="5"/>
  <c r="E29" i="5"/>
  <c r="D28" i="5"/>
  <c r="D27" i="5"/>
  <c r="D17" i="5"/>
  <c r="D16" i="5"/>
  <c r="D15" i="5"/>
  <c r="D13" i="5"/>
  <c r="D12" i="5"/>
  <c r="G12" i="5"/>
  <c r="D11" i="5"/>
  <c r="D9" i="5"/>
  <c r="S31" i="1"/>
  <c r="G29" i="11"/>
  <c r="S33" i="1"/>
  <c r="G31" i="11"/>
  <c r="F7" i="5"/>
  <c r="D36" i="5"/>
  <c r="D41" i="5"/>
  <c r="D52" i="5"/>
  <c r="E19" i="5"/>
  <c r="E9" i="5"/>
  <c r="E17" i="5"/>
  <c r="D67" i="5"/>
  <c r="D37" i="5"/>
  <c r="E28" i="5"/>
  <c r="D56" i="5"/>
  <c r="D30" i="5"/>
  <c r="D62" i="5"/>
  <c r="D35" i="5"/>
  <c r="D53" i="5"/>
  <c r="E26" i="5"/>
  <c r="D49" i="5"/>
  <c r="D46" i="5"/>
  <c r="D68" i="5"/>
  <c r="D57" i="5"/>
  <c r="D40" i="5"/>
  <c r="D47" i="5"/>
  <c r="D65" i="5"/>
  <c r="D59" i="5"/>
  <c r="E20" i="5"/>
  <c r="D66" i="5"/>
  <c r="D32" i="5"/>
  <c r="E16" i="5"/>
  <c r="D61" i="5"/>
  <c r="D39" i="5"/>
  <c r="E18" i="5"/>
  <c r="E14" i="5"/>
  <c r="E23" i="5"/>
  <c r="D38" i="5"/>
  <c r="D55" i="5"/>
  <c r="D44" i="5"/>
  <c r="E15" i="5"/>
  <c r="D72" i="5"/>
  <c r="D29" i="5"/>
  <c r="D51" i="5"/>
  <c r="D70" i="5"/>
  <c r="E27" i="5"/>
  <c r="D54" i="5"/>
  <c r="E8" i="5"/>
  <c r="E21" i="5"/>
  <c r="E10" i="5"/>
  <c r="E24" i="5"/>
  <c r="E7" i="5"/>
  <c r="D60" i="5"/>
  <c r="D63" i="5"/>
  <c r="D42" i="5"/>
  <c r="E11" i="5"/>
  <c r="D45" i="5"/>
  <c r="D73" i="5"/>
  <c r="D34" i="5"/>
  <c r="D64" i="5"/>
  <c r="E13" i="5"/>
  <c r="D33" i="5"/>
  <c r="D69" i="5"/>
  <c r="D71" i="5"/>
  <c r="E25" i="5"/>
  <c r="D50" i="5"/>
  <c r="D48" i="5"/>
  <c r="F66" i="5"/>
  <c r="F71" i="5"/>
  <c r="F56" i="5"/>
  <c r="F51" i="5"/>
  <c r="F50" i="5"/>
  <c r="F55" i="5"/>
  <c r="F70" i="5"/>
  <c r="F42" i="5"/>
  <c r="F65" i="5"/>
  <c r="F68" i="5"/>
  <c r="F57" i="5"/>
  <c r="F47" i="5"/>
  <c r="F53" i="5"/>
  <c r="F69" i="5"/>
  <c r="F49" i="5"/>
  <c r="F52" i="5"/>
  <c r="F54" i="5"/>
  <c r="F73" i="5"/>
  <c r="F48" i="5"/>
  <c r="F44" i="5"/>
  <c r="F61" i="5"/>
  <c r="F59" i="5"/>
  <c r="F64" i="5"/>
  <c r="F60" i="5"/>
  <c r="F45" i="5"/>
  <c r="F72" i="5"/>
  <c r="F63" i="5"/>
  <c r="F62" i="5"/>
  <c r="F46" i="5"/>
  <c r="F58" i="5"/>
  <c r="F43" i="5"/>
  <c r="F67" i="5"/>
  <c r="W25" i="4"/>
  <c r="X25" i="4" s="1"/>
  <c r="W23" i="4"/>
  <c r="X23" i="4" s="1"/>
  <c r="W27" i="4"/>
  <c r="X27" i="4" s="1"/>
  <c r="W28" i="4"/>
  <c r="X28" i="4" s="1"/>
  <c r="W29" i="4"/>
  <c r="X29" i="4" s="1"/>
  <c r="F23" i="5"/>
  <c r="F40" i="5"/>
  <c r="F29" i="5"/>
  <c r="F38" i="5"/>
  <c r="F39" i="5"/>
  <c r="F27" i="5"/>
  <c r="F15" i="5"/>
  <c r="F37" i="5"/>
  <c r="F13" i="5"/>
  <c r="F25" i="5"/>
  <c r="F28" i="5"/>
  <c r="F17" i="5"/>
  <c r="F33" i="5"/>
  <c r="F16" i="5"/>
  <c r="F21" i="5"/>
  <c r="F22" i="5"/>
  <c r="F41" i="5"/>
  <c r="F18" i="5"/>
  <c r="F24" i="5"/>
  <c r="F20" i="5"/>
  <c r="F30" i="5"/>
  <c r="F26" i="5"/>
  <c r="F31" i="5"/>
  <c r="F35" i="5"/>
  <c r="F34" i="5"/>
  <c r="F36" i="5"/>
  <c r="F32" i="5"/>
  <c r="F19" i="5"/>
  <c r="F14" i="5"/>
  <c r="F12" i="5"/>
  <c r="F11" i="5"/>
  <c r="F9" i="5"/>
  <c r="F10" i="5"/>
  <c r="F8" i="5"/>
  <c r="W19" i="4"/>
  <c r="X19" i="4" s="1"/>
  <c r="W18" i="4"/>
  <c r="X18" i="4" s="1"/>
  <c r="W20" i="4"/>
  <c r="X20" i="4" s="1"/>
  <c r="O17" i="3"/>
  <c r="P17" i="3" s="1"/>
  <c r="O18" i="3"/>
  <c r="P18" i="3" s="1"/>
  <c r="O20" i="3"/>
  <c r="P20" i="3" s="1"/>
  <c r="O19" i="3"/>
  <c r="P19" i="3" s="1"/>
  <c r="W17" i="4"/>
  <c r="X17" i="4" s="1"/>
  <c r="W21" i="4"/>
  <c r="X21" i="4" s="1"/>
  <c r="W31" i="4"/>
  <c r="X31" i="4" s="1"/>
  <c r="W30" i="4"/>
  <c r="X30" i="4" s="1"/>
  <c r="W13" i="4"/>
  <c r="X13" i="4" s="1"/>
  <c r="W12" i="4"/>
  <c r="X12" i="4" s="1"/>
  <c r="W15" i="4"/>
  <c r="X15" i="4" s="1"/>
  <c r="W16" i="4"/>
  <c r="X16" i="4" s="1"/>
  <c r="W14" i="4"/>
  <c r="X14" i="4" s="1"/>
  <c r="G20" i="5" l="1"/>
  <c r="G23" i="5"/>
  <c r="G19" i="5"/>
  <c r="Q90" i="3"/>
  <c r="R87" i="3" s="1"/>
  <c r="G25" i="5"/>
  <c r="G24" i="5"/>
  <c r="G15" i="5"/>
  <c r="G21" i="5"/>
  <c r="G18" i="5"/>
  <c r="Q100" i="3"/>
  <c r="R97" i="3" s="1"/>
  <c r="R26" i="1" s="1"/>
  <c r="G26" i="5"/>
  <c r="Q45" i="3"/>
  <c r="R42" i="3" s="1"/>
  <c r="F13" i="11" s="1"/>
  <c r="G13" i="5"/>
  <c r="G11" i="5"/>
  <c r="G9" i="5"/>
  <c r="G7" i="5"/>
  <c r="Q50" i="3"/>
  <c r="R47" i="3" s="1"/>
  <c r="R16" i="1" s="1"/>
  <c r="Q40" i="3"/>
  <c r="R37" i="3" s="1"/>
  <c r="F12" i="11" s="1"/>
  <c r="Q35" i="3"/>
  <c r="R32" i="3" s="1"/>
  <c r="F11" i="11" s="1"/>
  <c r="Q25" i="3"/>
  <c r="R22" i="3" s="1"/>
  <c r="F9" i="11" s="1"/>
  <c r="Q160" i="3"/>
  <c r="R157" i="3" s="1"/>
  <c r="F36" i="11" s="1"/>
  <c r="Q155" i="3"/>
  <c r="R152" i="3" s="1"/>
  <c r="F35" i="11" s="1"/>
  <c r="Q150" i="3"/>
  <c r="R147" i="3" s="1"/>
  <c r="F34" i="11" s="1"/>
  <c r="Q140" i="3"/>
  <c r="R137" i="3" s="1"/>
  <c r="F32" i="11" s="1"/>
  <c r="Q130" i="3"/>
  <c r="R127" i="3" s="1"/>
  <c r="F30" i="11" s="1"/>
  <c r="Q110" i="3"/>
  <c r="R107" i="3" s="1"/>
  <c r="F26" i="11" s="1"/>
  <c r="Q95" i="3"/>
  <c r="R92" i="3" s="1"/>
  <c r="F23" i="11" s="1"/>
  <c r="Q85" i="3"/>
  <c r="R82" i="3" s="1"/>
  <c r="F21" i="11" s="1"/>
  <c r="Q80" i="3"/>
  <c r="R77" i="3" s="1"/>
  <c r="F20" i="11" s="1"/>
  <c r="Q75" i="3"/>
  <c r="R72" i="3" s="1"/>
  <c r="F19" i="11" s="1"/>
  <c r="Q65" i="3"/>
  <c r="R62" i="3" s="1"/>
  <c r="Q60" i="3"/>
  <c r="R57" i="3" s="1"/>
  <c r="F16" i="11" s="1"/>
  <c r="Q55" i="3"/>
  <c r="R52" i="3" s="1"/>
  <c r="Q30" i="3"/>
  <c r="R27" i="3" s="1"/>
  <c r="H32" i="5"/>
  <c r="H36" i="5"/>
  <c r="G76" i="5"/>
  <c r="H55" i="5"/>
  <c r="G8" i="5"/>
  <c r="H56" i="5"/>
  <c r="H52" i="5"/>
  <c r="G28" i="5"/>
  <c r="G17" i="5"/>
  <c r="G75" i="5"/>
  <c r="H57" i="5"/>
  <c r="G27" i="5"/>
  <c r="G16" i="5"/>
  <c r="G81" i="5"/>
  <c r="G14" i="5"/>
  <c r="G74" i="5"/>
  <c r="G77" i="5"/>
  <c r="G78" i="5"/>
  <c r="H47" i="5"/>
  <c r="H29" i="5"/>
  <c r="H31" i="5"/>
  <c r="H50" i="5"/>
  <c r="G79" i="5"/>
  <c r="G80" i="5"/>
  <c r="F27" i="11"/>
  <c r="G50" i="5"/>
  <c r="H10" i="5"/>
  <c r="H22" i="5"/>
  <c r="G33" i="5"/>
  <c r="G73" i="5"/>
  <c r="H27" i="5"/>
  <c r="G38" i="5"/>
  <c r="G66" i="5"/>
  <c r="G47" i="5"/>
  <c r="G35" i="5"/>
  <c r="H28" i="5"/>
  <c r="G36" i="5"/>
  <c r="H25" i="5"/>
  <c r="H13" i="5"/>
  <c r="G60" i="5"/>
  <c r="H21" i="5"/>
  <c r="H15" i="5"/>
  <c r="G61" i="5"/>
  <c r="G40" i="5"/>
  <c r="G49" i="5"/>
  <c r="G37" i="5"/>
  <c r="H19" i="5"/>
  <c r="G31" i="5"/>
  <c r="G43" i="5"/>
  <c r="G48" i="5"/>
  <c r="G69" i="5"/>
  <c r="G34" i="5"/>
  <c r="G42" i="5"/>
  <c r="H24" i="5"/>
  <c r="G54" i="5"/>
  <c r="G29" i="5"/>
  <c r="G55" i="5"/>
  <c r="H18" i="5"/>
  <c r="G32" i="5"/>
  <c r="G65" i="5"/>
  <c r="G68" i="5"/>
  <c r="G53" i="5"/>
  <c r="G56" i="5"/>
  <c r="H17" i="5"/>
  <c r="G41" i="5"/>
  <c r="G63" i="5"/>
  <c r="G72" i="5"/>
  <c r="G39" i="5"/>
  <c r="G46" i="5"/>
  <c r="H9" i="5"/>
  <c r="G45" i="5"/>
  <c r="G70" i="5"/>
  <c r="H23" i="5"/>
  <c r="H20" i="5"/>
  <c r="G62" i="5"/>
  <c r="G71" i="5"/>
  <c r="G64" i="5"/>
  <c r="H11" i="5"/>
  <c r="H7" i="5"/>
  <c r="H8" i="5"/>
  <c r="G51" i="5"/>
  <c r="G44" i="5"/>
  <c r="H14" i="5"/>
  <c r="H16" i="5"/>
  <c r="G59" i="5"/>
  <c r="G57" i="5"/>
  <c r="H26" i="5"/>
  <c r="G30" i="5"/>
  <c r="G67" i="5"/>
  <c r="G52" i="5"/>
  <c r="H12" i="5"/>
  <c r="G58" i="5"/>
  <c r="F31" i="11"/>
  <c r="F28" i="11"/>
  <c r="Y23" i="4"/>
  <c r="B25" i="8"/>
  <c r="D25" i="8" s="1"/>
  <c r="B24" i="8"/>
  <c r="C24" i="8" s="1"/>
  <c r="B26" i="8"/>
  <c r="C26" i="8" s="1"/>
  <c r="Q20" i="3"/>
  <c r="R17" i="3" s="1"/>
  <c r="Y22" i="4"/>
  <c r="Y18" i="4"/>
  <c r="R35" i="1"/>
  <c r="Y17" i="4"/>
  <c r="Z21" i="4" s="1"/>
  <c r="R33" i="1"/>
  <c r="R31" i="1"/>
  <c r="R30" i="1"/>
  <c r="R27" i="1"/>
  <c r="R20" i="1"/>
  <c r="Y28" i="4"/>
  <c r="Y27" i="4"/>
  <c r="Y12" i="4"/>
  <c r="Y13" i="4"/>
  <c r="L9" i="1"/>
  <c r="R22" i="1" l="1"/>
  <c r="R36" i="1"/>
  <c r="R11" i="1"/>
  <c r="R21" i="1"/>
  <c r="R32" i="1"/>
  <c r="R38" i="1"/>
  <c r="R34" i="1"/>
  <c r="R28" i="1"/>
  <c r="R18" i="1"/>
  <c r="S10" i="1"/>
  <c r="G8" i="11"/>
  <c r="R29" i="1"/>
  <c r="R37" i="1"/>
  <c r="F24" i="11"/>
  <c r="R12" i="1"/>
  <c r="R19" i="1"/>
  <c r="X3" i="3" a="1"/>
  <c r="X3" i="3" s="1"/>
  <c r="X4" i="3" a="1"/>
  <c r="X4" i="3" s="1"/>
  <c r="F10" i="11"/>
  <c r="B26" i="15"/>
  <c r="D26" i="15" s="1"/>
  <c r="B25" i="15"/>
  <c r="D25" i="15" s="1"/>
  <c r="B24" i="15"/>
  <c r="D24" i="15" s="1"/>
  <c r="B24" i="16"/>
  <c r="C24" i="16" s="1"/>
  <c r="B26" i="16"/>
  <c r="C26" i="16" s="1"/>
  <c r="B25" i="16"/>
  <c r="D25" i="16" s="1"/>
  <c r="F22" i="11"/>
  <c r="S3" i="3"/>
  <c r="F15" i="11"/>
  <c r="F14" i="11"/>
  <c r="R24" i="1"/>
  <c r="F17" i="11"/>
  <c r="D26" i="8"/>
  <c r="D24" i="8"/>
  <c r="C25" i="8"/>
  <c r="F8" i="11"/>
  <c r="R10" i="1"/>
  <c r="Z16" i="4"/>
  <c r="S12" i="3" l="1"/>
  <c r="D12" i="3" s="1"/>
  <c r="S382" i="3"/>
  <c r="T382" i="3" s="1"/>
  <c r="S377" i="3"/>
  <c r="S372" i="3"/>
  <c r="T372" i="3" s="1"/>
  <c r="S367" i="3"/>
  <c r="U367" i="3" s="1"/>
  <c r="F367" i="3" s="1"/>
  <c r="S357" i="3"/>
  <c r="J78" i="1" s="1"/>
  <c r="N78" i="1" s="1"/>
  <c r="O78" i="1" s="1"/>
  <c r="S362" i="3"/>
  <c r="S352" i="3"/>
  <c r="D352" i="3" s="1"/>
  <c r="S347" i="3"/>
  <c r="T347" i="3" s="1"/>
  <c r="S342" i="3"/>
  <c r="D342" i="3" s="1"/>
  <c r="S332" i="3"/>
  <c r="D332" i="3" s="1"/>
  <c r="S327" i="3"/>
  <c r="D327" i="3" s="1"/>
  <c r="S322" i="3"/>
  <c r="D322" i="3" s="1"/>
  <c r="S317" i="3"/>
  <c r="D317" i="3" s="1"/>
  <c r="S312" i="3"/>
  <c r="D312" i="3" s="1"/>
  <c r="S307" i="3"/>
  <c r="D307" i="3" s="1"/>
  <c r="S302" i="3"/>
  <c r="D302" i="3" s="1"/>
  <c r="S297" i="3"/>
  <c r="D297" i="3" s="1"/>
  <c r="S292" i="3"/>
  <c r="D292" i="3" s="1"/>
  <c r="S287" i="3"/>
  <c r="D287" i="3" s="1"/>
  <c r="S282" i="3"/>
  <c r="D282" i="3" s="1"/>
  <c r="S277" i="3"/>
  <c r="D277" i="3" s="1"/>
  <c r="S262" i="3"/>
  <c r="D262" i="3" s="1"/>
  <c r="S272" i="3"/>
  <c r="D272" i="3" s="1"/>
  <c r="S252" i="3"/>
  <c r="D252" i="3" s="1"/>
  <c r="S257" i="3"/>
  <c r="D257" i="3" s="1"/>
  <c r="S247" i="3"/>
  <c r="D247" i="3" s="1"/>
  <c r="S237" i="3"/>
  <c r="D237" i="3" s="1"/>
  <c r="S242" i="3"/>
  <c r="D242" i="3" s="1"/>
  <c r="S232" i="3"/>
  <c r="D232" i="3" s="1"/>
  <c r="S227" i="3"/>
  <c r="D227" i="3" s="1"/>
  <c r="S222" i="3"/>
  <c r="D222" i="3" s="1"/>
  <c r="S212" i="3"/>
  <c r="D212" i="3" s="1"/>
  <c r="S217" i="3"/>
  <c r="D217" i="3" s="1"/>
  <c r="S207" i="3"/>
  <c r="D207" i="3" s="1"/>
  <c r="S202" i="3"/>
  <c r="D202" i="3" s="1"/>
  <c r="S197" i="3"/>
  <c r="D197" i="3" s="1"/>
  <c r="S192" i="3"/>
  <c r="D192" i="3" s="1"/>
  <c r="S187" i="3"/>
  <c r="D187" i="3" s="1"/>
  <c r="S182" i="3"/>
  <c r="D182" i="3" s="1"/>
  <c r="S177" i="3"/>
  <c r="D177" i="3" s="1"/>
  <c r="S167" i="3"/>
  <c r="D167" i="3" s="1"/>
  <c r="S172" i="3"/>
  <c r="D172" i="3" s="1"/>
  <c r="S157" i="3"/>
  <c r="D157" i="3" s="1"/>
  <c r="S162" i="3"/>
  <c r="D162" i="3" s="1"/>
  <c r="S152" i="3"/>
  <c r="D152" i="3" s="1"/>
  <c r="S147" i="3"/>
  <c r="D147" i="3" s="1"/>
  <c r="S137" i="3"/>
  <c r="D137" i="3" s="1"/>
  <c r="S142" i="3"/>
  <c r="D142" i="3" s="1"/>
  <c r="S122" i="3"/>
  <c r="D122" i="3" s="1"/>
  <c r="S132" i="3"/>
  <c r="D132" i="3" s="1"/>
  <c r="S127" i="3"/>
  <c r="D127" i="3" s="1"/>
  <c r="S117" i="3"/>
  <c r="D117" i="3" s="1"/>
  <c r="S112" i="3"/>
  <c r="D112" i="3" s="1"/>
  <c r="S102" i="3"/>
  <c r="D102" i="3" s="1"/>
  <c r="S107" i="3"/>
  <c r="D107" i="3" s="1"/>
  <c r="S92" i="3"/>
  <c r="D92" i="3" s="1"/>
  <c r="S97" i="3"/>
  <c r="D97" i="3" s="1"/>
  <c r="S87" i="3"/>
  <c r="D87" i="3" s="1"/>
  <c r="S82" i="3"/>
  <c r="D82" i="3" s="1"/>
  <c r="S77" i="3"/>
  <c r="D77" i="3" s="1"/>
  <c r="S67" i="3"/>
  <c r="D67" i="3" s="1"/>
  <c r="S72" i="3"/>
  <c r="D72" i="3" s="1"/>
  <c r="S62" i="3"/>
  <c r="D62" i="3" s="1"/>
  <c r="S52" i="3"/>
  <c r="D52" i="3" s="1"/>
  <c r="S57" i="3"/>
  <c r="D57" i="3" s="1"/>
  <c r="S37" i="3"/>
  <c r="D37" i="3" s="1"/>
  <c r="S47" i="3"/>
  <c r="D47" i="3" s="1"/>
  <c r="S22" i="3"/>
  <c r="D22" i="3" s="1"/>
  <c r="S32" i="3"/>
  <c r="S42" i="3"/>
  <c r="D42" i="3" s="1"/>
  <c r="S337" i="3"/>
  <c r="D337" i="3" s="1"/>
  <c r="S27" i="3"/>
  <c r="D27" i="3" s="1"/>
  <c r="S267" i="3"/>
  <c r="D267" i="3" s="1"/>
  <c r="S17" i="3"/>
  <c r="D17" i="3" s="1"/>
  <c r="S9" i="1"/>
  <c r="G7" i="11"/>
  <c r="AG3" i="4" a="1"/>
  <c r="AG3" i="4" s="1"/>
  <c r="AG4" i="4" a="1"/>
  <c r="AG4" i="4" s="1"/>
  <c r="AB3" i="4"/>
  <c r="D26" i="16"/>
  <c r="D24" i="16"/>
  <c r="C24" i="15"/>
  <c r="C25" i="15"/>
  <c r="C26" i="15"/>
  <c r="C25" i="16"/>
  <c r="R17" i="1"/>
  <c r="R15" i="1"/>
  <c r="R14" i="1"/>
  <c r="R25" i="1"/>
  <c r="J83" i="1" l="1"/>
  <c r="N83" i="1" s="1"/>
  <c r="O83" i="1" s="1"/>
  <c r="U382" i="3"/>
  <c r="F382" i="3" s="1"/>
  <c r="D382" i="3"/>
  <c r="U377" i="3"/>
  <c r="F377" i="3" s="1"/>
  <c r="D377" i="3"/>
  <c r="T377" i="3"/>
  <c r="J82" i="1"/>
  <c r="N82" i="1" s="1"/>
  <c r="O82" i="1" s="1"/>
  <c r="D372" i="3"/>
  <c r="J81" i="1"/>
  <c r="N81" i="1" s="1"/>
  <c r="O81" i="1" s="1"/>
  <c r="U372" i="3"/>
  <c r="F372" i="3" s="1"/>
  <c r="D367" i="3"/>
  <c r="T367" i="3"/>
  <c r="J80" i="1"/>
  <c r="N80" i="1" s="1"/>
  <c r="O80" i="1" s="1"/>
  <c r="T357" i="3"/>
  <c r="U357" i="3"/>
  <c r="F357" i="3" s="1"/>
  <c r="D357" i="3"/>
  <c r="D362" i="3"/>
  <c r="U362" i="3"/>
  <c r="F362" i="3" s="1"/>
  <c r="T362" i="3"/>
  <c r="J79" i="1"/>
  <c r="N79" i="1" s="1"/>
  <c r="O79" i="1" s="1"/>
  <c r="J77" i="1"/>
  <c r="N77" i="1" s="1"/>
  <c r="O77" i="1" s="1"/>
  <c r="U352" i="3"/>
  <c r="F352" i="3" s="1"/>
  <c r="T352" i="3"/>
  <c r="J76" i="1"/>
  <c r="N76" i="1" s="1"/>
  <c r="O76" i="1" s="1"/>
  <c r="U347" i="3"/>
  <c r="F347" i="3" s="1"/>
  <c r="D347" i="3"/>
  <c r="U52" i="3"/>
  <c r="U32" i="3"/>
  <c r="T32" i="3"/>
  <c r="D32" i="3"/>
  <c r="T52" i="3"/>
  <c r="U152" i="3"/>
  <c r="F152" i="3" s="1"/>
  <c r="T152" i="3"/>
  <c r="T97" i="3"/>
  <c r="U97" i="3"/>
  <c r="U147" i="3"/>
  <c r="F147" i="3" s="1"/>
  <c r="T147" i="3"/>
  <c r="U12" i="3"/>
  <c r="T12" i="3"/>
  <c r="U212" i="3"/>
  <c r="T212" i="3"/>
  <c r="E212" i="3" s="1"/>
  <c r="U327" i="3"/>
  <c r="F327" i="3" s="1"/>
  <c r="T327" i="3"/>
  <c r="U237" i="3"/>
  <c r="T237" i="3"/>
  <c r="E237" i="3" s="1"/>
  <c r="U312" i="3"/>
  <c r="F312" i="3" s="1"/>
  <c r="T312" i="3"/>
  <c r="U277" i="3"/>
  <c r="F277" i="3" s="1"/>
  <c r="T277" i="3"/>
  <c r="U112" i="3"/>
  <c r="F112" i="3" s="1"/>
  <c r="T112" i="3"/>
  <c r="U82" i="3"/>
  <c r="T82" i="3"/>
  <c r="U57" i="3"/>
  <c r="T57" i="3"/>
  <c r="T177" i="3"/>
  <c r="U177" i="3"/>
  <c r="F177" i="3" s="1"/>
  <c r="U302" i="3"/>
  <c r="F302" i="3" s="1"/>
  <c r="T302" i="3"/>
  <c r="U292" i="3"/>
  <c r="F292" i="3" s="1"/>
  <c r="T292" i="3"/>
  <c r="T247" i="3"/>
  <c r="U247" i="3"/>
  <c r="F247" i="3" s="1"/>
  <c r="U107" i="3"/>
  <c r="T107" i="3"/>
  <c r="U122" i="3"/>
  <c r="T122" i="3"/>
  <c r="U27" i="3"/>
  <c r="T27" i="3"/>
  <c r="E27" i="3" s="1"/>
  <c r="U117" i="3"/>
  <c r="F117" i="3" s="1"/>
  <c r="T117" i="3"/>
  <c r="T127" i="3"/>
  <c r="U127" i="3"/>
  <c r="F127" i="3" s="1"/>
  <c r="U77" i="3"/>
  <c r="T77" i="3"/>
  <c r="U42" i="3"/>
  <c r="T42" i="3"/>
  <c r="U67" i="3"/>
  <c r="T67" i="3"/>
  <c r="U142" i="3"/>
  <c r="F142" i="3" s="1"/>
  <c r="T142" i="3"/>
  <c r="U267" i="3"/>
  <c r="F267" i="3" s="1"/>
  <c r="T267" i="3"/>
  <c r="T282" i="3"/>
  <c r="U282" i="3"/>
  <c r="F282" i="3" s="1"/>
  <c r="U272" i="3"/>
  <c r="F272" i="3" s="1"/>
  <c r="T272" i="3"/>
  <c r="U332" i="3"/>
  <c r="F332" i="3" s="1"/>
  <c r="T332" i="3"/>
  <c r="T217" i="3"/>
  <c r="U217" i="3"/>
  <c r="F217" i="3" s="1"/>
  <c r="U342" i="3"/>
  <c r="F342" i="3" s="1"/>
  <c r="T342" i="3"/>
  <c r="U172" i="3"/>
  <c r="F172" i="3" s="1"/>
  <c r="T172" i="3"/>
  <c r="U162" i="3"/>
  <c r="F162" i="3" s="1"/>
  <c r="T162" i="3"/>
  <c r="U337" i="3"/>
  <c r="F337" i="3" s="1"/>
  <c r="T337" i="3"/>
  <c r="U47" i="3"/>
  <c r="T47" i="3"/>
  <c r="U62" i="3"/>
  <c r="T62" i="3"/>
  <c r="U72" i="3"/>
  <c r="T72" i="3"/>
  <c r="U137" i="3"/>
  <c r="T137" i="3"/>
  <c r="E137" i="3" s="1"/>
  <c r="U222" i="3"/>
  <c r="F222" i="3" s="1"/>
  <c r="T222" i="3"/>
  <c r="U187" i="3"/>
  <c r="F187" i="3" s="1"/>
  <c r="T187" i="3"/>
  <c r="T227" i="3"/>
  <c r="E227" i="3" s="1"/>
  <c r="U227" i="3"/>
  <c r="T167" i="3"/>
  <c r="U167" i="3"/>
  <c r="F167" i="3" s="1"/>
  <c r="T17" i="3"/>
  <c r="U17" i="3"/>
  <c r="U22" i="3"/>
  <c r="T22" i="3"/>
  <c r="U92" i="3"/>
  <c r="T92" i="3"/>
  <c r="U202" i="3"/>
  <c r="F202" i="3" s="1"/>
  <c r="T202" i="3"/>
  <c r="U252" i="3"/>
  <c r="T252" i="3"/>
  <c r="E252" i="3" s="1"/>
  <c r="U257" i="3"/>
  <c r="T257" i="3"/>
  <c r="E257" i="3" s="1"/>
  <c r="U197" i="3"/>
  <c r="F197" i="3" s="1"/>
  <c r="T197" i="3"/>
  <c r="U307" i="3"/>
  <c r="F307" i="3" s="1"/>
  <c r="T307" i="3"/>
  <c r="U182" i="3"/>
  <c r="F182" i="3" s="1"/>
  <c r="T182" i="3"/>
  <c r="U132" i="3"/>
  <c r="T132" i="3"/>
  <c r="U37" i="3"/>
  <c r="T37" i="3"/>
  <c r="E37" i="3" s="1"/>
  <c r="U102" i="3"/>
  <c r="T102" i="3"/>
  <c r="U157" i="3"/>
  <c r="T157" i="3"/>
  <c r="E157" i="3" s="1"/>
  <c r="U317" i="3"/>
  <c r="F317" i="3" s="1"/>
  <c r="T317" i="3"/>
  <c r="U262" i="3"/>
  <c r="T262" i="3"/>
  <c r="E262" i="3" s="1"/>
  <c r="U192" i="3"/>
  <c r="F192" i="3" s="1"/>
  <c r="T192" i="3"/>
  <c r="U287" i="3"/>
  <c r="F287" i="3" s="1"/>
  <c r="T287" i="3"/>
  <c r="U297" i="3"/>
  <c r="F297" i="3" s="1"/>
  <c r="T297" i="3"/>
  <c r="U232" i="3"/>
  <c r="F232" i="3" s="1"/>
  <c r="T232" i="3"/>
  <c r="T207" i="3"/>
  <c r="U207" i="3"/>
  <c r="F207" i="3" s="1"/>
  <c r="U242" i="3"/>
  <c r="F242" i="3" s="1"/>
  <c r="T242" i="3"/>
  <c r="T322" i="3"/>
  <c r="U322" i="3"/>
  <c r="F322" i="3" s="1"/>
  <c r="T87" i="3"/>
  <c r="E87" i="3" s="1"/>
  <c r="U87" i="3"/>
  <c r="J69" i="1"/>
  <c r="N69" i="1" s="1"/>
  <c r="O69" i="1" s="1"/>
  <c r="J56" i="1"/>
  <c r="N56" i="1" s="1"/>
  <c r="O56" i="1" s="1"/>
  <c r="J57" i="1"/>
  <c r="N57" i="1" s="1"/>
  <c r="J75" i="1"/>
  <c r="N75" i="1" s="1"/>
  <c r="O75" i="1" s="1"/>
  <c r="J50" i="1"/>
  <c r="N50" i="1" s="1"/>
  <c r="O50" i="1" s="1"/>
  <c r="J49" i="1"/>
  <c r="N49" i="1" s="1"/>
  <c r="J67" i="1"/>
  <c r="N67" i="1" s="1"/>
  <c r="O67" i="1" s="1"/>
  <c r="J59" i="1"/>
  <c r="N59" i="1" s="1"/>
  <c r="J71" i="1"/>
  <c r="N71" i="1" s="1"/>
  <c r="O71" i="1" s="1"/>
  <c r="J73" i="1"/>
  <c r="N73" i="1" s="1"/>
  <c r="O73" i="1" s="1"/>
  <c r="J58" i="1"/>
  <c r="N58" i="1" s="1"/>
  <c r="J62" i="1"/>
  <c r="N62" i="1" s="1"/>
  <c r="O62" i="1" s="1"/>
  <c r="J52" i="1"/>
  <c r="N52" i="1" s="1"/>
  <c r="J63" i="1"/>
  <c r="N63" i="1" s="1"/>
  <c r="O63" i="1" s="1"/>
  <c r="J70" i="1"/>
  <c r="N70" i="1" s="1"/>
  <c r="O70" i="1" s="1"/>
  <c r="J61" i="1"/>
  <c r="N61" i="1" s="1"/>
  <c r="O61" i="1" s="1"/>
  <c r="J68" i="1"/>
  <c r="N68" i="1" s="1"/>
  <c r="O68" i="1" s="1"/>
  <c r="J74" i="1"/>
  <c r="N74" i="1" s="1"/>
  <c r="J55" i="1"/>
  <c r="N55" i="1" s="1"/>
  <c r="O55" i="1" s="1"/>
  <c r="J53" i="1"/>
  <c r="N53" i="1" s="1"/>
  <c r="O53" i="1" s="1"/>
  <c r="J51" i="1"/>
  <c r="N51" i="1" s="1"/>
  <c r="O51" i="1" s="1"/>
  <c r="J60" i="1"/>
  <c r="N60" i="1" s="1"/>
  <c r="O60" i="1" s="1"/>
  <c r="J64" i="1"/>
  <c r="N64" i="1" s="1"/>
  <c r="O64" i="1" s="1"/>
  <c r="J66" i="1"/>
  <c r="N66" i="1" s="1"/>
  <c r="O66" i="1" s="1"/>
  <c r="J72" i="1"/>
  <c r="N72" i="1" s="1"/>
  <c r="O72" i="1" s="1"/>
  <c r="J65" i="1"/>
  <c r="N65" i="1" s="1"/>
  <c r="O65" i="1" s="1"/>
  <c r="J54" i="1"/>
  <c r="N54" i="1" s="1"/>
  <c r="K40" i="1"/>
  <c r="K37" i="1"/>
  <c r="K38" i="1"/>
  <c r="K39" i="1"/>
  <c r="K41" i="1"/>
  <c r="K42" i="1"/>
  <c r="K43" i="1"/>
  <c r="K35" i="1"/>
  <c r="K36" i="1"/>
  <c r="K33" i="1"/>
  <c r="K34" i="1"/>
  <c r="K32" i="1"/>
  <c r="K31" i="1"/>
  <c r="K29" i="1"/>
  <c r="K30" i="1"/>
  <c r="K27" i="1"/>
  <c r="K28" i="1"/>
  <c r="K25" i="1"/>
  <c r="K26" i="1"/>
  <c r="K24" i="1"/>
  <c r="K23" i="1"/>
  <c r="K21" i="1"/>
  <c r="K22" i="1"/>
  <c r="K19" i="1"/>
  <c r="K20" i="1"/>
  <c r="K17" i="1"/>
  <c r="K18" i="1"/>
  <c r="K15" i="1"/>
  <c r="K16" i="1"/>
  <c r="K13" i="1"/>
  <c r="K14" i="1"/>
  <c r="AB12" i="4"/>
  <c r="K9" i="1" s="1"/>
  <c r="AB27" i="4"/>
  <c r="K12" i="1" s="1"/>
  <c r="AB22" i="4"/>
  <c r="K11" i="1" s="1"/>
  <c r="AB17" i="4"/>
  <c r="K10" i="1" s="1"/>
  <c r="E107" i="3" l="1"/>
  <c r="E132" i="3"/>
  <c r="E77" i="3"/>
  <c r="E72" i="3"/>
  <c r="E92" i="3"/>
  <c r="F62" i="3"/>
  <c r="F47" i="3"/>
  <c r="E102" i="3"/>
  <c r="E97" i="3"/>
  <c r="E52" i="3"/>
  <c r="E67" i="3"/>
  <c r="E82" i="3"/>
  <c r="E122" i="3"/>
  <c r="F57" i="3"/>
  <c r="E42" i="3"/>
  <c r="E32" i="3"/>
  <c r="E22" i="3"/>
  <c r="E12" i="3"/>
  <c r="E382" i="3"/>
  <c r="E377" i="3"/>
  <c r="E372" i="3"/>
  <c r="E367" i="3"/>
  <c r="E362" i="3"/>
  <c r="E357" i="3"/>
  <c r="E352" i="3"/>
  <c r="E347" i="3"/>
  <c r="E342" i="3"/>
  <c r="E332" i="3"/>
  <c r="E327" i="3"/>
  <c r="E322" i="3"/>
  <c r="E317" i="3"/>
  <c r="E312" i="3"/>
  <c r="E307" i="3"/>
  <c r="E302" i="3"/>
  <c r="E297" i="3"/>
  <c r="E292" i="3"/>
  <c r="E287" i="3"/>
  <c r="E282" i="3"/>
  <c r="E277" i="3"/>
  <c r="E272" i="3"/>
  <c r="F262" i="3"/>
  <c r="F257" i="3"/>
  <c r="F252" i="3"/>
  <c r="E247" i="3"/>
  <c r="E242" i="3"/>
  <c r="F237" i="3"/>
  <c r="E232" i="3"/>
  <c r="F227" i="3"/>
  <c r="E222" i="3"/>
  <c r="E217" i="3"/>
  <c r="F212" i="3"/>
  <c r="E207" i="3"/>
  <c r="E202" i="3"/>
  <c r="E197" i="3"/>
  <c r="E192" i="3"/>
  <c r="E187" i="3"/>
  <c r="E182" i="3"/>
  <c r="E177" i="3"/>
  <c r="E172" i="3"/>
  <c r="E167" i="3"/>
  <c r="E162" i="3"/>
  <c r="F157" i="3"/>
  <c r="E152" i="3"/>
  <c r="E147" i="3"/>
  <c r="E142" i="3"/>
  <c r="F137" i="3"/>
  <c r="F132" i="3"/>
  <c r="F122" i="3"/>
  <c r="E127" i="3"/>
  <c r="E117" i="3"/>
  <c r="E112" i="3"/>
  <c r="F107" i="3"/>
  <c r="F102" i="3"/>
  <c r="F97" i="3"/>
  <c r="F92" i="3"/>
  <c r="F87" i="3"/>
  <c r="F82" i="3"/>
  <c r="F77" i="3"/>
  <c r="F72" i="3"/>
  <c r="F67" i="3"/>
  <c r="E62" i="3"/>
  <c r="E57" i="3"/>
  <c r="F52" i="3"/>
  <c r="E47" i="3"/>
  <c r="F37" i="3"/>
  <c r="F32" i="3"/>
  <c r="F22" i="3"/>
  <c r="E337" i="3"/>
  <c r="F42" i="3"/>
  <c r="E267" i="3"/>
  <c r="O74" i="1"/>
  <c r="O54" i="1"/>
  <c r="P54" i="1"/>
  <c r="O58" i="1"/>
  <c r="P58" i="1"/>
  <c r="O57" i="1"/>
  <c r="P57" i="1"/>
  <c r="O52" i="1"/>
  <c r="P52" i="1"/>
  <c r="O59" i="1"/>
  <c r="P59" i="1"/>
  <c r="O49" i="1"/>
  <c r="P49" i="1"/>
  <c r="F27" i="3"/>
  <c r="E17" i="3"/>
  <c r="AD17" i="4"/>
  <c r="F17" i="4" s="1"/>
  <c r="AC17" i="4"/>
  <c r="E17" i="4" s="1"/>
  <c r="AD22" i="4"/>
  <c r="F22" i="4" s="1"/>
  <c r="AC22" i="4"/>
  <c r="E22" i="4" s="1"/>
  <c r="AD27" i="4"/>
  <c r="F27" i="4" s="1"/>
  <c r="AC27" i="4"/>
  <c r="E27" i="4" s="1"/>
  <c r="AD12" i="4"/>
  <c r="F12" i="4" s="1"/>
  <c r="AC12" i="4"/>
  <c r="E12" i="4" s="1"/>
  <c r="F12" i="3"/>
  <c r="F17" i="3"/>
  <c r="D12" i="4"/>
  <c r="D17" i="4"/>
  <c r="D22" i="4"/>
  <c r="D27" i="4"/>
  <c r="R23" i="1"/>
  <c r="B13" i="15" l="1"/>
  <c r="B14" i="15"/>
  <c r="B12" i="15"/>
  <c r="B12" i="16"/>
  <c r="B14" i="16"/>
  <c r="B13" i="16"/>
  <c r="F22" i="8"/>
  <c r="H22" i="8" s="1"/>
  <c r="F23" i="8"/>
  <c r="H23" i="8" s="1"/>
  <c r="F21" i="8"/>
  <c r="G21" i="8" s="1"/>
  <c r="R13" i="1"/>
  <c r="F21" i="15" l="1"/>
  <c r="H21" i="15" s="1"/>
  <c r="F23" i="15"/>
  <c r="H23" i="15" s="1"/>
  <c r="F22" i="15"/>
  <c r="G22" i="15" s="1"/>
  <c r="F21" i="16"/>
  <c r="H21" i="16" s="1"/>
  <c r="F23" i="16"/>
  <c r="G23" i="16" s="1"/>
  <c r="F22" i="16"/>
  <c r="G22" i="16" s="1"/>
  <c r="G22" i="8"/>
  <c r="G23" i="8"/>
  <c r="H21" i="8"/>
  <c r="G21" i="15" l="1"/>
  <c r="G23" i="15"/>
  <c r="H22" i="15"/>
  <c r="H23" i="16"/>
  <c r="H22" i="16"/>
  <c r="G21" i="16"/>
  <c r="J43" i="1"/>
  <c r="N43" i="1" s="1"/>
  <c r="J44" i="1"/>
  <c r="N44" i="1" s="1"/>
  <c r="J46" i="1"/>
  <c r="N46" i="1" s="1"/>
  <c r="J45" i="1"/>
  <c r="N45" i="1" s="1"/>
  <c r="J47" i="1"/>
  <c r="N47" i="1" s="1"/>
  <c r="J48" i="1"/>
  <c r="N48" i="1" s="1"/>
  <c r="P46" i="1" l="1"/>
  <c r="G46" i="1" s="1"/>
  <c r="O46" i="1"/>
  <c r="P48" i="1"/>
  <c r="G48" i="1" s="1"/>
  <c r="O48" i="1"/>
  <c r="P44" i="1"/>
  <c r="G44" i="1" s="1"/>
  <c r="O44" i="1"/>
  <c r="P45" i="1"/>
  <c r="G45" i="1" s="1"/>
  <c r="O45" i="1"/>
  <c r="P47" i="1"/>
  <c r="G47" i="1" s="1"/>
  <c r="O47" i="1"/>
  <c r="P43" i="1"/>
  <c r="G43" i="1" s="1"/>
  <c r="O43" i="1"/>
  <c r="AD12" i="2" l="1"/>
  <c r="C377" i="2"/>
  <c r="C372" i="2"/>
  <c r="C362" i="2"/>
  <c r="C382" i="2"/>
  <c r="C357" i="2"/>
  <c r="C282" i="2"/>
  <c r="C352" i="2"/>
  <c r="C347" i="2"/>
  <c r="C212" i="2"/>
  <c r="C367" i="2"/>
  <c r="D17" i="2"/>
  <c r="AE12" i="2"/>
  <c r="C17" i="2"/>
  <c r="C12" i="2"/>
  <c r="E7" i="11"/>
  <c r="C312" i="2"/>
  <c r="C252" i="2"/>
  <c r="C332" i="2"/>
  <c r="C297" i="2"/>
  <c r="C242" i="2"/>
  <c r="C232" i="2"/>
  <c r="C217" i="2"/>
  <c r="C342" i="2"/>
  <c r="C262" i="2"/>
  <c r="C317" i="2"/>
  <c r="C337" i="2"/>
  <c r="C277" i="2"/>
  <c r="C227" i="2"/>
  <c r="C237" i="2"/>
  <c r="C322" i="2"/>
  <c r="C267" i="2"/>
  <c r="C222" i="2"/>
  <c r="C302" i="2"/>
  <c r="C307" i="2"/>
  <c r="C272" i="2"/>
  <c r="C257" i="2"/>
  <c r="C292" i="2"/>
  <c r="C327" i="2"/>
  <c r="C247" i="2"/>
  <c r="C287" i="2"/>
  <c r="C22" i="2"/>
  <c r="C207" i="2"/>
  <c r="C137" i="2"/>
  <c r="C152" i="2"/>
  <c r="C132" i="2"/>
  <c r="C122" i="2"/>
  <c r="C112" i="2"/>
  <c r="C102" i="2"/>
  <c r="C77" i="2"/>
  <c r="C27" i="2"/>
  <c r="C97" i="2"/>
  <c r="C52" i="2"/>
  <c r="C197" i="2"/>
  <c r="C177" i="2"/>
  <c r="C202" i="2"/>
  <c r="C147" i="2"/>
  <c r="C92" i="2"/>
  <c r="C72" i="2"/>
  <c r="C42" i="2"/>
  <c r="C187" i="2"/>
  <c r="C172" i="2"/>
  <c r="C182" i="2"/>
  <c r="C192" i="2"/>
  <c r="C127" i="2"/>
  <c r="C117" i="2"/>
  <c r="C87" i="2"/>
  <c r="C57" i="2"/>
  <c r="C47" i="2"/>
  <c r="C67" i="2"/>
  <c r="C142" i="2"/>
  <c r="C162" i="2"/>
  <c r="C167" i="2"/>
  <c r="C157" i="2"/>
  <c r="C107" i="2"/>
  <c r="C82" i="2"/>
  <c r="C62" i="2"/>
  <c r="C37" i="2"/>
  <c r="C32" i="2"/>
  <c r="I9" i="1"/>
  <c r="D82" i="2" l="1"/>
  <c r="D72" i="2"/>
  <c r="D92" i="2"/>
  <c r="D137" i="2"/>
  <c r="D97" i="2"/>
  <c r="D77" i="2"/>
  <c r="D132" i="2"/>
  <c r="D107" i="2"/>
  <c r="D102" i="2"/>
  <c r="D52" i="2"/>
  <c r="D12" i="2"/>
  <c r="D22" i="2"/>
  <c r="E262" i="2"/>
  <c r="E237" i="2"/>
  <c r="E212" i="2"/>
  <c r="E227" i="2"/>
  <c r="E252" i="2"/>
  <c r="E137" i="2"/>
  <c r="E257" i="2"/>
  <c r="E157" i="2"/>
  <c r="E132" i="2"/>
  <c r="E122" i="2"/>
  <c r="D357" i="2"/>
  <c r="D352" i="2"/>
  <c r="D367" i="2"/>
  <c r="D377" i="2"/>
  <c r="D382" i="2"/>
  <c r="D362" i="2"/>
  <c r="D282" i="2"/>
  <c r="D372" i="2"/>
  <c r="D347" i="2"/>
  <c r="D127" i="2"/>
  <c r="D62" i="2"/>
  <c r="D332" i="2"/>
  <c r="D272" i="2"/>
  <c r="D317" i="2"/>
  <c r="D287" i="2"/>
  <c r="D162" i="2"/>
  <c r="D232" i="2"/>
  <c r="D322" i="2"/>
  <c r="D292" i="2"/>
  <c r="D142" i="2"/>
  <c r="D112" i="2"/>
  <c r="D312" i="2"/>
  <c r="D207" i="2"/>
  <c r="D242" i="2"/>
  <c r="D182" i="2"/>
  <c r="D307" i="2"/>
  <c r="D47" i="2"/>
  <c r="D327" i="2"/>
  <c r="D172" i="2"/>
  <c r="D187" i="2"/>
  <c r="D337" i="2"/>
  <c r="D147" i="2"/>
  <c r="D197" i="2"/>
  <c r="D277" i="2"/>
  <c r="D117" i="2"/>
  <c r="D57" i="2"/>
  <c r="D152" i="2"/>
  <c r="D297" i="2"/>
  <c r="D342" i="2"/>
  <c r="D177" i="2"/>
  <c r="D302" i="2"/>
  <c r="D167" i="2"/>
  <c r="D267" i="2"/>
  <c r="D202" i="2"/>
  <c r="D222" i="2"/>
  <c r="D217" i="2"/>
  <c r="D247" i="2"/>
  <c r="E12" i="2"/>
  <c r="E17" i="2"/>
  <c r="E47" i="2"/>
  <c r="E72" i="2"/>
  <c r="E22" i="2"/>
  <c r="E92" i="2"/>
  <c r="E117" i="2"/>
  <c r="E82" i="2"/>
  <c r="E97" i="2"/>
  <c r="E112" i="2"/>
  <c r="E32" i="2"/>
  <c r="E67" i="2"/>
  <c r="E52" i="2"/>
  <c r="E37" i="2"/>
  <c r="E42" i="2"/>
  <c r="E27" i="2"/>
  <c r="E107" i="2"/>
  <c r="E87" i="2"/>
  <c r="E77" i="2"/>
  <c r="E57" i="2"/>
  <c r="E62" i="2"/>
  <c r="E102" i="2"/>
  <c r="B8" i="8"/>
  <c r="B7" i="8"/>
  <c r="B6" i="8"/>
  <c r="B8" i="15" l="1"/>
  <c r="D8" i="15" s="1"/>
  <c r="B7" i="15"/>
  <c r="D7" i="15" s="1"/>
  <c r="B6" i="15"/>
  <c r="D6" i="15" s="1"/>
  <c r="B6" i="16"/>
  <c r="B7" i="16"/>
  <c r="B8" i="16"/>
  <c r="D6" i="8"/>
  <c r="C6" i="8"/>
  <c r="D7" i="8"/>
  <c r="C7" i="8"/>
  <c r="C8" i="8"/>
  <c r="D8" i="8"/>
  <c r="R9" i="1"/>
  <c r="F7" i="11"/>
  <c r="C8" i="15" l="1"/>
  <c r="C7" i="15"/>
  <c r="C6" i="15"/>
  <c r="C8" i="16"/>
  <c r="D8" i="16"/>
  <c r="D7" i="16"/>
  <c r="C7" i="16"/>
  <c r="D6" i="16"/>
  <c r="C6" i="16"/>
  <c r="J39" i="1"/>
  <c r="N39" i="1" s="1"/>
  <c r="J37" i="1"/>
  <c r="N37" i="1" s="1"/>
  <c r="J32" i="1"/>
  <c r="N32" i="1" s="1"/>
  <c r="J27" i="1"/>
  <c r="N27" i="1" s="1"/>
  <c r="J26" i="1"/>
  <c r="N26" i="1" s="1"/>
  <c r="J23" i="1"/>
  <c r="N23" i="1" s="1"/>
  <c r="J21" i="1"/>
  <c r="N21" i="1" s="1"/>
  <c r="J17" i="1"/>
  <c r="N17" i="1" s="1"/>
  <c r="J18" i="1"/>
  <c r="N18" i="1" s="1"/>
  <c r="J16" i="1"/>
  <c r="N16" i="1" s="1"/>
  <c r="J13" i="1"/>
  <c r="N13" i="1" s="1"/>
  <c r="J14" i="1"/>
  <c r="N14" i="1" s="1"/>
  <c r="J9" i="1"/>
  <c r="N9" i="1" s="1"/>
  <c r="J12" i="1"/>
  <c r="N12" i="1" s="1"/>
  <c r="J25" i="1"/>
  <c r="N25" i="1" s="1"/>
  <c r="P32" i="1" l="1"/>
  <c r="O32" i="1"/>
  <c r="P37" i="1"/>
  <c r="O37" i="1"/>
  <c r="P39" i="1"/>
  <c r="G39" i="1" s="1"/>
  <c r="O39" i="1"/>
  <c r="P14" i="1"/>
  <c r="O14" i="1"/>
  <c r="P17" i="1"/>
  <c r="O17" i="1"/>
  <c r="P27" i="1"/>
  <c r="O27" i="1"/>
  <c r="P25" i="1"/>
  <c r="O25" i="1"/>
  <c r="P13" i="1"/>
  <c r="O13" i="1"/>
  <c r="P21" i="1"/>
  <c r="O21" i="1"/>
  <c r="P12" i="1"/>
  <c r="O12" i="1"/>
  <c r="P16" i="1"/>
  <c r="O16" i="1"/>
  <c r="P23" i="1"/>
  <c r="O23" i="1"/>
  <c r="O9" i="1"/>
  <c r="P9" i="1"/>
  <c r="P18" i="1"/>
  <c r="O18" i="1"/>
  <c r="P26" i="1"/>
  <c r="O26" i="1"/>
  <c r="J40" i="1"/>
  <c r="N40" i="1" s="1"/>
  <c r="J42" i="1"/>
  <c r="N42" i="1" s="1"/>
  <c r="J28" i="1"/>
  <c r="N28" i="1" s="1"/>
  <c r="J19" i="1"/>
  <c r="N19" i="1" s="1"/>
  <c r="J11" i="1"/>
  <c r="J35" i="1"/>
  <c r="N35" i="1" s="1"/>
  <c r="J30" i="1"/>
  <c r="N30" i="1" s="1"/>
  <c r="J41" i="1"/>
  <c r="N41" i="1" s="1"/>
  <c r="J22" i="1"/>
  <c r="N22" i="1" s="1"/>
  <c r="J36" i="1"/>
  <c r="N36" i="1" s="1"/>
  <c r="J15" i="1"/>
  <c r="N15" i="1" s="1"/>
  <c r="J20" i="1"/>
  <c r="N20" i="1" s="1"/>
  <c r="J10" i="1"/>
  <c r="N10" i="1" s="1"/>
  <c r="J33" i="1"/>
  <c r="N33" i="1" s="1"/>
  <c r="J34" i="1"/>
  <c r="N34" i="1" s="1"/>
  <c r="J38" i="1"/>
  <c r="N38" i="1" s="1"/>
  <c r="J24" i="1"/>
  <c r="N24" i="1" s="1"/>
  <c r="J29" i="1"/>
  <c r="N29" i="1" s="1"/>
  <c r="J31" i="1"/>
  <c r="N31" i="1" s="1"/>
  <c r="F77" i="1" l="1"/>
  <c r="F78" i="1"/>
  <c r="G37" i="1"/>
  <c r="F83" i="1"/>
  <c r="F76" i="1"/>
  <c r="F79" i="1"/>
  <c r="F80" i="1"/>
  <c r="F81" i="1"/>
  <c r="F82" i="1"/>
  <c r="G32" i="1"/>
  <c r="F68" i="1"/>
  <c r="F50" i="1"/>
  <c r="F52" i="1"/>
  <c r="F49" i="1"/>
  <c r="F58" i="1"/>
  <c r="F63" i="1"/>
  <c r="F51" i="1"/>
  <c r="F64" i="1"/>
  <c r="F61" i="1"/>
  <c r="F67" i="1"/>
  <c r="F57" i="1"/>
  <c r="F65" i="1"/>
  <c r="F54" i="1"/>
  <c r="F60" i="1"/>
  <c r="F74" i="1"/>
  <c r="F55" i="1"/>
  <c r="F66" i="1"/>
  <c r="F59" i="1"/>
  <c r="F73" i="1"/>
  <c r="F53" i="1"/>
  <c r="F71" i="1"/>
  <c r="F62" i="1"/>
  <c r="F56" i="1"/>
  <c r="F70" i="1"/>
  <c r="F72" i="1"/>
  <c r="F69" i="1"/>
  <c r="F75" i="1"/>
  <c r="F46" i="1"/>
  <c r="F45" i="1"/>
  <c r="F47" i="1"/>
  <c r="F48" i="1"/>
  <c r="F44" i="1"/>
  <c r="P38" i="1"/>
  <c r="O38" i="1"/>
  <c r="P36" i="1"/>
  <c r="G36" i="1" s="1"/>
  <c r="O36" i="1"/>
  <c r="P42" i="1"/>
  <c r="G42" i="1" s="1"/>
  <c r="O42" i="1"/>
  <c r="P40" i="1"/>
  <c r="G40" i="1" s="1"/>
  <c r="O40" i="1"/>
  <c r="P35" i="1"/>
  <c r="G35" i="1" s="1"/>
  <c r="O35" i="1"/>
  <c r="P31" i="1"/>
  <c r="O31" i="1"/>
  <c r="P34" i="1"/>
  <c r="O34" i="1"/>
  <c r="P41" i="1"/>
  <c r="G41" i="1" s="1"/>
  <c r="O41" i="1"/>
  <c r="P33" i="1"/>
  <c r="O33" i="1"/>
  <c r="P29" i="1"/>
  <c r="O29" i="1"/>
  <c r="P20" i="1"/>
  <c r="O20" i="1"/>
  <c r="P19" i="1"/>
  <c r="O19" i="1"/>
  <c r="P24" i="1"/>
  <c r="O24" i="1"/>
  <c r="P15" i="1"/>
  <c r="O15" i="1"/>
  <c r="P30" i="1"/>
  <c r="O30" i="1"/>
  <c r="P28" i="1"/>
  <c r="O28" i="1"/>
  <c r="P10" i="1"/>
  <c r="O10" i="1"/>
  <c r="P22" i="1"/>
  <c r="O22" i="1"/>
  <c r="O11" i="1"/>
  <c r="F43" i="1"/>
  <c r="F39" i="1"/>
  <c r="F40" i="1"/>
  <c r="F38" i="1"/>
  <c r="F41" i="1"/>
  <c r="F35" i="1"/>
  <c r="F42" i="1"/>
  <c r="B13" i="8"/>
  <c r="B12" i="8"/>
  <c r="B14" i="8"/>
  <c r="F32" i="1"/>
  <c r="H77" i="1" l="1"/>
  <c r="G33" i="1"/>
  <c r="G34" i="1"/>
  <c r="H78" i="1"/>
  <c r="G38" i="1"/>
  <c r="G57" i="1"/>
  <c r="G54" i="1"/>
  <c r="G58" i="1"/>
  <c r="G59" i="1"/>
  <c r="H83" i="1"/>
  <c r="H76" i="1"/>
  <c r="H79" i="1"/>
  <c r="G49" i="1"/>
  <c r="H80" i="1"/>
  <c r="G31" i="1"/>
  <c r="H82" i="1"/>
  <c r="H81" i="1"/>
  <c r="G52" i="1"/>
  <c r="C14" i="16"/>
  <c r="D14" i="16"/>
  <c r="D12" i="16"/>
  <c r="C12" i="16"/>
  <c r="C12" i="15"/>
  <c r="D12" i="15"/>
  <c r="D14" i="15"/>
  <c r="C14" i="15"/>
  <c r="D13" i="15"/>
  <c r="C13" i="15"/>
  <c r="D13" i="16"/>
  <c r="C13" i="16"/>
  <c r="H41" i="1"/>
  <c r="H39" i="1"/>
  <c r="H68" i="1"/>
  <c r="H50" i="1"/>
  <c r="H43" i="1"/>
  <c r="H33" i="1"/>
  <c r="H34" i="1"/>
  <c r="H32" i="1"/>
  <c r="H31" i="1"/>
  <c r="H64" i="1"/>
  <c r="H52" i="1"/>
  <c r="H49" i="1"/>
  <c r="H58" i="1"/>
  <c r="H51" i="1"/>
  <c r="H63" i="1"/>
  <c r="H55" i="1"/>
  <c r="H75" i="1"/>
  <c r="H61" i="1"/>
  <c r="H56" i="1"/>
  <c r="H73" i="1"/>
  <c r="H74" i="1"/>
  <c r="H65" i="1"/>
  <c r="H69" i="1"/>
  <c r="H62" i="1"/>
  <c r="H60" i="1"/>
  <c r="H57" i="1"/>
  <c r="H72" i="1"/>
  <c r="H71" i="1"/>
  <c r="H66" i="1"/>
  <c r="H54" i="1"/>
  <c r="H67" i="1"/>
  <c r="H70" i="1"/>
  <c r="H53" i="1"/>
  <c r="H59" i="1"/>
  <c r="H45" i="1"/>
  <c r="H47" i="1"/>
  <c r="H48" i="1"/>
  <c r="H44" i="1"/>
  <c r="H46" i="1"/>
  <c r="H40" i="1"/>
  <c r="H36" i="1"/>
  <c r="H35" i="1"/>
  <c r="H42" i="1"/>
  <c r="H38" i="1"/>
  <c r="H37" i="1"/>
  <c r="G25" i="1"/>
  <c r="H9" i="1"/>
  <c r="H20" i="1"/>
  <c r="H16" i="1"/>
  <c r="G20" i="1"/>
  <c r="H12" i="1"/>
  <c r="H25" i="1"/>
  <c r="G22" i="1"/>
  <c r="H11" i="1"/>
  <c r="G28" i="1"/>
  <c r="G15" i="1"/>
  <c r="G29" i="1"/>
  <c r="G27" i="1"/>
  <c r="G18" i="1"/>
  <c r="H10" i="1"/>
  <c r="H30" i="1"/>
  <c r="H24" i="1"/>
  <c r="G17" i="1"/>
  <c r="G26" i="1"/>
  <c r="G9" i="1"/>
  <c r="H14" i="1"/>
  <c r="H23" i="1"/>
  <c r="G30" i="1"/>
  <c r="G21" i="1"/>
  <c r="H17" i="1"/>
  <c r="H26" i="1"/>
  <c r="H27" i="1"/>
  <c r="H18" i="1"/>
  <c r="H22" i="1"/>
  <c r="H28" i="1"/>
  <c r="H15" i="1"/>
  <c r="H19" i="1"/>
  <c r="H29" i="1"/>
  <c r="H21" i="1"/>
  <c r="G23" i="1"/>
  <c r="H13" i="1"/>
  <c r="D12" i="8"/>
  <c r="C12" i="8"/>
  <c r="D13" i="8"/>
  <c r="C13" i="8"/>
  <c r="C14" i="8"/>
  <c r="D14" i="8"/>
  <c r="A55" i="17" l="1"/>
  <c r="O105" i="17"/>
  <c r="J105" i="17"/>
  <c r="C105" i="17"/>
  <c r="O104" i="17"/>
  <c r="J104" i="17"/>
  <c r="C104" i="17"/>
  <c r="O103" i="17"/>
  <c r="J103" i="17"/>
  <c r="C103" i="17"/>
  <c r="O102" i="17"/>
  <c r="J102" i="17"/>
  <c r="C102" i="17"/>
  <c r="O101" i="17"/>
  <c r="J101" i="17"/>
  <c r="C101" i="17"/>
  <c r="O100" i="17"/>
  <c r="J100" i="17"/>
  <c r="C100" i="17"/>
  <c r="O99" i="17"/>
  <c r="J99" i="17"/>
  <c r="C99" i="17"/>
  <c r="O98" i="17"/>
  <c r="J98" i="17"/>
  <c r="C98" i="17"/>
  <c r="O97" i="17"/>
  <c r="J97" i="17"/>
  <c r="C97" i="17"/>
  <c r="O96" i="17"/>
  <c r="J96" i="17"/>
  <c r="C96" i="17"/>
  <c r="O95" i="17"/>
  <c r="J95" i="17"/>
  <c r="C95" i="17"/>
  <c r="O94" i="17"/>
  <c r="J94" i="17"/>
  <c r="C94" i="17"/>
  <c r="O93" i="17"/>
  <c r="J93" i="17"/>
  <c r="C93" i="17"/>
  <c r="O92" i="17"/>
  <c r="J92" i="17"/>
  <c r="C92" i="17"/>
  <c r="O91" i="17"/>
  <c r="J91" i="17"/>
  <c r="C91" i="17"/>
  <c r="O90" i="17"/>
  <c r="J90" i="17"/>
  <c r="C90" i="17"/>
  <c r="O89" i="17"/>
  <c r="J89" i="17"/>
  <c r="C89" i="17"/>
  <c r="O88" i="17"/>
  <c r="J88" i="17"/>
  <c r="C88" i="17"/>
  <c r="O87" i="17"/>
  <c r="J87" i="17"/>
  <c r="C87" i="17"/>
  <c r="O86" i="17"/>
  <c r="J86" i="17"/>
  <c r="C86" i="17"/>
  <c r="O85" i="17"/>
  <c r="J85" i="17"/>
  <c r="C85" i="17"/>
  <c r="O84" i="17"/>
  <c r="J84" i="17"/>
  <c r="C84" i="17"/>
  <c r="O83" i="17"/>
  <c r="J83" i="17"/>
  <c r="C83" i="17"/>
  <c r="O82" i="17"/>
  <c r="J82" i="17"/>
  <c r="C82" i="17"/>
  <c r="O81" i="17"/>
  <c r="J81" i="17"/>
  <c r="C81" i="17"/>
  <c r="O80" i="17"/>
  <c r="J80" i="17"/>
  <c r="C80" i="17"/>
  <c r="O79" i="17"/>
  <c r="J79" i="17"/>
  <c r="C79" i="17"/>
  <c r="O78" i="17"/>
  <c r="J78" i="17"/>
  <c r="C78" i="17"/>
  <c r="O77" i="17"/>
  <c r="J77" i="17"/>
  <c r="C77" i="17"/>
  <c r="O76" i="17"/>
  <c r="J76" i="17"/>
  <c r="C76" i="17"/>
  <c r="O75" i="17"/>
  <c r="J75" i="17"/>
  <c r="C75" i="17"/>
  <c r="O74" i="17"/>
  <c r="J74" i="17"/>
  <c r="C74" i="17"/>
  <c r="O73" i="17"/>
  <c r="J73" i="17"/>
  <c r="C73" i="17"/>
  <c r="O72" i="17"/>
  <c r="J72" i="17"/>
  <c r="C72" i="17"/>
  <c r="O71" i="17"/>
  <c r="J71" i="17"/>
  <c r="C71" i="17"/>
  <c r="M105" i="17"/>
  <c r="H105" i="17"/>
  <c r="P104" i="17"/>
  <c r="I104" i="17"/>
  <c r="A104" i="17"/>
  <c r="K103" i="17"/>
  <c r="B103" i="17"/>
  <c r="Q103" i="17" s="1"/>
  <c r="L102" i="17"/>
  <c r="D102" i="17"/>
  <c r="M101" i="17"/>
  <c r="H101" i="17"/>
  <c r="P100" i="17"/>
  <c r="I100" i="17"/>
  <c r="A100" i="17"/>
  <c r="K99" i="17"/>
  <c r="B99" i="17"/>
  <c r="Q99" i="17" s="1"/>
  <c r="L98" i="17"/>
  <c r="D98" i="17"/>
  <c r="M97" i="17"/>
  <c r="H97" i="17"/>
  <c r="P96" i="17"/>
  <c r="I96" i="17"/>
  <c r="A96" i="17"/>
  <c r="K95" i="17"/>
  <c r="B95" i="17"/>
  <c r="Q95" i="17" s="1"/>
  <c r="L94" i="17"/>
  <c r="D94" i="17"/>
  <c r="M93" i="17"/>
  <c r="H93" i="17"/>
  <c r="P92" i="17"/>
  <c r="I92" i="17"/>
  <c r="A92" i="17"/>
  <c r="K91" i="17"/>
  <c r="B91" i="17"/>
  <c r="Q91" i="17" s="1"/>
  <c r="L90" i="17"/>
  <c r="D90" i="17"/>
  <c r="M89" i="17"/>
  <c r="H89" i="17"/>
  <c r="P88" i="17"/>
  <c r="I88" i="17"/>
  <c r="A88" i="17"/>
  <c r="K87" i="17"/>
  <c r="B87" i="17"/>
  <c r="Q87" i="17" s="1"/>
  <c r="L86" i="17"/>
  <c r="D86" i="17"/>
  <c r="M85" i="17"/>
  <c r="H85" i="17"/>
  <c r="P84" i="17"/>
  <c r="I84" i="17"/>
  <c r="A84" i="17"/>
  <c r="K83" i="17"/>
  <c r="B83" i="17"/>
  <c r="Q83" i="17" s="1"/>
  <c r="L82" i="17"/>
  <c r="D82" i="17"/>
  <c r="M81" i="17"/>
  <c r="H81" i="17"/>
  <c r="P80" i="17"/>
  <c r="I80" i="17"/>
  <c r="A80" i="17"/>
  <c r="K79" i="17"/>
  <c r="B79" i="17"/>
  <c r="Q79" i="17" s="1"/>
  <c r="L78" i="17"/>
  <c r="D78" i="17"/>
  <c r="M77" i="17"/>
  <c r="H77" i="17"/>
  <c r="P76" i="17"/>
  <c r="I76" i="17"/>
  <c r="A76" i="17"/>
  <c r="K75" i="17"/>
  <c r="B75" i="17"/>
  <c r="Q75" i="17" s="1"/>
  <c r="L74" i="17"/>
  <c r="D74" i="17"/>
  <c r="M73" i="17"/>
  <c r="H73" i="17"/>
  <c r="P72" i="17"/>
  <c r="I72" i="17"/>
  <c r="A72" i="17"/>
  <c r="K71" i="17"/>
  <c r="B71" i="17"/>
  <c r="Q71" i="17" s="1"/>
  <c r="M70" i="17"/>
  <c r="I70" i="17"/>
  <c r="B70" i="17"/>
  <c r="Q70" i="17" s="1"/>
  <c r="M69" i="17"/>
  <c r="I69" i="17"/>
  <c r="B69" i="17"/>
  <c r="Q69" i="17" s="1"/>
  <c r="M68" i="17"/>
  <c r="I68" i="17"/>
  <c r="B68" i="17"/>
  <c r="Q68" i="17" s="1"/>
  <c r="M67" i="17"/>
  <c r="I67" i="17"/>
  <c r="B67" i="17"/>
  <c r="Q67" i="17" s="1"/>
  <c r="M66" i="17"/>
  <c r="I66" i="17"/>
  <c r="B66" i="17"/>
  <c r="Q66" i="17" s="1"/>
  <c r="M65" i="17"/>
  <c r="I65" i="17"/>
  <c r="B65" i="17"/>
  <c r="Q65" i="17" s="1"/>
  <c r="M64" i="17"/>
  <c r="I64" i="17"/>
  <c r="B64" i="17"/>
  <c r="Q64" i="17" s="1"/>
  <c r="M63" i="17"/>
  <c r="I63" i="17"/>
  <c r="B63" i="17"/>
  <c r="Q63" i="17" s="1"/>
  <c r="M62" i="17"/>
  <c r="I62" i="17"/>
  <c r="B62" i="17"/>
  <c r="Q62" i="17" s="1"/>
  <c r="M61" i="17"/>
  <c r="I61" i="17"/>
  <c r="B61" i="17"/>
  <c r="Q61" i="17" s="1"/>
  <c r="M60" i="17"/>
  <c r="I60" i="17"/>
  <c r="B60" i="17"/>
  <c r="Q60" i="17" s="1"/>
  <c r="M59" i="17"/>
  <c r="I59" i="17"/>
  <c r="B59" i="17"/>
  <c r="Q59" i="17" s="1"/>
  <c r="M58" i="17"/>
  <c r="I58" i="17"/>
  <c r="B58" i="17"/>
  <c r="Q58" i="17" s="1"/>
  <c r="M57" i="17"/>
  <c r="I57" i="17"/>
  <c r="B57" i="17"/>
  <c r="Q57" i="17" s="1"/>
  <c r="M56" i="17"/>
  <c r="I56" i="17"/>
  <c r="B56" i="17"/>
  <c r="Q56" i="17" s="1"/>
  <c r="M55" i="17"/>
  <c r="I55" i="17"/>
  <c r="B55" i="17"/>
  <c r="Q55" i="17" s="1"/>
  <c r="M54" i="17"/>
  <c r="I54" i="17"/>
  <c r="B54" i="17"/>
  <c r="Q54" i="17" s="1"/>
  <c r="M53" i="17"/>
  <c r="I53" i="17"/>
  <c r="B53" i="17"/>
  <c r="Q53" i="17" s="1"/>
  <c r="M52" i="17"/>
  <c r="I52" i="17"/>
  <c r="B52" i="17"/>
  <c r="Q52" i="17" s="1"/>
  <c r="M51" i="17"/>
  <c r="I51" i="17"/>
  <c r="B51" i="17"/>
  <c r="Q51" i="17" s="1"/>
  <c r="M50" i="17"/>
  <c r="I50" i="17"/>
  <c r="B50" i="17"/>
  <c r="Q50" i="17" s="1"/>
  <c r="M49" i="17"/>
  <c r="I49" i="17"/>
  <c r="B49" i="17"/>
  <c r="Q49" i="17" s="1"/>
  <c r="M48" i="17"/>
  <c r="I48" i="17"/>
  <c r="B48" i="17"/>
  <c r="Q48" i="17" s="1"/>
  <c r="M47" i="17"/>
  <c r="I47" i="17"/>
  <c r="B47" i="17"/>
  <c r="Q47" i="17" s="1"/>
  <c r="M46" i="17"/>
  <c r="I46" i="17"/>
  <c r="B46" i="17"/>
  <c r="Q46" i="17" s="1"/>
  <c r="M45" i="17"/>
  <c r="I45" i="17"/>
  <c r="B45" i="17"/>
  <c r="Q45" i="17" s="1"/>
  <c r="M44" i="17"/>
  <c r="I44" i="17"/>
  <c r="B44" i="17"/>
  <c r="Q44" i="17" s="1"/>
  <c r="M43" i="17"/>
  <c r="I43" i="17"/>
  <c r="B43" i="17"/>
  <c r="Q43" i="17" s="1"/>
  <c r="M42" i="17"/>
  <c r="I42" i="17"/>
  <c r="B42" i="17"/>
  <c r="Q42" i="17" s="1"/>
  <c r="M41" i="17"/>
  <c r="I41" i="17"/>
  <c r="B41" i="17"/>
  <c r="Q41" i="17" s="1"/>
  <c r="M40" i="17"/>
  <c r="I40" i="17"/>
  <c r="B40" i="17"/>
  <c r="Q40" i="17" s="1"/>
  <c r="M39" i="17"/>
  <c r="I39" i="17"/>
  <c r="B39" i="17"/>
  <c r="Q39" i="17" s="1"/>
  <c r="M38" i="17"/>
  <c r="I38" i="17"/>
  <c r="B38" i="17"/>
  <c r="Q38" i="17" s="1"/>
  <c r="M37" i="17"/>
  <c r="I37" i="17"/>
  <c r="B37" i="17"/>
  <c r="Q37" i="17" s="1"/>
  <c r="M36" i="17"/>
  <c r="I36" i="17"/>
  <c r="B36" i="17"/>
  <c r="Q36" i="17" s="1"/>
  <c r="M35" i="17"/>
  <c r="I35" i="17"/>
  <c r="B35" i="17"/>
  <c r="Q35" i="17" s="1"/>
  <c r="M34" i="17"/>
  <c r="I34" i="17"/>
  <c r="B34" i="17"/>
  <c r="Q34" i="17" s="1"/>
  <c r="M33" i="17"/>
  <c r="I33" i="17"/>
  <c r="B33" i="17"/>
  <c r="Q33" i="17" s="1"/>
  <c r="M32" i="17"/>
  <c r="I32" i="17"/>
  <c r="B32" i="17"/>
  <c r="Q32" i="17" s="1"/>
  <c r="M31" i="17"/>
  <c r="I31" i="17"/>
  <c r="B31" i="17"/>
  <c r="Q31" i="17" s="1"/>
  <c r="M30" i="17"/>
  <c r="I30" i="17"/>
  <c r="B30" i="17"/>
  <c r="Q30" i="17" s="1"/>
  <c r="M29" i="17"/>
  <c r="I29" i="17"/>
  <c r="B29" i="17"/>
  <c r="Q29" i="17" s="1"/>
  <c r="M28" i="17"/>
  <c r="I28" i="17"/>
  <c r="B28" i="17"/>
  <c r="Q28" i="17" s="1"/>
  <c r="M27" i="17"/>
  <c r="I27" i="17"/>
  <c r="B27" i="17"/>
  <c r="Q27" i="17" s="1"/>
  <c r="M26" i="17"/>
  <c r="I26" i="17"/>
  <c r="B26" i="17"/>
  <c r="Q26" i="17" s="1"/>
  <c r="M25" i="17"/>
  <c r="I25" i="17"/>
  <c r="B25" i="17"/>
  <c r="Q25" i="17" s="1"/>
  <c r="M24" i="17"/>
  <c r="I24" i="17"/>
  <c r="B24" i="17"/>
  <c r="Q24" i="17" s="1"/>
  <c r="M23" i="17"/>
  <c r="I23" i="17"/>
  <c r="B23" i="17"/>
  <c r="Q23" i="17" s="1"/>
  <c r="M22" i="17"/>
  <c r="I22" i="17"/>
  <c r="B22" i="17"/>
  <c r="Q22" i="17" s="1"/>
  <c r="M21" i="17"/>
  <c r="I21" i="17"/>
  <c r="B21" i="17"/>
  <c r="Q21" i="17" s="1"/>
  <c r="M20" i="17"/>
  <c r="I20" i="17"/>
  <c r="B20" i="17"/>
  <c r="Q20" i="17" s="1"/>
  <c r="M19" i="17"/>
  <c r="I19" i="17"/>
  <c r="B19" i="17"/>
  <c r="Q19" i="17" s="1"/>
  <c r="M18" i="17"/>
  <c r="I18" i="17"/>
  <c r="B18" i="17"/>
  <c r="Q18" i="17" s="1"/>
  <c r="M17" i="17"/>
  <c r="I17" i="17"/>
  <c r="B17" i="17"/>
  <c r="Q17" i="17" s="1"/>
  <c r="M16" i="17"/>
  <c r="I16" i="17"/>
  <c r="B16" i="17"/>
  <c r="Q16" i="17" s="1"/>
  <c r="M15" i="17"/>
  <c r="I15" i="17"/>
  <c r="B15" i="17"/>
  <c r="Q15" i="17" s="1"/>
  <c r="M14" i="17"/>
  <c r="I14" i="17"/>
  <c r="B14" i="17"/>
  <c r="Q14" i="17" s="1"/>
  <c r="M13" i="17"/>
  <c r="I13" i="17"/>
  <c r="B13" i="17"/>
  <c r="Q13" i="17" s="1"/>
  <c r="M12" i="17"/>
  <c r="I12" i="17"/>
  <c r="B12" i="17"/>
  <c r="Q12" i="17" s="1"/>
  <c r="M11" i="17"/>
  <c r="I11" i="17"/>
  <c r="B11" i="17"/>
  <c r="Q11" i="17" s="1"/>
  <c r="M10" i="17"/>
  <c r="I10" i="17"/>
  <c r="B10" i="17"/>
  <c r="Q10" i="17" s="1"/>
  <c r="M9" i="17"/>
  <c r="I9" i="17"/>
  <c r="B9" i="17"/>
  <c r="Q9" i="17" s="1"/>
  <c r="M8" i="17"/>
  <c r="I8" i="17"/>
  <c r="B8" i="17"/>
  <c r="Q8" i="17" s="1"/>
  <c r="M7" i="17"/>
  <c r="I7" i="17"/>
  <c r="B7" i="17"/>
  <c r="Q7" i="17" s="1"/>
  <c r="M6" i="17"/>
  <c r="I6" i="17"/>
  <c r="B6" i="17"/>
  <c r="Q6" i="17" s="1"/>
  <c r="L105" i="17"/>
  <c r="D105" i="17"/>
  <c r="M104" i="17"/>
  <c r="H104" i="17"/>
  <c r="P103" i="17"/>
  <c r="I103" i="17"/>
  <c r="A103" i="17"/>
  <c r="K102" i="17"/>
  <c r="B102" i="17"/>
  <c r="Q102" i="17" s="1"/>
  <c r="L101" i="17"/>
  <c r="D101" i="17"/>
  <c r="M100" i="17"/>
  <c r="H100" i="17"/>
  <c r="P99" i="17"/>
  <c r="I99" i="17"/>
  <c r="A99" i="17"/>
  <c r="K98" i="17"/>
  <c r="B98" i="17"/>
  <c r="Q98" i="17" s="1"/>
  <c r="L97" i="17"/>
  <c r="D97" i="17"/>
  <c r="M96" i="17"/>
  <c r="H96" i="17"/>
  <c r="P95" i="17"/>
  <c r="I95" i="17"/>
  <c r="A95" i="17"/>
  <c r="K94" i="17"/>
  <c r="B94" i="17"/>
  <c r="Q94" i="17" s="1"/>
  <c r="L93" i="17"/>
  <c r="D93" i="17"/>
  <c r="M92" i="17"/>
  <c r="H92" i="17"/>
  <c r="P91" i="17"/>
  <c r="I91" i="17"/>
  <c r="A91" i="17"/>
  <c r="K90" i="17"/>
  <c r="B90" i="17"/>
  <c r="Q90" i="17" s="1"/>
  <c r="L89" i="17"/>
  <c r="D89" i="17"/>
  <c r="M88" i="17"/>
  <c r="H88" i="17"/>
  <c r="P87" i="17"/>
  <c r="I87" i="17"/>
  <c r="A87" i="17"/>
  <c r="K86" i="17"/>
  <c r="B86" i="17"/>
  <c r="Q86" i="17" s="1"/>
  <c r="L85" i="17"/>
  <c r="D85" i="17"/>
  <c r="M84" i="17"/>
  <c r="H84" i="17"/>
  <c r="P83" i="17"/>
  <c r="I83" i="17"/>
  <c r="A83" i="17"/>
  <c r="K82" i="17"/>
  <c r="B82" i="17"/>
  <c r="Q82" i="17" s="1"/>
  <c r="B105" i="17"/>
  <c r="Q105" i="17" s="1"/>
  <c r="D104" i="17"/>
  <c r="H103" i="17"/>
  <c r="I102" i="17"/>
  <c r="K101" i="17"/>
  <c r="L100" i="17"/>
  <c r="M99" i="17"/>
  <c r="P98" i="17"/>
  <c r="A98" i="17"/>
  <c r="B97" i="17"/>
  <c r="Q97" i="17" s="1"/>
  <c r="D96" i="17"/>
  <c r="H95" i="17"/>
  <c r="I94" i="17"/>
  <c r="K93" i="17"/>
  <c r="L92" i="17"/>
  <c r="M91" i="17"/>
  <c r="P90" i="17"/>
  <c r="A90" i="17"/>
  <c r="B89" i="17"/>
  <c r="Q89" i="17" s="1"/>
  <c r="D88" i="17"/>
  <c r="H87" i="17"/>
  <c r="I86" i="17"/>
  <c r="K85" i="17"/>
  <c r="L84" i="17"/>
  <c r="M83" i="17"/>
  <c r="P82" i="17"/>
  <c r="A82" i="17"/>
  <c r="I81" i="17"/>
  <c r="M80" i="17"/>
  <c r="D80" i="17"/>
  <c r="L79" i="17"/>
  <c r="A79" i="17"/>
  <c r="I78" i="17"/>
  <c r="P77" i="17"/>
  <c r="D77" i="17"/>
  <c r="L76" i="17"/>
  <c r="B76" i="17"/>
  <c r="Q76" i="17" s="1"/>
  <c r="I75" i="17"/>
  <c r="P74" i="17"/>
  <c r="H74" i="17"/>
  <c r="L73" i="17"/>
  <c r="B73" i="17"/>
  <c r="Q73" i="17" s="1"/>
  <c r="K72" i="17"/>
  <c r="P71" i="17"/>
  <c r="H71" i="17"/>
  <c r="O70" i="17"/>
  <c r="H70" i="17"/>
  <c r="P69" i="17"/>
  <c r="J69" i="17"/>
  <c r="A69" i="17"/>
  <c r="K68" i="17"/>
  <c r="C68" i="17"/>
  <c r="L67" i="17"/>
  <c r="D67" i="17"/>
  <c r="O66" i="17"/>
  <c r="H66" i="17"/>
  <c r="P65" i="17"/>
  <c r="J65" i="17"/>
  <c r="A65" i="17"/>
  <c r="K64" i="17"/>
  <c r="C64" i="17"/>
  <c r="L63" i="17"/>
  <c r="D63" i="17"/>
  <c r="O62" i="17"/>
  <c r="H62" i="17"/>
  <c r="P61" i="17"/>
  <c r="J61" i="17"/>
  <c r="A61" i="17"/>
  <c r="K60" i="17"/>
  <c r="C60" i="17"/>
  <c r="L59" i="17"/>
  <c r="D59" i="17"/>
  <c r="O58" i="17"/>
  <c r="H58" i="17"/>
  <c r="P57" i="17"/>
  <c r="J57" i="17"/>
  <c r="A57" i="17"/>
  <c r="K56" i="17"/>
  <c r="C56" i="17"/>
  <c r="L55" i="17"/>
  <c r="D55" i="17"/>
  <c r="O54" i="17"/>
  <c r="H54" i="17"/>
  <c r="P53" i="17"/>
  <c r="J53" i="17"/>
  <c r="A53" i="17"/>
  <c r="K52" i="17"/>
  <c r="C52" i="17"/>
  <c r="L51" i="17"/>
  <c r="D51" i="17"/>
  <c r="O50" i="17"/>
  <c r="H50" i="17"/>
  <c r="P49" i="17"/>
  <c r="J49" i="17"/>
  <c r="A49" i="17"/>
  <c r="K48" i="17"/>
  <c r="C48" i="17"/>
  <c r="L47" i="17"/>
  <c r="D47" i="17"/>
  <c r="O46" i="17"/>
  <c r="H46" i="17"/>
  <c r="P45" i="17"/>
  <c r="J45" i="17"/>
  <c r="A45" i="17"/>
  <c r="K44" i="17"/>
  <c r="C44" i="17"/>
  <c r="L43" i="17"/>
  <c r="D43" i="17"/>
  <c r="O42" i="17"/>
  <c r="H42" i="17"/>
  <c r="P41" i="17"/>
  <c r="J41" i="17"/>
  <c r="A41" i="17"/>
  <c r="K40" i="17"/>
  <c r="C40" i="17"/>
  <c r="L39" i="17"/>
  <c r="D39" i="17"/>
  <c r="O38" i="17"/>
  <c r="H38" i="17"/>
  <c r="P37" i="17"/>
  <c r="J37" i="17"/>
  <c r="A37" i="17"/>
  <c r="K36" i="17"/>
  <c r="C36" i="17"/>
  <c r="L35" i="17"/>
  <c r="D35" i="17"/>
  <c r="O34" i="17"/>
  <c r="H34" i="17"/>
  <c r="P33" i="17"/>
  <c r="J33" i="17"/>
  <c r="A33" i="17"/>
  <c r="K32" i="17"/>
  <c r="C32" i="17"/>
  <c r="L31" i="17"/>
  <c r="D31" i="17"/>
  <c r="O30" i="17"/>
  <c r="H30" i="17"/>
  <c r="P29" i="17"/>
  <c r="J29" i="17"/>
  <c r="A29" i="17"/>
  <c r="K28" i="17"/>
  <c r="C28" i="17"/>
  <c r="L27" i="17"/>
  <c r="D27" i="17"/>
  <c r="O26" i="17"/>
  <c r="H26" i="17"/>
  <c r="P25" i="17"/>
  <c r="J25" i="17"/>
  <c r="A25" i="17"/>
  <c r="K24" i="17"/>
  <c r="C24" i="17"/>
  <c r="L23" i="17"/>
  <c r="D23" i="17"/>
  <c r="O22" i="17"/>
  <c r="H22" i="17"/>
  <c r="P21" i="17"/>
  <c r="J21" i="17"/>
  <c r="A21" i="17"/>
  <c r="K20" i="17"/>
  <c r="C20" i="17"/>
  <c r="L19" i="17"/>
  <c r="D19" i="17"/>
  <c r="O18" i="17"/>
  <c r="H18" i="17"/>
  <c r="P17" i="17"/>
  <c r="J17" i="17"/>
  <c r="A17" i="17"/>
  <c r="K16" i="17"/>
  <c r="C16" i="17"/>
  <c r="L15" i="17"/>
  <c r="D15" i="17"/>
  <c r="O14" i="17"/>
  <c r="H14" i="17"/>
  <c r="P13" i="17"/>
  <c r="J13" i="17"/>
  <c r="A13" i="17"/>
  <c r="K12" i="17"/>
  <c r="C12" i="17"/>
  <c r="L11" i="17"/>
  <c r="D11" i="17"/>
  <c r="O10" i="17"/>
  <c r="H10" i="17"/>
  <c r="P9" i="17"/>
  <c r="J9" i="17"/>
  <c r="A9" i="17"/>
  <c r="K8" i="17"/>
  <c r="C8" i="17"/>
  <c r="L7" i="17"/>
  <c r="D7" i="17"/>
  <c r="O6" i="17"/>
  <c r="H6" i="17"/>
  <c r="P105" i="17"/>
  <c r="A105" i="17"/>
  <c r="B104" i="17"/>
  <c r="Q104" i="17" s="1"/>
  <c r="D103" i="17"/>
  <c r="H102" i="17"/>
  <c r="I101" i="17"/>
  <c r="K100" i="17"/>
  <c r="L99" i="17"/>
  <c r="M98" i="17"/>
  <c r="P97" i="17"/>
  <c r="A97" i="17"/>
  <c r="B96" i="17"/>
  <c r="Q96" i="17" s="1"/>
  <c r="D95" i="17"/>
  <c r="H94" i="17"/>
  <c r="I93" i="17"/>
  <c r="K92" i="17"/>
  <c r="L91" i="17"/>
  <c r="M90" i="17"/>
  <c r="P89" i="17"/>
  <c r="A89" i="17"/>
  <c r="B88" i="17"/>
  <c r="Q88" i="17" s="1"/>
  <c r="D87" i="17"/>
  <c r="H86" i="17"/>
  <c r="I85" i="17"/>
  <c r="K84" i="17"/>
  <c r="L83" i="17"/>
  <c r="M82" i="17"/>
  <c r="P81" i="17"/>
  <c r="D81" i="17"/>
  <c r="L80" i="17"/>
  <c r="B80" i="17"/>
  <c r="Q80" i="17" s="1"/>
  <c r="I79" i="17"/>
  <c r="P78" i="17"/>
  <c r="H78" i="17"/>
  <c r="L77" i="17"/>
  <c r="B77" i="17"/>
  <c r="Q77" i="17" s="1"/>
  <c r="K76" i="17"/>
  <c r="P75" i="17"/>
  <c r="H75" i="17"/>
  <c r="M74" i="17"/>
  <c r="B74" i="17"/>
  <c r="Q74" i="17" s="1"/>
  <c r="K73" i="17"/>
  <c r="A73" i="17"/>
  <c r="H72" i="17"/>
  <c r="M71" i="17"/>
  <c r="D71" i="17"/>
  <c r="L70" i="17"/>
  <c r="D70" i="17"/>
  <c r="O69" i="17"/>
  <c r="H69" i="17"/>
  <c r="P68" i="17"/>
  <c r="J68" i="17"/>
  <c r="A68" i="17"/>
  <c r="K67" i="17"/>
  <c r="C67" i="17"/>
  <c r="L66" i="17"/>
  <c r="D66" i="17"/>
  <c r="O65" i="17"/>
  <c r="H65" i="17"/>
  <c r="P64" i="17"/>
  <c r="J64" i="17"/>
  <c r="A64" i="17"/>
  <c r="K63" i="17"/>
  <c r="C63" i="17"/>
  <c r="L62" i="17"/>
  <c r="D62" i="17"/>
  <c r="O61" i="17"/>
  <c r="H61" i="17"/>
  <c r="P60" i="17"/>
  <c r="J60" i="17"/>
  <c r="A60" i="17"/>
  <c r="K59" i="17"/>
  <c r="C59" i="17"/>
  <c r="L58" i="17"/>
  <c r="D58" i="17"/>
  <c r="O57" i="17"/>
  <c r="H57" i="17"/>
  <c r="P56" i="17"/>
  <c r="J56" i="17"/>
  <c r="A56" i="17"/>
  <c r="K55" i="17"/>
  <c r="C55" i="17"/>
  <c r="L54" i="17"/>
  <c r="D54" i="17"/>
  <c r="O53" i="17"/>
  <c r="H53" i="17"/>
  <c r="P52" i="17"/>
  <c r="J52" i="17"/>
  <c r="A52" i="17"/>
  <c r="K51" i="17"/>
  <c r="C51" i="17"/>
  <c r="L50" i="17"/>
  <c r="D50" i="17"/>
  <c r="O49" i="17"/>
  <c r="H49" i="17"/>
  <c r="P48" i="17"/>
  <c r="J48" i="17"/>
  <c r="A48" i="17"/>
  <c r="K47" i="17"/>
  <c r="C47" i="17"/>
  <c r="L46" i="17"/>
  <c r="D46" i="17"/>
  <c r="O45" i="17"/>
  <c r="H45" i="17"/>
  <c r="P44" i="17"/>
  <c r="J44" i="17"/>
  <c r="A44" i="17"/>
  <c r="K43" i="17"/>
  <c r="C43" i="17"/>
  <c r="L42" i="17"/>
  <c r="D42" i="17"/>
  <c r="O41" i="17"/>
  <c r="H41" i="17"/>
  <c r="P40" i="17"/>
  <c r="J40" i="17"/>
  <c r="A40" i="17"/>
  <c r="K39" i="17"/>
  <c r="C39" i="17"/>
  <c r="L38" i="17"/>
  <c r="D38" i="17"/>
  <c r="O37" i="17"/>
  <c r="H37" i="17"/>
  <c r="P36" i="17"/>
  <c r="J36" i="17"/>
  <c r="A36" i="17"/>
  <c r="K35" i="17"/>
  <c r="C35" i="17"/>
  <c r="L34" i="17"/>
  <c r="D34" i="17"/>
  <c r="O33" i="17"/>
  <c r="H33" i="17"/>
  <c r="P32" i="17"/>
  <c r="J32" i="17"/>
  <c r="A32" i="17"/>
  <c r="K31" i="17"/>
  <c r="C31" i="17"/>
  <c r="L30" i="17"/>
  <c r="D30" i="17"/>
  <c r="O29" i="17"/>
  <c r="H29" i="17"/>
  <c r="P28" i="17"/>
  <c r="J28" i="17"/>
  <c r="A28" i="17"/>
  <c r="K27" i="17"/>
  <c r="C27" i="17"/>
  <c r="L26" i="17"/>
  <c r="D26" i="17"/>
  <c r="O25" i="17"/>
  <c r="H25" i="17"/>
  <c r="P24" i="17"/>
  <c r="J24" i="17"/>
  <c r="A24" i="17"/>
  <c r="K23" i="17"/>
  <c r="C23" i="17"/>
  <c r="L22" i="17"/>
  <c r="D22" i="17"/>
  <c r="O21" i="17"/>
  <c r="H21" i="17"/>
  <c r="P20" i="17"/>
  <c r="J20" i="17"/>
  <c r="A20" i="17"/>
  <c r="K19" i="17"/>
  <c r="C19" i="17"/>
  <c r="L18" i="17"/>
  <c r="D18" i="17"/>
  <c r="O17" i="17"/>
  <c r="H17" i="17"/>
  <c r="P16" i="17"/>
  <c r="J16" i="17"/>
  <c r="A16" i="17"/>
  <c r="K15" i="17"/>
  <c r="C15" i="17"/>
  <c r="L14" i="17"/>
  <c r="D14" i="17"/>
  <c r="O13" i="17"/>
  <c r="H13" i="17"/>
  <c r="P12" i="17"/>
  <c r="J12" i="17"/>
  <c r="A12" i="17"/>
  <c r="K11" i="17"/>
  <c r="C11" i="17"/>
  <c r="L10" i="17"/>
  <c r="D10" i="17"/>
  <c r="O9" i="17"/>
  <c r="H9" i="17"/>
  <c r="P8" i="17"/>
  <c r="J8" i="17"/>
  <c r="A8" i="17"/>
  <c r="K7" i="17"/>
  <c r="C7" i="17"/>
  <c r="L6" i="17"/>
  <c r="D6" i="17"/>
  <c r="K105" i="17"/>
  <c r="L104" i="17"/>
  <c r="M103" i="17"/>
  <c r="P102" i="17"/>
  <c r="A102" i="17"/>
  <c r="B101" i="17"/>
  <c r="Q101" i="17" s="1"/>
  <c r="D100" i="17"/>
  <c r="H99" i="17"/>
  <c r="I98" i="17"/>
  <c r="K97" i="17"/>
  <c r="L96" i="17"/>
  <c r="M95" i="17"/>
  <c r="P94" i="17"/>
  <c r="A94" i="17"/>
  <c r="B93" i="17"/>
  <c r="Q93" i="17" s="1"/>
  <c r="D92" i="17"/>
  <c r="H91" i="17"/>
  <c r="I90" i="17"/>
  <c r="K89" i="17"/>
  <c r="L88" i="17"/>
  <c r="M87" i="17"/>
  <c r="P86" i="17"/>
  <c r="A86" i="17"/>
  <c r="B85" i="17"/>
  <c r="Q85" i="17" s="1"/>
  <c r="D84" i="17"/>
  <c r="H83" i="17"/>
  <c r="I82" i="17"/>
  <c r="L81" i="17"/>
  <c r="B81" i="17"/>
  <c r="Q81" i="17" s="1"/>
  <c r="K80" i="17"/>
  <c r="P79" i="17"/>
  <c r="H79" i="17"/>
  <c r="M78" i="17"/>
  <c r="B78" i="17"/>
  <c r="Q78" i="17" s="1"/>
  <c r="K77" i="17"/>
  <c r="A77" i="17"/>
  <c r="H76" i="17"/>
  <c r="M75" i="17"/>
  <c r="D75" i="17"/>
  <c r="K74" i="17"/>
  <c r="A74" i="17"/>
  <c r="I73" i="17"/>
  <c r="M72" i="17"/>
  <c r="D72" i="17"/>
  <c r="L71" i="17"/>
  <c r="A71" i="17"/>
  <c r="K70" i="17"/>
  <c r="C70" i="17"/>
  <c r="L69" i="17"/>
  <c r="D69" i="17"/>
  <c r="O68" i="17"/>
  <c r="H68" i="17"/>
  <c r="P67" i="17"/>
  <c r="J67" i="17"/>
  <c r="A67" i="17"/>
  <c r="K66" i="17"/>
  <c r="C66" i="17"/>
  <c r="L65" i="17"/>
  <c r="D65" i="17"/>
  <c r="O64" i="17"/>
  <c r="H64" i="17"/>
  <c r="P63" i="17"/>
  <c r="J63" i="17"/>
  <c r="A63" i="17"/>
  <c r="K62" i="17"/>
  <c r="C62" i="17"/>
  <c r="L61" i="17"/>
  <c r="D61" i="17"/>
  <c r="O60" i="17"/>
  <c r="H60" i="17"/>
  <c r="P59" i="17"/>
  <c r="J59" i="17"/>
  <c r="A59" i="17"/>
  <c r="K58" i="17"/>
  <c r="C58" i="17"/>
  <c r="L57" i="17"/>
  <c r="D57" i="17"/>
  <c r="O56" i="17"/>
  <c r="H56" i="17"/>
  <c r="P55" i="17"/>
  <c r="J55" i="17"/>
  <c r="K54" i="17"/>
  <c r="C54" i="17"/>
  <c r="L53" i="17"/>
  <c r="D53" i="17"/>
  <c r="O52" i="17"/>
  <c r="H52" i="17"/>
  <c r="P51" i="17"/>
  <c r="J51" i="17"/>
  <c r="A51" i="17"/>
  <c r="K50" i="17"/>
  <c r="C50" i="17"/>
  <c r="L49" i="17"/>
  <c r="D49" i="17"/>
  <c r="O48" i="17"/>
  <c r="H48" i="17"/>
  <c r="P47" i="17"/>
  <c r="J47" i="17"/>
  <c r="A47" i="17"/>
  <c r="K46" i="17"/>
  <c r="C46" i="17"/>
  <c r="L45" i="17"/>
  <c r="D45" i="17"/>
  <c r="O44" i="17"/>
  <c r="H44" i="17"/>
  <c r="P43" i="17"/>
  <c r="J43" i="17"/>
  <c r="A43" i="17"/>
  <c r="K42" i="17"/>
  <c r="C42" i="17"/>
  <c r="L41" i="17"/>
  <c r="D41" i="17"/>
  <c r="O40" i="17"/>
  <c r="H40" i="17"/>
  <c r="P39" i="17"/>
  <c r="J39" i="17"/>
  <c r="A39" i="17"/>
  <c r="K38" i="17"/>
  <c r="C38" i="17"/>
  <c r="L37" i="17"/>
  <c r="D37" i="17"/>
  <c r="O36" i="17"/>
  <c r="H36" i="17"/>
  <c r="P35" i="17"/>
  <c r="J35" i="17"/>
  <c r="A35" i="17"/>
  <c r="K34" i="17"/>
  <c r="C34" i="17"/>
  <c r="L33" i="17"/>
  <c r="D33" i="17"/>
  <c r="O32" i="17"/>
  <c r="H32" i="17"/>
  <c r="P31" i="17"/>
  <c r="J31" i="17"/>
  <c r="A31" i="17"/>
  <c r="K30" i="17"/>
  <c r="C30" i="17"/>
  <c r="L29" i="17"/>
  <c r="D29" i="17"/>
  <c r="O28" i="17"/>
  <c r="H28" i="17"/>
  <c r="P27" i="17"/>
  <c r="J27" i="17"/>
  <c r="A27" i="17"/>
  <c r="K26" i="17"/>
  <c r="C26" i="17"/>
  <c r="L25" i="17"/>
  <c r="D25" i="17"/>
  <c r="O24" i="17"/>
  <c r="H24" i="17"/>
  <c r="P23" i="17"/>
  <c r="J23" i="17"/>
  <c r="A23" i="17"/>
  <c r="K22" i="17"/>
  <c r="C22" i="17"/>
  <c r="L21" i="17"/>
  <c r="D21" i="17"/>
  <c r="O20" i="17"/>
  <c r="H20" i="17"/>
  <c r="P19" i="17"/>
  <c r="J19" i="17"/>
  <c r="A19" i="17"/>
  <c r="K18" i="17"/>
  <c r="C18" i="17"/>
  <c r="L17" i="17"/>
  <c r="D17" i="17"/>
  <c r="O16" i="17"/>
  <c r="H16" i="17"/>
  <c r="P15" i="17"/>
  <c r="J15" i="17"/>
  <c r="A15" i="17"/>
  <c r="K14" i="17"/>
  <c r="C14" i="17"/>
  <c r="L13" i="17"/>
  <c r="D13" i="17"/>
  <c r="O12" i="17"/>
  <c r="H12" i="17"/>
  <c r="P11" i="17"/>
  <c r="J11" i="17"/>
  <c r="A11" i="17"/>
  <c r="K10" i="17"/>
  <c r="C10" i="17"/>
  <c r="L9" i="17"/>
  <c r="D9" i="17"/>
  <c r="O8" i="17"/>
  <c r="H8" i="17"/>
  <c r="P7" i="17"/>
  <c r="J7" i="17"/>
  <c r="A7" i="17"/>
  <c r="K6" i="17"/>
  <c r="C6" i="17"/>
  <c r="I105" i="17"/>
  <c r="K104" i="17"/>
  <c r="L103" i="17"/>
  <c r="M102" i="17"/>
  <c r="P101" i="17"/>
  <c r="A101" i="17"/>
  <c r="B100" i="17"/>
  <c r="Q100" i="17" s="1"/>
  <c r="D99" i="17"/>
  <c r="H98" i="17"/>
  <c r="I97" i="17"/>
  <c r="K96" i="17"/>
  <c r="L95" i="17"/>
  <c r="M94" i="17"/>
  <c r="P93" i="17"/>
  <c r="A93" i="17"/>
  <c r="B92" i="17"/>
  <c r="Q92" i="17" s="1"/>
  <c r="D91" i="17"/>
  <c r="H90" i="17"/>
  <c r="I89" i="17"/>
  <c r="K88" i="17"/>
  <c r="L87" i="17"/>
  <c r="M86" i="17"/>
  <c r="P85" i="17"/>
  <c r="A85" i="17"/>
  <c r="B84" i="17"/>
  <c r="Q84" i="17" s="1"/>
  <c r="D83" i="17"/>
  <c r="H82" i="17"/>
  <c r="K81" i="17"/>
  <c r="A81" i="17"/>
  <c r="H80" i="17"/>
  <c r="M79" i="17"/>
  <c r="D79" i="17"/>
  <c r="K78" i="17"/>
  <c r="A78" i="17"/>
  <c r="I77" i="17"/>
  <c r="M76" i="17"/>
  <c r="D76" i="17"/>
  <c r="L75" i="17"/>
  <c r="A75" i="17"/>
  <c r="I74" i="17"/>
  <c r="P73" i="17"/>
  <c r="D73" i="17"/>
  <c r="L72" i="17"/>
  <c r="B72" i="17"/>
  <c r="Q72" i="17" s="1"/>
  <c r="I71" i="17"/>
  <c r="P70" i="17"/>
  <c r="J70" i="17"/>
  <c r="A70" i="17"/>
  <c r="K69" i="17"/>
  <c r="C69" i="17"/>
  <c r="L68" i="17"/>
  <c r="D68" i="17"/>
  <c r="O67" i="17"/>
  <c r="H67" i="17"/>
  <c r="P66" i="17"/>
  <c r="J66" i="17"/>
  <c r="A66" i="17"/>
  <c r="K65" i="17"/>
  <c r="C65" i="17"/>
  <c r="L64" i="17"/>
  <c r="D64" i="17"/>
  <c r="O63" i="17"/>
  <c r="H63" i="17"/>
  <c r="P62" i="17"/>
  <c r="J62" i="17"/>
  <c r="A62" i="17"/>
  <c r="K61" i="17"/>
  <c r="C61" i="17"/>
  <c r="L60" i="17"/>
  <c r="D60" i="17"/>
  <c r="O59" i="17"/>
  <c r="H59" i="17"/>
  <c r="P58" i="17"/>
  <c r="J58" i="17"/>
  <c r="A58" i="17"/>
  <c r="K57" i="17"/>
  <c r="C57" i="17"/>
  <c r="L56" i="17"/>
  <c r="D56" i="17"/>
  <c r="O55" i="17"/>
  <c r="H55" i="17"/>
  <c r="P54" i="17"/>
  <c r="J54" i="17"/>
  <c r="A54" i="17"/>
  <c r="K53" i="17"/>
  <c r="C53" i="17"/>
  <c r="L52" i="17"/>
  <c r="D52" i="17"/>
  <c r="O51" i="17"/>
  <c r="H51" i="17"/>
  <c r="P50" i="17"/>
  <c r="J50" i="17"/>
  <c r="A50" i="17"/>
  <c r="K49" i="17"/>
  <c r="C49" i="17"/>
  <c r="L48" i="17"/>
  <c r="D48" i="17"/>
  <c r="O47" i="17"/>
  <c r="H47" i="17"/>
  <c r="P46" i="17"/>
  <c r="J46" i="17"/>
  <c r="A46" i="17"/>
  <c r="K45" i="17"/>
  <c r="C45" i="17"/>
  <c r="L44" i="17"/>
  <c r="D44" i="17"/>
  <c r="O43" i="17"/>
  <c r="H43" i="17"/>
  <c r="P42" i="17"/>
  <c r="J42" i="17"/>
  <c r="A42" i="17"/>
  <c r="K41" i="17"/>
  <c r="C41" i="17"/>
  <c r="L40" i="17"/>
  <c r="D40" i="17"/>
  <c r="O39" i="17"/>
  <c r="H39" i="17"/>
  <c r="P38" i="17"/>
  <c r="J38" i="17"/>
  <c r="A38" i="17"/>
  <c r="K37" i="17"/>
  <c r="C37" i="17"/>
  <c r="L36" i="17"/>
  <c r="D36" i="17"/>
  <c r="O35" i="17"/>
  <c r="H35" i="17"/>
  <c r="P34" i="17"/>
  <c r="J34" i="17"/>
  <c r="A34" i="17"/>
  <c r="K33" i="17"/>
  <c r="C33" i="17"/>
  <c r="L32" i="17"/>
  <c r="D32" i="17"/>
  <c r="O31" i="17"/>
  <c r="H31" i="17"/>
  <c r="P30" i="17"/>
  <c r="J30" i="17"/>
  <c r="A30" i="17"/>
  <c r="K29" i="17"/>
  <c r="C29" i="17"/>
  <c r="L28" i="17"/>
  <c r="D28" i="17"/>
  <c r="O27" i="17"/>
  <c r="H27" i="17"/>
  <c r="P26" i="17"/>
  <c r="J26" i="17"/>
  <c r="A26" i="17"/>
  <c r="K25" i="17"/>
  <c r="C25" i="17"/>
  <c r="L24" i="17"/>
  <c r="D24" i="17"/>
  <c r="O23" i="17"/>
  <c r="H23" i="17"/>
  <c r="P22" i="17"/>
  <c r="J22" i="17"/>
  <c r="A22" i="17"/>
  <c r="K21" i="17"/>
  <c r="C21" i="17"/>
  <c r="L20" i="17"/>
  <c r="D20" i="17"/>
  <c r="O19" i="17"/>
  <c r="H19" i="17"/>
  <c r="P18" i="17"/>
  <c r="J18" i="17"/>
  <c r="A18" i="17"/>
  <c r="K17" i="17"/>
  <c r="C17" i="17"/>
  <c r="L16" i="17"/>
  <c r="D16" i="17"/>
  <c r="O15" i="17"/>
  <c r="H15" i="17"/>
  <c r="P14" i="17"/>
  <c r="J14" i="17"/>
  <c r="A14" i="17"/>
  <c r="K13" i="17"/>
  <c r="C13" i="17"/>
  <c r="L12" i="17"/>
  <c r="D12" i="17"/>
  <c r="O11" i="17"/>
  <c r="H11" i="17"/>
  <c r="P10" i="17"/>
  <c r="J10" i="17"/>
  <c r="A10" i="17"/>
  <c r="K9" i="17"/>
  <c r="C9" i="17"/>
  <c r="L8" i="17"/>
  <c r="D8" i="17"/>
  <c r="O7" i="17"/>
  <c r="H7" i="17"/>
  <c r="P6" i="17"/>
  <c r="J6" i="17"/>
  <c r="A6" i="17"/>
  <c r="F11" i="15"/>
  <c r="F7" i="15"/>
  <c r="F10" i="15"/>
  <c r="F6" i="15"/>
  <c r="F9" i="15"/>
  <c r="F8" i="15"/>
  <c r="H10" i="15" l="1"/>
  <c r="G10" i="15"/>
  <c r="H8" i="15"/>
  <c r="G8" i="15"/>
  <c r="H7" i="15"/>
  <c r="G7" i="15"/>
  <c r="H6" i="15"/>
  <c r="G6" i="15"/>
  <c r="H9" i="15"/>
  <c r="G9" i="15"/>
  <c r="G11" i="15"/>
  <c r="H11" i="15"/>
  <c r="O24" i="6" l="1"/>
  <c r="V24" i="6" s="1"/>
  <c r="W23" i="6" s="1"/>
  <c r="I9" i="11" l="1"/>
  <c r="AE23" i="6"/>
  <c r="E118" i="6" s="1"/>
  <c r="AD23" i="6"/>
  <c r="F53" i="6"/>
  <c r="E123" i="6" l="1"/>
  <c r="E43" i="6"/>
  <c r="E113" i="6"/>
  <c r="E13" i="6"/>
  <c r="E53" i="6"/>
  <c r="E83" i="6"/>
  <c r="F28" i="6"/>
  <c r="AF23" i="6"/>
  <c r="F33" i="6"/>
  <c r="F18" i="6"/>
  <c r="E153" i="6"/>
  <c r="E98" i="6"/>
  <c r="E133" i="6"/>
  <c r="E108" i="6"/>
  <c r="F63" i="6"/>
  <c r="F88" i="6"/>
  <c r="E73" i="6"/>
  <c r="E93" i="6"/>
  <c r="E138" i="6"/>
  <c r="E78" i="6"/>
  <c r="E148" i="6"/>
  <c r="E103" i="6"/>
  <c r="E23" i="6"/>
  <c r="E58" i="6"/>
  <c r="F23" i="6"/>
  <c r="F48" i="6"/>
  <c r="F38" i="6"/>
  <c r="D43" i="6" l="1"/>
  <c r="D118" i="6"/>
  <c r="D13" i="6"/>
  <c r="D123" i="6"/>
  <c r="D83" i="6"/>
  <c r="D113" i="6"/>
  <c r="D93" i="6"/>
  <c r="D133" i="6"/>
  <c r="D58" i="6"/>
  <c r="D98" i="6"/>
  <c r="D18" i="6"/>
  <c r="M11" i="1"/>
  <c r="N11" i="1" s="1"/>
  <c r="D78" i="6"/>
  <c r="D108" i="6"/>
  <c r="D148" i="6"/>
  <c r="D63" i="6"/>
  <c r="D73" i="6"/>
  <c r="D138" i="6"/>
  <c r="D48" i="6"/>
  <c r="D23" i="6"/>
  <c r="D88" i="6"/>
  <c r="D38" i="6"/>
  <c r="D33" i="6"/>
  <c r="D103" i="6"/>
  <c r="D28" i="6"/>
  <c r="D153" i="6"/>
  <c r="D53" i="6"/>
  <c r="B32" i="15"/>
  <c r="D32" i="15" s="1"/>
  <c r="B31" i="15"/>
  <c r="D31" i="15" s="1"/>
  <c r="B30" i="15"/>
  <c r="C30" i="15" s="1"/>
  <c r="B30" i="16"/>
  <c r="D30" i="16" s="1"/>
  <c r="B32" i="16"/>
  <c r="D32" i="16" s="1"/>
  <c r="B31" i="16"/>
  <c r="D31" i="16" s="1"/>
  <c r="B31" i="8" l="1"/>
  <c r="B32" i="8"/>
  <c r="B30" i="8"/>
  <c r="F12" i="1"/>
  <c r="F28" i="1"/>
  <c r="F23" i="1"/>
  <c r="F13" i="1"/>
  <c r="F15" i="1"/>
  <c r="F27" i="1"/>
  <c r="F18" i="1"/>
  <c r="P11" i="1"/>
  <c r="F19" i="1"/>
  <c r="F11" i="1"/>
  <c r="F25" i="1"/>
  <c r="F17" i="1"/>
  <c r="F20" i="1"/>
  <c r="F29" i="1"/>
  <c r="F24" i="1"/>
  <c r="F16" i="1"/>
  <c r="F30" i="1"/>
  <c r="F34" i="1"/>
  <c r="F9" i="1"/>
  <c r="F33" i="1"/>
  <c r="F37" i="1"/>
  <c r="F10" i="1"/>
  <c r="F21" i="1"/>
  <c r="F22" i="1"/>
  <c r="F26" i="1"/>
  <c r="F14" i="1"/>
  <c r="F31" i="1"/>
  <c r="F36" i="1"/>
  <c r="C32" i="15"/>
  <c r="D30" i="15"/>
  <c r="C31" i="15"/>
  <c r="C30" i="16"/>
  <c r="C32" i="16"/>
  <c r="C31" i="16"/>
  <c r="D47" i="7"/>
  <c r="G13" i="1" l="1"/>
  <c r="G10" i="1"/>
  <c r="G24" i="1"/>
  <c r="G16" i="1"/>
  <c r="G11" i="1"/>
  <c r="G14" i="1"/>
  <c r="G19" i="1"/>
  <c r="G12" i="1"/>
  <c r="C30" i="8"/>
  <c r="D30" i="8"/>
  <c r="F9" i="8"/>
  <c r="F7" i="8"/>
  <c r="F6" i="8"/>
  <c r="F11" i="8"/>
  <c r="F8" i="8"/>
  <c r="F10" i="8"/>
  <c r="C32" i="8"/>
  <c r="D32" i="8"/>
  <c r="C31" i="8"/>
  <c r="D31" i="8"/>
  <c r="D27" i="7"/>
  <c r="D42" i="7"/>
  <c r="D12" i="7"/>
  <c r="D22" i="7"/>
  <c r="D32" i="7"/>
  <c r="D37" i="7"/>
  <c r="C17" i="7"/>
  <c r="D17" i="7"/>
  <c r="BM17" i="7" l="1"/>
  <c r="F32" i="7" s="1"/>
  <c r="BL17" i="7"/>
  <c r="H11" i="8"/>
  <c r="G11" i="8"/>
  <c r="H9" i="8"/>
  <c r="G9" i="8"/>
  <c r="G6" i="8"/>
  <c r="H6" i="8"/>
  <c r="H10" i="8"/>
  <c r="G10" i="8"/>
  <c r="M100" i="18"/>
  <c r="I95" i="18"/>
  <c r="B90" i="18"/>
  <c r="Q90" i="18" s="1"/>
  <c r="M84" i="18"/>
  <c r="I79" i="18"/>
  <c r="D101" i="18"/>
  <c r="C94" i="18"/>
  <c r="A87" i="18"/>
  <c r="P79" i="18"/>
  <c r="A74" i="18"/>
  <c r="L68" i="18"/>
  <c r="H63" i="18"/>
  <c r="A58" i="18"/>
  <c r="L52" i="18"/>
  <c r="H47" i="18"/>
  <c r="K105" i="18"/>
  <c r="C96" i="18"/>
  <c r="L86" i="18"/>
  <c r="D77" i="18"/>
  <c r="C70" i="18"/>
  <c r="B63" i="18"/>
  <c r="Q63" i="18" s="1"/>
  <c r="P55" i="18"/>
  <c r="O48" i="18"/>
  <c r="O41" i="18"/>
  <c r="J36" i="18"/>
  <c r="C31" i="18"/>
  <c r="O25" i="18"/>
  <c r="J20" i="18"/>
  <c r="C15" i="18"/>
  <c r="O9" i="18"/>
  <c r="H102" i="18"/>
  <c r="O89" i="18"/>
  <c r="C77" i="18"/>
  <c r="M67" i="18"/>
  <c r="D58" i="18"/>
  <c r="M48" i="18"/>
  <c r="A40" i="18"/>
  <c r="P32" i="18"/>
  <c r="M25" i="18"/>
  <c r="L18" i="18"/>
  <c r="K11" i="18"/>
  <c r="P102" i="18"/>
  <c r="H90" i="18"/>
  <c r="K77" i="18"/>
  <c r="C68" i="18"/>
  <c r="M58" i="18"/>
  <c r="C49" i="18"/>
  <c r="H40" i="18"/>
  <c r="D33" i="18"/>
  <c r="B26" i="18"/>
  <c r="Q26" i="18" s="1"/>
  <c r="A19" i="18"/>
  <c r="P11" i="18"/>
  <c r="P101" i="18"/>
  <c r="P76" i="18"/>
  <c r="P57" i="18"/>
  <c r="M39" i="18"/>
  <c r="K25" i="18"/>
  <c r="H11" i="18"/>
  <c r="L90" i="18"/>
  <c r="J68" i="18"/>
  <c r="J49" i="18"/>
  <c r="I33" i="18"/>
  <c r="D19" i="18"/>
  <c r="D104" i="18"/>
  <c r="C79" i="18"/>
  <c r="M59" i="18"/>
  <c r="B41" i="18"/>
  <c r="Q41" i="18" s="1"/>
  <c r="P26" i="18"/>
  <c r="L12" i="18"/>
  <c r="A93" i="18"/>
  <c r="D70" i="18"/>
  <c r="D51" i="18"/>
  <c r="M34" i="18"/>
  <c r="K20" i="18"/>
  <c r="H6" i="18"/>
  <c r="M105" i="18"/>
  <c r="I100" i="18"/>
  <c r="B95" i="18"/>
  <c r="Q95" i="18" s="1"/>
  <c r="M89" i="18"/>
  <c r="I84" i="18"/>
  <c r="B79" i="18"/>
  <c r="Q79" i="18" s="1"/>
  <c r="O100" i="18"/>
  <c r="L93" i="18"/>
  <c r="K86" i="18"/>
  <c r="J79" i="18"/>
  <c r="L73" i="18"/>
  <c r="H68" i="18"/>
  <c r="A63" i="18"/>
  <c r="L57" i="18"/>
  <c r="H52" i="18"/>
  <c r="A47" i="18"/>
  <c r="A105" i="18"/>
  <c r="K95" i="18"/>
  <c r="A86" i="18"/>
  <c r="O76" i="18"/>
  <c r="M69" i="18"/>
  <c r="K62" i="18"/>
  <c r="J55" i="18"/>
  <c r="I48" i="18"/>
  <c r="J41" i="18"/>
  <c r="C36" i="18"/>
  <c r="O30" i="18"/>
  <c r="J25" i="18"/>
  <c r="C20" i="18"/>
  <c r="O14" i="18"/>
  <c r="J9" i="18"/>
  <c r="K101" i="18"/>
  <c r="P88" i="18"/>
  <c r="K76" i="18"/>
  <c r="C67" i="18"/>
  <c r="K57" i="18"/>
  <c r="C48" i="18"/>
  <c r="K39" i="18"/>
  <c r="I32" i="18"/>
  <c r="H25" i="18"/>
  <c r="D18" i="18"/>
  <c r="B11" i="18"/>
  <c r="Q11" i="18" s="1"/>
  <c r="D102" i="18"/>
  <c r="J89" i="18"/>
  <c r="B77" i="18"/>
  <c r="Q77" i="18" s="1"/>
  <c r="K67" i="18"/>
  <c r="B58" i="18"/>
  <c r="Q58" i="18" s="1"/>
  <c r="K48" i="18"/>
  <c r="P39" i="18"/>
  <c r="M32" i="18"/>
  <c r="L25" i="18"/>
  <c r="K18" i="18"/>
  <c r="I11" i="18"/>
  <c r="J100" i="18"/>
  <c r="M75" i="18"/>
  <c r="M56" i="18"/>
  <c r="P38" i="18"/>
  <c r="L24" i="18"/>
  <c r="I10" i="18"/>
  <c r="C89" i="18"/>
  <c r="D67" i="18"/>
  <c r="D48" i="18"/>
  <c r="K32" i="18"/>
  <c r="H18" i="18"/>
  <c r="O102" i="18"/>
  <c r="J77" i="18"/>
  <c r="J58" i="18"/>
  <c r="D40" i="18"/>
  <c r="A26" i="18"/>
  <c r="M11" i="18"/>
  <c r="K91" i="18"/>
  <c r="B69" i="18"/>
  <c r="Q69" i="18" s="1"/>
  <c r="B50" i="18"/>
  <c r="Q50" i="18" s="1"/>
  <c r="P33" i="18"/>
  <c r="L19" i="18"/>
  <c r="I105" i="18"/>
  <c r="B100" i="18"/>
  <c r="Q100" i="18" s="1"/>
  <c r="M94" i="18"/>
  <c r="I89" i="18"/>
  <c r="B84" i="18"/>
  <c r="Q84" i="18" s="1"/>
  <c r="M78" i="18"/>
  <c r="H100" i="18"/>
  <c r="D93" i="18"/>
  <c r="C86" i="18"/>
  <c r="A79" i="18"/>
  <c r="H73" i="18"/>
  <c r="A68" i="18"/>
  <c r="L62" i="18"/>
  <c r="H57" i="18"/>
  <c r="A52" i="18"/>
  <c r="L46" i="18"/>
  <c r="J104" i="18"/>
  <c r="P94" i="18"/>
  <c r="J85" i="18"/>
  <c r="I76" i="18"/>
  <c r="D69" i="18"/>
  <c r="C62" i="18"/>
  <c r="B55" i="18"/>
  <c r="Q55" i="18" s="1"/>
  <c r="P47" i="18"/>
  <c r="C41" i="18"/>
  <c r="O35" i="18"/>
  <c r="J30" i="18"/>
  <c r="C25" i="18"/>
  <c r="O19" i="18"/>
  <c r="J14" i="18"/>
  <c r="C9" i="18"/>
  <c r="L100" i="18"/>
  <c r="C88" i="18"/>
  <c r="B76" i="18"/>
  <c r="Q76" i="18" s="1"/>
  <c r="J66" i="18"/>
  <c r="B57" i="18"/>
  <c r="Q57" i="18" s="1"/>
  <c r="K47" i="18"/>
  <c r="B39" i="18"/>
  <c r="Q39" i="18" s="1"/>
  <c r="A32" i="18"/>
  <c r="P24" i="18"/>
  <c r="M17" i="18"/>
  <c r="L10" i="18"/>
  <c r="H101" i="18"/>
  <c r="L88" i="18"/>
  <c r="J76" i="18"/>
  <c r="P66" i="18"/>
  <c r="J57" i="18"/>
  <c r="B48" i="18"/>
  <c r="Q48" i="18" s="1"/>
  <c r="I39" i="18"/>
  <c r="H32" i="18"/>
  <c r="D25" i="18"/>
  <c r="B18" i="18"/>
  <c r="Q18" i="18" s="1"/>
  <c r="A11" i="18"/>
  <c r="O98" i="18"/>
  <c r="J74" i="18"/>
  <c r="K55" i="18"/>
  <c r="A38" i="18"/>
  <c r="M23" i="18"/>
  <c r="K9" i="18"/>
  <c r="K87" i="18"/>
  <c r="B66" i="18"/>
  <c r="Q66" i="18" s="1"/>
  <c r="C47" i="18"/>
  <c r="L31" i="18"/>
  <c r="I17" i="18"/>
  <c r="C101" i="18"/>
  <c r="D76" i="18"/>
  <c r="I57" i="18"/>
  <c r="H39" i="18"/>
  <c r="B25" i="18"/>
  <c r="Q25" i="18" s="1"/>
  <c r="P10" i="18"/>
  <c r="P89" i="18"/>
  <c r="O67" i="18"/>
  <c r="P48" i="18"/>
  <c r="A33" i="18"/>
  <c r="M18" i="18"/>
  <c r="B105" i="18"/>
  <c r="Q105" i="18" s="1"/>
  <c r="M99" i="18"/>
  <c r="I94" i="18"/>
  <c r="B89" i="18"/>
  <c r="Q89" i="18" s="1"/>
  <c r="M83" i="18"/>
  <c r="I78" i="18"/>
  <c r="P99" i="18"/>
  <c r="O92" i="18"/>
  <c r="L85" i="18"/>
  <c r="K78" i="18"/>
  <c r="A73" i="18"/>
  <c r="L67" i="18"/>
  <c r="H62" i="18"/>
  <c r="A57" i="18"/>
  <c r="L51" i="18"/>
  <c r="H46" i="18"/>
  <c r="O103" i="18"/>
  <c r="H94" i="18"/>
  <c r="P84" i="18"/>
  <c r="P75" i="18"/>
  <c r="O68" i="18"/>
  <c r="M61" i="18"/>
  <c r="K54" i="18"/>
  <c r="J47" i="18"/>
  <c r="O40" i="18"/>
  <c r="J35" i="18"/>
  <c r="C30" i="18"/>
  <c r="O24" i="18"/>
  <c r="J19" i="18"/>
  <c r="C14" i="18"/>
  <c r="O8" i="18"/>
  <c r="A100" i="18"/>
  <c r="H87" i="18"/>
  <c r="I75" i="18"/>
  <c r="P65" i="18"/>
  <c r="J56" i="18"/>
  <c r="P46" i="18"/>
  <c r="L38" i="18"/>
  <c r="K31" i="18"/>
  <c r="I24" i="18"/>
  <c r="H17" i="18"/>
  <c r="D10" i="18"/>
  <c r="K100" i="18"/>
  <c r="A88" i="18"/>
  <c r="O75" i="18"/>
  <c r="I66" i="18"/>
  <c r="P56" i="18"/>
  <c r="I47" i="18"/>
  <c r="A39" i="18"/>
  <c r="P31" i="18"/>
  <c r="M24" i="18"/>
  <c r="L17" i="18"/>
  <c r="K10" i="18"/>
  <c r="C97" i="18"/>
  <c r="I73" i="18"/>
  <c r="I54" i="18"/>
  <c r="B37" i="18"/>
  <c r="Q37" i="18" s="1"/>
  <c r="P22" i="18"/>
  <c r="L8" i="18"/>
  <c r="P85" i="18"/>
  <c r="P64" i="18"/>
  <c r="P45" i="18"/>
  <c r="M30" i="18"/>
  <c r="K16" i="18"/>
  <c r="K99" i="18"/>
  <c r="C75" i="18"/>
  <c r="C56" i="18"/>
  <c r="I38" i="18"/>
  <c r="D24" i="18"/>
  <c r="A10" i="18"/>
  <c r="D88" i="18"/>
  <c r="M66" i="18"/>
  <c r="M47" i="18"/>
  <c r="B32" i="18"/>
  <c r="Q32" i="18" s="1"/>
  <c r="P17" i="18"/>
  <c r="M104" i="18"/>
  <c r="I99" i="18"/>
  <c r="B94" i="18"/>
  <c r="Q94" i="18" s="1"/>
  <c r="M88" i="18"/>
  <c r="I83" i="18"/>
  <c r="B78" i="18"/>
  <c r="Q78" i="18" s="1"/>
  <c r="J99" i="18"/>
  <c r="H92" i="18"/>
  <c r="D85" i="18"/>
  <c r="C78" i="18"/>
  <c r="L72" i="18"/>
  <c r="H67" i="18"/>
  <c r="A62" i="18"/>
  <c r="L56" i="18"/>
  <c r="H51" i="18"/>
  <c r="A46" i="18"/>
  <c r="D103" i="18"/>
  <c r="O93" i="18"/>
  <c r="D84" i="18"/>
  <c r="J75" i="18"/>
  <c r="I68" i="18"/>
  <c r="D61" i="18"/>
  <c r="C54" i="18"/>
  <c r="B47" i="18"/>
  <c r="Q47" i="18" s="1"/>
  <c r="J40" i="18"/>
  <c r="C35" i="18"/>
  <c r="O29" i="18"/>
  <c r="J24" i="18"/>
  <c r="C19" i="18"/>
  <c r="O13" i="18"/>
  <c r="J8" i="18"/>
  <c r="D99" i="18"/>
  <c r="J86" i="18"/>
  <c r="O74" i="18"/>
  <c r="I65" i="18"/>
  <c r="O55" i="18"/>
  <c r="I46" i="18"/>
  <c r="D38" i="18"/>
  <c r="B31" i="18"/>
  <c r="Q31" i="18" s="1"/>
  <c r="A24" i="18"/>
  <c r="P16" i="18"/>
  <c r="M9" i="18"/>
  <c r="O99" i="18"/>
  <c r="C87" i="18"/>
  <c r="D75" i="18"/>
  <c r="O65" i="18"/>
  <c r="D56" i="18"/>
  <c r="O46" i="18"/>
  <c r="K38" i="18"/>
  <c r="I31" i="18"/>
  <c r="H24" i="18"/>
  <c r="D17" i="18"/>
  <c r="B10" i="18"/>
  <c r="Q10" i="18" s="1"/>
  <c r="L95" i="18"/>
  <c r="C72" i="18"/>
  <c r="C53" i="18"/>
  <c r="D36" i="18"/>
  <c r="A22" i="18"/>
  <c r="M7" i="18"/>
  <c r="J84" i="18"/>
  <c r="M63" i="18"/>
  <c r="M44" i="18"/>
  <c r="P29" i="18"/>
  <c r="L15" i="18"/>
  <c r="A98" i="18"/>
  <c r="P73" i="18"/>
  <c r="P54" i="18"/>
  <c r="K37" i="18"/>
  <c r="H23" i="18"/>
  <c r="B9" i="18"/>
  <c r="Q9" i="18" s="1"/>
  <c r="O86" i="18"/>
  <c r="J65" i="18"/>
  <c r="J46" i="18"/>
  <c r="D31" i="18"/>
  <c r="A17" i="18"/>
  <c r="I104" i="18"/>
  <c r="B99" i="18"/>
  <c r="Q99" i="18" s="1"/>
  <c r="M93" i="18"/>
  <c r="I88" i="18"/>
  <c r="B83" i="18"/>
  <c r="Q83" i="18" s="1"/>
  <c r="M77" i="18"/>
  <c r="A99" i="18"/>
  <c r="P91" i="18"/>
  <c r="O84" i="18"/>
  <c r="L77" i="18"/>
  <c r="H72" i="18"/>
  <c r="A67" i="18"/>
  <c r="L61" i="18"/>
  <c r="H56" i="18"/>
  <c r="A51" i="18"/>
  <c r="L45" i="18"/>
  <c r="L102" i="18"/>
  <c r="C93" i="18"/>
  <c r="L83" i="18"/>
  <c r="B75" i="18"/>
  <c r="Q75" i="18" s="1"/>
  <c r="P67" i="18"/>
  <c r="O60" i="18"/>
  <c r="M53" i="18"/>
  <c r="K46" i="18"/>
  <c r="C40" i="18"/>
  <c r="O34" i="18"/>
  <c r="J29" i="18"/>
  <c r="C24" i="18"/>
  <c r="O18" i="18"/>
  <c r="J13" i="18"/>
  <c r="C8" i="18"/>
  <c r="H98" i="18"/>
  <c r="O85" i="18"/>
  <c r="D74" i="18"/>
  <c r="M64" i="18"/>
  <c r="D55" i="18"/>
  <c r="O45" i="18"/>
  <c r="M37" i="18"/>
  <c r="L30" i="18"/>
  <c r="K23" i="18"/>
  <c r="I16" i="18"/>
  <c r="H9" i="18"/>
  <c r="P98" i="18"/>
  <c r="H86" i="18"/>
  <c r="M74" i="18"/>
  <c r="C65" i="18"/>
  <c r="M55" i="18"/>
  <c r="D46" i="18"/>
  <c r="B38" i="18"/>
  <c r="Q38" i="18" s="1"/>
  <c r="A31" i="18"/>
  <c r="P23" i="18"/>
  <c r="M16" i="18"/>
  <c r="L9" i="18"/>
  <c r="A94" i="18"/>
  <c r="P70" i="18"/>
  <c r="B52" i="18"/>
  <c r="Q52" i="18" s="1"/>
  <c r="H35" i="18"/>
  <c r="B21" i="18"/>
  <c r="Q21" i="18" s="1"/>
  <c r="P6" i="18"/>
  <c r="O82" i="18"/>
  <c r="J62" i="18"/>
  <c r="K43" i="18"/>
  <c r="A29" i="18"/>
  <c r="M14" i="18"/>
  <c r="J96" i="18"/>
  <c r="M72" i="18"/>
  <c r="O53" i="18"/>
  <c r="L36" i="18"/>
  <c r="I22" i="18"/>
  <c r="D8" i="18"/>
  <c r="C85" i="18"/>
  <c r="D64" i="18"/>
  <c r="I45" i="18"/>
  <c r="H30" i="18"/>
  <c r="B16" i="18"/>
  <c r="Q16" i="18" s="1"/>
  <c r="B104" i="18"/>
  <c r="Q104" i="18" s="1"/>
  <c r="M98" i="18"/>
  <c r="I93" i="18"/>
  <c r="B88" i="18"/>
  <c r="Q88" i="18" s="1"/>
  <c r="M82" i="18"/>
  <c r="L105" i="18"/>
  <c r="K98" i="18"/>
  <c r="J91" i="18"/>
  <c r="H84" i="18"/>
  <c r="H77" i="18"/>
  <c r="A72" i="18"/>
  <c r="L66" i="18"/>
  <c r="H61" i="18"/>
  <c r="A56" i="18"/>
  <c r="L50" i="18"/>
  <c r="H45" i="18"/>
  <c r="A102" i="18"/>
  <c r="K92" i="18"/>
  <c r="C83" i="18"/>
  <c r="K74" i="18"/>
  <c r="J67" i="18"/>
  <c r="I60" i="18"/>
  <c r="D53" i="18"/>
  <c r="C46" i="18"/>
  <c r="O39" i="18"/>
  <c r="J34" i="18"/>
  <c r="C29" i="18"/>
  <c r="O23" i="18"/>
  <c r="J18" i="18"/>
  <c r="C13" i="18"/>
  <c r="O7" i="18"/>
  <c r="K97" i="18"/>
  <c r="A85" i="18"/>
  <c r="K73" i="18"/>
  <c r="C64" i="18"/>
  <c r="M54" i="18"/>
  <c r="C45" i="18"/>
  <c r="H37" i="18"/>
  <c r="D30" i="18"/>
  <c r="B23" i="18"/>
  <c r="Q23" i="18" s="1"/>
  <c r="A16" i="18"/>
  <c r="P8" i="18"/>
  <c r="D98" i="18"/>
  <c r="K85" i="18"/>
  <c r="B74" i="18"/>
  <c r="Q74" i="18" s="1"/>
  <c r="K64" i="18"/>
  <c r="C55" i="18"/>
  <c r="K45" i="18"/>
  <c r="L37" i="18"/>
  <c r="K30" i="18"/>
  <c r="I23" i="18"/>
  <c r="H16" i="18"/>
  <c r="D9" i="18"/>
  <c r="J92" i="18"/>
  <c r="O69" i="18"/>
  <c r="O50" i="18"/>
  <c r="I34" i="18"/>
  <c r="D20" i="18"/>
  <c r="A6" i="18"/>
  <c r="C81" i="18"/>
  <c r="I61" i="18"/>
  <c r="I42" i="18"/>
  <c r="B28" i="18"/>
  <c r="Q28" i="18" s="1"/>
  <c r="P13" i="18"/>
  <c r="O94" i="18"/>
  <c r="K71" i="18"/>
  <c r="K52" i="18"/>
  <c r="M35" i="18"/>
  <c r="K21" i="18"/>
  <c r="H7" i="18"/>
  <c r="K83" i="18"/>
  <c r="C63" i="18"/>
  <c r="C44" i="18"/>
  <c r="I29" i="18"/>
  <c r="D15" i="18"/>
  <c r="F9" i="16"/>
  <c r="M103" i="18"/>
  <c r="I98" i="18"/>
  <c r="B93" i="18"/>
  <c r="Q93" i="18" s="1"/>
  <c r="M87" i="18"/>
  <c r="I82" i="18"/>
  <c r="D105" i="18"/>
  <c r="C98" i="18"/>
  <c r="A91" i="18"/>
  <c r="M95" i="18"/>
  <c r="B85" i="18"/>
  <c r="Q85" i="18" s="1"/>
  <c r="L101" i="18"/>
  <c r="J87" i="18"/>
  <c r="A75" i="18"/>
  <c r="A65" i="18"/>
  <c r="A55" i="18"/>
  <c r="A45" i="18"/>
  <c r="H97" i="18"/>
  <c r="K79" i="18"/>
  <c r="M65" i="18"/>
  <c r="I52" i="18"/>
  <c r="C42" i="18"/>
  <c r="C32" i="18"/>
  <c r="C22" i="18"/>
  <c r="C12" i="18"/>
  <c r="P96" i="18"/>
  <c r="L78" i="18"/>
  <c r="K60" i="18"/>
  <c r="O42" i="18"/>
  <c r="H29" i="18"/>
  <c r="B19" i="18"/>
  <c r="Q19" i="18" s="1"/>
  <c r="H105" i="18"/>
  <c r="K81" i="18"/>
  <c r="O62" i="18"/>
  <c r="B45" i="18"/>
  <c r="Q45" i="18" s="1"/>
  <c r="B34" i="18"/>
  <c r="Q34" i="18" s="1"/>
  <c r="M20" i="18"/>
  <c r="I7" i="18"/>
  <c r="I67" i="18"/>
  <c r="L40" i="18"/>
  <c r="A14" i="18"/>
  <c r="I74" i="18"/>
  <c r="L39" i="18"/>
  <c r="A13" i="18"/>
  <c r="D82" i="18"/>
  <c r="J45" i="18"/>
  <c r="A18" i="18"/>
  <c r="J80" i="18"/>
  <c r="J52" i="18"/>
  <c r="D23" i="18"/>
  <c r="F7" i="16"/>
  <c r="B101" i="18"/>
  <c r="Q101" i="18" s="1"/>
  <c r="C37" i="18"/>
  <c r="J90" i="18"/>
  <c r="M51" i="18"/>
  <c r="L22" i="18"/>
  <c r="J93" i="18"/>
  <c r="P53" i="18"/>
  <c r="I27" i="18"/>
  <c r="L87" i="18"/>
  <c r="H27" i="18"/>
  <c r="K56" i="18"/>
  <c r="P105" i="18"/>
  <c r="P61" i="18"/>
  <c r="O104" i="18"/>
  <c r="P71" i="18"/>
  <c r="O26" i="18"/>
  <c r="P68" i="18"/>
  <c r="D22" i="18"/>
  <c r="C71" i="18"/>
  <c r="D86" i="18"/>
  <c r="I55" i="18"/>
  <c r="I30" i="18"/>
  <c r="L35" i="18"/>
  <c r="M97" i="18"/>
  <c r="C58" i="18"/>
  <c r="J16" i="18"/>
  <c r="J50" i="18"/>
  <c r="I8" i="18"/>
  <c r="M52" i="18"/>
  <c r="D13" i="18"/>
  <c r="H19" i="18"/>
  <c r="K24" i="18"/>
  <c r="K29" i="18"/>
  <c r="K28" i="18"/>
  <c r="P103" i="18"/>
  <c r="A59" i="18"/>
  <c r="D100" i="18"/>
  <c r="B71" i="18"/>
  <c r="Q71" i="18" s="1"/>
  <c r="O33" i="18"/>
  <c r="C6" i="18"/>
  <c r="P49" i="18"/>
  <c r="C91" i="18"/>
  <c r="I103" i="18"/>
  <c r="M92" i="18"/>
  <c r="B82" i="18"/>
  <c r="Q82" i="18" s="1"/>
  <c r="L97" i="18"/>
  <c r="P83" i="18"/>
  <c r="L74" i="18"/>
  <c r="L64" i="18"/>
  <c r="L54" i="18"/>
  <c r="L44" i="18"/>
  <c r="L96" i="18"/>
  <c r="P78" i="18"/>
  <c r="D65" i="18"/>
  <c r="P51" i="18"/>
  <c r="J39" i="18"/>
  <c r="O31" i="18"/>
  <c r="O21" i="18"/>
  <c r="O11" i="18"/>
  <c r="A96" i="18"/>
  <c r="P77" i="18"/>
  <c r="B60" i="18"/>
  <c r="Q60" i="18" s="1"/>
  <c r="D42" i="18"/>
  <c r="P28" i="18"/>
  <c r="K15" i="18"/>
  <c r="K104" i="18"/>
  <c r="P80" i="18"/>
  <c r="D62" i="18"/>
  <c r="J44" i="18"/>
  <c r="L33" i="18"/>
  <c r="H20" i="18"/>
  <c r="A7" i="18"/>
  <c r="D66" i="18"/>
  <c r="K33" i="18"/>
  <c r="B13" i="18"/>
  <c r="Q13" i="18" s="1"/>
  <c r="C73" i="18"/>
  <c r="M38" i="18"/>
  <c r="B12" i="18"/>
  <c r="Q12" i="18" s="1"/>
  <c r="K80" i="18"/>
  <c r="D44" i="18"/>
  <c r="B17" i="18"/>
  <c r="Q17" i="18" s="1"/>
  <c r="O78" i="18"/>
  <c r="P42" i="18"/>
  <c r="H22" i="18"/>
  <c r="F8" i="16"/>
  <c r="P19" i="18"/>
  <c r="F11" i="16"/>
  <c r="F10" i="16"/>
  <c r="F6" i="16"/>
  <c r="I90" i="18"/>
  <c r="P9" i="18"/>
  <c r="B98" i="18"/>
  <c r="Q98" i="18" s="1"/>
  <c r="L49" i="18"/>
  <c r="O87" i="18"/>
  <c r="D45" i="18"/>
  <c r="O16" i="18"/>
  <c r="C84" i="18"/>
  <c r="K35" i="18"/>
  <c r="L92" i="18"/>
  <c r="A27" i="18"/>
  <c r="H95" i="18"/>
  <c r="H93" i="18"/>
  <c r="M60" i="18"/>
  <c r="H104" i="18"/>
  <c r="H49" i="18"/>
  <c r="P100" i="18"/>
  <c r="J71" i="18"/>
  <c r="O44" i="18"/>
  <c r="J26" i="18"/>
  <c r="H83" i="18"/>
  <c r="B35" i="18"/>
  <c r="Q35" i="18" s="1"/>
  <c r="O91" i="18"/>
  <c r="M36" i="18"/>
  <c r="K84" i="18"/>
  <c r="D54" i="18"/>
  <c r="P60" i="18"/>
  <c r="B8" i="18"/>
  <c r="Q8" i="18" s="1"/>
  <c r="M86" i="18"/>
  <c r="J82" i="18"/>
  <c r="C26" i="18"/>
  <c r="L82" i="18"/>
  <c r="L34" i="18"/>
  <c r="P69" i="18"/>
  <c r="A23" i="18"/>
  <c r="B103" i="18"/>
  <c r="Q103" i="18" s="1"/>
  <c r="I92" i="18"/>
  <c r="M81" i="18"/>
  <c r="D97" i="18"/>
  <c r="J83" i="18"/>
  <c r="H74" i="18"/>
  <c r="H64" i="18"/>
  <c r="H54" i="18"/>
  <c r="H44" i="18"/>
  <c r="A92" i="18"/>
  <c r="H78" i="18"/>
  <c r="O64" i="18"/>
  <c r="J51" i="18"/>
  <c r="C39" i="18"/>
  <c r="J31" i="18"/>
  <c r="J21" i="18"/>
  <c r="J11" i="18"/>
  <c r="D95" i="18"/>
  <c r="B73" i="18"/>
  <c r="Q73" i="18" s="1"/>
  <c r="I59" i="18"/>
  <c r="M41" i="18"/>
  <c r="I28" i="18"/>
  <c r="B15" i="18"/>
  <c r="Q15" i="18" s="1"/>
  <c r="L103" i="18"/>
  <c r="A80" i="18"/>
  <c r="K61" i="18"/>
  <c r="O43" i="18"/>
  <c r="B30" i="18"/>
  <c r="Q30" i="18" s="1"/>
  <c r="K6" i="18"/>
  <c r="B65" i="18"/>
  <c r="Q65" i="18" s="1"/>
  <c r="L32" i="18"/>
  <c r="D12" i="18"/>
  <c r="B72" i="18"/>
  <c r="Q72" i="18" s="1"/>
  <c r="P37" i="18"/>
  <c r="D11" i="18"/>
  <c r="I70" i="18"/>
  <c r="C43" i="18"/>
  <c r="D16" i="18"/>
  <c r="I77" i="18"/>
  <c r="P41" i="18"/>
  <c r="I21" i="18"/>
  <c r="O80" i="18"/>
  <c r="C104" i="18"/>
  <c r="H80" i="18"/>
  <c r="L13" i="18"/>
  <c r="H59" i="18"/>
  <c r="D47" i="18"/>
  <c r="L76" i="18"/>
  <c r="M102" i="18"/>
  <c r="B92" i="18"/>
  <c r="Q92" i="18" s="1"/>
  <c r="I81" i="18"/>
  <c r="O96" i="18"/>
  <c r="A83" i="18"/>
  <c r="L71" i="18"/>
  <c r="A64" i="18"/>
  <c r="A54" i="18"/>
  <c r="A44" i="18"/>
  <c r="H91" i="18"/>
  <c r="O77" i="18"/>
  <c r="I64" i="18"/>
  <c r="B51" i="18"/>
  <c r="Q51" i="18" s="1"/>
  <c r="O38" i="18"/>
  <c r="O28" i="18"/>
  <c r="C21" i="18"/>
  <c r="C11" i="18"/>
  <c r="J94" i="18"/>
  <c r="J72" i="18"/>
  <c r="O58" i="18"/>
  <c r="H41" i="18"/>
  <c r="A28" i="18"/>
  <c r="L14" i="18"/>
  <c r="J97" i="18"/>
  <c r="D79" i="18"/>
  <c r="B61" i="18"/>
  <c r="Q61" i="18" s="1"/>
  <c r="D43" i="18"/>
  <c r="L29" i="18"/>
  <c r="I19" i="18"/>
  <c r="B6" i="18"/>
  <c r="Q6" i="18" s="1"/>
  <c r="O63" i="18"/>
  <c r="M31" i="18"/>
  <c r="P104" i="18"/>
  <c r="O70" i="18"/>
  <c r="A37" i="18"/>
  <c r="H10" i="18"/>
  <c r="C69" i="18"/>
  <c r="A42" i="18"/>
  <c r="H15" i="18"/>
  <c r="C76" i="18"/>
  <c r="A41" i="18"/>
  <c r="H14" i="18"/>
  <c r="A60" i="18"/>
  <c r="L69" i="18"/>
  <c r="D37" i="18"/>
  <c r="H69" i="18"/>
  <c r="P93" i="18"/>
  <c r="I102" i="18"/>
  <c r="M91" i="18"/>
  <c r="B81" i="18"/>
  <c r="Q81" i="18" s="1"/>
  <c r="H96" i="18"/>
  <c r="K82" i="18"/>
  <c r="H71" i="18"/>
  <c r="L63" i="18"/>
  <c r="L53" i="18"/>
  <c r="L43" i="18"/>
  <c r="O90" i="18"/>
  <c r="C74" i="18"/>
  <c r="P63" i="18"/>
  <c r="K50" i="18"/>
  <c r="J38" i="18"/>
  <c r="J28" i="18"/>
  <c r="O20" i="18"/>
  <c r="O10" i="18"/>
  <c r="K93" i="18"/>
  <c r="O71" i="18"/>
  <c r="B54" i="18"/>
  <c r="Q54" i="18" s="1"/>
  <c r="P40" i="18"/>
  <c r="K27" i="18"/>
  <c r="D14" i="18"/>
  <c r="K96" i="18"/>
  <c r="J78" i="18"/>
  <c r="J60" i="18"/>
  <c r="M42" i="18"/>
  <c r="D29" i="18"/>
  <c r="P15" i="18"/>
  <c r="C105" i="18"/>
  <c r="M62" i="18"/>
  <c r="P30" i="18"/>
  <c r="H103" i="18"/>
  <c r="K69" i="18"/>
  <c r="B36" i="18"/>
  <c r="Q36" i="18" s="1"/>
  <c r="I9" i="18"/>
  <c r="B68" i="18"/>
  <c r="Q68" i="18" s="1"/>
  <c r="P34" i="18"/>
  <c r="I14" i="18"/>
  <c r="P74" i="18"/>
  <c r="B40" i="18"/>
  <c r="Q40" i="18" s="1"/>
  <c r="I13" i="18"/>
  <c r="K94" i="18"/>
  <c r="L59" i="18"/>
  <c r="B62" i="18"/>
  <c r="Q62" i="18" s="1"/>
  <c r="C90" i="18"/>
  <c r="A101" i="18"/>
  <c r="L89" i="18"/>
  <c r="B102" i="18"/>
  <c r="Q102" i="18" s="1"/>
  <c r="I91" i="18"/>
  <c r="M80" i="18"/>
  <c r="P95" i="18"/>
  <c r="C82" i="18"/>
  <c r="A71" i="18"/>
  <c r="A61" i="18"/>
  <c r="H53" i="18"/>
  <c r="H43" i="18"/>
  <c r="D90" i="18"/>
  <c r="M73" i="18"/>
  <c r="J63" i="18"/>
  <c r="C50" i="18"/>
  <c r="C38" i="18"/>
  <c r="C28" i="18"/>
  <c r="C18" i="18"/>
  <c r="J10" i="18"/>
  <c r="P92" i="18"/>
  <c r="D71" i="18"/>
  <c r="J53" i="18"/>
  <c r="I40" i="18"/>
  <c r="B27" i="18"/>
  <c r="Q27" i="18" s="1"/>
  <c r="M13" i="18"/>
  <c r="O95" i="18"/>
  <c r="J73" i="18"/>
  <c r="O59" i="18"/>
  <c r="B42" i="18"/>
  <c r="Q42" i="18" s="1"/>
  <c r="M28" i="18"/>
  <c r="I15" i="18"/>
  <c r="K103" i="18"/>
  <c r="J61" i="18"/>
  <c r="A30" i="18"/>
  <c r="O101" i="18"/>
  <c r="C60" i="18"/>
  <c r="D35" i="18"/>
  <c r="K8" i="18"/>
  <c r="O66" i="18"/>
  <c r="A34" i="18"/>
  <c r="K13" i="18"/>
  <c r="O73" i="18"/>
  <c r="D39" i="18"/>
  <c r="K12" i="18"/>
  <c r="A70" i="18"/>
  <c r="H31" i="18"/>
  <c r="K90" i="18"/>
  <c r="J48" i="18"/>
  <c r="A77" i="18"/>
  <c r="K59" i="18"/>
  <c r="A69" i="18"/>
  <c r="M101" i="18"/>
  <c r="B91" i="18"/>
  <c r="Q91" i="18" s="1"/>
  <c r="I80" i="18"/>
  <c r="J95" i="18"/>
  <c r="L81" i="18"/>
  <c r="L70" i="18"/>
  <c r="L60" i="18"/>
  <c r="A53" i="18"/>
  <c r="A43" i="18"/>
  <c r="K89" i="18"/>
  <c r="D73" i="18"/>
  <c r="P59" i="18"/>
  <c r="M49" i="18"/>
  <c r="O37" i="18"/>
  <c r="O27" i="18"/>
  <c r="O17" i="18"/>
  <c r="C10" i="18"/>
  <c r="C92" i="18"/>
  <c r="M70" i="18"/>
  <c r="P52" i="18"/>
  <c r="P36" i="18"/>
  <c r="L26" i="18"/>
  <c r="H13" i="18"/>
  <c r="C95" i="18"/>
  <c r="P72" i="18"/>
  <c r="D59" i="18"/>
  <c r="L41" i="18"/>
  <c r="H28" i="18"/>
  <c r="A15" i="18"/>
  <c r="P90" i="18"/>
  <c r="D60" i="18"/>
  <c r="B29" i="18"/>
  <c r="Q29" i="18" s="1"/>
  <c r="C100" i="18"/>
  <c r="P58" i="18"/>
  <c r="H34" i="18"/>
  <c r="L7" i="18"/>
  <c r="K65" i="18"/>
  <c r="B33" i="18"/>
  <c r="Q33" i="18" s="1"/>
  <c r="I6" i="18"/>
  <c r="K72" i="18"/>
  <c r="H38" i="18"/>
  <c r="L11" i="18"/>
  <c r="I101" i="18"/>
  <c r="M90" i="18"/>
  <c r="B80" i="18"/>
  <c r="Q80" i="18" s="1"/>
  <c r="A95" i="18"/>
  <c r="D81" i="18"/>
  <c r="H70" i="18"/>
  <c r="H60" i="18"/>
  <c r="H50" i="18"/>
  <c r="L42" i="18"/>
  <c r="A89" i="18"/>
  <c r="O72" i="18"/>
  <c r="J59" i="18"/>
  <c r="D49" i="18"/>
  <c r="J37" i="18"/>
  <c r="J27" i="18"/>
  <c r="J17" i="18"/>
  <c r="J7" i="18"/>
  <c r="D91" i="18"/>
  <c r="B70" i="18"/>
  <c r="Q70" i="18" s="1"/>
  <c r="D52" i="18"/>
  <c r="I36" i="18"/>
  <c r="D26" i="18"/>
  <c r="P12" i="18"/>
  <c r="D94" i="18"/>
  <c r="D72" i="18"/>
  <c r="J54" i="18"/>
  <c r="D41" i="18"/>
  <c r="P27" i="18"/>
  <c r="K14" i="18"/>
  <c r="H89" i="18"/>
  <c r="C59" i="18"/>
  <c r="D28" i="18"/>
  <c r="L98" i="18"/>
  <c r="O57" i="18"/>
  <c r="D27" i="18"/>
  <c r="M6" i="18"/>
  <c r="J64" i="18"/>
  <c r="D32" i="18"/>
  <c r="O105" i="18"/>
  <c r="I71" i="18"/>
  <c r="I37" i="18"/>
  <c r="M10" i="18"/>
  <c r="M79" i="18"/>
  <c r="A50" i="18"/>
  <c r="H42" i="18"/>
  <c r="J88" i="18"/>
  <c r="I72" i="18"/>
  <c r="B59" i="18"/>
  <c r="Q59" i="18" s="1"/>
  <c r="M45" i="18"/>
  <c r="C27" i="18"/>
  <c r="C17" i="18"/>
  <c r="C7" i="18"/>
  <c r="J69" i="18"/>
  <c r="A36" i="18"/>
  <c r="I12" i="18"/>
  <c r="M71" i="18"/>
  <c r="M40" i="18"/>
  <c r="B14" i="18"/>
  <c r="Q14" i="18" s="1"/>
  <c r="K49" i="18"/>
  <c r="A97" i="18"/>
  <c r="H26" i="18"/>
  <c r="D63" i="18"/>
  <c r="K36" i="18"/>
  <c r="I87" i="18"/>
  <c r="J101" i="18"/>
  <c r="K58" i="18"/>
  <c r="O36" i="18"/>
  <c r="O6" i="18"/>
  <c r="C51" i="18"/>
  <c r="A12" i="18"/>
  <c r="I53" i="18"/>
  <c r="I26" i="18"/>
  <c r="I25" i="18"/>
  <c r="J102" i="18"/>
  <c r="A9" i="18"/>
  <c r="B87" i="18"/>
  <c r="Q87" i="18" s="1"/>
  <c r="D87" i="18"/>
  <c r="C34" i="18"/>
  <c r="J6" i="18"/>
  <c r="D68" i="18"/>
  <c r="M21" i="18"/>
  <c r="J70" i="18"/>
  <c r="K26" i="18"/>
  <c r="L91" i="18"/>
  <c r="I97" i="18"/>
  <c r="A49" i="18"/>
  <c r="M57" i="18"/>
  <c r="C16" i="18"/>
  <c r="K63" i="18"/>
  <c r="A8" i="18"/>
  <c r="C52" i="18"/>
  <c r="P87" i="18"/>
  <c r="L47" i="18"/>
  <c r="O52" i="18"/>
  <c r="O12" i="18"/>
  <c r="B44" i="18"/>
  <c r="Q44" i="18" s="1"/>
  <c r="A84" i="18"/>
  <c r="K22" i="18"/>
  <c r="M43" i="18"/>
  <c r="I41" i="18"/>
  <c r="M46" i="18"/>
  <c r="L27" i="18"/>
  <c r="I20" i="18"/>
  <c r="A20" i="18"/>
  <c r="P62" i="18"/>
  <c r="B7" i="18"/>
  <c r="Q7" i="18" s="1"/>
  <c r="K34" i="18"/>
  <c r="B97" i="18"/>
  <c r="Q97" i="18" s="1"/>
  <c r="H76" i="18"/>
  <c r="L99" i="18"/>
  <c r="I44" i="18"/>
  <c r="J12" i="18"/>
  <c r="I43" i="18"/>
  <c r="D83" i="18"/>
  <c r="B22" i="18"/>
  <c r="Q22" i="18" s="1"/>
  <c r="J42" i="18"/>
  <c r="K40" i="18"/>
  <c r="L28" i="18"/>
  <c r="M26" i="18"/>
  <c r="P50" i="18"/>
  <c r="H79" i="18"/>
  <c r="J23" i="18"/>
  <c r="O61" i="18"/>
  <c r="D50" i="18"/>
  <c r="K44" i="18"/>
  <c r="M96" i="18"/>
  <c r="A76" i="18"/>
  <c r="C99" i="18"/>
  <c r="P43" i="18"/>
  <c r="J105" i="18"/>
  <c r="D34" i="18"/>
  <c r="H82" i="18"/>
  <c r="L21" i="18"/>
  <c r="K41" i="18"/>
  <c r="L23" i="18"/>
  <c r="M27" i="18"/>
  <c r="P25" i="18"/>
  <c r="B96" i="18"/>
  <c r="Q96" i="18" s="1"/>
  <c r="P97" i="18"/>
  <c r="A104" i="18"/>
  <c r="M68" i="18"/>
  <c r="M12" i="18"/>
  <c r="P21" i="18"/>
  <c r="B24" i="18"/>
  <c r="Q24" i="18" s="1"/>
  <c r="H12" i="18"/>
  <c r="D7" i="18"/>
  <c r="D80" i="18"/>
  <c r="P7" i="18"/>
  <c r="D96" i="18"/>
  <c r="K70" i="18"/>
  <c r="P82" i="18"/>
  <c r="L79" i="18"/>
  <c r="L94" i="18"/>
  <c r="H58" i="18"/>
  <c r="H85" i="18"/>
  <c r="L55" i="18"/>
  <c r="C23" i="18"/>
  <c r="H36" i="18"/>
  <c r="O83" i="18"/>
  <c r="D78" i="18"/>
  <c r="D57" i="18"/>
  <c r="O56" i="18"/>
  <c r="O15" i="18"/>
  <c r="A35" i="18"/>
  <c r="O51" i="18"/>
  <c r="A48" i="18"/>
  <c r="P44" i="18"/>
  <c r="K53" i="18"/>
  <c r="I96" i="18"/>
  <c r="L75" i="18"/>
  <c r="J98" i="18"/>
  <c r="J43" i="18"/>
  <c r="L104" i="18"/>
  <c r="M33" i="18"/>
  <c r="I69" i="18"/>
  <c r="D21" i="18"/>
  <c r="I18" i="18"/>
  <c r="M22" i="18"/>
  <c r="L20" i="18"/>
  <c r="A25" i="18"/>
  <c r="H75" i="18"/>
  <c r="B43" i="18"/>
  <c r="Q43" i="18" s="1"/>
  <c r="H33" i="18"/>
  <c r="K17" i="18"/>
  <c r="M19" i="18"/>
  <c r="L16" i="18"/>
  <c r="I85" i="18"/>
  <c r="K88" i="18"/>
  <c r="J103" i="18"/>
  <c r="P86" i="18"/>
  <c r="B67" i="18"/>
  <c r="Q67" i="18" s="1"/>
  <c r="J81" i="18"/>
  <c r="A78" i="18"/>
  <c r="A82" i="18"/>
  <c r="K102" i="18"/>
  <c r="K7" i="18"/>
  <c r="M76" i="18"/>
  <c r="C66" i="18"/>
  <c r="D89" i="18"/>
  <c r="J22" i="18"/>
  <c r="C61" i="18"/>
  <c r="L6" i="18"/>
  <c r="I35" i="18"/>
  <c r="B53" i="18"/>
  <c r="Q53" i="18" s="1"/>
  <c r="O88" i="18"/>
  <c r="D6" i="18"/>
  <c r="B49" i="18"/>
  <c r="Q49" i="18" s="1"/>
  <c r="I56" i="18"/>
  <c r="O47" i="18"/>
  <c r="O32" i="18"/>
  <c r="I50" i="18"/>
  <c r="K19" i="18"/>
  <c r="O22" i="18"/>
  <c r="B56" i="18"/>
  <c r="Q56" i="18" s="1"/>
  <c r="H88" i="18"/>
  <c r="I86" i="18"/>
  <c r="H66" i="18"/>
  <c r="P81" i="18"/>
  <c r="K42" i="18"/>
  <c r="C103" i="18"/>
  <c r="M29" i="18"/>
  <c r="B64" i="18"/>
  <c r="Q64" i="18" s="1"/>
  <c r="A21" i="18"/>
  <c r="P18" i="18"/>
  <c r="C80" i="18"/>
  <c r="J32" i="18"/>
  <c r="O49" i="18"/>
  <c r="H55" i="18"/>
  <c r="L84" i="18"/>
  <c r="B86" i="18"/>
  <c r="Q86" i="18" s="1"/>
  <c r="A66" i="18"/>
  <c r="H81" i="18"/>
  <c r="J33" i="18"/>
  <c r="O81" i="18"/>
  <c r="H21" i="18"/>
  <c r="I63" i="18"/>
  <c r="M8" i="18"/>
  <c r="M15" i="18"/>
  <c r="B20" i="18"/>
  <c r="Q20" i="18" s="1"/>
  <c r="H99" i="18"/>
  <c r="M85" i="18"/>
  <c r="L65" i="18"/>
  <c r="L80" i="18"/>
  <c r="C33" i="18"/>
  <c r="A81" i="18"/>
  <c r="P20" i="18"/>
  <c r="K51" i="18"/>
  <c r="H8" i="18"/>
  <c r="P14" i="18"/>
  <c r="A90" i="18"/>
  <c r="O97" i="18"/>
  <c r="H65" i="18"/>
  <c r="D92" i="18"/>
  <c r="L58" i="18"/>
  <c r="A103" i="18"/>
  <c r="K66" i="18"/>
  <c r="I62" i="18"/>
  <c r="O79" i="18"/>
  <c r="I58" i="18"/>
  <c r="C102" i="18"/>
  <c r="P35" i="18"/>
  <c r="K75" i="18"/>
  <c r="I51" i="18"/>
  <c r="C57" i="18"/>
  <c r="L48" i="18"/>
  <c r="K68" i="18"/>
  <c r="H48" i="18"/>
  <c r="I49" i="18"/>
  <c r="B46" i="18"/>
  <c r="Q46" i="18" s="1"/>
  <c r="O54" i="18"/>
  <c r="J15" i="18"/>
  <c r="M50" i="18"/>
  <c r="G8" i="8"/>
  <c r="H8" i="8"/>
  <c r="G7" i="8"/>
  <c r="H7" i="8"/>
  <c r="E47" i="7"/>
  <c r="F28" i="8"/>
  <c r="F27" i="8"/>
  <c r="F29" i="8"/>
  <c r="F31" i="8"/>
  <c r="F30" i="8"/>
  <c r="H10" i="16" l="1"/>
  <c r="G10" i="16"/>
  <c r="H7" i="16"/>
  <c r="G7" i="16"/>
  <c r="H9" i="16"/>
  <c r="G9" i="16"/>
  <c r="H11" i="16"/>
  <c r="G11" i="16"/>
  <c r="H8" i="16"/>
  <c r="G8" i="16"/>
  <c r="H6" i="16"/>
  <c r="G6" i="16"/>
  <c r="E17" i="7"/>
  <c r="E22" i="7"/>
  <c r="E32" i="7"/>
  <c r="E12" i="7"/>
  <c r="E42" i="7"/>
  <c r="F17" i="7"/>
  <c r="F37" i="7"/>
  <c r="F27" i="7"/>
  <c r="H30" i="8"/>
  <c r="G30" i="8"/>
  <c r="G29" i="8"/>
  <c r="H29" i="8"/>
  <c r="G28" i="8"/>
  <c r="H28" i="8"/>
  <c r="G31" i="8"/>
  <c r="H31" i="8"/>
  <c r="H27" i="8"/>
  <c r="G27" i="8"/>
  <c r="F29" i="16" l="1"/>
  <c r="G29" i="16" s="1"/>
  <c r="F31" i="15"/>
  <c r="G31" i="15" s="1"/>
  <c r="F28" i="15"/>
  <c r="G28" i="15" s="1"/>
  <c r="F28" i="16"/>
  <c r="H28" i="16" s="1"/>
  <c r="F29" i="15"/>
  <c r="G29" i="15" s="1"/>
  <c r="F30" i="15"/>
  <c r="H30" i="15" s="1"/>
  <c r="F30" i="16"/>
  <c r="H30" i="16" s="1"/>
  <c r="F27" i="15"/>
  <c r="G27" i="15" s="1"/>
  <c r="F27" i="16"/>
  <c r="H27" i="16" s="1"/>
  <c r="F31" i="16"/>
  <c r="H31" i="16" s="1"/>
  <c r="H29" i="16" l="1"/>
  <c r="H28" i="15"/>
  <c r="H31" i="15"/>
  <c r="G28" i="16"/>
  <c r="G30" i="15"/>
  <c r="H27" i="15"/>
  <c r="H29" i="15"/>
  <c r="G30" i="16"/>
  <c r="G31" i="16"/>
  <c r="G27" i="16"/>
</calcChain>
</file>

<file path=xl/sharedStrings.xml><?xml version="1.0" encoding="utf-8"?>
<sst xmlns="http://schemas.openxmlformats.org/spreadsheetml/2006/main" count="3682" uniqueCount="271">
  <si>
    <t>DATE:</t>
  </si>
  <si>
    <t>CHAPTER:</t>
  </si>
  <si>
    <t>Chapter</t>
  </si>
  <si>
    <t>NAME OF COMPETITION:</t>
  </si>
  <si>
    <t>B</t>
  </si>
  <si>
    <t>D</t>
  </si>
  <si>
    <t>E</t>
  </si>
  <si>
    <t>A</t>
  </si>
  <si>
    <t>C</t>
  </si>
  <si>
    <t>THROWLINE</t>
  </si>
  <si>
    <t>TOTAL SCORE</t>
  </si>
  <si>
    <t>Side 1 Total</t>
  </si>
  <si>
    <t>Side 2 Total</t>
  </si>
  <si>
    <t>min</t>
  </si>
  <si>
    <t>sec</t>
  </si>
  <si>
    <t>1/100</t>
  </si>
  <si>
    <t>TIME POINTS</t>
  </si>
  <si>
    <t>FINAL SCORE</t>
  </si>
  <si>
    <t>FINAL TIME
(in secs)</t>
  </si>
  <si>
    <t>Aerial Rescue</t>
  </si>
  <si>
    <t>Name</t>
  </si>
  <si>
    <t>Score</t>
  </si>
  <si>
    <t>Belayed Speed Climb</t>
  </si>
  <si>
    <t>Time</t>
  </si>
  <si>
    <t>Secured Footlock</t>
  </si>
  <si>
    <t>Throwline</t>
  </si>
  <si>
    <t>Work Climb</t>
  </si>
  <si>
    <t>Overall Preliminary Ranking</t>
  </si>
  <si>
    <t>BELAYED SPEED CLIMB</t>
  </si>
  <si>
    <t>Timer</t>
  </si>
  <si>
    <t>TIME
(in secs)</t>
  </si>
  <si>
    <t>TIME</t>
  </si>
  <si>
    <t>AVG.
TIME</t>
  </si>
  <si>
    <t>SCORE</t>
  </si>
  <si>
    <t>Fastest Time:</t>
  </si>
  <si>
    <t>Time (secs)</t>
  </si>
  <si>
    <t>SECURED FOOTLOCK</t>
  </si>
  <si>
    <r>
      <t xml:space="preserve">PENALTY
</t>
    </r>
    <r>
      <rPr>
        <sz val="11"/>
        <color theme="1"/>
        <rFont val="Calibri"/>
        <family val="2"/>
        <scheme val="minor"/>
      </rPr>
      <t>(+3 secs)</t>
    </r>
  </si>
  <si>
    <r>
      <t xml:space="preserve">TIME
</t>
    </r>
    <r>
      <rPr>
        <sz val="11"/>
        <color theme="1"/>
        <rFont val="Calibri"/>
        <family val="2"/>
        <scheme val="minor"/>
      </rPr>
      <t>(in secs)</t>
    </r>
  </si>
  <si>
    <t>AERIAL RESCUE</t>
  </si>
  <si>
    <t>NO.</t>
  </si>
  <si>
    <t>JUDGE</t>
  </si>
  <si>
    <t>TOTAL</t>
  </si>
  <si>
    <t>AVG.
MIDDLE
SCORE</t>
  </si>
  <si>
    <t>TIME LIMIT FOR EVENT (secs)=</t>
  </si>
  <si>
    <t>RANK</t>
  </si>
  <si>
    <t>TIMER</t>
  </si>
  <si>
    <t>DQ</t>
  </si>
  <si>
    <t>WORK CLIMB</t>
  </si>
  <si>
    <t>FASTEST TIME (in secs):</t>
  </si>
  <si>
    <t>FIRST TIME 
(in secs)</t>
  </si>
  <si>
    <t>WORK
CLIMB RANK</t>
  </si>
  <si>
    <t>Throwline Ranking Tiebreaker</t>
  </si>
  <si>
    <t>Calculation of Time</t>
  </si>
  <si>
    <r>
      <t xml:space="preserve">TOTAL PENALTIES
</t>
    </r>
    <r>
      <rPr>
        <sz val="11"/>
        <color theme="1"/>
        <rFont val="Calibri"/>
        <family val="2"/>
        <scheme val="minor"/>
      </rPr>
      <t>(0-13)</t>
    </r>
  </si>
  <si>
    <t>HANDSAW STATION</t>
  </si>
  <si>
    <t>LIMB TOSS STATION</t>
  </si>
  <si>
    <t>POLE PRUNER STATION</t>
  </si>
  <si>
    <t>LIMB WALK STATION</t>
  </si>
  <si>
    <t>LANDING STATION</t>
  </si>
  <si>
    <t>SCORING POINTS</t>
  </si>
  <si>
    <t>DISCRETIONARY POINTS</t>
  </si>
  <si>
    <t>RISK ASSESSMENT</t>
  </si>
  <si>
    <t>ASCENT &amp; MOVEMENT</t>
  </si>
  <si>
    <t>CASUALTY ASSESSMENT</t>
  </si>
  <si>
    <t>DESCENT</t>
  </si>
  <si>
    <t>LANDING</t>
  </si>
  <si>
    <t>ASCENT&amp; MOVEMENT</t>
  </si>
  <si>
    <t>INSTALLATION</t>
  </si>
  <si>
    <t>THROWLINE INSTALLATION</t>
  </si>
  <si>
    <t>HEIGHT OF UNION</t>
  </si>
  <si>
    <t>BONUS THROW</t>
  </si>
  <si>
    <t>VISUAL ASSESSMENT</t>
  </si>
  <si>
    <t>EFFICIENT SET UP</t>
  </si>
  <si>
    <t>ENTRY ALWAYS SECURE</t>
  </si>
  <si>
    <t>SMOOTH ASCENT</t>
  </si>
  <si>
    <t>SETUP</t>
  </si>
  <si>
    <t>ROPE MANAGEMENT</t>
  </si>
  <si>
    <t>TIE-IN POINT</t>
  </si>
  <si>
    <t>CONFIDENT POSTURE</t>
  </si>
  <si>
    <t>OVERALL WORK PLAN</t>
  </si>
  <si>
    <t>COMPLETED STATION</t>
  </si>
  <si>
    <t>PENALTIES</t>
  </si>
  <si>
    <t>BONUS</t>
  </si>
  <si>
    <t>WELL-PLANNED</t>
  </si>
  <si>
    <t>DESCENT SPEED</t>
  </si>
  <si>
    <t>SMOOTH GEAR RETRIEVAL</t>
  </si>
  <si>
    <t>SAFE GEAR RETRIEVAL</t>
  </si>
  <si>
    <t>OVERALL SKILL</t>
  </si>
  <si>
    <t>INNOVATION</t>
  </si>
  <si>
    <t>SAFE WORK PRACTICES</t>
  </si>
  <si>
    <t>UNSAFE ACTS</t>
  </si>
  <si>
    <t>MANDATORY PENALTY: GEAR RETRIEVAL</t>
  </si>
  <si>
    <t>DISCRETIONARY PENALTIES</t>
  </si>
  <si>
    <t>MEAN</t>
  </si>
  <si>
    <t>DIST. FROM MEAN</t>
  </si>
  <si>
    <t xml:space="preserve">
MEAN</t>
  </si>
  <si>
    <t>DIST.
FROM
MEAN</t>
  </si>
  <si>
    <t>AVG.
MIDDLE SCORE</t>
  </si>
  <si>
    <t>TIME IN SECS</t>
  </si>
  <si>
    <t>MASTERS' RANK</t>
  </si>
  <si>
    <t>Head-to-Head Footlock</t>
  </si>
  <si>
    <t>LANDING &amp; UNCLIPPING</t>
  </si>
  <si>
    <t>Time Difference:</t>
  </si>
  <si>
    <t>PLUMB BOB STATION</t>
  </si>
  <si>
    <t>COMPETITOR</t>
  </si>
  <si>
    <t>ROTATION</t>
  </si>
  <si>
    <t>CHAPTER</t>
  </si>
  <si>
    <t>Men's Preliminary Winners</t>
  </si>
  <si>
    <t>Masters' Winners</t>
  </si>
  <si>
    <t>MEN'S MASTERS' CHALLENGE</t>
  </si>
  <si>
    <t>EVENT TIME (in secs):</t>
  </si>
  <si>
    <t>+</t>
  </si>
  <si>
    <t>-</t>
  </si>
  <si>
    <t>SCORING POINTS TOTAL</t>
  </si>
  <si>
    <t>DISCR. POINTS TOTAL</t>
  </si>
  <si>
    <t>HANDSAW STATION 1</t>
  </si>
  <si>
    <t>HANDAW STATION 2</t>
  </si>
  <si>
    <t>OVERALL PRELIM RANKING</t>
  </si>
  <si>
    <t>FINAL SPEED CLIMB RANK</t>
  </si>
  <si>
    <r>
      <t xml:space="preserve">AVERAGE TIME 
</t>
    </r>
    <r>
      <rPr>
        <sz val="11"/>
        <color theme="1"/>
        <rFont val="Calibri"/>
        <family val="2"/>
        <scheme val="minor"/>
      </rPr>
      <t>(+ penalty)</t>
    </r>
  </si>
  <si>
    <t>FINAL FOOTLOCK RANK</t>
  </si>
  <si>
    <t>FINAL THROWLINE RANKING</t>
  </si>
  <si>
    <t>FIRST SCORE TIME</t>
  </si>
  <si>
    <t>FINAL SCORE TIME</t>
  </si>
  <si>
    <t>FINAL 
H-H RANKING</t>
  </si>
  <si>
    <t>These are not final scores. They are preliminary scores only if your chapter uses a scoreboard.</t>
  </si>
  <si>
    <t>Masters</t>
  </si>
  <si>
    <t>Click along the blue SAMPLE ROW to learn about data entry for Aerial Rescue.</t>
  </si>
  <si>
    <t xml:space="preserve">AERIAL RESCUE </t>
  </si>
  <si>
    <t>SPEED CLIMB</t>
  </si>
  <si>
    <t>(50 max)</t>
  </si>
  <si>
    <t xml:space="preserve">
(30 max)</t>
  </si>
  <si>
    <t xml:space="preserve">THROW LINE </t>
  </si>
  <si>
    <t xml:space="preserve">WORK CLIMB </t>
  </si>
  <si>
    <t xml:space="preserve"> 
(80 max)</t>
  </si>
  <si>
    <t>PRELIMINARY TOTAL</t>
  </si>
  <si>
    <t xml:space="preserve">
(200 max)</t>
  </si>
  <si>
    <t xml:space="preserve">
(sec)</t>
  </si>
  <si>
    <t>B. SPEED TIME</t>
  </si>
  <si>
    <t>(e.g. 5 mins = 300 secs)</t>
  </si>
  <si>
    <t>Click along the blue SAMPLE ROW to learn about data entry for Belayed Speed.</t>
  </si>
  <si>
    <t>Click along the blue SAMPLE ROW to learn about data entry for Secured Footlock.</t>
  </si>
  <si>
    <t>Click along the blue SAMPLE ROW to learn about data entry for Throwline.</t>
  </si>
  <si>
    <t>ALL BELLS RUNG?</t>
  </si>
  <si>
    <t>Click along the blue SAMPLE ROW to learn about data entry for Work Climb.</t>
  </si>
  <si>
    <t>NAME OF COMPETITION</t>
  </si>
  <si>
    <t>Click along the blue SAMPLE ROW to learn about data entry for Ascent Event.</t>
  </si>
  <si>
    <t>Fastest Ascent Time:</t>
  </si>
  <si>
    <t>FINAL ASCENT RANK</t>
  </si>
  <si>
    <t>SETUP TIME POINTS</t>
  </si>
  <si>
    <t>CHANGE OVER TIME POINTS</t>
  </si>
  <si>
    <t>AVERAGE ASCENT TIME</t>
  </si>
  <si>
    <r>
      <t xml:space="preserve">PENALTY
</t>
    </r>
    <r>
      <rPr>
        <sz val="11"/>
        <color theme="1"/>
        <rFont val="Calibri"/>
        <family val="2"/>
        <scheme val="minor"/>
      </rPr>
      <t>(0 or 3)</t>
    </r>
  </si>
  <si>
    <t>TIME IN SECONDS</t>
  </si>
  <si>
    <t>AVERAGE SETUP TIME</t>
  </si>
  <si>
    <t>AVERAGE CHANGE TIME</t>
  </si>
  <si>
    <t>RANK TIEBREAKER</t>
  </si>
  <si>
    <t>ASCENT EVENT</t>
  </si>
  <si>
    <t>Ascent Event</t>
  </si>
  <si>
    <t>Click along the blue SAMPLE ROW to learn about data entry for the Masters' Challenge.</t>
  </si>
  <si>
    <t>(sec)</t>
  </si>
  <si>
    <t>(30 max)</t>
  </si>
  <si>
    <t>(in sec)</t>
  </si>
  <si>
    <t xml:space="preserve">SPEED TIME </t>
  </si>
  <si>
    <r>
      <t xml:space="preserve">WORK CLIMB
</t>
    </r>
    <r>
      <rPr>
        <b/>
        <sz val="8"/>
        <color theme="1"/>
        <rFont val="Calibri"/>
        <family val="2"/>
        <scheme val="minor"/>
      </rPr>
      <t>(time not included)</t>
    </r>
    <r>
      <rPr>
        <b/>
        <sz val="12"/>
        <color theme="1"/>
        <rFont val="Calibri"/>
        <family val="2"/>
        <scheme val="minor"/>
      </rPr>
      <t xml:space="preserve"> </t>
    </r>
  </si>
  <si>
    <t>WORK CLIMB TIME</t>
  </si>
  <si>
    <t>Joe Arborist (Sample Row)</t>
  </si>
  <si>
    <t>Click along the blue SAMPLE ROW to learn about data entry for the overall scoresheet.</t>
  </si>
  <si>
    <t>OVERALL SCORESHEET</t>
  </si>
  <si>
    <t>GENDER</t>
  </si>
  <si>
    <t>OVERALL RANKING (WOMEN)</t>
  </si>
  <si>
    <t>OVERALL RANKING (MEN)</t>
  </si>
  <si>
    <t>MEN'S TOTAL</t>
  </si>
  <si>
    <t>WOMEN'S TOTAL</t>
  </si>
  <si>
    <t>MEN'S RANK</t>
  </si>
  <si>
    <t>WOMEN'S RANK</t>
  </si>
  <si>
    <t>MEN</t>
  </si>
  <si>
    <t>WOMEN</t>
  </si>
  <si>
    <t>Women's Preliminary Winners</t>
  </si>
  <si>
    <t>Overall Preliminary Winners</t>
  </si>
  <si>
    <t>OVERALL RANK</t>
  </si>
  <si>
    <t>Men Tiebreaker</t>
  </si>
  <si>
    <t>Women Tiebreaker</t>
  </si>
  <si>
    <t>Men score time</t>
  </si>
  <si>
    <t>women score time</t>
  </si>
  <si>
    <t>Men</t>
  </si>
  <si>
    <t>Women</t>
  </si>
  <si>
    <t>Fastest Women's Time:</t>
  </si>
  <si>
    <t>Fastest Men's Time:</t>
  </si>
  <si>
    <t>MEN RANK</t>
  </si>
  <si>
    <t>WOMEN RANK</t>
  </si>
  <si>
    <t>MEN'S SCORE</t>
  </si>
  <si>
    <t>WOMEN'S SCORE</t>
  </si>
  <si>
    <t>EFFIC'Y POINTS (MEN)</t>
  </si>
  <si>
    <t>EFFIC'Y POINTS (WOMEN)</t>
  </si>
  <si>
    <t>Men's Fastest Time:</t>
  </si>
  <si>
    <t>Women's Fastest Time:</t>
  </si>
  <si>
    <t>MEN'S FINAL</t>
  </si>
  <si>
    <t>WOMEN'S FINAL</t>
  </si>
  <si>
    <t>MEN'S ASCENT POINTS</t>
  </si>
  <si>
    <t>WOMEN'S ASCENT POINTS</t>
  </si>
  <si>
    <t>COMB'D FINAL SCORE</t>
  </si>
  <si>
    <t>MEN SCORE</t>
  </si>
  <si>
    <t>WOMEN SCORE</t>
  </si>
  <si>
    <t>Use the dropdown menu in cell K6 to assign Ascent Event or Secured Footlock.</t>
  </si>
  <si>
    <t xml:space="preserve">SCOREBOARD </t>
  </si>
  <si>
    <t>TIMED OUT?</t>
  </si>
  <si>
    <t>ASCENT</t>
  </si>
  <si>
    <t>CHANGEOVER</t>
  </si>
  <si>
    <t>TIMED OUT? MISCONFIGURED? BOTH?</t>
  </si>
  <si>
    <t>ASCENT POINTS</t>
  </si>
  <si>
    <t>OVERALL SCORESHEET - MEN</t>
  </si>
  <si>
    <t>OVERALL RANKING</t>
  </si>
  <si>
    <t>OVERALL SCORESHEET - WOMEN</t>
  </si>
  <si>
    <r>
      <t xml:space="preserve">PENALTIES
</t>
    </r>
    <r>
      <rPr>
        <sz val="10"/>
        <color theme="1"/>
        <rFont val="Calibri"/>
        <family val="2"/>
        <scheme val="minor"/>
      </rPr>
      <t>(0, 1, 2, 3, 4 or 5)</t>
    </r>
  </si>
  <si>
    <r>
      <t>POINTS</t>
    </r>
    <r>
      <rPr>
        <sz val="11"/>
        <color theme="1"/>
        <rFont val="Calibri"/>
        <family val="2"/>
        <scheme val="minor"/>
      </rPr>
      <t xml:space="preserve"> (0-15) each</t>
    </r>
  </si>
  <si>
    <t>VA</t>
  </si>
  <si>
    <t xml:space="preserve">
(35 max)</t>
  </si>
  <si>
    <t>BREAKING A LIMB ABOVE DIAMETER RANGE</t>
  </si>
  <si>
    <t>Bonus Point</t>
  </si>
  <si>
    <t>BONUS POINT (0,1)</t>
  </si>
  <si>
    <r>
      <t xml:space="preserve">BONUS
</t>
    </r>
    <r>
      <rPr>
        <sz val="11"/>
        <color theme="1"/>
        <rFont val="Calibri"/>
        <family val="2"/>
        <scheme val="minor"/>
      </rPr>
      <t>(0, 1, or 2)</t>
    </r>
  </si>
  <si>
    <t>MANDATORY PENALTY: AUDIBLE ALOFT</t>
  </si>
  <si>
    <t>MANDATORY PENALTY: AUDIBLE GROUND</t>
  </si>
  <si>
    <t>MANDATORY PENALTY: THROW OUTSIDE FLAGGED AREA</t>
  </si>
  <si>
    <t>If a competitor does not complete a task, they do not receive scoring or discretionary points for that station. Double-check scoresheets. If you see an incomplete task, you may need to zero out a station if points were given on the scoresheet.</t>
  </si>
  <si>
    <t>Click along the blue SAMPLE ROW to learn about data entry for Head-to-Head Ascent.</t>
  </si>
  <si>
    <t>HEAD-TO-HEAD ASCENT</t>
  </si>
  <si>
    <t>Head-to-Head Ascent</t>
  </si>
  <si>
    <t>AVERAGE TIME</t>
  </si>
  <si>
    <r>
      <t xml:space="preserve">PENALTY
</t>
    </r>
    <r>
      <rPr>
        <sz val="9"/>
        <color theme="1"/>
        <rFont val="Calibri"/>
        <family val="2"/>
        <scheme val="minor"/>
      </rPr>
      <t>(0, 1, 2, or 3)</t>
    </r>
  </si>
  <si>
    <t>CONTROL OF MOVEMENT</t>
  </si>
  <si>
    <t>Carlos Banuelos</t>
  </si>
  <si>
    <t>Illinois</t>
  </si>
  <si>
    <t>Male</t>
  </si>
  <si>
    <t>Katie Becker</t>
  </si>
  <si>
    <t>Female</t>
  </si>
  <si>
    <t>Kelly Marie Bougher</t>
  </si>
  <si>
    <t>Libby Bower</t>
  </si>
  <si>
    <t>Dana Brelowski</t>
  </si>
  <si>
    <t>Grace Ehlinger</t>
  </si>
  <si>
    <t>Edward Fermoso</t>
  </si>
  <si>
    <t>Katie Fleming</t>
  </si>
  <si>
    <t>Tyler Ford</t>
  </si>
  <si>
    <t>Fabian Gaytan</t>
  </si>
  <si>
    <t>Mel C Hamilton</t>
  </si>
  <si>
    <t>Luis Felipe</t>
  </si>
  <si>
    <t>Cameron Hughes</t>
  </si>
  <si>
    <t>Patrick Kelsch</t>
  </si>
  <si>
    <t>Abdon Leon-Espinoza</t>
  </si>
  <si>
    <t>Lisa Mende</t>
  </si>
  <si>
    <t>Aaron Morit</t>
  </si>
  <si>
    <t>Beau Nagan</t>
  </si>
  <si>
    <t>Phil Reth</t>
  </si>
  <si>
    <t>Ryan Sams</t>
  </si>
  <si>
    <t>Daniel Sancen</t>
  </si>
  <si>
    <t>Sam Soltswisch</t>
  </si>
  <si>
    <t>Janet Sonntag</t>
  </si>
  <si>
    <t>Leonardo Sotelo</t>
  </si>
  <si>
    <t>Logan Stine</t>
  </si>
  <si>
    <t>Billy Volchko</t>
  </si>
  <si>
    <t>Cody Schwartz</t>
  </si>
  <si>
    <t>Andrew Barnard</t>
  </si>
  <si>
    <t>Samuel John Sapyta</t>
  </si>
  <si>
    <t>Michigan</t>
  </si>
  <si>
    <t>Timed Out</t>
  </si>
  <si>
    <t>Misconfigured</t>
  </si>
  <si>
    <t>TO</t>
  </si>
  <si>
    <t>yes</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</si>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</sst>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1"/>
      <name val="Calibri"/>
      <family val="2"/>
      <scheme val="minor"/>
    </font>
    <font>
      <b/>
      <sz val="14"/>
      <color theme="1"/>
      <name val="Calibri"/>
      <family val="2"/>
      <scheme val="minor"/>
    </font>
    <font>
      <b/>
      <sz val="18"/>
      <color theme="1"/>
      <name val="Calibri"/>
      <family val="2"/>
      <scheme val="minor"/>
    </font>
    <font>
      <b/>
      <sz val="16"/>
      <color theme="1"/>
      <name val="Calibri"/>
      <family val="2"/>
      <scheme val="minor"/>
    </font>
    <font>
      <b/>
      <sz val="12"/>
      <color theme="1"/>
      <name val="Calibri"/>
      <family val="2"/>
      <scheme val="minor"/>
    </font>
    <font>
      <b/>
      <sz val="12"/>
      <color rgb="FFFF0000"/>
      <name val="Calibri"/>
      <family val="2"/>
      <scheme val="minor"/>
    </font>
    <font>
      <b/>
      <sz val="12"/>
      <name val="Calibri"/>
      <family val="2"/>
      <scheme val="minor"/>
    </font>
    <font>
      <b/>
      <sz val="16"/>
      <color rgb="FFFF0000"/>
      <name val="Calibri"/>
      <family val="2"/>
      <scheme val="minor"/>
    </font>
    <font>
      <b/>
      <sz val="14"/>
      <color rgb="FFFF0000"/>
      <name val="Calibri"/>
      <family val="2"/>
      <scheme val="minor"/>
    </font>
    <font>
      <b/>
      <sz val="10"/>
      <color theme="1"/>
      <name val="Calibri"/>
      <family val="2"/>
      <scheme val="minor"/>
    </font>
    <font>
      <sz val="10"/>
      <color theme="1"/>
      <name val="Calibri"/>
      <family val="2"/>
      <scheme val="minor"/>
    </font>
    <font>
      <sz val="11"/>
      <name val="Calibri"/>
      <family val="2"/>
      <scheme val="minor"/>
    </font>
    <font>
      <b/>
      <sz val="14"/>
      <name val="Calibri"/>
      <family val="2"/>
      <scheme val="minor"/>
    </font>
    <font>
      <b/>
      <sz val="18"/>
      <color rgb="FFFF0000"/>
      <name val="Calibri"/>
      <family val="2"/>
      <scheme val="minor"/>
    </font>
    <font>
      <b/>
      <sz val="26"/>
      <color theme="1"/>
      <name val="Calibri"/>
      <family val="2"/>
      <scheme val="minor"/>
    </font>
    <font>
      <b/>
      <sz val="12"/>
      <color theme="4" tint="-0.499984740745262"/>
      <name val="Calibri"/>
      <family val="2"/>
      <scheme val="minor"/>
    </font>
    <font>
      <b/>
      <u/>
      <sz val="14"/>
      <name val="Calibri"/>
      <family val="2"/>
      <scheme val="minor"/>
    </font>
    <font>
      <b/>
      <sz val="11"/>
      <color rgb="FFFF0000"/>
      <name val="Calibri"/>
      <family val="2"/>
      <scheme val="minor"/>
    </font>
    <font>
      <b/>
      <sz val="11"/>
      <color rgb="FFFF0000"/>
      <name val="Calibri"/>
      <family val="2"/>
    </font>
    <font>
      <b/>
      <sz val="8"/>
      <color theme="1"/>
      <name val="Calibri"/>
      <family val="2"/>
      <scheme val="minor"/>
    </font>
    <font>
      <b/>
      <sz val="10"/>
      <name val="Calibri"/>
      <family val="2"/>
      <scheme val="minor"/>
    </font>
    <font>
      <b/>
      <sz val="14"/>
      <color rgb="FFFF0000"/>
      <name val="Calibri"/>
      <family val="2"/>
    </font>
    <font>
      <b/>
      <sz val="18"/>
      <name val="Calibri"/>
      <family val="2"/>
      <scheme val="minor"/>
    </font>
    <font>
      <sz val="9"/>
      <color theme="1"/>
      <name val="Calibri"/>
      <family val="2"/>
      <scheme val="minor"/>
    </font>
    <font>
      <b/>
      <sz val="20"/>
      <color rgb="FFFF0000"/>
      <name val="Calibri"/>
      <family val="2"/>
      <scheme val="minor"/>
    </font>
    <font>
      <b/>
      <i/>
      <sz val="11"/>
      <name val="Calibri"/>
      <family val="2"/>
      <scheme val="minor"/>
    </font>
    <font>
      <b/>
      <sz val="11"/>
      <name val="Calibri"/>
      <family val="2"/>
      <scheme val="minor"/>
    </font>
    <font>
      <b/>
      <i/>
      <sz val="12"/>
      <name val="Calibri"/>
      <family val="2"/>
      <scheme val="minor"/>
    </font>
    <font>
      <b/>
      <sz val="14"/>
      <color rgb="FF7030A0"/>
      <name val="Calibri"/>
      <family val="2"/>
      <scheme val="minor"/>
    </font>
    <font>
      <b/>
      <sz val="20"/>
      <color theme="1"/>
      <name val="Calibri"/>
      <family val="2"/>
      <scheme val="minor"/>
    </font>
  </fonts>
  <fills count="23">
    <fill>
      <patternFill patternType="none"/>
    </fill>
    <fill>
      <patternFill patternType="gray125"/>
    </fill>
    <fill>
      <patternFill patternType="solid">
        <fgColor theme="9" tint="-0.249977111117893"/>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rgb="FF7030A0"/>
        <bgColor indexed="64"/>
      </patternFill>
    </fill>
    <fill>
      <patternFill patternType="solid">
        <fgColor theme="5" tint="0.59999389629810485"/>
        <bgColor indexed="64"/>
      </patternFill>
    </fill>
    <fill>
      <patternFill patternType="solid">
        <fgColor rgb="FFFFFF00"/>
        <bgColor indexed="64"/>
      </patternFill>
    </fill>
    <fill>
      <patternFill patternType="lightUp">
        <bgColor rgb="FFFF0000"/>
      </patternFill>
    </fill>
    <fill>
      <patternFill patternType="solid">
        <fgColor theme="8" tint="0.39997558519241921"/>
        <bgColor indexed="64"/>
      </patternFill>
    </fill>
    <fill>
      <patternFill patternType="solid">
        <fgColor rgb="FFFF99FF"/>
        <bgColor indexed="64"/>
      </patternFill>
    </fill>
    <fill>
      <patternFill patternType="lightUp">
        <fgColor theme="0"/>
        <bgColor theme="8" tint="0.39997558519241921"/>
      </patternFill>
    </fill>
    <fill>
      <patternFill patternType="lightUp">
        <fgColor theme="0"/>
      </patternFill>
    </fill>
    <fill>
      <patternFill patternType="lightUp">
        <fgColor theme="0"/>
        <bgColor theme="8" tint="0.39991454817346722"/>
      </patternFill>
    </fill>
    <fill>
      <patternFill patternType="lightUp">
        <fgColor theme="0"/>
        <bgColor theme="8" tint="0.39994506668294322"/>
      </patternFill>
    </fill>
    <fill>
      <patternFill patternType="lightDown">
        <fgColor theme="0"/>
        <bgColor theme="8" tint="0.39994506668294322"/>
      </patternFill>
    </fill>
    <fill>
      <patternFill patternType="solid">
        <fgColor theme="0" tint="-4.9989318521683403E-2"/>
        <bgColor indexed="64"/>
      </patternFill>
    </fill>
    <fill>
      <patternFill patternType="solid">
        <fgColor rgb="FFFFFF00"/>
        <bgColor rgb="FFFFFF00"/>
      </patternFill>
    </fill>
  </fills>
  <borders count="11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bottom style="thin">
        <color indexed="64"/>
      </bottom>
      <diagonal/>
    </border>
    <border>
      <left/>
      <right/>
      <top style="thin">
        <color indexed="64"/>
      </top>
      <bottom style="thin">
        <color indexed="64"/>
      </bottom>
      <diagonal/>
    </border>
    <border diagonalUp="1" diagonalDown="1">
      <left/>
      <right/>
      <top style="thin">
        <color indexed="64"/>
      </top>
      <bottom style="thin">
        <color indexed="64"/>
      </bottom>
      <diagonal style="thin">
        <color indexed="64"/>
      </diagonal>
    </border>
    <border diagonalUp="1" diagonalDown="1">
      <left/>
      <right/>
      <top style="thin">
        <color indexed="64"/>
      </top>
      <bottom style="medium">
        <color indexed="64"/>
      </bottom>
      <diagonal style="thin">
        <color indexed="64"/>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 diagonalUp="1" diagonalDown="1">
      <left/>
      <right/>
      <top style="thin">
        <color indexed="64"/>
      </top>
      <bottom/>
      <diagonal style="thin">
        <color indexed="64"/>
      </diagonal>
    </border>
    <border>
      <left/>
      <right style="thick">
        <color indexed="64"/>
      </right>
      <top style="medium">
        <color indexed="64"/>
      </top>
      <bottom/>
      <diagonal/>
    </border>
    <border>
      <left style="thick">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ck">
        <color indexed="64"/>
      </right>
      <top style="medium">
        <color indexed="64"/>
      </top>
      <bottom/>
      <diagonal/>
    </border>
    <border>
      <left style="medium">
        <color indexed="64"/>
      </left>
      <right style="thick">
        <color indexed="64"/>
      </right>
      <top style="thin">
        <color indexed="64"/>
      </top>
      <bottom/>
      <diagonal/>
    </border>
    <border>
      <left style="medium">
        <color indexed="64"/>
      </left>
      <right style="thick">
        <color indexed="64"/>
      </right>
      <top style="thin">
        <color indexed="64"/>
      </top>
      <bottom style="medium">
        <color indexed="64"/>
      </bottom>
      <diagonal/>
    </border>
    <border>
      <left style="medium">
        <color indexed="64"/>
      </left>
      <right style="thick">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diagonal/>
    </border>
    <border>
      <left/>
      <right style="thin">
        <color indexed="64"/>
      </right>
      <top style="medium">
        <color indexed="64"/>
      </top>
      <bottom/>
      <diagonal/>
    </border>
    <border diagonalUp="1" diagonalDown="1">
      <left style="medium">
        <color indexed="64"/>
      </left>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diagonalUp="1" diagonalDown="1">
      <left style="medium">
        <color indexed="64"/>
      </left>
      <right/>
      <top/>
      <bottom style="thin">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diagonalUp="1" diagonalDown="1">
      <left/>
      <right style="medium">
        <color indexed="64"/>
      </right>
      <top/>
      <bottom style="thin">
        <color indexed="64"/>
      </bottom>
      <diagonal style="thin">
        <color indexed="64"/>
      </diagonal>
    </border>
    <border>
      <left style="thin">
        <color indexed="64"/>
      </left>
      <right style="thick">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ck">
        <color indexed="64"/>
      </right>
      <top/>
      <bottom style="medium">
        <color indexed="64"/>
      </bottom>
      <diagonal/>
    </border>
    <border diagonalUp="1" diagonalDown="1">
      <left style="medium">
        <color indexed="64"/>
      </left>
      <right/>
      <top/>
      <bottom style="medium">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style="medium">
        <color indexed="64"/>
      </left>
      <right style="thick">
        <color indexed="64"/>
      </right>
      <top style="thin">
        <color indexed="64"/>
      </top>
      <bottom style="thin">
        <color indexed="64"/>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medium">
        <color indexed="64"/>
      </left>
      <right style="thick">
        <color indexed="64"/>
      </right>
      <top style="medium">
        <color indexed="64"/>
      </top>
      <bottom style="thin">
        <color indexed="64"/>
      </bottom>
      <diagonal/>
    </border>
    <border diagonalUp="1" diagonalDown="1">
      <left style="thin">
        <color indexed="64"/>
      </left>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style="medium">
        <color indexed="64"/>
      </left>
      <right/>
      <top style="thin">
        <color indexed="64"/>
      </top>
      <bottom style="medium">
        <color indexed="64"/>
      </bottom>
      <diagonal style="thin">
        <color indexed="64"/>
      </diagonal>
    </border>
    <border>
      <left style="medium">
        <color indexed="64"/>
      </left>
      <right/>
      <top style="thin">
        <color indexed="64"/>
      </top>
      <bottom/>
      <diagonal/>
    </border>
  </borders>
  <cellStyleXfs count="1">
    <xf numFmtId="0" fontId="0" fillId="0" borderId="0"/>
  </cellStyleXfs>
  <cellXfs count="1551">
    <xf numFmtId="0" fontId="0" fillId="0" borderId="0" xfId="0"/>
    <xf numFmtId="0" fontId="0" fillId="0" borderId="0" xfId="0" applyAlignment="1">
      <alignment horizontal="center"/>
    </xf>
    <xf numFmtId="0" fontId="3" fillId="0" borderId="0" xfId="0" applyFont="1"/>
    <xf numFmtId="0" fontId="2" fillId="5" borderId="1" xfId="0" applyFont="1" applyFill="1" applyBorder="1" applyAlignment="1">
      <alignment horizontal="center" vertical="center"/>
    </xf>
    <xf numFmtId="0" fontId="5" fillId="0" borderId="0" xfId="0" applyFont="1" applyAlignment="1">
      <alignment horizontal="center" wrapText="1"/>
    </xf>
    <xf numFmtId="0" fontId="0" fillId="5" borderId="8" xfId="0" applyFill="1" applyBorder="1" applyAlignment="1">
      <alignment horizontal="center"/>
    </xf>
    <xf numFmtId="0" fontId="1" fillId="5" borderId="18" xfId="0" applyFont="1" applyFill="1" applyBorder="1" applyAlignment="1">
      <alignment horizontal="center" wrapText="1"/>
    </xf>
    <xf numFmtId="0" fontId="0" fillId="0" borderId="21" xfId="0" applyBorder="1" applyAlignment="1">
      <alignment horizontal="center"/>
    </xf>
    <xf numFmtId="0" fontId="0" fillId="0" borderId="22" xfId="0" applyBorder="1" applyAlignment="1">
      <alignment horizontal="center"/>
    </xf>
    <xf numFmtId="0" fontId="1" fillId="4" borderId="9" xfId="0" applyFont="1" applyFill="1" applyBorder="1" applyAlignment="1">
      <alignment horizontal="center"/>
    </xf>
    <xf numFmtId="0" fontId="1" fillId="4" borderId="18" xfId="0" applyFont="1" applyFill="1" applyBorder="1" applyAlignment="1">
      <alignment horizontal="center"/>
    </xf>
    <xf numFmtId="0" fontId="0" fillId="3" borderId="21" xfId="0" applyFill="1" applyBorder="1" applyAlignment="1">
      <alignment horizontal="center"/>
    </xf>
    <xf numFmtId="2" fontId="0" fillId="0" borderId="0" xfId="0" applyNumberFormat="1"/>
    <xf numFmtId="0" fontId="1" fillId="0" borderId="24" xfId="0" applyFont="1" applyBorder="1" applyAlignment="1">
      <alignment horizontal="center"/>
    </xf>
    <xf numFmtId="0" fontId="1" fillId="0" borderId="37" xfId="0" applyFont="1" applyBorder="1" applyAlignment="1">
      <alignment horizontal="center"/>
    </xf>
    <xf numFmtId="0" fontId="1" fillId="3" borderId="23" xfId="0" applyFont="1" applyFill="1" applyBorder="1" applyAlignment="1">
      <alignment horizontal="center"/>
    </xf>
    <xf numFmtId="0" fontId="1" fillId="3" borderId="24" xfId="0" applyFont="1" applyFill="1" applyBorder="1" applyAlignment="1">
      <alignment horizontal="center"/>
    </xf>
    <xf numFmtId="0" fontId="1" fillId="3" borderId="25" xfId="0" applyFont="1" applyFill="1" applyBorder="1" applyAlignment="1">
      <alignment horizontal="center"/>
    </xf>
    <xf numFmtId="0" fontId="1" fillId="0" borderId="23" xfId="0" applyFont="1" applyBorder="1" applyAlignment="1">
      <alignment horizontal="center"/>
    </xf>
    <xf numFmtId="0" fontId="1" fillId="0" borderId="25" xfId="0" applyFont="1" applyBorder="1" applyAlignment="1">
      <alignment horizontal="center"/>
    </xf>
    <xf numFmtId="0" fontId="2" fillId="5" borderId="31" xfId="0" applyFont="1" applyFill="1" applyBorder="1" applyAlignment="1">
      <alignment horizontal="center" vertical="center"/>
    </xf>
    <xf numFmtId="2" fontId="0" fillId="0" borderId="8" xfId="0" applyNumberFormat="1" applyBorder="1" applyAlignment="1">
      <alignment horizontal="center"/>
    </xf>
    <xf numFmtId="2" fontId="0" fillId="0" borderId="9" xfId="0" applyNumberFormat="1" applyBorder="1" applyAlignment="1">
      <alignment horizontal="center"/>
    </xf>
    <xf numFmtId="2" fontId="0" fillId="3" borderId="9" xfId="0" applyNumberFormat="1" applyFill="1" applyBorder="1" applyAlignment="1">
      <alignment horizontal="center"/>
    </xf>
    <xf numFmtId="15" fontId="2" fillId="0" borderId="6" xfId="0" applyNumberFormat="1" applyFont="1" applyBorder="1" applyAlignment="1">
      <alignment vertical="center"/>
    </xf>
    <xf numFmtId="2" fontId="0" fillId="0" borderId="21" xfId="0" applyNumberFormat="1" applyBorder="1" applyAlignment="1">
      <alignment horizontal="center"/>
    </xf>
    <xf numFmtId="0" fontId="2" fillId="0" borderId="33" xfId="0" applyFont="1" applyBorder="1"/>
    <xf numFmtId="0" fontId="2" fillId="0" borderId="0" xfId="0" applyFont="1"/>
    <xf numFmtId="0" fontId="0" fillId="0" borderId="61" xfId="0" applyBorder="1"/>
    <xf numFmtId="0" fontId="0" fillId="0" borderId="60" xfId="0" applyBorder="1"/>
    <xf numFmtId="2" fontId="0" fillId="3" borderId="21" xfId="0" applyNumberFormat="1" applyFill="1" applyBorder="1" applyAlignment="1">
      <alignment horizontal="center"/>
    </xf>
    <xf numFmtId="2" fontId="0" fillId="3" borderId="8" xfId="0" applyNumberFormat="1" applyFill="1" applyBorder="1" applyAlignment="1">
      <alignment horizontal="center"/>
    </xf>
    <xf numFmtId="0" fontId="1" fillId="0" borderId="53" xfId="0" applyFont="1" applyBorder="1" applyAlignment="1">
      <alignment horizontal="center"/>
    </xf>
    <xf numFmtId="0" fontId="1" fillId="3" borderId="29" xfId="0" applyFont="1" applyFill="1" applyBorder="1" applyAlignment="1">
      <alignment horizontal="center"/>
    </xf>
    <xf numFmtId="0" fontId="1" fillId="3" borderId="53" xfId="0" applyFont="1" applyFill="1" applyBorder="1" applyAlignment="1">
      <alignment horizontal="center"/>
    </xf>
    <xf numFmtId="0" fontId="1" fillId="3" borderId="50" xfId="0" applyFont="1" applyFill="1" applyBorder="1" applyAlignment="1">
      <alignment horizontal="center"/>
    </xf>
    <xf numFmtId="0" fontId="1" fillId="4" borderId="52" xfId="0" applyFont="1" applyFill="1" applyBorder="1" applyAlignment="1">
      <alignment horizontal="center" wrapText="1"/>
    </xf>
    <xf numFmtId="0" fontId="0" fillId="0" borderId="71" xfId="0" applyBorder="1" applyAlignment="1">
      <alignment horizontal="center"/>
    </xf>
    <xf numFmtId="0" fontId="0" fillId="0" borderId="6" xfId="0" applyBorder="1"/>
    <xf numFmtId="0" fontId="1" fillId="5" borderId="21" xfId="0" applyFont="1" applyFill="1" applyBorder="1" applyAlignment="1">
      <alignment horizontal="center" wrapText="1"/>
    </xf>
    <xf numFmtId="0" fontId="0" fillId="3" borderId="71" xfId="0" applyFill="1" applyBorder="1" applyAlignment="1">
      <alignment horizontal="center"/>
    </xf>
    <xf numFmtId="0" fontId="0" fillId="5" borderId="9" xfId="0" applyFill="1" applyBorder="1" applyAlignment="1">
      <alignment horizontal="center"/>
    </xf>
    <xf numFmtId="0" fontId="0" fillId="5" borderId="10" xfId="0" applyFill="1" applyBorder="1" applyAlignment="1">
      <alignment horizontal="center"/>
    </xf>
    <xf numFmtId="0" fontId="0" fillId="0" borderId="10" xfId="0" applyBorder="1" applyAlignment="1">
      <alignment horizontal="center"/>
    </xf>
    <xf numFmtId="0" fontId="0" fillId="3" borderId="10" xfId="0" applyFill="1" applyBorder="1" applyAlignment="1">
      <alignment horizontal="center"/>
    </xf>
    <xf numFmtId="2" fontId="2" fillId="5" borderId="31" xfId="0" applyNumberFormat="1" applyFont="1" applyFill="1" applyBorder="1" applyAlignment="1">
      <alignment horizontal="center" vertical="center"/>
    </xf>
    <xf numFmtId="0" fontId="1" fillId="3" borderId="37" xfId="0" applyFont="1" applyFill="1" applyBorder="1" applyAlignment="1">
      <alignment horizontal="center"/>
    </xf>
    <xf numFmtId="0" fontId="1" fillId="3" borderId="30" xfId="0" applyFont="1" applyFill="1" applyBorder="1" applyAlignment="1">
      <alignment horizontal="center"/>
    </xf>
    <xf numFmtId="2" fontId="2"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0" fontId="1" fillId="4" borderId="42" xfId="0" applyFont="1" applyFill="1" applyBorder="1" applyAlignment="1">
      <alignment horizontal="center"/>
    </xf>
    <xf numFmtId="0" fontId="1" fillId="4" borderId="72" xfId="0" applyFont="1" applyFill="1" applyBorder="1" applyAlignment="1">
      <alignment horizontal="center"/>
    </xf>
    <xf numFmtId="2" fontId="0" fillId="10" borderId="8" xfId="0" applyNumberFormat="1" applyFill="1" applyBorder="1" applyAlignment="1">
      <alignment horizontal="center"/>
    </xf>
    <xf numFmtId="2" fontId="0" fillId="2" borderId="8" xfId="0" applyNumberFormat="1" applyFill="1" applyBorder="1" applyAlignment="1">
      <alignment horizontal="center"/>
    </xf>
    <xf numFmtId="2" fontId="0" fillId="7" borderId="8" xfId="0" applyNumberFormat="1" applyFill="1" applyBorder="1" applyAlignment="1">
      <alignment horizontal="center"/>
    </xf>
    <xf numFmtId="2" fontId="0" fillId="8" borderId="8" xfId="0" applyNumberFormat="1" applyFill="1" applyBorder="1" applyAlignment="1">
      <alignment horizontal="center"/>
    </xf>
    <xf numFmtId="2" fontId="0" fillId="10" borderId="12" xfId="0" applyNumberFormat="1" applyFill="1" applyBorder="1" applyAlignment="1">
      <alignment horizontal="center"/>
    </xf>
    <xf numFmtId="2" fontId="0" fillId="2" borderId="12" xfId="0" applyNumberFormat="1" applyFill="1" applyBorder="1" applyAlignment="1">
      <alignment horizontal="center"/>
    </xf>
    <xf numFmtId="2" fontId="0" fillId="7" borderId="12" xfId="0" applyNumberFormat="1" applyFill="1" applyBorder="1" applyAlignment="1">
      <alignment horizontal="center"/>
    </xf>
    <xf numFmtId="2" fontId="0" fillId="8" borderId="12" xfId="0" applyNumberFormat="1" applyFill="1" applyBorder="1" applyAlignment="1">
      <alignment horizontal="center"/>
    </xf>
    <xf numFmtId="2" fontId="0" fillId="10" borderId="16" xfId="0" applyNumberFormat="1" applyFill="1" applyBorder="1" applyAlignment="1">
      <alignment horizontal="center"/>
    </xf>
    <xf numFmtId="0" fontId="1" fillId="0" borderId="34" xfId="0" applyFont="1" applyBorder="1" applyAlignment="1">
      <alignment horizontal="center"/>
    </xf>
    <xf numFmtId="2" fontId="0" fillId="2" borderId="16" xfId="0" applyNumberFormat="1" applyFill="1" applyBorder="1" applyAlignment="1">
      <alignment horizontal="center"/>
    </xf>
    <xf numFmtId="2" fontId="0" fillId="7" borderId="16" xfId="0" applyNumberFormat="1" applyFill="1" applyBorder="1" applyAlignment="1">
      <alignment horizontal="center"/>
    </xf>
    <xf numFmtId="2" fontId="0" fillId="8" borderId="16" xfId="0" applyNumberFormat="1" applyFill="1" applyBorder="1" applyAlignment="1">
      <alignment horizontal="center"/>
    </xf>
    <xf numFmtId="0" fontId="1" fillId="0" borderId="40" xfId="0" applyFont="1" applyBorder="1" applyAlignment="1">
      <alignment horizontal="center"/>
    </xf>
    <xf numFmtId="0" fontId="1" fillId="0" borderId="41" xfId="0" applyFont="1" applyBorder="1" applyAlignment="1">
      <alignment horizontal="center"/>
    </xf>
    <xf numFmtId="0" fontId="2" fillId="0" borderId="6" xfId="0" applyFont="1" applyBorder="1" applyAlignment="1">
      <alignment horizontal="center" vertical="center"/>
    </xf>
    <xf numFmtId="0" fontId="12" fillId="0" borderId="0" xfId="0" applyFont="1"/>
    <xf numFmtId="0" fontId="0" fillId="0" borderId="29" xfId="0" applyBorder="1" applyAlignment="1">
      <alignment horizontal="center"/>
    </xf>
    <xf numFmtId="0" fontId="0" fillId="0" borderId="18" xfId="0" applyBorder="1" applyAlignment="1">
      <alignment horizontal="center"/>
    </xf>
    <xf numFmtId="0" fontId="0" fillId="0" borderId="72" xfId="0" applyBorder="1" applyAlignment="1">
      <alignment horizontal="center"/>
    </xf>
    <xf numFmtId="0" fontId="0" fillId="0" borderId="9" xfId="0" applyBorder="1" applyAlignment="1">
      <alignment horizontal="center"/>
    </xf>
    <xf numFmtId="0" fontId="0" fillId="0" borderId="42" xfId="0"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3" borderId="19" xfId="0" applyFill="1" applyBorder="1" applyAlignment="1">
      <alignment horizontal="center"/>
    </xf>
    <xf numFmtId="0" fontId="0" fillId="3" borderId="9" xfId="0" applyFill="1" applyBorder="1" applyAlignment="1">
      <alignment horizontal="center"/>
    </xf>
    <xf numFmtId="0" fontId="0" fillId="3" borderId="11" xfId="0" applyFill="1" applyBorder="1" applyAlignment="1">
      <alignment horizontal="center"/>
    </xf>
    <xf numFmtId="0" fontId="0" fillId="0" borderId="53" xfId="0" applyBorder="1" applyAlignment="1">
      <alignment horizontal="center"/>
    </xf>
    <xf numFmtId="0" fontId="0" fillId="0" borderId="40" xfId="0" applyBorder="1" applyAlignment="1">
      <alignment horizontal="center"/>
    </xf>
    <xf numFmtId="0" fontId="0" fillId="0" borderId="56" xfId="0" applyBorder="1" applyAlignment="1">
      <alignment horizontal="center"/>
    </xf>
    <xf numFmtId="0" fontId="0" fillId="3" borderId="29" xfId="0" applyFill="1" applyBorder="1" applyAlignment="1">
      <alignment horizontal="center"/>
    </xf>
    <xf numFmtId="0" fontId="0" fillId="3" borderId="53" xfId="0" applyFill="1" applyBorder="1" applyAlignment="1">
      <alignment horizontal="center"/>
    </xf>
    <xf numFmtId="0" fontId="0" fillId="3" borderId="50" xfId="0" applyFill="1" applyBorder="1" applyAlignment="1">
      <alignment horizontal="center"/>
    </xf>
    <xf numFmtId="0" fontId="0" fillId="0" borderId="41" xfId="0" applyBorder="1" applyAlignment="1">
      <alignment horizontal="center"/>
    </xf>
    <xf numFmtId="0" fontId="0" fillId="0" borderId="50" xfId="0" applyBorder="1" applyAlignment="1">
      <alignment horizontal="center"/>
    </xf>
    <xf numFmtId="0" fontId="0" fillId="0" borderId="16" xfId="0" applyBorder="1" applyAlignment="1">
      <alignment horizontal="center"/>
    </xf>
    <xf numFmtId="0" fontId="0" fillId="0" borderId="8" xfId="0" applyBorder="1" applyAlignment="1">
      <alignment horizontal="center"/>
    </xf>
    <xf numFmtId="0" fontId="0" fillId="3" borderId="8" xfId="0" applyFill="1" applyBorder="1" applyAlignment="1">
      <alignment horizontal="center"/>
    </xf>
    <xf numFmtId="0" fontId="0" fillId="3" borderId="16" xfId="0" applyFill="1" applyBorder="1" applyAlignment="1">
      <alignment horizontal="center"/>
    </xf>
    <xf numFmtId="0" fontId="0" fillId="3" borderId="12" xfId="0" applyFill="1" applyBorder="1" applyAlignment="1">
      <alignment horizontal="center"/>
    </xf>
    <xf numFmtId="0" fontId="0" fillId="0" borderId="35" xfId="0" applyBorder="1" applyAlignment="1">
      <alignment horizontal="center"/>
    </xf>
    <xf numFmtId="0" fontId="0" fillId="0" borderId="38" xfId="0" applyBorder="1" applyAlignment="1">
      <alignment horizontal="center"/>
    </xf>
    <xf numFmtId="0" fontId="0" fillId="0" borderId="47" xfId="0"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3" borderId="24" xfId="0" applyFill="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15" fontId="2" fillId="0" borderId="6" xfId="0" applyNumberFormat="1" applyFont="1" applyBorder="1" applyAlignment="1">
      <alignment horizontal="center" vertical="center"/>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1" fillId="5" borderId="33" xfId="0" applyFont="1" applyFill="1" applyBorder="1" applyAlignment="1">
      <alignment horizontal="center"/>
    </xf>
    <xf numFmtId="0" fontId="1" fillId="5" borderId="0" xfId="0" applyFont="1" applyFill="1" applyAlignment="1">
      <alignment horizontal="center"/>
    </xf>
    <xf numFmtId="0" fontId="1" fillId="5" borderId="61" xfId="0" applyFont="1" applyFill="1" applyBorder="1" applyAlignment="1">
      <alignment horizontal="center"/>
    </xf>
    <xf numFmtId="0" fontId="2" fillId="0" borderId="3" xfId="0" applyFont="1" applyBorder="1" applyAlignment="1">
      <alignment horizontal="center" vertical="center"/>
    </xf>
    <xf numFmtId="0" fontId="4" fillId="0" borderId="3" xfId="0" applyFont="1" applyBorder="1" applyAlignment="1">
      <alignment horizontal="left"/>
    </xf>
    <xf numFmtId="0" fontId="2" fillId="0" borderId="3" xfId="0" applyFont="1" applyBorder="1" applyAlignment="1">
      <alignment horizontal="center"/>
    </xf>
    <xf numFmtId="0" fontId="0" fillId="0" borderId="61" xfId="0" applyBorder="1" applyAlignment="1">
      <alignment horizontal="center"/>
    </xf>
    <xf numFmtId="0" fontId="0" fillId="0" borderId="3" xfId="0" applyBorder="1" applyAlignment="1">
      <alignment horizontal="center"/>
    </xf>
    <xf numFmtId="0" fontId="0" fillId="0" borderId="59" xfId="0" applyBorder="1" applyAlignment="1">
      <alignment horizontal="center"/>
    </xf>
    <xf numFmtId="0" fontId="0" fillId="0" borderId="39" xfId="0" applyBorder="1" applyAlignment="1">
      <alignment horizontal="center"/>
    </xf>
    <xf numFmtId="0" fontId="0" fillId="3" borderId="20" xfId="0" applyFill="1" applyBorder="1" applyAlignment="1">
      <alignment horizontal="center"/>
    </xf>
    <xf numFmtId="0" fontId="0" fillId="3" borderId="13" xfId="0" applyFill="1" applyBorder="1" applyAlignment="1">
      <alignment horizontal="center"/>
    </xf>
    <xf numFmtId="0" fontId="0" fillId="3" borderId="22" xfId="0" applyFill="1" applyBorder="1" applyAlignment="1">
      <alignment horizontal="center"/>
    </xf>
    <xf numFmtId="0" fontId="0" fillId="0" borderId="46" xfId="0" applyBorder="1" applyAlignment="1">
      <alignment horizontal="center"/>
    </xf>
    <xf numFmtId="0" fontId="0" fillId="0" borderId="20" xfId="0" applyBorder="1" applyAlignment="1">
      <alignment horizontal="center"/>
    </xf>
    <xf numFmtId="0" fontId="6" fillId="0" borderId="3" xfId="0" applyFont="1" applyBorder="1"/>
    <xf numFmtId="0" fontId="6" fillId="0" borderId="4" xfId="0" applyFont="1" applyBorder="1"/>
    <xf numFmtId="2" fontId="0" fillId="2" borderId="6" xfId="0" applyNumberFormat="1" applyFill="1" applyBorder="1" applyAlignment="1">
      <alignment horizontal="center"/>
    </xf>
    <xf numFmtId="2" fontId="0" fillId="0" borderId="53" xfId="0" applyNumberFormat="1" applyBorder="1" applyAlignment="1">
      <alignment horizontal="center"/>
    </xf>
    <xf numFmtId="0" fontId="0" fillId="0" borderId="65" xfId="0" applyBorder="1" applyAlignment="1">
      <alignment horizontal="center"/>
    </xf>
    <xf numFmtId="0" fontId="0" fillId="0" borderId="51" xfId="0" applyBorder="1" applyAlignment="1">
      <alignment horizontal="center"/>
    </xf>
    <xf numFmtId="0" fontId="0" fillId="0" borderId="66" xfId="0" applyBorder="1" applyAlignment="1">
      <alignment horizontal="center"/>
    </xf>
    <xf numFmtId="2" fontId="0" fillId="0" borderId="54" xfId="0" applyNumberFormat="1" applyBorder="1" applyAlignment="1">
      <alignment horizontal="center"/>
    </xf>
    <xf numFmtId="0" fontId="0" fillId="0" borderId="78" xfId="0" applyBorder="1" applyAlignment="1">
      <alignment horizontal="center"/>
    </xf>
    <xf numFmtId="0" fontId="0" fillId="0" borderId="79" xfId="0" applyBorder="1" applyAlignment="1">
      <alignment horizontal="center"/>
    </xf>
    <xf numFmtId="0" fontId="0" fillId="0" borderId="80" xfId="0" applyBorder="1" applyAlignment="1">
      <alignment horizontal="center"/>
    </xf>
    <xf numFmtId="2" fontId="0" fillId="0" borderId="85" xfId="0" applyNumberFormat="1" applyBorder="1" applyAlignment="1">
      <alignment horizontal="center"/>
    </xf>
    <xf numFmtId="2" fontId="0" fillId="3" borderId="29" xfId="0" applyNumberFormat="1" applyFill="1" applyBorder="1" applyAlignment="1">
      <alignment horizontal="center"/>
    </xf>
    <xf numFmtId="2" fontId="0" fillId="3" borderId="53" xfId="0" applyNumberFormat="1" applyFill="1" applyBorder="1" applyAlignment="1">
      <alignment horizontal="center"/>
    </xf>
    <xf numFmtId="0" fontId="0" fillId="3" borderId="65" xfId="0" applyFill="1" applyBorder="1" applyAlignment="1">
      <alignment horizontal="center"/>
    </xf>
    <xf numFmtId="0" fontId="0" fillId="3" borderId="51" xfId="0" applyFill="1" applyBorder="1" applyAlignment="1">
      <alignment horizontal="center"/>
    </xf>
    <xf numFmtId="0" fontId="0" fillId="3" borderId="66" xfId="0" applyFill="1" applyBorder="1" applyAlignment="1">
      <alignment horizontal="center"/>
    </xf>
    <xf numFmtId="2" fontId="0" fillId="3" borderId="54" xfId="0" applyNumberFormat="1" applyFill="1" applyBorder="1" applyAlignment="1">
      <alignment horizontal="center"/>
    </xf>
    <xf numFmtId="0" fontId="0" fillId="3" borderId="67" xfId="0" applyFill="1" applyBorder="1" applyAlignment="1">
      <alignment horizontal="center"/>
    </xf>
    <xf numFmtId="0" fontId="0" fillId="3" borderId="62" xfId="0" applyFill="1" applyBorder="1" applyAlignment="1">
      <alignment horizontal="center"/>
    </xf>
    <xf numFmtId="0" fontId="0" fillId="3" borderId="68" xfId="0" applyFill="1" applyBorder="1" applyAlignment="1">
      <alignment horizontal="center"/>
    </xf>
    <xf numFmtId="2" fontId="0" fillId="3" borderId="55" xfId="0" applyNumberFormat="1" applyFill="1" applyBorder="1" applyAlignment="1">
      <alignment horizontal="center"/>
    </xf>
    <xf numFmtId="2" fontId="0" fillId="0" borderId="41" xfId="0" applyNumberFormat="1" applyBorder="1" applyAlignment="1">
      <alignment horizontal="center"/>
    </xf>
    <xf numFmtId="2" fontId="0" fillId="3" borderId="41" xfId="0" applyNumberFormat="1" applyFill="1" applyBorder="1" applyAlignment="1">
      <alignment horizontal="center"/>
    </xf>
    <xf numFmtId="2" fontId="0" fillId="0" borderId="0" xfId="0" applyNumberFormat="1" applyAlignment="1">
      <alignment horizontal="center"/>
    </xf>
    <xf numFmtId="2" fontId="2" fillId="0" borderId="4" xfId="0" applyNumberFormat="1" applyFont="1" applyBorder="1" applyAlignment="1">
      <alignment horizontal="center" vertical="center"/>
    </xf>
    <xf numFmtId="1" fontId="0" fillId="0" borderId="0" xfId="0" applyNumberFormat="1" applyAlignment="1">
      <alignment horizontal="center"/>
    </xf>
    <xf numFmtId="2" fontId="2" fillId="0" borderId="6" xfId="0" applyNumberFormat="1" applyFont="1" applyBorder="1" applyAlignment="1">
      <alignment horizontal="center" vertical="center"/>
    </xf>
    <xf numFmtId="1" fontId="2" fillId="0" borderId="6" xfId="0" applyNumberFormat="1" applyFont="1" applyBorder="1" applyAlignment="1">
      <alignment horizontal="center" vertical="center"/>
    </xf>
    <xf numFmtId="2" fontId="7" fillId="0" borderId="0" xfId="0" applyNumberFormat="1" applyFont="1" applyAlignment="1">
      <alignment horizontal="center" vertical="center"/>
    </xf>
    <xf numFmtId="1" fontId="7" fillId="0" borderId="0" xfId="0" applyNumberFormat="1" applyFont="1" applyAlignment="1">
      <alignment horizontal="center" vertical="center"/>
    </xf>
    <xf numFmtId="2" fontId="0" fillId="0" borderId="82" xfId="0" applyNumberFormat="1" applyBorder="1" applyAlignment="1">
      <alignment horizontal="center"/>
    </xf>
    <xf numFmtId="1" fontId="0" fillId="10" borderId="16" xfId="0" applyNumberFormat="1" applyFill="1" applyBorder="1" applyAlignment="1">
      <alignment horizontal="center"/>
    </xf>
    <xf numFmtId="1" fontId="0" fillId="2" borderId="16" xfId="0" applyNumberFormat="1" applyFill="1" applyBorder="1" applyAlignment="1">
      <alignment horizontal="center"/>
    </xf>
    <xf numFmtId="1" fontId="0" fillId="7" borderId="16" xfId="0" applyNumberFormat="1" applyFill="1" applyBorder="1" applyAlignment="1">
      <alignment horizontal="center"/>
    </xf>
    <xf numFmtId="2" fontId="0" fillId="8" borderId="29" xfId="0" applyNumberFormat="1" applyFill="1" applyBorder="1" applyAlignment="1">
      <alignment horizontal="center"/>
    </xf>
    <xf numFmtId="2" fontId="0" fillId="0" borderId="71" xfId="0" applyNumberFormat="1" applyBorder="1" applyAlignment="1">
      <alignment horizontal="center"/>
    </xf>
    <xf numFmtId="1" fontId="0" fillId="10" borderId="8" xfId="0" applyNumberFormat="1" applyFill="1" applyBorder="1" applyAlignment="1">
      <alignment horizontal="center"/>
    </xf>
    <xf numFmtId="2" fontId="0" fillId="10" borderId="35" xfId="0" applyNumberFormat="1" applyFill="1" applyBorder="1" applyAlignment="1">
      <alignment horizontal="center"/>
    </xf>
    <xf numFmtId="1" fontId="0" fillId="2" borderId="8" xfId="0" applyNumberFormat="1" applyFill="1" applyBorder="1" applyAlignment="1">
      <alignment horizontal="center"/>
    </xf>
    <xf numFmtId="2" fontId="0" fillId="2" borderId="35" xfId="0" applyNumberFormat="1" applyFill="1" applyBorder="1" applyAlignment="1">
      <alignment horizontal="center"/>
    </xf>
    <xf numFmtId="1" fontId="0" fillId="7" borderId="8" xfId="0" applyNumberFormat="1" applyFill="1" applyBorder="1" applyAlignment="1">
      <alignment horizontal="center"/>
    </xf>
    <xf numFmtId="2" fontId="0" fillId="7" borderId="35" xfId="0" applyNumberFormat="1" applyFill="1" applyBorder="1" applyAlignment="1">
      <alignment horizontal="center"/>
    </xf>
    <xf numFmtId="2" fontId="0" fillId="8" borderId="53" xfId="0" applyNumberFormat="1" applyFill="1" applyBorder="1" applyAlignment="1">
      <alignment horizontal="center"/>
    </xf>
    <xf numFmtId="2" fontId="0" fillId="0" borderId="81" xfId="0" applyNumberFormat="1" applyBorder="1" applyAlignment="1">
      <alignment horizontal="center"/>
    </xf>
    <xf numFmtId="1" fontId="0" fillId="10" borderId="12" xfId="0" applyNumberFormat="1" applyFill="1" applyBorder="1" applyAlignment="1">
      <alignment horizontal="center"/>
    </xf>
    <xf numFmtId="2" fontId="0" fillId="10" borderId="49" xfId="0" applyNumberFormat="1" applyFill="1" applyBorder="1" applyAlignment="1">
      <alignment horizontal="center"/>
    </xf>
    <xf numFmtId="1" fontId="0" fillId="2" borderId="12" xfId="0" applyNumberFormat="1" applyFill="1" applyBorder="1" applyAlignment="1">
      <alignment horizontal="center"/>
    </xf>
    <xf numFmtId="2" fontId="0" fillId="2" borderId="49" xfId="0" applyNumberFormat="1" applyFill="1" applyBorder="1" applyAlignment="1">
      <alignment horizontal="center"/>
    </xf>
    <xf numFmtId="1" fontId="0" fillId="7" borderId="12" xfId="0" applyNumberFormat="1" applyFill="1" applyBorder="1" applyAlignment="1">
      <alignment horizontal="center"/>
    </xf>
    <xf numFmtId="2" fontId="0" fillId="7" borderId="49" xfId="0" applyNumberFormat="1" applyFill="1" applyBorder="1" applyAlignment="1">
      <alignment horizontal="center"/>
    </xf>
    <xf numFmtId="2" fontId="0" fillId="8" borderId="50" xfId="0" applyNumberFormat="1" applyFill="1" applyBorder="1" applyAlignment="1">
      <alignment horizontal="center"/>
    </xf>
    <xf numFmtId="2" fontId="0" fillId="3" borderId="71" xfId="0" applyNumberFormat="1" applyFill="1" applyBorder="1" applyAlignment="1">
      <alignment horizontal="center"/>
    </xf>
    <xf numFmtId="0" fontId="0" fillId="3" borderId="37" xfId="0" applyFill="1" applyBorder="1" applyAlignment="1">
      <alignment horizontal="center"/>
    </xf>
    <xf numFmtId="0" fontId="0" fillId="0" borderId="6" xfId="0" applyBorder="1" applyAlignment="1">
      <alignment horizontal="center"/>
    </xf>
    <xf numFmtId="15" fontId="2" fillId="0" borderId="3" xfId="0" applyNumberFormat="1" applyFont="1" applyBorder="1" applyAlignment="1">
      <alignment horizontal="center" vertical="center"/>
    </xf>
    <xf numFmtId="0" fontId="0" fillId="0" borderId="33" xfId="0" applyBorder="1" applyAlignment="1">
      <alignment horizontal="center"/>
    </xf>
    <xf numFmtId="0" fontId="1" fillId="0" borderId="0" xfId="0" applyFont="1" applyAlignment="1">
      <alignment horizontal="center"/>
    </xf>
    <xf numFmtId="0" fontId="0" fillId="0" borderId="0" xfId="0" applyAlignment="1">
      <alignment horizontal="right"/>
    </xf>
    <xf numFmtId="0" fontId="0" fillId="0" borderId="59" xfId="0" applyBorder="1" applyAlignment="1">
      <alignment horizontal="right"/>
    </xf>
    <xf numFmtId="0" fontId="0" fillId="0" borderId="33" xfId="0" applyBorder="1" applyAlignment="1">
      <alignment horizontal="right"/>
    </xf>
    <xf numFmtId="2" fontId="0" fillId="0" borderId="18" xfId="0" applyNumberFormat="1" applyBorder="1" applyAlignment="1">
      <alignment horizontal="center"/>
    </xf>
    <xf numFmtId="2" fontId="0" fillId="0" borderId="72" xfId="0" applyNumberFormat="1" applyBorder="1" applyAlignment="1">
      <alignment horizontal="center"/>
    </xf>
    <xf numFmtId="2" fontId="0" fillId="0" borderId="91" xfId="0" applyNumberFormat="1" applyBorder="1" applyAlignment="1">
      <alignment horizontal="center"/>
    </xf>
    <xf numFmtId="2" fontId="0" fillId="3" borderId="90" xfId="0" applyNumberFormat="1" applyFill="1" applyBorder="1" applyAlignment="1">
      <alignment horizontal="center"/>
    </xf>
    <xf numFmtId="2" fontId="0" fillId="3" borderId="91" xfId="0" applyNumberFormat="1" applyFill="1" applyBorder="1" applyAlignment="1">
      <alignment horizontal="center"/>
    </xf>
    <xf numFmtId="2" fontId="0" fillId="3" borderId="92" xfId="0" applyNumberFormat="1" applyFill="1" applyBorder="1" applyAlignment="1">
      <alignment horizontal="center"/>
    </xf>
    <xf numFmtId="2" fontId="13" fillId="0" borderId="2" xfId="0" applyNumberFormat="1" applyFont="1" applyBorder="1" applyAlignment="1">
      <alignment horizontal="center" vertical="center"/>
    </xf>
    <xf numFmtId="2" fontId="12" fillId="0" borderId="21" xfId="0" applyNumberFormat="1" applyFont="1" applyBorder="1" applyAlignment="1">
      <alignment horizontal="center"/>
    </xf>
    <xf numFmtId="2" fontId="12" fillId="0" borderId="47" xfId="0" applyNumberFormat="1" applyFont="1" applyBorder="1" applyAlignment="1">
      <alignment horizontal="center"/>
    </xf>
    <xf numFmtId="2" fontId="12" fillId="3" borderId="20" xfId="0" applyNumberFormat="1" applyFont="1" applyFill="1" applyBorder="1" applyAlignment="1">
      <alignment horizontal="center"/>
    </xf>
    <xf numFmtId="2" fontId="12" fillId="3" borderId="21" xfId="0" applyNumberFormat="1" applyFont="1" applyFill="1" applyBorder="1" applyAlignment="1">
      <alignment horizontal="center"/>
    </xf>
    <xf numFmtId="2" fontId="12" fillId="3" borderId="22" xfId="0" applyNumberFormat="1" applyFont="1" applyFill="1" applyBorder="1" applyAlignment="1">
      <alignment horizontal="center"/>
    </xf>
    <xf numFmtId="2" fontId="12" fillId="0" borderId="0" xfId="0" applyNumberFormat="1" applyFont="1" applyAlignment="1">
      <alignment horizontal="center"/>
    </xf>
    <xf numFmtId="2" fontId="0" fillId="3" borderId="82" xfId="0" applyNumberFormat="1" applyFill="1" applyBorder="1" applyAlignment="1">
      <alignment horizontal="center"/>
    </xf>
    <xf numFmtId="2" fontId="0" fillId="3" borderId="81" xfId="0" applyNumberFormat="1" applyFill="1" applyBorder="1" applyAlignment="1">
      <alignment horizontal="center"/>
    </xf>
    <xf numFmtId="0" fontId="4" fillId="0" borderId="2" xfId="0" applyFont="1" applyBorder="1"/>
    <xf numFmtId="0" fontId="4" fillId="0" borderId="3" xfId="0" applyFont="1" applyBorder="1"/>
    <xf numFmtId="2" fontId="1" fillId="0" borderId="0" xfId="0" applyNumberFormat="1" applyFont="1" applyAlignment="1">
      <alignment horizontal="center"/>
    </xf>
    <xf numFmtId="0" fontId="0" fillId="0" borderId="58" xfId="0" applyBorder="1" applyAlignment="1">
      <alignment horizontal="right"/>
    </xf>
    <xf numFmtId="2" fontId="0" fillId="0" borderId="59" xfId="0" applyNumberFormat="1" applyBorder="1" applyAlignment="1">
      <alignment horizontal="center"/>
    </xf>
    <xf numFmtId="1" fontId="0" fillId="0" borderId="18" xfId="0" applyNumberFormat="1" applyBorder="1" applyAlignment="1">
      <alignment horizontal="center"/>
    </xf>
    <xf numFmtId="1" fontId="0" fillId="0" borderId="72" xfId="0" applyNumberFormat="1" applyBorder="1" applyAlignment="1">
      <alignment horizontal="center"/>
    </xf>
    <xf numFmtId="1" fontId="0" fillId="3" borderId="17" xfId="0" applyNumberFormat="1" applyFill="1" applyBorder="1" applyAlignment="1">
      <alignment horizontal="center"/>
    </xf>
    <xf numFmtId="1" fontId="0" fillId="3" borderId="18" xfId="0" applyNumberFormat="1" applyFill="1" applyBorder="1" applyAlignment="1">
      <alignment horizontal="center"/>
    </xf>
    <xf numFmtId="1" fontId="0" fillId="3" borderId="19" xfId="0" applyNumberFormat="1" applyFill="1" applyBorder="1" applyAlignment="1">
      <alignment horizontal="center"/>
    </xf>
    <xf numFmtId="2" fontId="0" fillId="3" borderId="17" xfId="0" applyNumberFormat="1" applyFill="1" applyBorder="1" applyAlignment="1">
      <alignment horizontal="center"/>
    </xf>
    <xf numFmtId="2" fontId="0" fillId="3" borderId="18" xfId="0" applyNumberFormat="1" applyFill="1" applyBorder="1" applyAlignment="1">
      <alignment horizontal="center"/>
    </xf>
    <xf numFmtId="2" fontId="0" fillId="3" borderId="19" xfId="0" applyNumberFormat="1" applyFill="1" applyBorder="1" applyAlignment="1">
      <alignment horizontal="center"/>
    </xf>
    <xf numFmtId="0" fontId="0" fillId="0" borderId="9" xfId="0" applyBorder="1" applyAlignment="1" applyProtection="1">
      <alignment horizontal="center"/>
      <protection locked="0"/>
    </xf>
    <xf numFmtId="0" fontId="0" fillId="0" borderId="8" xfId="0" applyBorder="1" applyAlignment="1" applyProtection="1">
      <alignment horizontal="center"/>
      <protection locked="0"/>
    </xf>
    <xf numFmtId="0" fontId="0" fillId="3" borderId="9" xfId="0" applyFill="1" applyBorder="1" applyAlignment="1" applyProtection="1">
      <alignment horizontal="center"/>
      <protection locked="0"/>
    </xf>
    <xf numFmtId="0" fontId="0" fillId="3" borderId="8" xfId="0" applyFill="1" applyBorder="1" applyAlignment="1" applyProtection="1">
      <alignment horizontal="center"/>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21" xfId="0" applyBorder="1" applyAlignment="1" applyProtection="1">
      <alignment horizontal="center"/>
      <protection locked="0"/>
    </xf>
    <xf numFmtId="0" fontId="0" fillId="0" borderId="74" xfId="0" applyBorder="1" applyAlignment="1" applyProtection="1">
      <alignment horizontal="center"/>
      <protection locked="0"/>
    </xf>
    <xf numFmtId="0" fontId="0" fillId="0" borderId="47" xfId="0" applyBorder="1" applyAlignment="1" applyProtection="1">
      <alignment horizontal="center"/>
      <protection locked="0"/>
    </xf>
    <xf numFmtId="0" fontId="0" fillId="0" borderId="76" xfId="0" applyBorder="1" applyAlignment="1" applyProtection="1">
      <alignment horizontal="center"/>
      <protection locked="0"/>
    </xf>
    <xf numFmtId="0" fontId="0" fillId="3" borderId="20" xfId="0" applyFill="1" applyBorder="1" applyAlignment="1" applyProtection="1">
      <alignment horizontal="center"/>
      <protection locked="0"/>
    </xf>
    <xf numFmtId="0" fontId="0" fillId="3" borderId="77" xfId="0" applyFill="1" applyBorder="1" applyAlignment="1" applyProtection="1">
      <alignment horizontal="center"/>
      <protection locked="0"/>
    </xf>
    <xf numFmtId="0" fontId="0" fillId="3" borderId="21" xfId="0" applyFill="1" applyBorder="1" applyAlignment="1" applyProtection="1">
      <alignment horizontal="center"/>
      <protection locked="0"/>
    </xf>
    <xf numFmtId="0" fontId="0" fillId="3" borderId="74" xfId="0" applyFill="1" applyBorder="1" applyAlignment="1" applyProtection="1">
      <alignment horizontal="center"/>
      <protection locked="0"/>
    </xf>
    <xf numFmtId="0" fontId="0" fillId="3" borderId="22" xfId="0" applyFill="1" applyBorder="1" applyAlignment="1" applyProtection="1">
      <alignment horizontal="center"/>
      <protection locked="0"/>
    </xf>
    <xf numFmtId="0" fontId="0" fillId="3" borderId="75" xfId="0" applyFill="1" applyBorder="1" applyAlignment="1" applyProtection="1">
      <alignment horizontal="center"/>
      <protection locked="0"/>
    </xf>
    <xf numFmtId="0" fontId="0" fillId="0" borderId="46" xfId="0" applyBorder="1" applyAlignment="1" applyProtection="1">
      <alignment horizontal="center"/>
      <protection locked="0"/>
    </xf>
    <xf numFmtId="0" fontId="0" fillId="0" borderId="73"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10" xfId="0" applyBorder="1" applyAlignment="1" applyProtection="1">
      <alignment horizontal="center"/>
      <protection locked="0"/>
    </xf>
    <xf numFmtId="0" fontId="0" fillId="3" borderId="14" xfId="0" applyFill="1" applyBorder="1" applyAlignment="1" applyProtection="1">
      <alignment horizontal="center"/>
      <protection locked="0"/>
    </xf>
    <xf numFmtId="0" fontId="0" fillId="3" borderId="16" xfId="0" applyFill="1" applyBorder="1" applyAlignment="1" applyProtection="1">
      <alignment horizontal="center"/>
      <protection locked="0"/>
    </xf>
    <xf numFmtId="0" fontId="0" fillId="3" borderId="15" xfId="0" applyFill="1" applyBorder="1" applyAlignment="1" applyProtection="1">
      <alignment horizontal="center"/>
      <protection locked="0"/>
    </xf>
    <xf numFmtId="0" fontId="0" fillId="3" borderId="10" xfId="0" applyFill="1" applyBorder="1" applyAlignment="1" applyProtection="1">
      <alignment horizontal="center"/>
      <protection locked="0"/>
    </xf>
    <xf numFmtId="0" fontId="0" fillId="0" borderId="36" xfId="0" applyBorder="1" applyAlignment="1" applyProtection="1">
      <alignment horizontal="center"/>
      <protection locked="0"/>
    </xf>
    <xf numFmtId="0" fontId="0" fillId="0" borderId="35"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15" xfId="0" applyBorder="1" applyAlignment="1" applyProtection="1">
      <alignment horizontal="center"/>
      <protection locked="0"/>
    </xf>
    <xf numFmtId="0" fontId="0" fillId="0" borderId="56" xfId="0" applyBorder="1" applyAlignment="1" applyProtection="1">
      <alignment horizontal="center"/>
      <protection locked="0"/>
    </xf>
    <xf numFmtId="0" fontId="0" fillId="0" borderId="70" xfId="0" applyBorder="1" applyAlignment="1" applyProtection="1">
      <alignment horizontal="center"/>
      <protection locked="0"/>
    </xf>
    <xf numFmtId="0" fontId="0" fillId="3" borderId="12" xfId="0" applyFill="1" applyBorder="1" applyAlignment="1" applyProtection="1">
      <alignment horizontal="center"/>
      <protection locked="0"/>
    </xf>
    <xf numFmtId="0" fontId="0" fillId="3" borderId="35" xfId="0" applyFill="1" applyBorder="1" applyAlignment="1" applyProtection="1">
      <alignment horizontal="center"/>
      <protection locked="0"/>
    </xf>
    <xf numFmtId="0" fontId="0" fillId="0" borderId="16" xfId="0" applyBorder="1" applyAlignment="1" applyProtection="1">
      <alignment horizontal="center"/>
      <protection locked="0"/>
    </xf>
    <xf numFmtId="0" fontId="0" fillId="0" borderId="13" xfId="0" applyBorder="1" applyAlignment="1" applyProtection="1">
      <alignment horizontal="center"/>
      <protection locked="0"/>
    </xf>
    <xf numFmtId="0" fontId="0" fillId="3" borderId="36" xfId="0" applyFill="1" applyBorder="1" applyAlignment="1" applyProtection="1">
      <alignment horizontal="center"/>
      <protection locked="0"/>
    </xf>
    <xf numFmtId="0" fontId="0" fillId="3" borderId="57" xfId="0" applyFill="1" applyBorder="1" applyAlignment="1" applyProtection="1">
      <alignment horizontal="center"/>
      <protection locked="0"/>
    </xf>
    <xf numFmtId="0" fontId="0" fillId="3" borderId="42" xfId="0" applyFill="1" applyBorder="1" applyAlignment="1" applyProtection="1">
      <alignment horizontal="center"/>
      <protection locked="0"/>
    </xf>
    <xf numFmtId="0" fontId="0" fillId="3" borderId="38" xfId="0" applyFill="1" applyBorder="1" applyAlignment="1" applyProtection="1">
      <alignment horizontal="center"/>
      <protection locked="0"/>
    </xf>
    <xf numFmtId="0" fontId="0" fillId="3" borderId="39" xfId="0" applyFill="1" applyBorder="1" applyAlignment="1" applyProtection="1">
      <alignment horizontal="center"/>
      <protection locked="0"/>
    </xf>
    <xf numFmtId="0" fontId="0" fillId="3" borderId="30" xfId="0" applyFill="1" applyBorder="1" applyAlignment="1" applyProtection="1">
      <alignment horizontal="center"/>
      <protection locked="0"/>
    </xf>
    <xf numFmtId="0" fontId="0" fillId="0" borderId="23" xfId="0" applyBorder="1" applyAlignment="1" applyProtection="1">
      <alignment horizontal="center"/>
      <protection locked="0"/>
    </xf>
    <xf numFmtId="0" fontId="0" fillId="3" borderId="13" xfId="0" applyFill="1" applyBorder="1" applyAlignment="1" applyProtection="1">
      <alignment horizontal="center"/>
      <protection locked="0"/>
    </xf>
    <xf numFmtId="0" fontId="0" fillId="3" borderId="11" xfId="0" applyFill="1" applyBorder="1" applyAlignment="1" applyProtection="1">
      <alignment horizontal="center"/>
      <protection locked="0"/>
    </xf>
    <xf numFmtId="0" fontId="1" fillId="0" borderId="50" xfId="0" applyFont="1" applyBorder="1" applyAlignment="1">
      <alignment horizontal="center"/>
    </xf>
    <xf numFmtId="0" fontId="0" fillId="0" borderId="11" xfId="0" applyBorder="1" applyAlignment="1">
      <alignment horizontal="center"/>
    </xf>
    <xf numFmtId="0" fontId="0" fillId="0" borderId="19" xfId="0" applyBorder="1" applyAlignment="1">
      <alignment horizontal="center"/>
    </xf>
    <xf numFmtId="0" fontId="0" fillId="0" borderId="75" xfId="0" applyBorder="1" applyAlignment="1" applyProtection="1">
      <alignment horizontal="center"/>
      <protection locked="0"/>
    </xf>
    <xf numFmtId="0" fontId="0" fillId="0" borderId="67" xfId="0" applyBorder="1" applyAlignment="1">
      <alignment horizontal="center"/>
    </xf>
    <xf numFmtId="0" fontId="0" fillId="0" borderId="62" xfId="0" applyBorder="1" applyAlignment="1">
      <alignment horizontal="center"/>
    </xf>
    <xf numFmtId="0" fontId="0" fillId="0" borderId="68" xfId="0" applyBorder="1" applyAlignment="1">
      <alignment horizontal="center"/>
    </xf>
    <xf numFmtId="2" fontId="0" fillId="0" borderId="55" xfId="0" applyNumberFormat="1" applyBorder="1" applyAlignment="1">
      <alignment horizontal="center"/>
    </xf>
    <xf numFmtId="0" fontId="0" fillId="5" borderId="18" xfId="0" applyFill="1" applyBorder="1" applyAlignment="1">
      <alignment horizontal="center"/>
    </xf>
    <xf numFmtId="0" fontId="0" fillId="3" borderId="37" xfId="0" applyFill="1" applyBorder="1" applyAlignment="1" applyProtection="1">
      <alignment horizontal="center"/>
      <protection locked="0"/>
    </xf>
    <xf numFmtId="0" fontId="0" fillId="3" borderId="81" xfId="0" applyFill="1" applyBorder="1" applyAlignment="1">
      <alignment horizontal="center"/>
    </xf>
    <xf numFmtId="2" fontId="0" fillId="3" borderId="11" xfId="0" applyNumberFormat="1" applyFill="1" applyBorder="1" applyAlignment="1">
      <alignment horizontal="center"/>
    </xf>
    <xf numFmtId="2" fontId="0" fillId="3" borderId="12" xfId="0" applyNumberFormat="1" applyFill="1" applyBorder="1" applyAlignment="1">
      <alignment horizontal="center"/>
    </xf>
    <xf numFmtId="0" fontId="0" fillId="3" borderId="25" xfId="0" applyFill="1" applyBorder="1" applyAlignment="1">
      <alignment horizontal="center"/>
    </xf>
    <xf numFmtId="0" fontId="1" fillId="6" borderId="2" xfId="0" applyFont="1" applyFill="1" applyBorder="1" applyAlignment="1">
      <alignment horizontal="center"/>
    </xf>
    <xf numFmtId="0" fontId="1" fillId="6" borderId="52" xfId="0" applyFont="1" applyFill="1" applyBorder="1" applyAlignment="1">
      <alignment horizontal="center" wrapText="1"/>
    </xf>
    <xf numFmtId="2" fontId="0" fillId="0" borderId="52" xfId="0" applyNumberFormat="1" applyBorder="1" applyAlignment="1">
      <alignment horizontal="center"/>
    </xf>
    <xf numFmtId="2" fontId="0" fillId="3" borderId="52" xfId="0" applyNumberFormat="1" applyFill="1" applyBorder="1" applyAlignment="1">
      <alignment horizontal="center"/>
    </xf>
    <xf numFmtId="0" fontId="0" fillId="0" borderId="37" xfId="0" applyBorder="1" applyAlignment="1">
      <alignment horizontal="center"/>
    </xf>
    <xf numFmtId="0" fontId="1" fillId="4" borderId="30" xfId="0" applyFont="1" applyFill="1" applyBorder="1" applyAlignment="1">
      <alignment horizontal="center" wrapText="1"/>
    </xf>
    <xf numFmtId="2" fontId="0" fillId="3" borderId="58" xfId="0" applyNumberFormat="1" applyFill="1" applyBorder="1" applyAlignment="1">
      <alignment horizontal="center"/>
    </xf>
    <xf numFmtId="0" fontId="1" fillId="4" borderId="31" xfId="0" applyFont="1" applyFill="1" applyBorder="1" applyAlignment="1">
      <alignment horizontal="center" wrapText="1"/>
    </xf>
    <xf numFmtId="0" fontId="6" fillId="0" borderId="6" xfId="0" applyFont="1" applyBorder="1" applyAlignment="1">
      <alignment horizontal="left"/>
    </xf>
    <xf numFmtId="1" fontId="0" fillId="10" borderId="35" xfId="0" applyNumberFormat="1" applyFill="1" applyBorder="1" applyAlignment="1">
      <alignment horizontal="center"/>
    </xf>
    <xf numFmtId="1" fontId="0" fillId="2" borderId="35" xfId="0" applyNumberFormat="1" applyFill="1" applyBorder="1" applyAlignment="1">
      <alignment horizontal="center"/>
    </xf>
    <xf numFmtId="1" fontId="0" fillId="7" borderId="35" xfId="0" applyNumberFormat="1" applyFill="1" applyBorder="1" applyAlignment="1">
      <alignment horizontal="center"/>
    </xf>
    <xf numFmtId="2" fontId="0" fillId="8" borderId="35" xfId="0" applyNumberFormat="1" applyFill="1" applyBorder="1" applyAlignment="1">
      <alignment horizontal="center"/>
    </xf>
    <xf numFmtId="0" fontId="0" fillId="0" borderId="18" xfId="0" applyBorder="1" applyAlignment="1" applyProtection="1">
      <alignment horizontal="center"/>
      <protection locked="0"/>
    </xf>
    <xf numFmtId="0" fontId="0" fillId="3" borderId="18" xfId="0" applyFill="1" applyBorder="1" applyAlignment="1" applyProtection="1">
      <alignment horizontal="center"/>
      <protection locked="0"/>
    </xf>
    <xf numFmtId="0" fontId="0" fillId="3" borderId="19" xfId="0" applyFill="1" applyBorder="1" applyAlignment="1" applyProtection="1">
      <alignment horizontal="center"/>
      <protection locked="0"/>
    </xf>
    <xf numFmtId="0" fontId="7" fillId="0" borderId="3" xfId="0" applyFont="1" applyBorder="1" applyAlignment="1">
      <alignment vertical="center"/>
    </xf>
    <xf numFmtId="1" fontId="7" fillId="0" borderId="3" xfId="0" applyNumberFormat="1" applyFont="1" applyBorder="1" applyAlignment="1">
      <alignment vertical="center"/>
    </xf>
    <xf numFmtId="0" fontId="7" fillId="0" borderId="2" xfId="0" applyFont="1" applyBorder="1" applyAlignment="1">
      <alignment vertical="center"/>
    </xf>
    <xf numFmtId="0" fontId="15" fillId="5" borderId="69" xfId="0" applyFont="1" applyFill="1" applyBorder="1" applyAlignment="1">
      <alignment horizontal="center" vertical="center" wrapText="1"/>
    </xf>
    <xf numFmtId="0" fontId="15" fillId="5" borderId="96" xfId="0" applyFont="1" applyFill="1" applyBorder="1" applyAlignment="1">
      <alignment horizontal="center" vertical="center" wrapText="1"/>
    </xf>
    <xf numFmtId="0" fontId="0" fillId="3" borderId="84" xfId="0" applyFill="1" applyBorder="1" applyAlignment="1" applyProtection="1">
      <alignment horizontal="center"/>
      <protection locked="0"/>
    </xf>
    <xf numFmtId="0" fontId="0" fillId="3" borderId="97" xfId="0" applyFill="1" applyBorder="1" applyAlignment="1" applyProtection="1">
      <alignment horizontal="center"/>
      <protection locked="0"/>
    </xf>
    <xf numFmtId="0" fontId="0" fillId="5" borderId="33" xfId="0" applyFill="1" applyBorder="1" applyAlignment="1">
      <alignment horizontal="center"/>
    </xf>
    <xf numFmtId="0" fontId="0" fillId="5" borderId="0" xfId="0" applyFill="1" applyAlignment="1">
      <alignment horizontal="center"/>
    </xf>
    <xf numFmtId="0" fontId="0" fillId="5" borderId="61" xfId="0" applyFill="1" applyBorder="1" applyAlignment="1">
      <alignment horizontal="center"/>
    </xf>
    <xf numFmtId="0" fontId="6" fillId="0" borderId="58" xfId="0" applyFont="1" applyBorder="1" applyAlignment="1">
      <alignment horizontal="left" wrapText="1"/>
    </xf>
    <xf numFmtId="0" fontId="15" fillId="5" borderId="43" xfId="0" applyFont="1" applyFill="1" applyBorder="1" applyAlignment="1">
      <alignment horizontal="center" vertical="center" wrapText="1"/>
    </xf>
    <xf numFmtId="0" fontId="15" fillId="5" borderId="44" xfId="0" applyFont="1" applyFill="1" applyBorder="1" applyAlignment="1">
      <alignment horizontal="center" vertical="center" wrapText="1"/>
    </xf>
    <xf numFmtId="0" fontId="0" fillId="3" borderId="23" xfId="0" applyFill="1" applyBorder="1" applyAlignment="1" applyProtection="1">
      <alignment horizontal="center"/>
      <protection locked="0"/>
    </xf>
    <xf numFmtId="0" fontId="0" fillId="3" borderId="17" xfId="0" applyFill="1" applyBorder="1" applyAlignment="1" applyProtection="1">
      <alignment horizontal="center"/>
      <protection locked="0"/>
    </xf>
    <xf numFmtId="2" fontId="0" fillId="0" borderId="10" xfId="0" applyNumberFormat="1" applyBorder="1" applyAlignment="1">
      <alignment horizontal="center"/>
    </xf>
    <xf numFmtId="2" fontId="0" fillId="3" borderId="10" xfId="0" applyNumberFormat="1" applyFill="1" applyBorder="1" applyAlignment="1">
      <alignment horizontal="center"/>
    </xf>
    <xf numFmtId="2" fontId="0" fillId="3" borderId="13" xfId="0" applyNumberFormat="1" applyFill="1" applyBorder="1" applyAlignment="1">
      <alignment horizontal="center"/>
    </xf>
    <xf numFmtId="0" fontId="5" fillId="4" borderId="89" xfId="0" applyFont="1" applyFill="1" applyBorder="1" applyAlignment="1">
      <alignment horizontal="center" wrapText="1"/>
    </xf>
    <xf numFmtId="0" fontId="5" fillId="4" borderId="45" xfId="0" applyFont="1" applyFill="1" applyBorder="1" applyAlignment="1">
      <alignment horizontal="center" wrapText="1"/>
    </xf>
    <xf numFmtId="0" fontId="5" fillId="4" borderId="94" xfId="0" applyFont="1" applyFill="1" applyBorder="1" applyAlignment="1">
      <alignment horizontal="center" wrapText="1"/>
    </xf>
    <xf numFmtId="0" fontId="0" fillId="0" borderId="30" xfId="0" applyBorder="1" applyAlignment="1" applyProtection="1">
      <alignment horizontal="center"/>
      <protection locked="0"/>
    </xf>
    <xf numFmtId="1" fontId="0" fillId="0" borderId="8" xfId="0" applyNumberFormat="1" applyBorder="1" applyAlignment="1">
      <alignment horizontal="center"/>
    </xf>
    <xf numFmtId="1" fontId="0" fillId="3" borderId="8" xfId="0" applyNumberFormat="1" applyFill="1" applyBorder="1" applyAlignment="1">
      <alignment horizontal="center"/>
    </xf>
    <xf numFmtId="1" fontId="0" fillId="3" borderId="12" xfId="0" applyNumberFormat="1" applyFill="1" applyBorder="1" applyAlignment="1">
      <alignment horizontal="center"/>
    </xf>
    <xf numFmtId="0" fontId="4" fillId="0" borderId="5" xfId="0" applyFont="1" applyBorder="1" applyAlignment="1" applyProtection="1">
      <alignment vertical="center"/>
      <protection locked="0"/>
    </xf>
    <xf numFmtId="0" fontId="11" fillId="0" borderId="0" xfId="0" applyFont="1" applyAlignment="1" applyProtection="1">
      <alignment horizontal="left"/>
      <protection locked="0"/>
    </xf>
    <xf numFmtId="0" fontId="5" fillId="0" borderId="0" xfId="0" applyFont="1" applyAlignment="1">
      <alignment horizontal="left" textRotation="90" wrapText="1"/>
    </xf>
    <xf numFmtId="2" fontId="0" fillId="0" borderId="27" xfId="0" applyNumberFormat="1" applyBorder="1" applyAlignment="1">
      <alignment horizontal="center"/>
    </xf>
    <xf numFmtId="2" fontId="0" fillId="3" borderId="27" xfId="0" applyNumberFormat="1" applyFill="1" applyBorder="1" applyAlignment="1">
      <alignment horizontal="center"/>
    </xf>
    <xf numFmtId="2" fontId="0" fillId="3" borderId="28" xfId="0" applyNumberFormat="1" applyFill="1" applyBorder="1" applyAlignment="1">
      <alignment horizontal="center"/>
    </xf>
    <xf numFmtId="0" fontId="2" fillId="5" borderId="84" xfId="0" applyFont="1" applyFill="1" applyBorder="1" applyAlignment="1">
      <alignment horizontal="center" vertical="center"/>
    </xf>
    <xf numFmtId="2" fontId="0" fillId="3" borderId="22" xfId="0" applyNumberFormat="1" applyFill="1" applyBorder="1" applyAlignment="1">
      <alignment horizontal="center"/>
    </xf>
    <xf numFmtId="0" fontId="21" fillId="13" borderId="36" xfId="0" applyFont="1" applyFill="1" applyBorder="1" applyAlignment="1">
      <alignment horizontal="center" textRotation="90" wrapText="1"/>
    </xf>
    <xf numFmtId="0" fontId="21" fillId="13" borderId="46" xfId="0" applyFont="1" applyFill="1" applyBorder="1" applyAlignment="1">
      <alignment horizontal="center" textRotation="90" wrapText="1"/>
    </xf>
    <xf numFmtId="0" fontId="21" fillId="13" borderId="56" xfId="0" applyFont="1" applyFill="1" applyBorder="1" applyAlignment="1">
      <alignment horizontal="center" textRotation="90" wrapText="1"/>
    </xf>
    <xf numFmtId="0" fontId="21" fillId="13" borderId="24" xfId="0" applyFont="1" applyFill="1" applyBorder="1" applyAlignment="1">
      <alignment horizontal="center" textRotation="90"/>
    </xf>
    <xf numFmtId="0" fontId="10" fillId="12" borderId="46" xfId="0" applyFont="1" applyFill="1" applyBorder="1" applyAlignment="1">
      <alignment horizontal="center" textRotation="90" wrapText="1"/>
    </xf>
    <xf numFmtId="0" fontId="10" fillId="12" borderId="73" xfId="0" applyFont="1" applyFill="1" applyBorder="1" applyAlignment="1">
      <alignment horizontal="center" textRotation="90" wrapText="1"/>
    </xf>
    <xf numFmtId="0" fontId="1" fillId="12" borderId="52" xfId="0" applyFont="1" applyFill="1" applyBorder="1" applyAlignment="1">
      <alignment horizontal="center"/>
    </xf>
    <xf numFmtId="0" fontId="1" fillId="12" borderId="32" xfId="0" applyFont="1" applyFill="1" applyBorder="1" applyAlignment="1">
      <alignment horizontal="center"/>
    </xf>
    <xf numFmtId="0" fontId="1" fillId="12" borderId="35" xfId="0" applyFont="1" applyFill="1" applyBorder="1" applyAlignment="1">
      <alignment horizontal="center"/>
    </xf>
    <xf numFmtId="0" fontId="10" fillId="12" borderId="14" xfId="0" applyFont="1" applyFill="1" applyBorder="1" applyAlignment="1">
      <alignment horizontal="center" textRotation="90" wrapText="1"/>
    </xf>
    <xf numFmtId="0" fontId="10" fillId="12" borderId="20" xfId="0" applyFont="1" applyFill="1" applyBorder="1" applyAlignment="1">
      <alignment horizontal="center" textRotation="90" wrapText="1"/>
    </xf>
    <xf numFmtId="0" fontId="10" fillId="12" borderId="17" xfId="0" applyFont="1" applyFill="1" applyBorder="1" applyAlignment="1">
      <alignment horizontal="center" textRotation="90" wrapText="1"/>
    </xf>
    <xf numFmtId="0" fontId="10" fillId="12" borderId="23" xfId="0" applyFont="1" applyFill="1" applyBorder="1" applyAlignment="1">
      <alignment horizontal="center" textRotation="90"/>
    </xf>
    <xf numFmtId="0" fontId="10" fillId="12" borderId="77" xfId="0" applyFont="1" applyFill="1" applyBorder="1" applyAlignment="1">
      <alignment horizontal="center" textRotation="90" wrapText="1"/>
    </xf>
    <xf numFmtId="0" fontId="1" fillId="12" borderId="82" xfId="0" applyFont="1" applyFill="1" applyBorder="1" applyAlignment="1">
      <alignment horizontal="center"/>
    </xf>
    <xf numFmtId="0" fontId="1" fillId="12" borderId="16" xfId="0" applyFont="1" applyFill="1" applyBorder="1" applyAlignment="1">
      <alignment horizontal="center"/>
    </xf>
    <xf numFmtId="0" fontId="1" fillId="12" borderId="26" xfId="0" applyFont="1" applyFill="1" applyBorder="1" applyAlignment="1">
      <alignment horizontal="center"/>
    </xf>
    <xf numFmtId="0" fontId="21" fillId="13" borderId="88" xfId="0" applyFont="1" applyFill="1" applyBorder="1" applyAlignment="1">
      <alignment horizontal="center" textRotation="90" wrapText="1"/>
    </xf>
    <xf numFmtId="0" fontId="21" fillId="13" borderId="104" xfId="0" applyFont="1" applyFill="1" applyBorder="1" applyAlignment="1">
      <alignment horizontal="center" textRotation="90" wrapText="1"/>
    </xf>
    <xf numFmtId="0" fontId="21" fillId="13" borderId="105" xfId="0" applyFont="1" applyFill="1" applyBorder="1" applyAlignment="1">
      <alignment horizontal="center" textRotation="90" wrapText="1"/>
    </xf>
    <xf numFmtId="0" fontId="21" fillId="13" borderId="25" xfId="0" applyFont="1" applyFill="1" applyBorder="1" applyAlignment="1">
      <alignment horizontal="center" textRotation="90"/>
    </xf>
    <xf numFmtId="0" fontId="10" fillId="12" borderId="104" xfId="0" applyFont="1" applyFill="1" applyBorder="1" applyAlignment="1">
      <alignment horizontal="center" textRotation="90" wrapText="1"/>
    </xf>
    <xf numFmtId="0" fontId="10" fillId="12" borderId="106" xfId="0" applyFont="1" applyFill="1" applyBorder="1" applyAlignment="1">
      <alignment horizontal="center" textRotation="90" wrapText="1"/>
    </xf>
    <xf numFmtId="2" fontId="0" fillId="0" borderId="56" xfId="0" applyNumberFormat="1" applyBorder="1" applyAlignment="1">
      <alignment horizontal="center"/>
    </xf>
    <xf numFmtId="0" fontId="0" fillId="0" borderId="30" xfId="0" applyBorder="1" applyAlignment="1">
      <alignment horizontal="center"/>
    </xf>
    <xf numFmtId="0" fontId="2" fillId="0" borderId="61" xfId="0" applyFont="1" applyBorder="1" applyAlignment="1">
      <alignment horizontal="center" vertical="center"/>
    </xf>
    <xf numFmtId="0" fontId="16" fillId="0" borderId="59" xfId="0" applyFont="1" applyBorder="1" applyAlignment="1">
      <alignment horizontal="left" wrapText="1"/>
    </xf>
    <xf numFmtId="0" fontId="0" fillId="0" borderId="38" xfId="0" applyBorder="1" applyAlignment="1" applyProtection="1">
      <alignment horizontal="center"/>
      <protection locked="0"/>
    </xf>
    <xf numFmtId="0" fontId="0" fillId="0" borderId="39" xfId="0" applyBorder="1" applyAlignment="1" applyProtection="1">
      <alignment horizontal="center"/>
      <protection locked="0"/>
    </xf>
    <xf numFmtId="2" fontId="0" fillId="0" borderId="57" xfId="0" applyNumberFormat="1" applyBorder="1" applyAlignment="1">
      <alignment horizontal="center"/>
    </xf>
    <xf numFmtId="2" fontId="0" fillId="3" borderId="95" xfId="0" applyNumberFormat="1" applyFill="1" applyBorder="1" applyAlignment="1">
      <alignment horizontal="center"/>
    </xf>
    <xf numFmtId="0" fontId="1" fillId="0" borderId="8" xfId="0" applyFont="1" applyBorder="1" applyAlignment="1">
      <alignment horizontal="center"/>
    </xf>
    <xf numFmtId="0" fontId="0" fillId="0" borderId="12" xfId="0" applyBorder="1" applyAlignment="1">
      <alignment horizontal="center"/>
    </xf>
    <xf numFmtId="0" fontId="7" fillId="5" borderId="33" xfId="0" applyFont="1" applyFill="1" applyBorder="1" applyAlignment="1">
      <alignment horizontal="center" wrapText="1"/>
    </xf>
    <xf numFmtId="0" fontId="0" fillId="0" borderId="42" xfId="0" applyBorder="1" applyAlignment="1" applyProtection="1">
      <alignment horizontal="center"/>
      <protection locked="0"/>
    </xf>
    <xf numFmtId="2" fontId="0" fillId="0" borderId="46" xfId="0" applyNumberFormat="1" applyBorder="1" applyAlignment="1">
      <alignment horizontal="center"/>
    </xf>
    <xf numFmtId="2" fontId="0" fillId="0" borderId="35" xfId="0" applyNumberFormat="1" applyBorder="1" applyAlignment="1">
      <alignment horizontal="center"/>
    </xf>
    <xf numFmtId="2" fontId="0" fillId="0" borderId="36" xfId="0" applyNumberFormat="1" applyBorder="1" applyAlignment="1">
      <alignment horizontal="center"/>
    </xf>
    <xf numFmtId="0" fontId="5" fillId="4" borderId="31" xfId="0" applyFont="1" applyFill="1" applyBorder="1" applyAlignment="1">
      <alignment horizontal="center" wrapText="1"/>
    </xf>
    <xf numFmtId="0" fontId="5" fillId="4" borderId="60" xfId="0" applyFont="1" applyFill="1" applyBorder="1" applyAlignment="1">
      <alignment horizontal="center" wrapText="1"/>
    </xf>
    <xf numFmtId="0" fontId="5" fillId="4" borderId="88" xfId="0" applyFont="1" applyFill="1" applyBorder="1" applyAlignment="1">
      <alignment horizontal="center" wrapText="1"/>
    </xf>
    <xf numFmtId="0" fontId="5" fillId="4" borderId="104" xfId="0" applyFont="1" applyFill="1" applyBorder="1" applyAlignment="1">
      <alignment horizontal="center" wrapText="1"/>
    </xf>
    <xf numFmtId="0" fontId="5" fillId="4" borderId="48" xfId="0" applyFont="1" applyFill="1" applyBorder="1" applyAlignment="1">
      <alignment horizontal="center" wrapText="1"/>
    </xf>
    <xf numFmtId="0" fontId="5" fillId="4" borderId="89" xfId="0" applyFont="1" applyFill="1" applyBorder="1" applyAlignment="1" applyProtection="1">
      <alignment horizontal="center" wrapText="1"/>
      <protection locked="0"/>
    </xf>
    <xf numFmtId="0" fontId="5" fillId="0" borderId="0" xfId="0" applyFont="1" applyAlignment="1">
      <alignment textRotation="90" wrapText="1"/>
    </xf>
    <xf numFmtId="0" fontId="1" fillId="12" borderId="41" xfId="0" applyFont="1" applyFill="1" applyBorder="1" applyAlignment="1">
      <alignment horizontal="center"/>
    </xf>
    <xf numFmtId="0" fontId="1" fillId="12" borderId="57" xfId="0" applyFont="1" applyFill="1" applyBorder="1" applyAlignment="1">
      <alignment horizontal="center"/>
    </xf>
    <xf numFmtId="2" fontId="12" fillId="0" borderId="46" xfId="0" applyNumberFormat="1" applyFont="1" applyBorder="1" applyAlignment="1">
      <alignment horizontal="center"/>
    </xf>
    <xf numFmtId="1" fontId="0" fillId="0" borderId="56" xfId="0" applyNumberFormat="1" applyBorder="1" applyAlignment="1">
      <alignment horizontal="center"/>
    </xf>
    <xf numFmtId="0" fontId="18" fillId="0" borderId="3" xfId="0" applyFont="1" applyBorder="1"/>
    <xf numFmtId="0" fontId="18" fillId="0" borderId="4" xfId="0" applyFont="1" applyBorder="1"/>
    <xf numFmtId="0" fontId="7" fillId="0" borderId="33" xfId="0" applyFont="1" applyBorder="1" applyAlignment="1">
      <alignment vertical="center"/>
    </xf>
    <xf numFmtId="0" fontId="7" fillId="0" borderId="0" xfId="0" applyFont="1" applyAlignment="1">
      <alignment vertical="center"/>
    </xf>
    <xf numFmtId="1" fontId="7" fillId="0" borderId="0" xfId="0" applyNumberFormat="1" applyFont="1" applyAlignment="1">
      <alignment vertical="center"/>
    </xf>
    <xf numFmtId="0" fontId="1" fillId="4" borderId="11" xfId="0" applyFont="1" applyFill="1" applyBorder="1" applyAlignment="1">
      <alignment horizontal="center"/>
    </xf>
    <xf numFmtId="0" fontId="1" fillId="4" borderId="19" xfId="0" applyFont="1" applyFill="1" applyBorder="1" applyAlignment="1">
      <alignment horizontal="center"/>
    </xf>
    <xf numFmtId="0" fontId="1" fillId="5" borderId="59" xfId="0" applyFont="1" applyFill="1" applyBorder="1" applyAlignment="1">
      <alignment horizontal="center"/>
    </xf>
    <xf numFmtId="0" fontId="1" fillId="5" borderId="60" xfId="0" applyFont="1" applyFill="1" applyBorder="1" applyAlignment="1">
      <alignment horizontal="center"/>
    </xf>
    <xf numFmtId="0" fontId="23" fillId="0" borderId="3" xfId="0" applyFont="1" applyBorder="1" applyAlignment="1">
      <alignment horizontal="center" vertical="center"/>
    </xf>
    <xf numFmtId="0" fontId="19" fillId="0" borderId="0" xfId="0" applyFont="1" applyAlignment="1">
      <alignment horizontal="left" wrapText="1"/>
    </xf>
    <xf numFmtId="0" fontId="1" fillId="0" borderId="30" xfId="0" applyFont="1" applyBorder="1" applyAlignment="1">
      <alignment horizontal="center"/>
    </xf>
    <xf numFmtId="2" fontId="0" fillId="0" borderId="93" xfId="0" applyNumberFormat="1" applyBorder="1" applyAlignment="1">
      <alignment horizontal="center"/>
    </xf>
    <xf numFmtId="0" fontId="1" fillId="12" borderId="29" xfId="0" applyFont="1" applyFill="1" applyBorder="1" applyAlignment="1">
      <alignment horizontal="center"/>
    </xf>
    <xf numFmtId="0" fontId="1" fillId="12" borderId="59" xfId="0" applyFont="1" applyFill="1" applyBorder="1" applyAlignment="1">
      <alignment horizontal="center"/>
    </xf>
    <xf numFmtId="0" fontId="1" fillId="12" borderId="95" xfId="0" applyFont="1" applyFill="1" applyBorder="1" applyAlignment="1">
      <alignment horizontal="center"/>
    </xf>
    <xf numFmtId="0" fontId="0" fillId="0" borderId="41" xfId="0" applyBorder="1" applyAlignment="1" applyProtection="1">
      <alignment horizontal="center"/>
      <protection locked="0"/>
    </xf>
    <xf numFmtId="2" fontId="0" fillId="8" borderId="41" xfId="0" applyNumberFormat="1" applyFill="1" applyBorder="1" applyAlignment="1">
      <alignment horizontal="center"/>
    </xf>
    <xf numFmtId="2" fontId="0" fillId="0" borderId="32" xfId="0" applyNumberFormat="1" applyBorder="1" applyAlignment="1">
      <alignment horizontal="center"/>
    </xf>
    <xf numFmtId="0" fontId="1" fillId="12" borderId="17" xfId="0" applyFont="1" applyFill="1" applyBorder="1" applyAlignment="1">
      <alignment horizontal="center"/>
    </xf>
    <xf numFmtId="0" fontId="1" fillId="12" borderId="18" xfId="0" applyFont="1" applyFill="1" applyBorder="1" applyAlignment="1">
      <alignment horizontal="center"/>
    </xf>
    <xf numFmtId="0" fontId="1" fillId="12" borderId="19" xfId="0" applyFont="1" applyFill="1" applyBorder="1" applyAlignment="1">
      <alignment horizontal="center"/>
    </xf>
    <xf numFmtId="0" fontId="1" fillId="12" borderId="20" xfId="0" applyFont="1" applyFill="1" applyBorder="1" applyAlignment="1">
      <alignment horizontal="center"/>
    </xf>
    <xf numFmtId="0" fontId="1" fillId="12" borderId="21" xfId="0" applyFont="1" applyFill="1" applyBorder="1" applyAlignment="1">
      <alignment horizontal="center"/>
    </xf>
    <xf numFmtId="0" fontId="1" fillId="12" borderId="22" xfId="0" applyFont="1" applyFill="1" applyBorder="1" applyAlignment="1">
      <alignment horizontal="center"/>
    </xf>
    <xf numFmtId="0" fontId="1" fillId="12" borderId="23" xfId="0" applyFont="1" applyFill="1" applyBorder="1" applyAlignment="1">
      <alignment horizontal="center" wrapText="1"/>
    </xf>
    <xf numFmtId="0" fontId="1" fillId="13" borderId="24" xfId="0" applyFont="1" applyFill="1" applyBorder="1" applyAlignment="1">
      <alignment horizontal="center" wrapText="1"/>
    </xf>
    <xf numFmtId="0" fontId="1" fillId="13" borderId="25" xfId="0" applyFont="1" applyFill="1" applyBorder="1" applyAlignment="1">
      <alignment horizontal="center" wrapText="1"/>
    </xf>
    <xf numFmtId="0" fontId="1" fillId="14" borderId="52" xfId="0" applyFont="1" applyFill="1" applyBorder="1" applyAlignment="1">
      <alignment horizontal="center" wrapText="1"/>
    </xf>
    <xf numFmtId="0" fontId="1" fillId="12" borderId="21" xfId="0" applyFont="1" applyFill="1" applyBorder="1" applyAlignment="1">
      <alignment horizontal="center" wrapText="1"/>
    </xf>
    <xf numFmtId="0" fontId="1" fillId="12" borderId="18" xfId="0" applyFont="1" applyFill="1" applyBorder="1" applyAlignment="1">
      <alignment horizontal="center" wrapText="1"/>
    </xf>
    <xf numFmtId="0" fontId="0" fillId="12" borderId="9" xfId="0" applyFill="1" applyBorder="1" applyAlignment="1">
      <alignment horizontal="center"/>
    </xf>
    <xf numFmtId="0" fontId="0" fillId="12" borderId="8" xfId="0" applyFill="1" applyBorder="1" applyAlignment="1">
      <alignment horizontal="center"/>
    </xf>
    <xf numFmtId="0" fontId="0" fillId="12" borderId="18" xfId="0" applyFill="1" applyBorder="1" applyAlignment="1">
      <alignment horizontal="center"/>
    </xf>
    <xf numFmtId="0" fontId="0" fillId="12" borderId="10" xfId="0" applyFill="1" applyBorder="1" applyAlignment="1">
      <alignment horizontal="center"/>
    </xf>
    <xf numFmtId="0" fontId="1" fillId="12" borderId="30" xfId="0" applyFont="1" applyFill="1" applyBorder="1" applyAlignment="1">
      <alignment horizontal="center" textRotation="90" wrapText="1"/>
    </xf>
    <xf numFmtId="0" fontId="0" fillId="0" borderId="96" xfId="0" applyBorder="1" applyAlignment="1" applyProtection="1">
      <alignment horizontal="center"/>
      <protection locked="0"/>
    </xf>
    <xf numFmtId="0" fontId="10" fillId="12" borderId="8" xfId="0" applyFont="1" applyFill="1" applyBorder="1" applyAlignment="1">
      <alignment horizontal="center" textRotation="90" wrapText="1"/>
    </xf>
    <xf numFmtId="0" fontId="15" fillId="13" borderId="8" xfId="0" applyFont="1" applyFill="1" applyBorder="1" applyAlignment="1">
      <alignment horizontal="center" vertical="center" wrapText="1"/>
    </xf>
    <xf numFmtId="0" fontId="15" fillId="12" borderId="16" xfId="0" applyFont="1" applyFill="1" applyBorder="1" applyAlignment="1">
      <alignment horizontal="center" vertical="center" wrapText="1"/>
    </xf>
    <xf numFmtId="0" fontId="10" fillId="12" borderId="16" xfId="0" applyFont="1" applyFill="1" applyBorder="1" applyAlignment="1">
      <alignment horizontal="center" textRotation="90" wrapText="1"/>
    </xf>
    <xf numFmtId="0" fontId="15" fillId="13" borderId="12" xfId="0" applyFont="1" applyFill="1" applyBorder="1" applyAlignment="1">
      <alignment horizontal="center" vertical="center" wrapText="1"/>
    </xf>
    <xf numFmtId="0" fontId="10" fillId="12" borderId="12" xfId="0" applyFont="1" applyFill="1" applyBorder="1" applyAlignment="1">
      <alignment horizontal="center" textRotation="90" wrapText="1"/>
    </xf>
    <xf numFmtId="0" fontId="5" fillId="0" borderId="29" xfId="0" applyFont="1" applyBorder="1" applyAlignment="1">
      <alignment horizontal="center" textRotation="90" wrapText="1"/>
    </xf>
    <xf numFmtId="0" fontId="5" fillId="0" borderId="53" xfId="0" applyFont="1" applyBorder="1" applyAlignment="1">
      <alignment horizontal="center" textRotation="90" wrapText="1"/>
    </xf>
    <xf numFmtId="0" fontId="5" fillId="0" borderId="50" xfId="0" applyFont="1" applyBorder="1" applyAlignment="1">
      <alignment horizontal="center" textRotation="90" wrapText="1"/>
    </xf>
    <xf numFmtId="0" fontId="10" fillId="12" borderId="15" xfId="0" applyFont="1" applyFill="1" applyBorder="1" applyAlignment="1">
      <alignment horizontal="center" textRotation="90" wrapText="1"/>
    </xf>
    <xf numFmtId="0" fontId="10" fillId="12" borderId="9" xfId="0" applyFont="1" applyFill="1" applyBorder="1" applyAlignment="1">
      <alignment horizontal="center" textRotation="90" wrapText="1"/>
    </xf>
    <xf numFmtId="0" fontId="10" fillId="12" borderId="10" xfId="0" applyFont="1" applyFill="1" applyBorder="1" applyAlignment="1">
      <alignment horizontal="center" textRotation="90" wrapText="1"/>
    </xf>
    <xf numFmtId="0" fontId="10" fillId="12" borderId="11" xfId="0" applyFont="1" applyFill="1" applyBorder="1" applyAlignment="1">
      <alignment horizontal="center" textRotation="90" wrapText="1"/>
    </xf>
    <xf numFmtId="0" fontId="10" fillId="12" borderId="13" xfId="0" applyFont="1" applyFill="1" applyBorder="1" applyAlignment="1">
      <alignment horizontal="center" textRotation="90" wrapText="1"/>
    </xf>
    <xf numFmtId="0" fontId="15" fillId="12" borderId="14" xfId="0" applyFont="1" applyFill="1" applyBorder="1" applyAlignment="1">
      <alignment horizontal="center" vertical="center" wrapText="1"/>
    </xf>
    <xf numFmtId="0" fontId="15" fillId="12" borderId="1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10" xfId="0" applyFont="1" applyFill="1" applyBorder="1" applyAlignment="1">
      <alignment horizontal="center" vertical="center" wrapText="1"/>
    </xf>
    <xf numFmtId="0" fontId="15" fillId="13" borderId="11" xfId="0" applyFont="1" applyFill="1" applyBorder="1" applyAlignment="1">
      <alignment horizontal="center" vertical="center" wrapText="1"/>
    </xf>
    <xf numFmtId="0" fontId="15" fillId="13" borderId="13" xfId="0" applyFont="1" applyFill="1" applyBorder="1" applyAlignment="1">
      <alignment horizontal="center" vertical="center" wrapText="1"/>
    </xf>
    <xf numFmtId="0" fontId="0" fillId="2" borderId="6" xfId="0" applyFill="1" applyBorder="1"/>
    <xf numFmtId="0" fontId="0" fillId="2" borderId="7" xfId="0" applyFill="1" applyBorder="1"/>
    <xf numFmtId="2" fontId="1" fillId="0" borderId="0" xfId="0" applyNumberFormat="1" applyFont="1" applyAlignment="1">
      <alignment vertical="center" wrapText="1"/>
    </xf>
    <xf numFmtId="0" fontId="0" fillId="2" borderId="3" xfId="0" applyFill="1" applyBorder="1"/>
    <xf numFmtId="0" fontId="0" fillId="2" borderId="2" xfId="0" applyFill="1" applyBorder="1"/>
    <xf numFmtId="0" fontId="0" fillId="2" borderId="3" xfId="0" applyFill="1"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1" fillId="4" borderId="13" xfId="0" applyFont="1" applyFill="1" applyBorder="1" applyAlignment="1">
      <alignment horizontal="center"/>
    </xf>
    <xf numFmtId="2" fontId="0" fillId="3" borderId="35" xfId="0" applyNumberFormat="1" applyFill="1" applyBorder="1" applyAlignment="1">
      <alignment horizontal="center"/>
    </xf>
    <xf numFmtId="2" fontId="0" fillId="3" borderId="49" xfId="0" applyNumberFormat="1" applyFill="1" applyBorder="1" applyAlignment="1">
      <alignment horizontal="center"/>
    </xf>
    <xf numFmtId="2" fontId="0" fillId="3" borderId="57" xfId="0" applyNumberFormat="1" applyFill="1" applyBorder="1" applyAlignment="1">
      <alignment horizontal="center"/>
    </xf>
    <xf numFmtId="0" fontId="0" fillId="0" borderId="3" xfId="0" applyBorder="1" applyAlignment="1">
      <alignment horizontal="right"/>
    </xf>
    <xf numFmtId="0" fontId="0" fillId="0" borderId="27" xfId="0" applyBorder="1" applyAlignment="1">
      <alignment horizontal="center"/>
    </xf>
    <xf numFmtId="0" fontId="0" fillId="0" borderId="83" xfId="0" applyBorder="1" applyAlignment="1">
      <alignment horizontal="center"/>
    </xf>
    <xf numFmtId="0" fontId="0" fillId="3" borderId="26" xfId="0" applyFill="1" applyBorder="1" applyAlignment="1">
      <alignment horizontal="center"/>
    </xf>
    <xf numFmtId="0" fontId="0" fillId="3" borderId="27" xfId="0" applyFill="1" applyBorder="1" applyAlignment="1">
      <alignment horizontal="center"/>
    </xf>
    <xf numFmtId="0" fontId="0" fillId="3" borderId="28" xfId="0" applyFill="1" applyBorder="1" applyAlignment="1">
      <alignment horizontal="center"/>
    </xf>
    <xf numFmtId="0" fontId="0" fillId="0" borderId="32"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1" fillId="4" borderId="118" xfId="0" applyFont="1" applyFill="1" applyBorder="1"/>
    <xf numFmtId="0" fontId="7" fillId="5" borderId="0" xfId="0" applyFont="1" applyFill="1" applyAlignment="1">
      <alignment horizontal="center"/>
    </xf>
    <xf numFmtId="0" fontId="7" fillId="5" borderId="61" xfId="0" applyFont="1" applyFill="1" applyBorder="1" applyAlignment="1">
      <alignment horizontal="center"/>
    </xf>
    <xf numFmtId="0" fontId="1" fillId="0" borderId="0" xfId="0" applyFont="1"/>
    <xf numFmtId="0" fontId="1" fillId="0" borderId="8" xfId="0" applyFont="1" applyBorder="1"/>
    <xf numFmtId="0" fontId="1" fillId="12" borderId="8" xfId="0" applyFont="1" applyFill="1" applyBorder="1"/>
    <xf numFmtId="0" fontId="1" fillId="13" borderId="8" xfId="0" applyFont="1" applyFill="1" applyBorder="1"/>
    <xf numFmtId="0" fontId="1" fillId="12" borderId="16" xfId="0" applyFont="1" applyFill="1" applyBorder="1"/>
    <xf numFmtId="0" fontId="1" fillId="0" borderId="16" xfId="0" applyFont="1" applyBorder="1"/>
    <xf numFmtId="0" fontId="1" fillId="13" borderId="12" xfId="0" applyFont="1" applyFill="1" applyBorder="1"/>
    <xf numFmtId="0" fontId="1" fillId="12" borderId="12" xfId="0" applyFont="1" applyFill="1" applyBorder="1"/>
    <xf numFmtId="0" fontId="1" fillId="0" borderId="12" xfId="0" applyFont="1" applyBorder="1"/>
    <xf numFmtId="0" fontId="1" fillId="12" borderId="17" xfId="0" applyFont="1" applyFill="1" applyBorder="1"/>
    <xf numFmtId="0" fontId="1" fillId="12" borderId="18" xfId="0" applyFont="1" applyFill="1" applyBorder="1"/>
    <xf numFmtId="0" fontId="1" fillId="12" borderId="19" xfId="0" applyFont="1" applyFill="1" applyBorder="1"/>
    <xf numFmtId="0" fontId="1" fillId="12" borderId="20" xfId="0" applyFont="1" applyFill="1" applyBorder="1"/>
    <xf numFmtId="0" fontId="1" fillId="12" borderId="21" xfId="0" applyFont="1" applyFill="1" applyBorder="1"/>
    <xf numFmtId="0" fontId="1" fillId="12" borderId="22" xfId="0" applyFont="1" applyFill="1" applyBorder="1"/>
    <xf numFmtId="0" fontId="1" fillId="12" borderId="14" xfId="0" applyFont="1" applyFill="1" applyBorder="1"/>
    <xf numFmtId="0" fontId="1" fillId="12" borderId="15" xfId="0" applyFont="1" applyFill="1" applyBorder="1"/>
    <xf numFmtId="0" fontId="1" fillId="12" borderId="9" xfId="0" applyFont="1" applyFill="1" applyBorder="1"/>
    <xf numFmtId="0" fontId="1" fillId="12" borderId="10" xfId="0" applyFont="1" applyFill="1" applyBorder="1"/>
    <xf numFmtId="0" fontId="1" fillId="12" borderId="11" xfId="0" applyFont="1" applyFill="1" applyBorder="1"/>
    <xf numFmtId="0" fontId="1" fillId="12" borderId="13" xfId="0" applyFont="1" applyFill="1" applyBorder="1"/>
    <xf numFmtId="0" fontId="1" fillId="4" borderId="39" xfId="0" applyFont="1" applyFill="1" applyBorder="1" applyAlignment="1">
      <alignment horizontal="center"/>
    </xf>
    <xf numFmtId="0" fontId="1" fillId="13" borderId="18" xfId="0" applyFont="1" applyFill="1" applyBorder="1"/>
    <xf numFmtId="0" fontId="1" fillId="13" borderId="19" xfId="0" applyFont="1" applyFill="1" applyBorder="1"/>
    <xf numFmtId="0" fontId="1" fillId="13" borderId="10" xfId="0" applyFont="1" applyFill="1" applyBorder="1"/>
    <xf numFmtId="0" fontId="1" fillId="13" borderId="13" xfId="0" applyFont="1" applyFill="1" applyBorder="1"/>
    <xf numFmtId="0" fontId="1" fillId="0" borderId="17" xfId="0" applyFont="1" applyBorder="1"/>
    <xf numFmtId="0" fontId="1" fillId="0" borderId="18" xfId="0" applyFont="1" applyBorder="1"/>
    <xf numFmtId="0" fontId="1" fillId="0" borderId="19" xfId="0" applyFont="1" applyBorder="1"/>
    <xf numFmtId="0" fontId="1" fillId="13" borderId="21" xfId="0" applyFont="1" applyFill="1" applyBorder="1"/>
    <xf numFmtId="0" fontId="1" fillId="13" borderId="22" xfId="0" applyFont="1" applyFill="1" applyBorder="1"/>
    <xf numFmtId="0" fontId="5" fillId="4" borderId="70" xfId="0" applyFont="1" applyFill="1" applyBorder="1" applyAlignment="1">
      <alignment horizontal="center" wrapText="1"/>
    </xf>
    <xf numFmtId="0" fontId="0" fillId="0" borderId="36" xfId="0" applyBorder="1" applyAlignment="1">
      <alignment horizontal="center"/>
    </xf>
    <xf numFmtId="0" fontId="0" fillId="0" borderId="57" xfId="0" applyBorder="1" applyAlignment="1">
      <alignment horizontal="center"/>
    </xf>
    <xf numFmtId="0" fontId="5" fillId="4" borderId="49" xfId="0" applyFont="1" applyFill="1" applyBorder="1" applyAlignment="1">
      <alignment horizontal="center" wrapText="1"/>
    </xf>
    <xf numFmtId="0" fontId="5" fillId="4" borderId="58" xfId="0" applyFont="1" applyFill="1" applyBorder="1" applyAlignment="1">
      <alignment horizontal="center" wrapText="1"/>
    </xf>
    <xf numFmtId="0" fontId="5" fillId="4" borderId="95" xfId="0" applyFont="1" applyFill="1" applyBorder="1" applyAlignment="1">
      <alignment horizontal="center" wrapText="1"/>
    </xf>
    <xf numFmtId="2" fontId="0" fillId="0" borderId="16" xfId="0" applyNumberFormat="1" applyBorder="1" applyAlignment="1">
      <alignment horizontal="center"/>
    </xf>
    <xf numFmtId="0" fontId="1" fillId="12" borderId="8" xfId="0" applyFont="1" applyFill="1" applyBorder="1" applyAlignment="1">
      <alignment horizontal="center"/>
    </xf>
    <xf numFmtId="0" fontId="1" fillId="12" borderId="12" xfId="0" applyFont="1" applyFill="1" applyBorder="1" applyAlignment="1">
      <alignment horizontal="center"/>
    </xf>
    <xf numFmtId="0" fontId="1" fillId="12" borderId="15" xfId="0" applyFont="1" applyFill="1" applyBorder="1" applyAlignment="1">
      <alignment horizontal="center"/>
    </xf>
    <xf numFmtId="0" fontId="5" fillId="15" borderId="104" xfId="0" applyFont="1" applyFill="1" applyBorder="1" applyAlignment="1">
      <alignment horizontal="center" wrapText="1"/>
    </xf>
    <xf numFmtId="0" fontId="5" fillId="16" borderId="36" xfId="0" applyFont="1" applyFill="1" applyBorder="1" applyAlignment="1">
      <alignment horizontal="center"/>
    </xf>
    <xf numFmtId="0" fontId="5" fillId="16" borderId="35" xfId="0" applyFont="1" applyFill="1" applyBorder="1" applyAlignment="1">
      <alignment horizontal="center"/>
    </xf>
    <xf numFmtId="0" fontId="5" fillId="16" borderId="30" xfId="0" applyFont="1" applyFill="1" applyBorder="1" applyAlignment="1">
      <alignment horizontal="center" wrapText="1"/>
    </xf>
    <xf numFmtId="0" fontId="5" fillId="16" borderId="36" xfId="0" applyFont="1" applyFill="1" applyBorder="1" applyAlignment="1">
      <alignment horizontal="center" wrapText="1"/>
    </xf>
    <xf numFmtId="0" fontId="5" fillId="16" borderId="46" xfId="0" applyFont="1" applyFill="1" applyBorder="1" applyAlignment="1">
      <alignment horizontal="center" wrapText="1"/>
    </xf>
    <xf numFmtId="0" fontId="5" fillId="16" borderId="32" xfId="0" applyFont="1" applyFill="1" applyBorder="1" applyAlignment="1">
      <alignment horizontal="center" wrapText="1"/>
    </xf>
    <xf numFmtId="0" fontId="5" fillId="17" borderId="0" xfId="0" applyFont="1" applyFill="1" applyAlignment="1">
      <alignment horizontal="center" wrapText="1"/>
    </xf>
    <xf numFmtId="0" fontId="1" fillId="18" borderId="29" xfId="0" applyFont="1" applyFill="1" applyBorder="1" applyAlignment="1">
      <alignment horizontal="center"/>
    </xf>
    <xf numFmtId="0" fontId="1" fillId="18" borderId="53" xfId="0" applyFont="1" applyFill="1" applyBorder="1" applyAlignment="1">
      <alignment horizontal="center"/>
    </xf>
    <xf numFmtId="0" fontId="1" fillId="18" borderId="50" xfId="0" applyFont="1" applyFill="1" applyBorder="1" applyAlignment="1">
      <alignment horizontal="center"/>
    </xf>
    <xf numFmtId="0" fontId="1" fillId="19" borderId="20" xfId="0" applyFont="1" applyFill="1" applyBorder="1" applyAlignment="1">
      <alignment horizontal="center"/>
    </xf>
    <xf numFmtId="0" fontId="1" fillId="19" borderId="16" xfId="0" applyFont="1" applyFill="1" applyBorder="1" applyAlignment="1">
      <alignment horizontal="center"/>
    </xf>
    <xf numFmtId="0" fontId="1" fillId="19" borderId="16" xfId="0" applyFont="1" applyFill="1" applyBorder="1" applyAlignment="1">
      <alignment horizontal="center" wrapText="1"/>
    </xf>
    <xf numFmtId="0" fontId="1" fillId="19" borderId="21" xfId="0" applyFont="1" applyFill="1" applyBorder="1" applyAlignment="1">
      <alignment horizontal="center"/>
    </xf>
    <xf numFmtId="0" fontId="1" fillId="19" borderId="8" xfId="0" applyFont="1" applyFill="1" applyBorder="1" applyAlignment="1">
      <alignment horizontal="center"/>
    </xf>
    <xf numFmtId="0" fontId="1" fillId="19" borderId="8" xfId="0" applyFont="1" applyFill="1" applyBorder="1" applyAlignment="1">
      <alignment horizontal="center" wrapText="1"/>
    </xf>
    <xf numFmtId="0" fontId="1" fillId="19" borderId="22" xfId="0" applyFont="1" applyFill="1" applyBorder="1" applyAlignment="1">
      <alignment horizontal="center"/>
    </xf>
    <xf numFmtId="0" fontId="1" fillId="19" borderId="12" xfId="0" applyFont="1" applyFill="1" applyBorder="1" applyAlignment="1">
      <alignment horizontal="center"/>
    </xf>
    <xf numFmtId="0" fontId="1" fillId="19" borderId="12" xfId="0" applyFont="1" applyFill="1" applyBorder="1" applyAlignment="1">
      <alignment horizontal="center" wrapText="1"/>
    </xf>
    <xf numFmtId="2" fontId="1" fillId="16" borderId="29" xfId="0" applyNumberFormat="1" applyFont="1" applyFill="1" applyBorder="1" applyAlignment="1">
      <alignment horizontal="center"/>
    </xf>
    <xf numFmtId="2" fontId="1" fillId="16" borderId="53" xfId="0" applyNumberFormat="1" applyFont="1" applyFill="1" applyBorder="1" applyAlignment="1">
      <alignment horizontal="center"/>
    </xf>
    <xf numFmtId="2" fontId="0" fillId="19" borderId="99" xfId="0" applyNumberFormat="1" applyFill="1" applyBorder="1" applyAlignment="1">
      <alignment horizontal="center"/>
    </xf>
    <xf numFmtId="2" fontId="0" fillId="19" borderId="110" xfId="0" applyNumberFormat="1" applyFill="1" applyBorder="1" applyAlignment="1">
      <alignment horizontal="center"/>
    </xf>
    <xf numFmtId="0" fontId="0" fillId="19" borderId="98" xfId="0" applyFill="1" applyBorder="1" applyAlignment="1">
      <alignment horizontal="center"/>
    </xf>
    <xf numFmtId="0" fontId="0" fillId="19" borderId="51" xfId="0" applyFill="1" applyBorder="1" applyAlignment="1">
      <alignment horizontal="center"/>
    </xf>
    <xf numFmtId="0" fontId="0" fillId="19" borderId="99" xfId="0" applyFill="1" applyBorder="1" applyAlignment="1">
      <alignment horizontal="center"/>
    </xf>
    <xf numFmtId="0" fontId="0" fillId="19" borderId="100" xfId="0" applyFill="1" applyBorder="1" applyAlignment="1">
      <alignment horizontal="center"/>
    </xf>
    <xf numFmtId="0" fontId="0" fillId="19" borderId="101" xfId="0" applyFill="1" applyBorder="1" applyAlignment="1">
      <alignment horizontal="center"/>
    </xf>
    <xf numFmtId="0" fontId="0" fillId="19" borderId="102" xfId="0" applyFill="1" applyBorder="1" applyAlignment="1">
      <alignment horizontal="center"/>
    </xf>
    <xf numFmtId="0" fontId="0" fillId="19" borderId="107" xfId="0" applyFill="1" applyBorder="1" applyAlignment="1">
      <alignment horizontal="center"/>
    </xf>
    <xf numFmtId="0" fontId="0" fillId="19" borderId="108" xfId="0" applyFill="1" applyBorder="1" applyAlignment="1">
      <alignment horizontal="center"/>
    </xf>
    <xf numFmtId="0" fontId="0" fillId="19" borderId="109" xfId="0" applyFill="1" applyBorder="1" applyAlignment="1">
      <alignment horizontal="center"/>
    </xf>
    <xf numFmtId="0" fontId="1" fillId="18" borderId="23" xfId="0" applyFont="1" applyFill="1" applyBorder="1" applyAlignment="1">
      <alignment horizontal="center"/>
    </xf>
    <xf numFmtId="0" fontId="1" fillId="18" borderId="114" xfId="0" applyFont="1" applyFill="1" applyBorder="1" applyAlignment="1">
      <alignment horizontal="center" wrapText="1"/>
    </xf>
    <xf numFmtId="2" fontId="1" fillId="18" borderId="3" xfId="0" applyNumberFormat="1" applyFont="1" applyFill="1" applyBorder="1" applyAlignment="1">
      <alignment horizontal="center" vertical="center" wrapText="1"/>
    </xf>
    <xf numFmtId="2" fontId="1" fillId="18" borderId="4" xfId="0" applyNumberFormat="1" applyFont="1" applyFill="1" applyBorder="1" applyAlignment="1">
      <alignment horizontal="center" vertical="center" wrapText="1"/>
    </xf>
    <xf numFmtId="0" fontId="1" fillId="18" borderId="30" xfId="0" applyFont="1" applyFill="1" applyBorder="1" applyAlignment="1">
      <alignment horizontal="center"/>
    </xf>
    <xf numFmtId="0" fontId="1" fillId="18" borderId="111" xfId="0" applyFont="1" applyFill="1" applyBorder="1" applyAlignment="1">
      <alignment horizontal="center" wrapText="1"/>
    </xf>
    <xf numFmtId="2" fontId="1" fillId="18" borderId="0" xfId="0" applyNumberFormat="1" applyFont="1" applyFill="1" applyAlignment="1">
      <alignment horizontal="center" vertical="center" wrapText="1"/>
    </xf>
    <xf numFmtId="2" fontId="1" fillId="18" borderId="61" xfId="0" applyNumberFormat="1" applyFont="1" applyFill="1" applyBorder="1" applyAlignment="1">
      <alignment horizontal="center" vertical="center" wrapText="1"/>
    </xf>
    <xf numFmtId="0" fontId="1" fillId="18" borderId="48" xfId="0" applyFont="1" applyFill="1" applyBorder="1" applyAlignment="1">
      <alignment horizontal="center"/>
    </xf>
    <xf numFmtId="0" fontId="1" fillId="18" borderId="92" xfId="0" applyFont="1" applyFill="1" applyBorder="1" applyAlignment="1">
      <alignment horizontal="center" wrapText="1"/>
    </xf>
    <xf numFmtId="2" fontId="1" fillId="18" borderId="59" xfId="0" applyNumberFormat="1" applyFont="1" applyFill="1" applyBorder="1" applyAlignment="1">
      <alignment horizontal="center" vertical="center" wrapText="1"/>
    </xf>
    <xf numFmtId="2" fontId="1" fillId="18" borderId="60" xfId="0" applyNumberFormat="1" applyFont="1" applyFill="1" applyBorder="1" applyAlignment="1">
      <alignment horizontal="center" vertical="center" wrapText="1"/>
    </xf>
    <xf numFmtId="0" fontId="9" fillId="0" borderId="5" xfId="0" applyFont="1" applyBorder="1" applyAlignment="1">
      <alignment horizontal="left"/>
    </xf>
    <xf numFmtId="0" fontId="1" fillId="20" borderId="9" xfId="0" applyFont="1" applyFill="1" applyBorder="1" applyAlignment="1">
      <alignment horizontal="center"/>
    </xf>
    <xf numFmtId="0" fontId="26" fillId="18" borderId="35" xfId="0" applyFont="1" applyFill="1" applyBorder="1" applyAlignment="1">
      <alignment horizontal="left"/>
    </xf>
    <xf numFmtId="0" fontId="1" fillId="18" borderId="30" xfId="0" applyFont="1" applyFill="1" applyBorder="1" applyAlignment="1">
      <alignment horizontal="center" wrapText="1"/>
    </xf>
    <xf numFmtId="0" fontId="1" fillId="18" borderId="52" xfId="0" applyFont="1" applyFill="1" applyBorder="1" applyAlignment="1">
      <alignment horizontal="center" wrapText="1"/>
    </xf>
    <xf numFmtId="0" fontId="1" fillId="18" borderId="82" xfId="0" applyFont="1" applyFill="1" applyBorder="1" applyAlignment="1">
      <alignment horizontal="center"/>
    </xf>
    <xf numFmtId="0" fontId="1" fillId="18" borderId="24" xfId="0" applyFont="1" applyFill="1" applyBorder="1" applyAlignment="1">
      <alignment horizontal="center"/>
    </xf>
    <xf numFmtId="0" fontId="1" fillId="18" borderId="71" xfId="0" applyFont="1" applyFill="1" applyBorder="1" applyAlignment="1">
      <alignment horizontal="center"/>
    </xf>
    <xf numFmtId="0" fontId="1" fillId="18" borderId="63" xfId="0" applyFont="1" applyFill="1" applyBorder="1" applyAlignment="1">
      <alignment horizontal="center"/>
    </xf>
    <xf numFmtId="0" fontId="1" fillId="18" borderId="51" xfId="0" applyFont="1" applyFill="1" applyBorder="1" applyAlignment="1">
      <alignment horizontal="center"/>
    </xf>
    <xf numFmtId="0" fontId="1" fillId="18" borderId="115" xfId="0" applyFont="1" applyFill="1" applyBorder="1" applyAlignment="1">
      <alignment horizontal="center"/>
    </xf>
    <xf numFmtId="0" fontId="1" fillId="18" borderId="98" xfId="0" applyFont="1" applyFill="1" applyBorder="1" applyAlignment="1">
      <alignment horizontal="center"/>
    </xf>
    <xf numFmtId="0" fontId="1" fillId="18" borderId="25" xfId="0" applyFont="1" applyFill="1" applyBorder="1" applyAlignment="1">
      <alignment horizontal="center"/>
    </xf>
    <xf numFmtId="0" fontId="1" fillId="18" borderId="64" xfId="0" applyFont="1" applyFill="1" applyBorder="1" applyAlignment="1">
      <alignment horizontal="center"/>
    </xf>
    <xf numFmtId="0" fontId="1" fillId="18" borderId="62" xfId="0" applyFont="1" applyFill="1" applyBorder="1" applyAlignment="1">
      <alignment horizontal="center"/>
    </xf>
    <xf numFmtId="0" fontId="1" fillId="18" borderId="116" xfId="0" applyFont="1" applyFill="1" applyBorder="1" applyAlignment="1">
      <alignment horizontal="center"/>
    </xf>
    <xf numFmtId="0" fontId="1" fillId="18" borderId="117" xfId="0" applyFont="1" applyFill="1" applyBorder="1" applyAlignment="1">
      <alignment horizontal="center"/>
    </xf>
    <xf numFmtId="0" fontId="1" fillId="19" borderId="29" xfId="0" applyFont="1" applyFill="1" applyBorder="1" applyAlignment="1">
      <alignment horizontal="center"/>
    </xf>
    <xf numFmtId="0" fontId="1" fillId="19" borderId="53" xfId="0" applyFont="1" applyFill="1" applyBorder="1" applyAlignment="1">
      <alignment horizontal="center"/>
    </xf>
    <xf numFmtId="0" fontId="1" fillId="19" borderId="40" xfId="0" applyFont="1" applyFill="1" applyBorder="1" applyAlignment="1">
      <alignment horizontal="center"/>
    </xf>
    <xf numFmtId="0" fontId="1" fillId="19" borderId="23" xfId="0" applyFont="1" applyFill="1" applyBorder="1" applyAlignment="1">
      <alignment horizontal="center"/>
    </xf>
    <xf numFmtId="2" fontId="1" fillId="19" borderId="23" xfId="0" applyNumberFormat="1" applyFont="1" applyFill="1" applyBorder="1" applyAlignment="1">
      <alignment horizontal="center" wrapText="1"/>
    </xf>
    <xf numFmtId="2" fontId="1" fillId="19" borderId="3" xfId="0" applyNumberFormat="1" applyFont="1" applyFill="1" applyBorder="1" applyAlignment="1">
      <alignment horizontal="center" vertical="center" wrapText="1"/>
    </xf>
    <xf numFmtId="0" fontId="1" fillId="19" borderId="24" xfId="0" applyFont="1" applyFill="1" applyBorder="1" applyAlignment="1">
      <alignment horizontal="center"/>
    </xf>
    <xf numFmtId="2" fontId="1" fillId="19" borderId="24" xfId="0" applyNumberFormat="1" applyFont="1" applyFill="1" applyBorder="1" applyAlignment="1">
      <alignment horizontal="center" wrapText="1"/>
    </xf>
    <xf numFmtId="2" fontId="1" fillId="19" borderId="0" xfId="0" applyNumberFormat="1" applyFont="1" applyFill="1" applyAlignment="1">
      <alignment horizontal="center" vertical="center" wrapText="1"/>
    </xf>
    <xf numFmtId="0" fontId="1" fillId="19" borderId="25" xfId="0" applyFont="1" applyFill="1" applyBorder="1" applyAlignment="1">
      <alignment horizontal="center"/>
    </xf>
    <xf numFmtId="2" fontId="1" fillId="19" borderId="25" xfId="0" applyNumberFormat="1" applyFont="1" applyFill="1" applyBorder="1" applyAlignment="1">
      <alignment horizontal="center" wrapText="1"/>
    </xf>
    <xf numFmtId="2" fontId="1" fillId="19" borderId="59" xfId="0" applyNumberFormat="1" applyFont="1" applyFill="1" applyBorder="1" applyAlignment="1">
      <alignment horizontal="center" vertical="center" wrapText="1"/>
    </xf>
    <xf numFmtId="0" fontId="0" fillId="19" borderId="23" xfId="0" applyFill="1" applyBorder="1" applyAlignment="1">
      <alignment horizontal="center"/>
    </xf>
    <xf numFmtId="0" fontId="1" fillId="19" borderId="16" xfId="0" applyFont="1" applyFill="1" applyBorder="1"/>
    <xf numFmtId="0" fontId="0" fillId="19" borderId="24" xfId="0" applyFill="1" applyBorder="1" applyAlignment="1">
      <alignment horizontal="center"/>
    </xf>
    <xf numFmtId="0" fontId="1" fillId="19" borderId="8" xfId="0" applyFont="1" applyFill="1" applyBorder="1"/>
    <xf numFmtId="0" fontId="0" fillId="19" borderId="25" xfId="0" applyFill="1" applyBorder="1" applyAlignment="1">
      <alignment horizontal="center"/>
    </xf>
    <xf numFmtId="0" fontId="1" fillId="19" borderId="12" xfId="0" applyFont="1" applyFill="1" applyBorder="1"/>
    <xf numFmtId="2" fontId="0" fillId="0" borderId="24" xfId="0" applyNumberFormat="1" applyBorder="1" applyAlignment="1">
      <alignment horizontal="center"/>
    </xf>
    <xf numFmtId="2" fontId="0" fillId="0" borderId="30" xfId="0" applyNumberFormat="1" applyBorder="1" applyAlignment="1">
      <alignment horizontal="center"/>
    </xf>
    <xf numFmtId="2" fontId="0" fillId="3" borderId="24" xfId="0" applyNumberFormat="1" applyFill="1" applyBorder="1" applyAlignment="1">
      <alignment horizontal="center"/>
    </xf>
    <xf numFmtId="2" fontId="0" fillId="3" borderId="25" xfId="0" applyNumberFormat="1" applyFill="1" applyBorder="1" applyAlignment="1">
      <alignment horizontal="center"/>
    </xf>
    <xf numFmtId="0" fontId="0" fillId="3" borderId="48" xfId="0" applyFill="1" applyBorder="1" applyAlignment="1">
      <alignment horizontal="center"/>
    </xf>
    <xf numFmtId="0" fontId="0" fillId="3" borderId="53" xfId="0" applyFill="1" applyBorder="1" applyAlignment="1" applyProtection="1">
      <alignment horizontal="center"/>
      <protection locked="0"/>
    </xf>
    <xf numFmtId="0" fontId="0" fillId="3" borderId="50" xfId="0" applyFill="1" applyBorder="1" applyAlignment="1" applyProtection="1">
      <alignment horizontal="center"/>
      <protection locked="0"/>
    </xf>
    <xf numFmtId="0" fontId="0" fillId="0" borderId="53" xfId="0" applyBorder="1" applyAlignment="1" applyProtection="1">
      <alignment horizontal="center"/>
      <protection locked="0"/>
    </xf>
    <xf numFmtId="0" fontId="0" fillId="3" borderId="30" xfId="0" applyFill="1" applyBorder="1" applyAlignment="1">
      <alignment horizontal="center"/>
    </xf>
    <xf numFmtId="0" fontId="2" fillId="5" borderId="6" xfId="0" applyFont="1" applyFill="1" applyBorder="1" applyAlignment="1">
      <alignment horizontal="center" vertical="center"/>
    </xf>
    <xf numFmtId="0" fontId="0" fillId="0" borderId="69" xfId="0" applyBorder="1" applyAlignment="1" applyProtection="1">
      <alignment horizontal="center"/>
      <protection locked="0"/>
    </xf>
    <xf numFmtId="0" fontId="0" fillId="0" borderId="44" xfId="0" applyBorder="1" applyAlignment="1" applyProtection="1">
      <alignment horizontal="center"/>
      <protection locked="0"/>
    </xf>
    <xf numFmtId="0" fontId="5" fillId="16" borderId="41" xfId="0" applyFont="1" applyFill="1" applyBorder="1" applyAlignment="1">
      <alignment horizontal="center"/>
    </xf>
    <xf numFmtId="0" fontId="5" fillId="16" borderId="52" xfId="0" applyFont="1" applyFill="1" applyBorder="1" applyAlignment="1">
      <alignment horizontal="center" wrapText="1"/>
    </xf>
    <xf numFmtId="0" fontId="0" fillId="0" borderId="52" xfId="0" applyBorder="1" applyAlignment="1">
      <alignment horizontal="center"/>
    </xf>
    <xf numFmtId="0" fontId="5" fillId="16" borderId="57" xfId="0" applyFont="1" applyFill="1" applyBorder="1" applyAlignment="1">
      <alignment horizontal="center" wrapText="1"/>
    </xf>
    <xf numFmtId="0" fontId="0" fillId="3" borderId="52" xfId="0" applyFill="1" applyBorder="1" applyAlignment="1">
      <alignment horizontal="center"/>
    </xf>
    <xf numFmtId="0" fontId="0" fillId="3" borderId="58" xfId="0" applyFill="1" applyBorder="1" applyAlignment="1">
      <alignment horizontal="center"/>
    </xf>
    <xf numFmtId="2" fontId="0" fillId="3" borderId="48" xfId="0" applyNumberFormat="1" applyFill="1" applyBorder="1" applyAlignment="1">
      <alignment horizontal="center"/>
    </xf>
    <xf numFmtId="0" fontId="7" fillId="0" borderId="6" xfId="0" applyFont="1" applyBorder="1" applyAlignment="1">
      <alignment horizontal="right" vertical="center"/>
    </xf>
    <xf numFmtId="0" fontId="1" fillId="14" borderId="30" xfId="0" applyFont="1" applyFill="1" applyBorder="1" applyAlignment="1">
      <alignment horizontal="center" wrapText="1"/>
    </xf>
    <xf numFmtId="2" fontId="0" fillId="3" borderId="30" xfId="0" applyNumberFormat="1" applyFill="1" applyBorder="1" applyAlignment="1">
      <alignment horizontal="center"/>
    </xf>
    <xf numFmtId="0" fontId="1" fillId="0" borderId="3" xfId="0" applyFont="1" applyBorder="1" applyAlignment="1">
      <alignment horizontal="right" vertical="center"/>
    </xf>
    <xf numFmtId="2" fontId="1" fillId="18" borderId="31" xfId="0" applyNumberFormat="1" applyFont="1" applyFill="1" applyBorder="1" applyAlignment="1">
      <alignment horizontal="center" wrapText="1"/>
    </xf>
    <xf numFmtId="2" fontId="1" fillId="18" borderId="34" xfId="0" applyNumberFormat="1" applyFont="1" applyFill="1" applyBorder="1" applyAlignment="1">
      <alignment horizontal="center" wrapText="1"/>
    </xf>
    <xf numFmtId="2" fontId="1" fillId="18" borderId="48" xfId="0" applyNumberFormat="1" applyFont="1" applyFill="1" applyBorder="1" applyAlignment="1">
      <alignment horizontal="center" wrapText="1"/>
    </xf>
    <xf numFmtId="0" fontId="0" fillId="0" borderId="17" xfId="0" applyBorder="1" applyAlignment="1">
      <alignment horizontal="center"/>
    </xf>
    <xf numFmtId="0" fontId="0" fillId="0" borderId="13" xfId="0" applyBorder="1" applyAlignment="1">
      <alignment horizontal="center"/>
    </xf>
    <xf numFmtId="0" fontId="26" fillId="18" borderId="31" xfId="0" applyFont="1" applyFill="1" applyBorder="1" applyAlignment="1">
      <alignment horizontal="center" wrapText="1"/>
    </xf>
    <xf numFmtId="0" fontId="27" fillId="18" borderId="34" xfId="0" applyFont="1" applyFill="1" applyBorder="1" applyAlignment="1">
      <alignment horizontal="center" wrapText="1"/>
    </xf>
    <xf numFmtId="0" fontId="27" fillId="18" borderId="48" xfId="0" applyFont="1" applyFill="1" applyBorder="1" applyAlignment="1">
      <alignment horizontal="center" wrapText="1"/>
    </xf>
    <xf numFmtId="0" fontId="1" fillId="0" borderId="14" xfId="0" applyFont="1" applyBorder="1" applyAlignment="1">
      <alignment vertical="center" wrapText="1"/>
    </xf>
    <xf numFmtId="0" fontId="9" fillId="0" borderId="15" xfId="0" applyFont="1" applyBorder="1" applyAlignment="1">
      <alignment horizontal="center" vertical="center"/>
    </xf>
    <xf numFmtId="0" fontId="1" fillId="0" borderId="11" xfId="0" applyFont="1" applyBorder="1" applyAlignment="1">
      <alignment vertical="center" wrapText="1"/>
    </xf>
    <xf numFmtId="0" fontId="9" fillId="0" borderId="13" xfId="0" applyFont="1" applyBorder="1" applyAlignment="1">
      <alignment horizontal="center" vertical="center"/>
    </xf>
    <xf numFmtId="0" fontId="2" fillId="5" borderId="0" xfId="0" applyFont="1" applyFill="1" applyAlignment="1">
      <alignment horizontal="center" vertical="center"/>
    </xf>
    <xf numFmtId="0" fontId="6" fillId="0" borderId="59" xfId="0" applyFont="1" applyBorder="1" applyAlignment="1">
      <alignment horizontal="left" wrapText="1"/>
    </xf>
    <xf numFmtId="0" fontId="0" fillId="3" borderId="82" xfId="0" applyFill="1" applyBorder="1" applyAlignment="1">
      <alignment horizontal="center"/>
    </xf>
    <xf numFmtId="0" fontId="6" fillId="0" borderId="60" xfId="0" applyFont="1" applyBorder="1" applyAlignment="1">
      <alignment horizontal="left" wrapText="1"/>
    </xf>
    <xf numFmtId="0" fontId="6" fillId="0" borderId="15" xfId="0" applyFont="1" applyBorder="1" applyAlignment="1">
      <alignment horizontal="center" vertical="center"/>
    </xf>
    <xf numFmtId="0" fontId="6" fillId="0" borderId="13" xfId="0" applyFont="1" applyBorder="1" applyAlignment="1">
      <alignment horizontal="center" vertical="center"/>
    </xf>
    <xf numFmtId="2" fontId="2" fillId="0" borderId="6" xfId="0" applyNumberFormat="1" applyFont="1" applyBorder="1" applyAlignment="1">
      <alignment vertical="center"/>
    </xf>
    <xf numFmtId="2" fontId="1" fillId="0" borderId="0" xfId="0" applyNumberFormat="1" applyFont="1" applyAlignment="1">
      <alignment wrapText="1"/>
    </xf>
    <xf numFmtId="0" fontId="1" fillId="0" borderId="2" xfId="0" applyFont="1" applyBorder="1"/>
    <xf numFmtId="0" fontId="1" fillId="0" borderId="1" xfId="0" applyFont="1" applyBorder="1"/>
    <xf numFmtId="2" fontId="9" fillId="0" borderId="1" xfId="0" applyNumberFormat="1" applyFont="1" applyBorder="1" applyAlignment="1">
      <alignment horizontal="center"/>
    </xf>
    <xf numFmtId="2" fontId="9" fillId="0" borderId="60" xfId="0" applyNumberFormat="1" applyFont="1" applyBorder="1" applyAlignment="1">
      <alignment horizontal="center"/>
    </xf>
    <xf numFmtId="0" fontId="2" fillId="5" borderId="3" xfId="0" applyFont="1" applyFill="1" applyBorder="1" applyAlignment="1">
      <alignment horizontal="center" vertical="center"/>
    </xf>
    <xf numFmtId="0" fontId="1" fillId="19" borderId="31" xfId="0" applyFont="1" applyFill="1" applyBorder="1" applyAlignment="1">
      <alignment horizontal="center" wrapText="1"/>
    </xf>
    <xf numFmtId="0" fontId="1" fillId="19" borderId="34" xfId="0" applyFont="1" applyFill="1" applyBorder="1" applyAlignment="1">
      <alignment horizontal="center" wrapText="1"/>
    </xf>
    <xf numFmtId="0" fontId="1" fillId="19" borderId="48" xfId="0" applyFont="1" applyFill="1" applyBorder="1" applyAlignment="1">
      <alignment horizontal="center" wrapText="1"/>
    </xf>
    <xf numFmtId="2" fontId="1" fillId="19" borderId="31" xfId="0" applyNumberFormat="1" applyFont="1" applyFill="1" applyBorder="1" applyAlignment="1">
      <alignment horizontal="center" wrapText="1"/>
    </xf>
    <xf numFmtId="2" fontId="1" fillId="19" borderId="34" xfId="0" applyNumberFormat="1" applyFont="1" applyFill="1" applyBorder="1" applyAlignment="1">
      <alignment horizontal="center" wrapText="1"/>
    </xf>
    <xf numFmtId="2" fontId="1" fillId="19" borderId="48" xfId="0" applyNumberFormat="1" applyFont="1" applyFill="1" applyBorder="1" applyAlignment="1">
      <alignment horizontal="center" wrapText="1"/>
    </xf>
    <xf numFmtId="0" fontId="26" fillId="16" borderId="35" xfId="0" applyFont="1" applyFill="1" applyBorder="1" applyAlignment="1">
      <alignment horizontal="center"/>
    </xf>
    <xf numFmtId="0" fontId="0" fillId="2" borderId="2" xfId="0" applyFill="1" applyBorder="1" applyAlignment="1">
      <alignment horizontal="center"/>
    </xf>
    <xf numFmtId="2" fontId="0" fillId="2" borderId="3" xfId="0" applyNumberFormat="1" applyFill="1" applyBorder="1" applyAlignment="1">
      <alignment horizontal="center"/>
    </xf>
    <xf numFmtId="1" fontId="0" fillId="2" borderId="3" xfId="0" applyNumberFormat="1" applyFill="1" applyBorder="1" applyAlignment="1">
      <alignment horizontal="center"/>
    </xf>
    <xf numFmtId="0" fontId="0" fillId="2" borderId="4" xfId="0" applyFill="1" applyBorder="1" applyAlignment="1">
      <alignment horizontal="center"/>
    </xf>
    <xf numFmtId="2" fontId="0" fillId="0" borderId="3" xfId="0" applyNumberFormat="1" applyBorder="1" applyAlignment="1">
      <alignment horizontal="center"/>
    </xf>
    <xf numFmtId="1" fontId="0" fillId="0" borderId="3" xfId="0" applyNumberFormat="1" applyBorder="1" applyAlignment="1">
      <alignment horizontal="center"/>
    </xf>
    <xf numFmtId="1" fontId="0" fillId="0" borderId="59" xfId="0" applyNumberFormat="1" applyBorder="1" applyAlignment="1">
      <alignment horizontal="center"/>
    </xf>
    <xf numFmtId="2" fontId="7" fillId="0" borderId="59" xfId="0" applyNumberFormat="1" applyFont="1" applyBorder="1" applyAlignment="1">
      <alignment horizontal="center" vertical="center"/>
    </xf>
    <xf numFmtId="1" fontId="7" fillId="0" borderId="59" xfId="0" applyNumberFormat="1" applyFont="1" applyBorder="1" applyAlignment="1">
      <alignment horizontal="center" vertical="center"/>
    </xf>
    <xf numFmtId="2" fontId="1" fillId="19" borderId="2" xfId="0" applyNumberFormat="1" applyFont="1" applyFill="1" applyBorder="1" applyAlignment="1">
      <alignment horizontal="center" vertical="center" wrapText="1"/>
    </xf>
    <xf numFmtId="2" fontId="1" fillId="19" borderId="4" xfId="0" applyNumberFormat="1" applyFont="1" applyFill="1" applyBorder="1" applyAlignment="1">
      <alignment horizontal="center" vertical="center" wrapText="1"/>
    </xf>
    <xf numFmtId="2" fontId="1" fillId="19" borderId="33" xfId="0" applyNumberFormat="1" applyFont="1" applyFill="1" applyBorder="1" applyAlignment="1">
      <alignment horizontal="center" vertical="center" wrapText="1"/>
    </xf>
    <xf numFmtId="2" fontId="1" fillId="19" borderId="61" xfId="0" applyNumberFormat="1" applyFont="1" applyFill="1" applyBorder="1" applyAlignment="1">
      <alignment horizontal="center" vertical="center" wrapText="1"/>
    </xf>
    <xf numFmtId="2" fontId="1" fillId="19" borderId="58" xfId="0" applyNumberFormat="1" applyFont="1" applyFill="1" applyBorder="1" applyAlignment="1">
      <alignment horizontal="center" vertical="center" wrapText="1"/>
    </xf>
    <xf numFmtId="2" fontId="1" fillId="19" borderId="60" xfId="0" applyNumberFormat="1" applyFont="1" applyFill="1" applyBorder="1" applyAlignment="1">
      <alignment horizontal="center" vertical="center" wrapText="1"/>
    </xf>
    <xf numFmtId="0" fontId="5" fillId="4" borderId="44" xfId="0" applyFont="1" applyFill="1" applyBorder="1" applyAlignment="1">
      <alignment horizontal="center" wrapText="1"/>
    </xf>
    <xf numFmtId="0" fontId="5" fillId="4" borderId="69" xfId="0" applyFont="1" applyFill="1" applyBorder="1" applyAlignment="1">
      <alignment horizontal="center" wrapText="1"/>
    </xf>
    <xf numFmtId="0" fontId="5" fillId="4" borderId="43" xfId="0" applyFont="1" applyFill="1" applyBorder="1" applyAlignment="1">
      <alignment horizontal="center" wrapText="1"/>
    </xf>
    <xf numFmtId="0" fontId="0" fillId="21" borderId="3" xfId="0" applyFill="1" applyBorder="1"/>
    <xf numFmtId="0" fontId="0" fillId="21" borderId="4" xfId="0" applyFill="1" applyBorder="1"/>
    <xf numFmtId="0" fontId="5" fillId="15" borderId="69" xfId="0" applyFont="1" applyFill="1" applyBorder="1" applyAlignment="1" applyProtection="1">
      <alignment horizontal="center" wrapText="1"/>
      <protection locked="0"/>
    </xf>
    <xf numFmtId="0" fontId="5" fillId="4" borderId="34" xfId="0" applyFont="1" applyFill="1" applyBorder="1" applyAlignment="1">
      <alignment horizontal="center" wrapText="1"/>
    </xf>
    <xf numFmtId="0" fontId="0" fillId="0" borderId="31" xfId="0" applyBorder="1" applyAlignment="1">
      <alignment horizontal="center"/>
    </xf>
    <xf numFmtId="0" fontId="0" fillId="0" borderId="48" xfId="0" applyBorder="1" applyAlignment="1">
      <alignment horizontal="center"/>
    </xf>
    <xf numFmtId="0" fontId="0" fillId="3" borderId="31" xfId="0" applyFill="1" applyBorder="1" applyAlignment="1">
      <alignment horizontal="center"/>
    </xf>
    <xf numFmtId="0" fontId="0" fillId="0" borderId="24" xfId="0" applyBorder="1" applyAlignment="1" applyProtection="1">
      <alignment horizontal="center"/>
      <protection locked="0"/>
    </xf>
    <xf numFmtId="0" fontId="0" fillId="0" borderId="37" xfId="0" applyBorder="1" applyAlignment="1" applyProtection="1">
      <alignment horizontal="center"/>
      <protection locked="0"/>
    </xf>
    <xf numFmtId="0" fontId="0" fillId="3" borderId="24" xfId="0" applyFill="1" applyBorder="1" applyAlignment="1" applyProtection="1">
      <alignment horizontal="center"/>
      <protection locked="0"/>
    </xf>
    <xf numFmtId="0" fontId="0" fillId="3" borderId="25" xfId="0" applyFill="1" applyBorder="1" applyAlignment="1" applyProtection="1">
      <alignment horizontal="center"/>
      <protection locked="0"/>
    </xf>
    <xf numFmtId="0" fontId="1" fillId="4" borderId="2" xfId="0" applyFont="1" applyFill="1" applyBorder="1" applyAlignment="1">
      <alignment horizontal="center" wrapText="1"/>
    </xf>
    <xf numFmtId="0" fontId="0" fillId="0" borderId="34" xfId="0" applyBorder="1" applyAlignment="1">
      <alignment horizontal="center"/>
    </xf>
    <xf numFmtId="0" fontId="0" fillId="3" borderId="3" xfId="0" applyFill="1" applyBorder="1" applyAlignment="1">
      <alignment horizontal="center"/>
    </xf>
    <xf numFmtId="0" fontId="0" fillId="3" borderId="59" xfId="0" applyFill="1" applyBorder="1" applyAlignment="1">
      <alignment horizontal="center"/>
    </xf>
    <xf numFmtId="0" fontId="0" fillId="0" borderId="17" xfId="0" applyBorder="1" applyAlignment="1" applyProtection="1">
      <alignment horizontal="center"/>
      <protection locked="0"/>
    </xf>
    <xf numFmtId="0" fontId="0" fillId="0" borderId="19" xfId="0" applyBorder="1" applyAlignment="1" applyProtection="1">
      <alignment horizontal="center"/>
      <protection locked="0"/>
    </xf>
    <xf numFmtId="0" fontId="10" fillId="5" borderId="71" xfId="0" applyFont="1" applyFill="1" applyBorder="1" applyAlignment="1">
      <alignment horizontal="center" textRotation="90" wrapText="1"/>
    </xf>
    <xf numFmtId="0" fontId="10" fillId="5" borderId="18" xfId="0" applyFont="1" applyFill="1" applyBorder="1" applyAlignment="1">
      <alignment textRotation="90" wrapText="1"/>
    </xf>
    <xf numFmtId="0" fontId="10" fillId="5" borderId="18" xfId="0" applyFont="1" applyFill="1" applyBorder="1" applyAlignment="1">
      <alignment horizontal="center" textRotation="90" wrapText="1"/>
    </xf>
    <xf numFmtId="0" fontId="10" fillId="5" borderId="10" xfId="0" applyFont="1" applyFill="1" applyBorder="1" applyAlignment="1">
      <alignment horizontal="center" textRotation="90" wrapText="1"/>
    </xf>
    <xf numFmtId="0" fontId="0" fillId="12" borderId="14" xfId="0" applyFill="1" applyBorder="1" applyAlignment="1">
      <alignment horizontal="center"/>
    </xf>
    <xf numFmtId="0" fontId="0" fillId="12" borderId="16" xfId="0" applyFill="1" applyBorder="1" applyAlignment="1">
      <alignment horizontal="center"/>
    </xf>
    <xf numFmtId="0" fontId="0" fillId="12" borderId="15" xfId="0" applyFill="1" applyBorder="1" applyAlignment="1">
      <alignment horizontal="center"/>
    </xf>
    <xf numFmtId="0" fontId="0" fillId="0" borderId="23" xfId="0" applyBorder="1" applyAlignment="1">
      <alignment horizontal="center"/>
    </xf>
    <xf numFmtId="0" fontId="0" fillId="12" borderId="42" xfId="0" applyFill="1" applyBorder="1" applyAlignment="1">
      <alignment horizontal="center"/>
    </xf>
    <xf numFmtId="0" fontId="0" fillId="12" borderId="38" xfId="0" applyFill="1" applyBorder="1" applyAlignment="1">
      <alignment horizontal="center"/>
    </xf>
    <xf numFmtId="0" fontId="0" fillId="12" borderId="39" xfId="0" applyFill="1" applyBorder="1" applyAlignment="1">
      <alignment horizontal="center"/>
    </xf>
    <xf numFmtId="0" fontId="0" fillId="0" borderId="20" xfId="0" applyBorder="1" applyAlignment="1" applyProtection="1">
      <alignment horizontal="center"/>
      <protection locked="0"/>
    </xf>
    <xf numFmtId="2" fontId="9" fillId="0" borderId="0" xfId="0" applyNumberFormat="1" applyFont="1" applyAlignment="1">
      <alignment horizontal="center"/>
    </xf>
    <xf numFmtId="0" fontId="1" fillId="5" borderId="58" xfId="0" applyFont="1" applyFill="1" applyBorder="1" applyAlignment="1">
      <alignment horizontal="center"/>
    </xf>
    <xf numFmtId="0" fontId="0" fillId="12" borderId="11" xfId="0" applyFill="1" applyBorder="1" applyAlignment="1">
      <alignment horizontal="center"/>
    </xf>
    <xf numFmtId="0" fontId="0" fillId="12" borderId="12" xfId="0" applyFill="1" applyBorder="1" applyAlignment="1">
      <alignment horizontal="center"/>
    </xf>
    <xf numFmtId="0" fontId="0" fillId="12" borderId="13" xfId="0" applyFill="1" applyBorder="1" applyAlignment="1">
      <alignment horizontal="center"/>
    </xf>
    <xf numFmtId="0" fontId="30" fillId="5" borderId="6" xfId="0" applyFont="1" applyFill="1" applyBorder="1"/>
    <xf numFmtId="0" fontId="2" fillId="5" borderId="2" xfId="0" applyFont="1" applyFill="1" applyBorder="1" applyAlignment="1">
      <alignment horizontal="left" vertical="center"/>
    </xf>
    <xf numFmtId="0" fontId="2" fillId="5" borderId="3" xfId="0" applyFont="1" applyFill="1" applyBorder="1" applyAlignment="1">
      <alignment horizontal="left" vertical="center"/>
    </xf>
    <xf numFmtId="0" fontId="2" fillId="5" borderId="4" xfId="0" applyFont="1" applyFill="1" applyBorder="1" applyAlignment="1">
      <alignment horizontal="left" vertical="center"/>
    </xf>
    <xf numFmtId="0" fontId="0" fillId="0" borderId="14" xfId="0" applyBorder="1" applyAlignment="1">
      <alignment horizontal="center"/>
    </xf>
    <xf numFmtId="0" fontId="5" fillId="4" borderId="61" xfId="0" applyFont="1" applyFill="1" applyBorder="1" applyAlignment="1">
      <alignment horizontal="center" wrapText="1"/>
    </xf>
    <xf numFmtId="1" fontId="0" fillId="0" borderId="16" xfId="0" applyNumberFormat="1" applyBorder="1" applyAlignment="1">
      <alignment horizontal="center"/>
    </xf>
    <xf numFmtId="2" fontId="0" fillId="0" borderId="15" xfId="0" applyNumberFormat="1" applyBorder="1" applyAlignment="1">
      <alignment horizontal="center"/>
    </xf>
    <xf numFmtId="2" fontId="0" fillId="0" borderId="14" xfId="0" applyNumberFormat="1" applyBorder="1" applyAlignment="1">
      <alignment horizontal="center"/>
    </xf>
    <xf numFmtId="2" fontId="0" fillId="0" borderId="0" xfId="0" applyNumberFormat="1" applyAlignment="1">
      <alignment horizontal="left"/>
    </xf>
    <xf numFmtId="0" fontId="0" fillId="3" borderId="27" xfId="0" applyFill="1" applyBorder="1" applyAlignment="1" applyProtection="1">
      <alignment horizontal="center"/>
      <protection locked="0"/>
    </xf>
    <xf numFmtId="0" fontId="0" fillId="3" borderId="28" xfId="0" applyFill="1" applyBorder="1" applyAlignment="1" applyProtection="1">
      <alignment horizontal="center"/>
      <protection locked="0"/>
    </xf>
    <xf numFmtId="0" fontId="0" fillId="0" borderId="27" xfId="0" applyBorder="1" applyAlignment="1" applyProtection="1">
      <alignment horizontal="center"/>
      <protection locked="0"/>
    </xf>
    <xf numFmtId="0" fontId="7" fillId="5" borderId="14" xfId="0" applyFont="1" applyFill="1" applyBorder="1" applyAlignment="1">
      <alignment horizontal="center"/>
    </xf>
    <xf numFmtId="0" fontId="0" fillId="3" borderId="45" xfId="0" applyFill="1" applyBorder="1" applyAlignment="1" applyProtection="1">
      <alignment horizontal="center"/>
      <protection locked="0"/>
    </xf>
    <xf numFmtId="0" fontId="0" fillId="3" borderId="89" xfId="0" applyFill="1" applyBorder="1" applyAlignment="1" applyProtection="1">
      <alignment horizontal="center"/>
      <protection locked="0"/>
    </xf>
    <xf numFmtId="0" fontId="0" fillId="0" borderId="43" xfId="0" applyBorder="1" applyAlignment="1" applyProtection="1">
      <alignment horizontal="center"/>
      <protection locked="0"/>
    </xf>
    <xf numFmtId="0" fontId="0" fillId="12" borderId="32" xfId="0" applyFill="1" applyBorder="1" applyAlignment="1">
      <alignment horizontal="center"/>
    </xf>
    <xf numFmtId="0" fontId="2" fillId="0" borderId="5" xfId="0" applyFont="1" applyBorder="1" applyAlignment="1">
      <alignment horizontal="centerContinuous"/>
    </xf>
    <xf numFmtId="0" fontId="2" fillId="0" borderId="6" xfId="0" applyFont="1" applyBorder="1" applyAlignment="1">
      <alignment horizontal="centerContinuous"/>
    </xf>
    <xf numFmtId="0" fontId="2" fillId="0" borderId="7" xfId="0" applyFont="1" applyBorder="1" applyAlignment="1">
      <alignment horizontal="centerContinuous"/>
    </xf>
    <xf numFmtId="0" fontId="1" fillId="0" borderId="41" xfId="0" applyFont="1" applyBorder="1" applyAlignment="1">
      <alignment horizontal="center" vertical="top"/>
    </xf>
    <xf numFmtId="0" fontId="0" fillId="0" borderId="43" xfId="0" applyBorder="1" applyAlignment="1" applyProtection="1">
      <alignment horizontal="center" vertical="top"/>
      <protection locked="0"/>
    </xf>
    <xf numFmtId="0" fontId="0" fillId="0" borderId="69" xfId="0" applyBorder="1" applyAlignment="1" applyProtection="1">
      <alignment horizontal="center" vertical="top"/>
      <protection locked="0"/>
    </xf>
    <xf numFmtId="0" fontId="0" fillId="0" borderId="96" xfId="0" applyBorder="1" applyAlignment="1" applyProtection="1">
      <alignment horizontal="center" vertical="top"/>
      <protection locked="0"/>
    </xf>
    <xf numFmtId="0" fontId="0" fillId="0" borderId="57" xfId="0" applyBorder="1" applyAlignment="1" applyProtection="1">
      <alignment horizontal="center" vertical="top"/>
      <protection locked="0"/>
    </xf>
    <xf numFmtId="0" fontId="0" fillId="0" borderId="34" xfId="0" applyBorder="1" applyAlignment="1">
      <alignment horizontal="center" vertical="top"/>
    </xf>
    <xf numFmtId="0" fontId="0" fillId="0" borderId="70" xfId="0" applyBorder="1" applyAlignment="1" applyProtection="1">
      <alignment horizontal="center" vertical="top"/>
      <protection locked="0"/>
    </xf>
    <xf numFmtId="0" fontId="0" fillId="0" borderId="35" xfId="0" applyBorder="1" applyAlignment="1" applyProtection="1">
      <alignment horizontal="center" vertical="top"/>
      <protection locked="0"/>
    </xf>
    <xf numFmtId="0" fontId="0" fillId="0" borderId="56" xfId="0" applyBorder="1" applyAlignment="1" applyProtection="1">
      <alignment horizontal="center" vertical="top"/>
      <protection locked="0"/>
    </xf>
    <xf numFmtId="0" fontId="0" fillId="0" borderId="36" xfId="0" applyBorder="1" applyAlignment="1" applyProtection="1">
      <alignment horizontal="center" vertical="top"/>
      <protection locked="0"/>
    </xf>
    <xf numFmtId="0" fontId="0" fillId="0" borderId="46" xfId="0" applyBorder="1" applyAlignment="1">
      <alignment horizontal="center" vertical="top"/>
    </xf>
    <xf numFmtId="0" fontId="1" fillId="0" borderId="53" xfId="0" applyFont="1" applyBorder="1" applyAlignment="1">
      <alignment horizontal="center" vertical="top"/>
    </xf>
    <xf numFmtId="0" fontId="0" fillId="0" borderId="9" xfId="0" applyBorder="1" applyAlignment="1">
      <alignment horizontal="center" vertical="top"/>
    </xf>
    <xf numFmtId="0" fontId="0" fillId="0" borderId="8" xfId="0" applyBorder="1" applyAlignment="1">
      <alignment horizontal="center" vertical="top"/>
    </xf>
    <xf numFmtId="0" fontId="0" fillId="0" borderId="18" xfId="0" applyBorder="1" applyAlignment="1">
      <alignment horizontal="center" vertical="top"/>
    </xf>
    <xf numFmtId="0" fontId="0" fillId="0" borderId="10" xfId="0" applyBorder="1" applyAlignment="1">
      <alignment horizontal="center" vertical="top"/>
    </xf>
    <xf numFmtId="0" fontId="0" fillId="0" borderId="37" xfId="0" applyBorder="1" applyAlignment="1">
      <alignment horizontal="center" vertical="top"/>
    </xf>
    <xf numFmtId="0" fontId="0" fillId="0" borderId="21" xfId="0" applyBorder="1" applyAlignment="1" applyProtection="1">
      <alignment horizontal="center" vertical="top"/>
      <protection locked="0"/>
    </xf>
    <xf numFmtId="0" fontId="0" fillId="0" borderId="18" xfId="0" applyBorder="1" applyAlignment="1" applyProtection="1">
      <alignment horizontal="center" vertical="top"/>
      <protection locked="0"/>
    </xf>
    <xf numFmtId="0" fontId="0" fillId="0" borderId="24" xfId="0" applyBorder="1" applyAlignment="1">
      <alignment horizontal="center" vertical="top"/>
    </xf>
    <xf numFmtId="0" fontId="0" fillId="0" borderId="9" xfId="0" applyBorder="1" applyAlignment="1" applyProtection="1">
      <alignment horizontal="center" vertical="top"/>
      <protection locked="0"/>
    </xf>
    <xf numFmtId="0" fontId="0" fillId="0" borderId="8" xfId="0" applyBorder="1" applyAlignment="1" applyProtection="1">
      <alignment horizontal="center" vertical="top"/>
      <protection locked="0"/>
    </xf>
    <xf numFmtId="0" fontId="0" fillId="0" borderId="21" xfId="0" applyBorder="1" applyAlignment="1">
      <alignment horizontal="center" vertical="top"/>
    </xf>
    <xf numFmtId="0" fontId="0" fillId="0" borderId="65" xfId="0" applyBorder="1" applyAlignment="1">
      <alignment horizontal="center" vertical="top"/>
    </xf>
    <xf numFmtId="0" fontId="0" fillId="0" borderId="51" xfId="0" applyBorder="1" applyAlignment="1">
      <alignment horizontal="center" vertical="top"/>
    </xf>
    <xf numFmtId="0" fontId="0" fillId="0" borderId="115" xfId="0" applyBorder="1" applyAlignment="1">
      <alignment horizontal="center" vertical="top"/>
    </xf>
    <xf numFmtId="0" fontId="0" fillId="0" borderId="63" xfId="0" applyBorder="1" applyAlignment="1">
      <alignment horizontal="center" vertical="top"/>
    </xf>
    <xf numFmtId="0" fontId="0" fillId="0" borderId="30" xfId="0" applyBorder="1" applyAlignment="1">
      <alignment horizontal="center" vertical="top"/>
    </xf>
    <xf numFmtId="0" fontId="1" fillId="0" borderId="50" xfId="0" applyFont="1" applyBorder="1" applyAlignment="1">
      <alignment horizontal="center" vertical="top"/>
    </xf>
    <xf numFmtId="0" fontId="0" fillId="0" borderId="11" xfId="0" applyBorder="1" applyAlignment="1">
      <alignment horizontal="center" vertical="top"/>
    </xf>
    <xf numFmtId="0" fontId="0" fillId="0" borderId="12" xfId="0" applyBorder="1" applyAlignment="1">
      <alignment horizontal="center" vertical="top"/>
    </xf>
    <xf numFmtId="0" fontId="0" fillId="0" borderId="19" xfId="0" applyBorder="1" applyAlignment="1">
      <alignment horizontal="center" vertical="top"/>
    </xf>
    <xf numFmtId="0" fontId="0" fillId="0" borderId="13" xfId="0" applyBorder="1" applyAlignment="1">
      <alignment horizontal="center" vertical="top"/>
    </xf>
    <xf numFmtId="0" fontId="0" fillId="0" borderId="22" xfId="0" applyBorder="1" applyAlignment="1" applyProtection="1">
      <alignment horizontal="center" vertical="top"/>
      <protection locked="0"/>
    </xf>
    <xf numFmtId="0" fontId="0" fillId="0" borderId="19" xfId="0" applyBorder="1" applyAlignment="1" applyProtection="1">
      <alignment horizontal="center" vertical="top"/>
      <protection locked="0"/>
    </xf>
    <xf numFmtId="0" fontId="0" fillId="0" borderId="67" xfId="0" applyBorder="1" applyAlignment="1">
      <alignment horizontal="center" vertical="top"/>
    </xf>
    <xf numFmtId="0" fontId="0" fillId="0" borderId="62" xfId="0" applyBorder="1" applyAlignment="1">
      <alignment horizontal="center" vertical="top"/>
    </xf>
    <xf numFmtId="0" fontId="0" fillId="0" borderId="116" xfId="0" applyBorder="1" applyAlignment="1">
      <alignment horizontal="center" vertical="top"/>
    </xf>
    <xf numFmtId="0" fontId="0" fillId="0" borderId="64" xfId="0" applyBorder="1" applyAlignment="1">
      <alignment horizontal="center" vertical="top"/>
    </xf>
    <xf numFmtId="0" fontId="1" fillId="3" borderId="29" xfId="0" applyFont="1" applyFill="1" applyBorder="1" applyAlignment="1">
      <alignment horizontal="center" vertical="top"/>
    </xf>
    <xf numFmtId="0" fontId="0" fillId="3" borderId="31" xfId="0" applyFill="1" applyBorder="1" applyAlignment="1">
      <alignment horizontal="center" vertical="top"/>
    </xf>
    <xf numFmtId="0" fontId="0" fillId="3" borderId="20" xfId="0" applyFill="1" applyBorder="1" applyAlignment="1">
      <alignment horizontal="center" vertical="top"/>
    </xf>
    <xf numFmtId="0" fontId="1" fillId="3" borderId="53" xfId="0" applyFont="1" applyFill="1" applyBorder="1" applyAlignment="1">
      <alignment horizontal="center" vertical="top"/>
    </xf>
    <xf numFmtId="0" fontId="0" fillId="3" borderId="9" xfId="0" applyFill="1" applyBorder="1" applyAlignment="1">
      <alignment horizontal="center" vertical="top"/>
    </xf>
    <xf numFmtId="0" fontId="0" fillId="3" borderId="8" xfId="0" applyFill="1" applyBorder="1" applyAlignment="1">
      <alignment horizontal="center" vertical="top"/>
    </xf>
    <xf numFmtId="0" fontId="0" fillId="3" borderId="18" xfId="0" applyFill="1" applyBorder="1" applyAlignment="1">
      <alignment horizontal="center" vertical="top"/>
    </xf>
    <xf numFmtId="0" fontId="0" fillId="3" borderId="10" xfId="0" applyFill="1" applyBorder="1" applyAlignment="1">
      <alignment horizontal="center" vertical="top"/>
    </xf>
    <xf numFmtId="0" fontId="0" fillId="3" borderId="37" xfId="0" applyFill="1" applyBorder="1" applyAlignment="1">
      <alignment horizontal="center" vertical="top"/>
    </xf>
    <xf numFmtId="0" fontId="0" fillId="3" borderId="24" xfId="0" applyFill="1" applyBorder="1" applyAlignment="1">
      <alignment horizontal="center" vertical="top"/>
    </xf>
    <xf numFmtId="0" fontId="0" fillId="3" borderId="21" xfId="0" applyFill="1" applyBorder="1" applyAlignment="1">
      <alignment horizontal="center" vertical="top"/>
    </xf>
    <xf numFmtId="0" fontId="0" fillId="3" borderId="34" xfId="0" applyFill="1" applyBorder="1" applyAlignment="1">
      <alignment horizontal="center" vertical="top"/>
    </xf>
    <xf numFmtId="0" fontId="0" fillId="3" borderId="65" xfId="0" applyFill="1" applyBorder="1" applyAlignment="1">
      <alignment horizontal="center" vertical="top"/>
    </xf>
    <xf numFmtId="0" fontId="0" fillId="3" borderId="51" xfId="0" applyFill="1" applyBorder="1" applyAlignment="1">
      <alignment horizontal="center" vertical="top"/>
    </xf>
    <xf numFmtId="0" fontId="0" fillId="3" borderId="115" xfId="0" applyFill="1" applyBorder="1" applyAlignment="1">
      <alignment horizontal="center" vertical="top"/>
    </xf>
    <xf numFmtId="0" fontId="0" fillId="3" borderId="63" xfId="0" applyFill="1" applyBorder="1" applyAlignment="1">
      <alignment horizontal="center" vertical="top"/>
    </xf>
    <xf numFmtId="0" fontId="0" fillId="3" borderId="30" xfId="0" applyFill="1" applyBorder="1" applyAlignment="1">
      <alignment horizontal="center" vertical="top"/>
    </xf>
    <xf numFmtId="0" fontId="1" fillId="3" borderId="50" xfId="0" applyFont="1" applyFill="1" applyBorder="1" applyAlignment="1">
      <alignment horizontal="center" vertical="top"/>
    </xf>
    <xf numFmtId="0" fontId="0" fillId="3" borderId="11" xfId="0" applyFill="1" applyBorder="1" applyAlignment="1">
      <alignment horizontal="center" vertical="top"/>
    </xf>
    <xf numFmtId="0" fontId="0" fillId="3" borderId="12" xfId="0" applyFill="1" applyBorder="1" applyAlignment="1">
      <alignment horizontal="center" vertical="top"/>
    </xf>
    <xf numFmtId="0" fontId="0" fillId="3" borderId="19" xfId="0" applyFill="1" applyBorder="1" applyAlignment="1">
      <alignment horizontal="center" vertical="top"/>
    </xf>
    <xf numFmtId="0" fontId="0" fillId="3" borderId="13" xfId="0" applyFill="1" applyBorder="1" applyAlignment="1">
      <alignment horizontal="center" vertical="top"/>
    </xf>
    <xf numFmtId="0" fontId="0" fillId="3" borderId="48" xfId="0" applyFill="1" applyBorder="1" applyAlignment="1">
      <alignment horizontal="center" vertical="top"/>
    </xf>
    <xf numFmtId="0" fontId="0" fillId="3" borderId="67" xfId="0" applyFill="1" applyBorder="1" applyAlignment="1">
      <alignment horizontal="center" vertical="top"/>
    </xf>
    <xf numFmtId="0" fontId="0" fillId="3" borderId="62" xfId="0" applyFill="1" applyBorder="1" applyAlignment="1">
      <alignment horizontal="center" vertical="top"/>
    </xf>
    <xf numFmtId="0" fontId="0" fillId="3" borderId="116" xfId="0" applyFill="1" applyBorder="1" applyAlignment="1">
      <alignment horizontal="center" vertical="top"/>
    </xf>
    <xf numFmtId="0" fontId="0" fillId="3" borderId="64" xfId="0" applyFill="1" applyBorder="1" applyAlignment="1">
      <alignment horizontal="center" vertical="top"/>
    </xf>
    <xf numFmtId="0" fontId="1" fillId="0" borderId="40" xfId="0" applyFont="1" applyBorder="1" applyAlignment="1">
      <alignment horizontal="center" vertical="top"/>
    </xf>
    <xf numFmtId="0" fontId="0" fillId="3" borderId="45" xfId="0" applyFill="1" applyBorder="1" applyAlignment="1" applyProtection="1">
      <alignment horizontal="center" vertical="top"/>
      <protection locked="0"/>
    </xf>
    <xf numFmtId="0" fontId="0" fillId="3" borderId="89" xfId="0" applyFill="1" applyBorder="1" applyAlignment="1" applyProtection="1">
      <alignment horizontal="center" vertical="top"/>
      <protection locked="0"/>
    </xf>
    <xf numFmtId="0" fontId="0" fillId="3" borderId="84" xfId="0" applyFill="1" applyBorder="1" applyAlignment="1" applyProtection="1">
      <alignment horizontal="center" vertical="top"/>
      <protection locked="0"/>
    </xf>
    <xf numFmtId="0" fontId="0" fillId="3" borderId="15" xfId="0" applyFill="1" applyBorder="1" applyAlignment="1" applyProtection="1">
      <alignment horizontal="center" vertical="top"/>
      <protection locked="0"/>
    </xf>
    <xf numFmtId="0" fontId="0" fillId="3" borderId="97" xfId="0" applyFill="1" applyBorder="1" applyAlignment="1" applyProtection="1">
      <alignment horizontal="center" vertical="top"/>
      <protection locked="0"/>
    </xf>
    <xf numFmtId="0" fontId="0" fillId="3" borderId="16" xfId="0" applyFill="1" applyBorder="1" applyAlignment="1" applyProtection="1">
      <alignment horizontal="center" vertical="top"/>
      <protection locked="0"/>
    </xf>
    <xf numFmtId="0" fontId="0" fillId="3" borderId="17" xfId="0" applyFill="1" applyBorder="1" applyAlignment="1" applyProtection="1">
      <alignment horizontal="center" vertical="top"/>
      <protection locked="0"/>
    </xf>
    <xf numFmtId="0" fontId="0" fillId="3" borderId="14" xfId="0" applyFill="1" applyBorder="1" applyAlignment="1" applyProtection="1">
      <alignment horizontal="center" vertical="top"/>
      <protection locked="0"/>
    </xf>
    <xf numFmtId="0" fontId="0" fillId="3" borderId="21" xfId="0" applyFill="1" applyBorder="1" applyAlignment="1" applyProtection="1">
      <alignment horizontal="center" vertical="top"/>
      <protection locked="0"/>
    </xf>
    <xf numFmtId="0" fontId="0" fillId="3" borderId="18" xfId="0" applyFill="1" applyBorder="1" applyAlignment="1" applyProtection="1">
      <alignment horizontal="center" vertical="top"/>
      <protection locked="0"/>
    </xf>
    <xf numFmtId="0" fontId="0" fillId="3" borderId="9" xfId="0" applyFill="1" applyBorder="1" applyAlignment="1" applyProtection="1">
      <alignment horizontal="center" vertical="top"/>
      <protection locked="0"/>
    </xf>
    <xf numFmtId="0" fontId="0" fillId="3" borderId="8" xfId="0" applyFill="1" applyBorder="1" applyAlignment="1" applyProtection="1">
      <alignment horizontal="center" vertical="top"/>
      <protection locked="0"/>
    </xf>
    <xf numFmtId="0" fontId="0" fillId="3" borderId="22" xfId="0" applyFill="1" applyBorder="1" applyAlignment="1" applyProtection="1">
      <alignment horizontal="center" vertical="top"/>
      <protection locked="0"/>
    </xf>
    <xf numFmtId="0" fontId="0" fillId="3" borderId="19" xfId="0" applyFill="1" applyBorder="1" applyAlignment="1" applyProtection="1">
      <alignment horizontal="center" vertical="top"/>
      <protection locked="0"/>
    </xf>
    <xf numFmtId="15" fontId="4" fillId="0" borderId="3" xfId="0" applyNumberFormat="1"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0" fillId="2" borderId="2"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2" fillId="5" borderId="5" xfId="0" applyFont="1" applyFill="1" applyBorder="1" applyAlignment="1">
      <alignment horizontal="left" vertical="center"/>
    </xf>
    <xf numFmtId="0" fontId="2" fillId="5" borderId="7" xfId="0" applyFont="1" applyFill="1" applyBorder="1" applyAlignment="1">
      <alignment horizontal="left"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9" fillId="21" borderId="2" xfId="0" applyFont="1" applyFill="1" applyBorder="1" applyAlignment="1">
      <alignment horizontal="left"/>
    </xf>
    <xf numFmtId="0" fontId="29" fillId="21" borderId="3" xfId="0" applyFont="1" applyFill="1" applyBorder="1" applyAlignment="1">
      <alignment horizontal="left"/>
    </xf>
    <xf numFmtId="0" fontId="9" fillId="21" borderId="58" xfId="0" applyFont="1" applyFill="1" applyBorder="1" applyAlignment="1">
      <alignment horizontal="left"/>
    </xf>
    <xf numFmtId="0" fontId="9" fillId="21" borderId="59" xfId="0" applyFont="1" applyFill="1" applyBorder="1" applyAlignment="1">
      <alignment horizontal="left"/>
    </xf>
    <xf numFmtId="0" fontId="9" fillId="21" borderId="60" xfId="0" applyFont="1" applyFill="1" applyBorder="1" applyAlignment="1">
      <alignment horizontal="left"/>
    </xf>
    <xf numFmtId="0" fontId="5" fillId="4" borderId="34" xfId="0" applyFont="1" applyFill="1" applyBorder="1" applyAlignment="1">
      <alignment horizontal="center" wrapText="1"/>
    </xf>
    <xf numFmtId="0" fontId="5" fillId="4" borderId="48" xfId="0" applyFont="1" applyFill="1" applyBorder="1" applyAlignment="1">
      <alignment horizontal="center" wrapText="1"/>
    </xf>
    <xf numFmtId="0" fontId="5" fillId="5" borderId="43" xfId="0" applyFont="1" applyFill="1" applyBorder="1" applyAlignment="1">
      <alignment horizontal="center"/>
    </xf>
    <xf numFmtId="0" fontId="5" fillId="5" borderId="88" xfId="0" applyFont="1" applyFill="1" applyBorder="1" applyAlignment="1">
      <alignment horizontal="center"/>
    </xf>
    <xf numFmtId="0" fontId="5" fillId="5" borderId="69" xfId="0" applyFont="1" applyFill="1" applyBorder="1" applyAlignment="1">
      <alignment horizontal="center"/>
    </xf>
    <xf numFmtId="0" fontId="5" fillId="5" borderId="49" xfId="0" applyFont="1" applyFill="1" applyBorder="1" applyAlignment="1">
      <alignment horizontal="center"/>
    </xf>
    <xf numFmtId="0" fontId="5" fillId="5" borderId="61" xfId="0" applyFont="1" applyFill="1" applyBorder="1" applyAlignment="1">
      <alignment horizontal="center"/>
    </xf>
    <xf numFmtId="0" fontId="5" fillId="5" borderId="60" xfId="0" applyFont="1" applyFill="1" applyBorder="1" applyAlignment="1">
      <alignment horizontal="center"/>
    </xf>
    <xf numFmtId="0" fontId="5" fillId="11" borderId="43" xfId="0" applyFont="1" applyFill="1" applyBorder="1" applyAlignment="1">
      <alignment horizontal="center" wrapText="1"/>
    </xf>
    <xf numFmtId="0" fontId="5" fillId="11" borderId="88" xfId="0" applyFont="1" applyFill="1" applyBorder="1" applyAlignment="1">
      <alignment horizontal="center" wrapText="1"/>
    </xf>
    <xf numFmtId="0" fontId="5" fillId="11" borderId="44" xfId="0" applyFont="1" applyFill="1" applyBorder="1" applyAlignment="1">
      <alignment horizontal="center" wrapText="1"/>
    </xf>
    <xf numFmtId="0" fontId="5" fillId="11" borderId="95" xfId="0" applyFont="1" applyFill="1" applyBorder="1" applyAlignment="1">
      <alignment horizontal="center" wrapText="1"/>
    </xf>
    <xf numFmtId="2" fontId="0" fillId="0" borderId="31" xfId="0" applyNumberFormat="1" applyBorder="1" applyAlignment="1">
      <alignment horizontal="center"/>
    </xf>
    <xf numFmtId="2" fontId="0" fillId="0" borderId="34" xfId="0" applyNumberFormat="1" applyBorder="1" applyAlignment="1">
      <alignment horizontal="center"/>
    </xf>
    <xf numFmtId="2" fontId="0" fillId="0" borderId="48" xfId="0" applyNumberFormat="1" applyBorder="1" applyAlignment="1">
      <alignment horizontal="center"/>
    </xf>
    <xf numFmtId="2" fontId="0" fillId="3" borderId="31" xfId="0" applyNumberFormat="1" applyFill="1" applyBorder="1" applyAlignment="1">
      <alignment horizontal="center"/>
    </xf>
    <xf numFmtId="2" fontId="0" fillId="3" borderId="34" xfId="0" applyNumberFormat="1" applyFill="1" applyBorder="1" applyAlignment="1">
      <alignment horizontal="center"/>
    </xf>
    <xf numFmtId="2" fontId="0" fillId="3" borderId="48" xfId="0" applyNumberFormat="1" applyFill="1" applyBorder="1" applyAlignment="1">
      <alignment horizontal="center"/>
    </xf>
    <xf numFmtId="15" fontId="2" fillId="0" borderId="5" xfId="0" applyNumberFormat="1" applyFont="1" applyBorder="1" applyAlignment="1">
      <alignment horizontal="center" vertical="center"/>
    </xf>
    <xf numFmtId="15" fontId="2" fillId="0" borderId="6" xfId="0" applyNumberFormat="1" applyFont="1" applyBorder="1" applyAlignment="1">
      <alignment horizontal="center" vertical="center"/>
    </xf>
    <xf numFmtId="15" fontId="2" fillId="0" borderId="7" xfId="0" applyNumberFormat="1" applyFont="1" applyBorder="1" applyAlignment="1">
      <alignment horizontal="center" vertical="center"/>
    </xf>
    <xf numFmtId="0" fontId="10" fillId="5" borderId="38" xfId="0" applyFont="1" applyFill="1" applyBorder="1" applyAlignment="1">
      <alignment horizontal="center" textRotation="90" wrapText="1"/>
    </xf>
    <xf numFmtId="0" fontId="10" fillId="5" borderId="69" xfId="0" applyFont="1" applyFill="1" applyBorder="1" applyAlignment="1">
      <alignment horizontal="center" textRotation="90" wrapText="1"/>
    </xf>
    <xf numFmtId="0" fontId="10" fillId="5" borderId="42" xfId="0" applyFont="1" applyFill="1" applyBorder="1" applyAlignment="1">
      <alignment horizontal="center" textRotation="90" wrapText="1"/>
    </xf>
    <xf numFmtId="0" fontId="10" fillId="5" borderId="43" xfId="0" applyFont="1" applyFill="1" applyBorder="1" applyAlignment="1">
      <alignment horizontal="center" textRotation="90" wrapText="1"/>
    </xf>
    <xf numFmtId="0" fontId="2" fillId="5" borderId="3" xfId="0" applyFont="1" applyFill="1" applyBorder="1" applyAlignment="1">
      <alignment horizontal="center" wrapText="1"/>
    </xf>
    <xf numFmtId="0" fontId="2" fillId="5" borderId="86" xfId="0" applyFont="1" applyFill="1" applyBorder="1" applyAlignment="1">
      <alignment horizontal="center" wrapText="1"/>
    </xf>
    <xf numFmtId="0" fontId="10" fillId="5" borderId="47" xfId="0" applyFont="1" applyFill="1" applyBorder="1" applyAlignment="1">
      <alignment horizontal="center" textRotation="90" wrapText="1"/>
    </xf>
    <xf numFmtId="0" fontId="10" fillId="5" borderId="70" xfId="0" applyFont="1" applyFill="1" applyBorder="1" applyAlignment="1">
      <alignment horizontal="center" textRotation="90" wrapText="1"/>
    </xf>
    <xf numFmtId="0" fontId="10" fillId="5" borderId="76" xfId="0" applyFont="1" applyFill="1" applyBorder="1" applyAlignment="1">
      <alignment horizontal="center" textRotation="90" wrapText="1"/>
    </xf>
    <xf numFmtId="0" fontId="10" fillId="5" borderId="103" xfId="0" applyFont="1" applyFill="1" applyBorder="1" applyAlignment="1">
      <alignment horizontal="center" textRotation="90" wrapText="1"/>
    </xf>
    <xf numFmtId="0" fontId="2" fillId="5" borderId="82" xfId="0" applyFont="1" applyFill="1" applyBorder="1" applyAlignment="1">
      <alignment horizontal="center" wrapText="1"/>
    </xf>
    <xf numFmtId="0" fontId="2" fillId="5" borderId="29" xfId="0" applyFont="1" applyFill="1" applyBorder="1" applyAlignment="1">
      <alignment horizontal="center" wrapText="1"/>
    </xf>
    <xf numFmtId="1" fontId="8" fillId="0" borderId="3" xfId="0" applyNumberFormat="1" applyFont="1" applyBorder="1" applyAlignment="1" applyProtection="1">
      <alignment horizontal="center" vertical="center"/>
      <protection locked="0"/>
    </xf>
    <xf numFmtId="1" fontId="8" fillId="0" borderId="4" xfId="0" applyNumberFormat="1" applyFont="1" applyBorder="1" applyAlignment="1" applyProtection="1">
      <alignment horizontal="center" vertical="center"/>
      <protection locked="0"/>
    </xf>
    <xf numFmtId="1" fontId="8" fillId="0" borderId="0" xfId="0" applyNumberFormat="1" applyFont="1" applyAlignment="1" applyProtection="1">
      <alignment horizontal="center" vertical="center"/>
      <protection locked="0"/>
    </xf>
    <xf numFmtId="1" fontId="8" fillId="0" borderId="61" xfId="0" applyNumberFormat="1" applyFont="1" applyBorder="1" applyAlignment="1" applyProtection="1">
      <alignment horizontal="center" vertical="center"/>
      <protection locked="0"/>
    </xf>
    <xf numFmtId="1" fontId="8" fillId="0" borderId="59" xfId="0" applyNumberFormat="1" applyFont="1" applyBorder="1" applyAlignment="1" applyProtection="1">
      <alignment horizontal="center" vertical="center"/>
      <protection locked="0"/>
    </xf>
    <xf numFmtId="1" fontId="8" fillId="0" borderId="60" xfId="0" applyNumberFormat="1" applyFont="1" applyBorder="1" applyAlignment="1" applyProtection="1">
      <alignment horizontal="center" vertical="center"/>
      <protection locked="0"/>
    </xf>
    <xf numFmtId="2" fontId="1" fillId="11" borderId="31" xfId="0" applyNumberFormat="1" applyFont="1" applyFill="1" applyBorder="1" applyAlignment="1">
      <alignment horizontal="center" wrapText="1"/>
    </xf>
    <xf numFmtId="2" fontId="1" fillId="11" borderId="34" xfId="0" applyNumberFormat="1" applyFont="1" applyFill="1" applyBorder="1" applyAlignment="1">
      <alignment horizontal="center" wrapText="1"/>
    </xf>
    <xf numFmtId="2" fontId="1" fillId="11" borderId="48" xfId="0" applyNumberFormat="1" applyFont="1" applyFill="1" applyBorder="1" applyAlignment="1">
      <alignment horizontal="center" wrapText="1"/>
    </xf>
    <xf numFmtId="2" fontId="1" fillId="16" borderId="31" xfId="0" applyNumberFormat="1" applyFont="1" applyFill="1" applyBorder="1" applyAlignment="1">
      <alignment horizontal="center" wrapText="1"/>
    </xf>
    <xf numFmtId="2" fontId="1" fillId="16" borderId="34" xfId="0" applyNumberFormat="1" applyFont="1" applyFill="1" applyBorder="1" applyAlignment="1">
      <alignment horizontal="center" wrapText="1"/>
    </xf>
    <xf numFmtId="2" fontId="1" fillId="16" borderId="48" xfId="0" applyNumberFormat="1" applyFont="1" applyFill="1" applyBorder="1" applyAlignment="1">
      <alignment horizontal="center" wrapText="1"/>
    </xf>
    <xf numFmtId="0" fontId="1" fillId="5" borderId="32" xfId="0" applyFont="1" applyFill="1" applyBorder="1" applyAlignment="1">
      <alignment horizontal="center"/>
    </xf>
    <xf numFmtId="0" fontId="1" fillId="5" borderId="83" xfId="0" applyFont="1" applyFill="1" applyBorder="1" applyAlignment="1">
      <alignment horizontal="center"/>
    </xf>
    <xf numFmtId="0" fontId="0" fillId="0" borderId="32"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83" xfId="0" applyBorder="1" applyAlignment="1" applyProtection="1">
      <alignment horizontal="center"/>
      <protection locked="0"/>
    </xf>
    <xf numFmtId="0" fontId="0" fillId="3" borderId="26" xfId="0" applyFill="1" applyBorder="1" applyAlignment="1" applyProtection="1">
      <alignment horizontal="center"/>
      <protection locked="0"/>
    </xf>
    <xf numFmtId="0" fontId="0" fillId="3" borderId="27" xfId="0" applyFill="1" applyBorder="1" applyAlignment="1" applyProtection="1">
      <alignment horizontal="center"/>
      <protection locked="0"/>
    </xf>
    <xf numFmtId="0" fontId="0" fillId="3" borderId="28" xfId="0" applyFill="1" applyBorder="1" applyAlignment="1" applyProtection="1">
      <alignment horizontal="center"/>
      <protection locked="0"/>
    </xf>
    <xf numFmtId="2" fontId="0" fillId="0" borderId="24" xfId="0" applyNumberFormat="1" applyBorder="1" applyAlignment="1">
      <alignment horizontal="center"/>
    </xf>
    <xf numFmtId="2" fontId="0" fillId="0" borderId="37" xfId="0" applyNumberFormat="1" applyBorder="1" applyAlignment="1">
      <alignment horizontal="center"/>
    </xf>
    <xf numFmtId="2" fontId="0" fillId="0" borderId="30" xfId="0" applyNumberFormat="1" applyBorder="1" applyAlignment="1">
      <alignment horizontal="center"/>
    </xf>
    <xf numFmtId="0" fontId="0" fillId="3" borderId="31" xfId="0" applyFill="1" applyBorder="1" applyAlignment="1" applyProtection="1">
      <alignment horizontal="center"/>
      <protection locked="0"/>
    </xf>
    <xf numFmtId="0" fontId="0" fillId="3" borderId="34" xfId="0" applyFill="1" applyBorder="1" applyAlignment="1" applyProtection="1">
      <alignment horizontal="center"/>
      <protection locked="0"/>
    </xf>
    <xf numFmtId="0" fontId="0" fillId="3" borderId="48" xfId="0" applyFill="1" applyBorder="1" applyAlignment="1" applyProtection="1">
      <alignment horizontal="center"/>
      <protection locked="0"/>
    </xf>
    <xf numFmtId="2" fontId="0" fillId="3" borderId="23" xfId="0" applyNumberFormat="1" applyFill="1" applyBorder="1" applyAlignment="1">
      <alignment horizontal="center"/>
    </xf>
    <xf numFmtId="2" fontId="0" fillId="3" borderId="24" xfId="0" applyNumberFormat="1" applyFill="1" applyBorder="1" applyAlignment="1">
      <alignment horizontal="center"/>
    </xf>
    <xf numFmtId="2" fontId="0" fillId="3" borderId="25" xfId="0" applyNumberFormat="1" applyFill="1" applyBorder="1" applyAlignment="1">
      <alignment horizontal="center"/>
    </xf>
    <xf numFmtId="2" fontId="0" fillId="3" borderId="17" xfId="0" applyNumberFormat="1" applyFill="1" applyBorder="1" applyAlignment="1">
      <alignment horizontal="center"/>
    </xf>
    <xf numFmtId="2" fontId="0" fillId="3" borderId="18" xfId="0" applyNumberFormat="1" applyFill="1" applyBorder="1" applyAlignment="1">
      <alignment horizontal="center"/>
    </xf>
    <xf numFmtId="2" fontId="0" fillId="3" borderId="19" xfId="0" applyNumberFormat="1" applyFill="1" applyBorder="1" applyAlignment="1">
      <alignment horizontal="center"/>
    </xf>
    <xf numFmtId="2" fontId="0" fillId="0" borderId="56" xfId="0" applyNumberFormat="1" applyBorder="1" applyAlignment="1">
      <alignment horizontal="center"/>
    </xf>
    <xf numFmtId="2" fontId="0" fillId="0" borderId="18" xfId="0" applyNumberFormat="1" applyBorder="1" applyAlignment="1">
      <alignment horizontal="center"/>
    </xf>
    <xf numFmtId="2" fontId="0" fillId="0" borderId="72" xfId="0" applyNumberFormat="1" applyBorder="1" applyAlignment="1">
      <alignment horizontal="center"/>
    </xf>
    <xf numFmtId="0" fontId="0" fillId="0" borderId="30" xfId="0" applyBorder="1" applyAlignment="1">
      <alignment horizontal="center"/>
    </xf>
    <xf numFmtId="0" fontId="0" fillId="0" borderId="24" xfId="0" applyBorder="1" applyAlignment="1">
      <alignment horizontal="center"/>
    </xf>
    <xf numFmtId="0" fontId="0" fillId="0" borderId="37" xfId="0" applyBorder="1" applyAlignment="1">
      <alignment horizontal="center"/>
    </xf>
    <xf numFmtId="0" fontId="0" fillId="3" borderId="31" xfId="0" applyFill="1" applyBorder="1" applyAlignment="1">
      <alignment horizontal="center"/>
    </xf>
    <xf numFmtId="0" fontId="0" fillId="3" borderId="34" xfId="0" applyFill="1" applyBorder="1" applyAlignment="1">
      <alignment horizontal="center"/>
    </xf>
    <xf numFmtId="0" fontId="0" fillId="3" borderId="48" xfId="0" applyFill="1" applyBorder="1" applyAlignment="1">
      <alignment horizontal="center"/>
    </xf>
    <xf numFmtId="0" fontId="0" fillId="0" borderId="56" xfId="0" applyBorder="1" applyAlignment="1">
      <alignment horizontal="center"/>
    </xf>
    <xf numFmtId="0" fontId="0" fillId="0" borderId="18" xfId="0" applyBorder="1" applyAlignment="1">
      <alignment horizontal="center"/>
    </xf>
    <xf numFmtId="0" fontId="0" fillId="0" borderId="72" xfId="0" applyBorder="1" applyAlignment="1">
      <alignment horizontal="center"/>
    </xf>
    <xf numFmtId="0" fontId="0" fillId="3" borderId="14" xfId="0" applyFill="1" applyBorder="1" applyAlignment="1">
      <alignment horizontal="center"/>
    </xf>
    <xf numFmtId="0" fontId="0" fillId="3" borderId="9" xfId="0" applyFill="1" applyBorder="1" applyAlignment="1">
      <alignment horizontal="center"/>
    </xf>
    <xf numFmtId="0" fontId="0" fillId="3" borderId="11" xfId="0" applyFill="1" applyBorder="1" applyAlignment="1">
      <alignment horizontal="center"/>
    </xf>
    <xf numFmtId="0" fontId="0" fillId="0" borderId="36" xfId="0" applyBorder="1" applyAlignment="1">
      <alignment horizontal="center"/>
    </xf>
    <xf numFmtId="0" fontId="0" fillId="0" borderId="9" xfId="0" applyBorder="1" applyAlignment="1">
      <alignment horizontal="center"/>
    </xf>
    <xf numFmtId="0" fontId="0" fillId="0" borderId="42" xfId="0"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3" borderId="19" xfId="0" applyFill="1" applyBorder="1" applyAlignment="1">
      <alignment horizontal="center"/>
    </xf>
    <xf numFmtId="2" fontId="0" fillId="0" borderId="57" xfId="0" applyNumberFormat="1" applyBorder="1" applyAlignment="1">
      <alignment horizontal="center"/>
    </xf>
    <xf numFmtId="2" fontId="0" fillId="0" borderId="10" xfId="0" applyNumberFormat="1" applyBorder="1" applyAlignment="1">
      <alignment horizontal="center"/>
    </xf>
    <xf numFmtId="2" fontId="0" fillId="0" borderId="39" xfId="0" applyNumberFormat="1" applyBorder="1" applyAlignment="1">
      <alignment horizontal="center"/>
    </xf>
    <xf numFmtId="0" fontId="0" fillId="0" borderId="11" xfId="0" applyBorder="1" applyAlignment="1">
      <alignment horizontal="center"/>
    </xf>
    <xf numFmtId="0" fontId="0" fillId="0" borderId="2" xfId="0" applyBorder="1" applyAlignment="1">
      <alignment horizontal="center"/>
    </xf>
    <xf numFmtId="0" fontId="0" fillId="0" borderId="33" xfId="0" applyBorder="1" applyAlignment="1">
      <alignment horizontal="center"/>
    </xf>
    <xf numFmtId="0" fontId="0" fillId="0" borderId="58" xfId="0" applyBorder="1" applyAlignment="1">
      <alignment horizontal="center"/>
    </xf>
    <xf numFmtId="0" fontId="0" fillId="0" borderId="31" xfId="0" applyBorder="1" applyAlignment="1">
      <alignment horizontal="center"/>
    </xf>
    <xf numFmtId="0" fontId="0" fillId="0" borderId="34" xfId="0" applyBorder="1" applyAlignment="1">
      <alignment horizontal="center"/>
    </xf>
    <xf numFmtId="0" fontId="0" fillId="0" borderId="48" xfId="0" applyBorder="1" applyAlignment="1">
      <alignment horizontal="center"/>
    </xf>
    <xf numFmtId="0" fontId="0" fillId="3" borderId="2" xfId="0" applyFill="1" applyBorder="1" applyAlignment="1">
      <alignment horizontal="center"/>
    </xf>
    <xf numFmtId="0" fontId="0" fillId="3" borderId="33" xfId="0" applyFill="1" applyBorder="1" applyAlignment="1">
      <alignment horizontal="center"/>
    </xf>
    <xf numFmtId="0" fontId="0" fillId="3" borderId="58" xfId="0" applyFill="1" applyBorder="1" applyAlignment="1">
      <alignment horizontal="center"/>
    </xf>
    <xf numFmtId="0" fontId="0" fillId="3" borderId="94" xfId="0" applyFill="1" applyBorder="1" applyAlignment="1">
      <alignment horizontal="center"/>
    </xf>
    <xf numFmtId="0" fontId="0" fillId="3" borderId="44" xfId="0" applyFill="1" applyBorder="1" applyAlignment="1">
      <alignment horizontal="center"/>
    </xf>
    <xf numFmtId="0" fontId="0" fillId="3" borderId="95" xfId="0" applyFill="1" applyBorder="1" applyAlignment="1">
      <alignment horizontal="center"/>
    </xf>
    <xf numFmtId="0" fontId="0" fillId="3" borderId="45" xfId="0" applyFill="1" applyBorder="1" applyAlignment="1">
      <alignment horizontal="center"/>
    </xf>
    <xf numFmtId="0" fontId="0" fillId="3" borderId="43" xfId="0" applyFill="1" applyBorder="1" applyAlignment="1">
      <alignment horizontal="center"/>
    </xf>
    <xf numFmtId="0" fontId="0" fillId="3" borderId="88" xfId="0" applyFill="1" applyBorder="1" applyAlignment="1">
      <alignment horizontal="center"/>
    </xf>
    <xf numFmtId="2" fontId="0" fillId="3" borderId="94" xfId="0" applyNumberFormat="1" applyFill="1" applyBorder="1" applyAlignment="1">
      <alignment horizontal="center"/>
    </xf>
    <xf numFmtId="2" fontId="0" fillId="3" borderId="44" xfId="0" applyNumberFormat="1" applyFill="1" applyBorder="1" applyAlignment="1">
      <alignment horizontal="center"/>
    </xf>
    <xf numFmtId="2" fontId="0" fillId="3" borderId="95" xfId="0" applyNumberFormat="1" applyFill="1" applyBorder="1" applyAlignment="1">
      <alignment horizontal="center"/>
    </xf>
    <xf numFmtId="0" fontId="1" fillId="6" borderId="35" xfId="0" applyFont="1" applyFill="1" applyBorder="1" applyAlignment="1">
      <alignment horizontal="center" wrapText="1"/>
    </xf>
    <xf numFmtId="0" fontId="1" fillId="6" borderId="38" xfId="0" applyFont="1" applyFill="1" applyBorder="1" applyAlignment="1">
      <alignment horizontal="center"/>
    </xf>
    <xf numFmtId="0" fontId="1" fillId="6" borderId="38" xfId="0" applyFont="1" applyFill="1" applyBorder="1" applyAlignment="1">
      <alignment horizontal="center" wrapText="1"/>
    </xf>
    <xf numFmtId="0" fontId="0" fillId="0" borderId="19" xfId="0" applyBorder="1" applyAlignment="1">
      <alignment horizontal="center"/>
    </xf>
    <xf numFmtId="2" fontId="0" fillId="0" borderId="25" xfId="0" applyNumberFormat="1" applyBorder="1" applyAlignment="1">
      <alignment horizontal="center"/>
    </xf>
    <xf numFmtId="0" fontId="0" fillId="0" borderId="28" xfId="0" applyBorder="1" applyAlignment="1" applyProtection="1">
      <alignment horizontal="center"/>
      <protection locked="0"/>
    </xf>
    <xf numFmtId="2" fontId="0" fillId="0" borderId="19" xfId="0" applyNumberFormat="1" applyBorder="1" applyAlignment="1">
      <alignment horizontal="center"/>
    </xf>
    <xf numFmtId="2" fontId="1" fillId="4" borderId="23" xfId="0" applyNumberFormat="1" applyFont="1" applyFill="1" applyBorder="1" applyAlignment="1">
      <alignment horizontal="center" wrapText="1"/>
    </xf>
    <xf numFmtId="2" fontId="1" fillId="4" borderId="30" xfId="0" applyNumberFormat="1" applyFont="1" applyFill="1" applyBorder="1" applyAlignment="1">
      <alignment horizontal="center" wrapText="1"/>
    </xf>
    <xf numFmtId="2" fontId="1" fillId="4" borderId="37" xfId="0" applyNumberFormat="1" applyFont="1" applyFill="1" applyBorder="1" applyAlignment="1">
      <alignment horizontal="center"/>
    </xf>
    <xf numFmtId="2" fontId="1" fillId="4" borderId="37" xfId="0" applyNumberFormat="1" applyFont="1" applyFill="1" applyBorder="1" applyAlignment="1">
      <alignment horizontal="center" wrapText="1"/>
    </xf>
    <xf numFmtId="2" fontId="1" fillId="4" borderId="56" xfId="0" applyNumberFormat="1" applyFont="1" applyFill="1" applyBorder="1" applyAlignment="1">
      <alignment horizontal="center" wrapText="1"/>
    </xf>
    <xf numFmtId="2" fontId="1" fillId="4" borderId="72" xfId="0" applyNumberFormat="1" applyFont="1" applyFill="1" applyBorder="1" applyAlignment="1">
      <alignment horizontal="center"/>
    </xf>
    <xf numFmtId="2" fontId="1" fillId="4" borderId="41" xfId="0" applyNumberFormat="1" applyFont="1" applyFill="1" applyBorder="1" applyAlignment="1">
      <alignment horizontal="center" wrapText="1"/>
    </xf>
    <xf numFmtId="2" fontId="1" fillId="4" borderId="40" xfId="0" applyNumberFormat="1" applyFont="1" applyFill="1" applyBorder="1" applyAlignment="1">
      <alignment horizontal="center"/>
    </xf>
    <xf numFmtId="0" fontId="10" fillId="5" borderId="23" xfId="0" applyFont="1" applyFill="1" applyBorder="1" applyAlignment="1">
      <alignment horizontal="center" textRotation="90" wrapText="1"/>
    </xf>
    <xf numFmtId="0" fontId="10" fillId="5" borderId="30" xfId="0" applyFont="1" applyFill="1" applyBorder="1" applyAlignment="1">
      <alignment horizontal="center" textRotation="90" wrapText="1"/>
    </xf>
    <xf numFmtId="0" fontId="10" fillId="5" borderId="37" xfId="0" applyFont="1" applyFill="1" applyBorder="1" applyAlignment="1">
      <alignment horizontal="center" textRotation="90"/>
    </xf>
    <xf numFmtId="0" fontId="1" fillId="4" borderId="46" xfId="0" applyFont="1" applyFill="1" applyBorder="1" applyAlignment="1">
      <alignment horizontal="center"/>
    </xf>
    <xf numFmtId="0" fontId="1" fillId="4" borderId="47" xfId="0" applyFont="1" applyFill="1" applyBorder="1" applyAlignment="1">
      <alignment horizontal="center"/>
    </xf>
    <xf numFmtId="0" fontId="1" fillId="16" borderId="31" xfId="0" applyFont="1" applyFill="1" applyBorder="1" applyAlignment="1">
      <alignment horizontal="center"/>
    </xf>
    <xf numFmtId="0" fontId="1" fillId="16" borderId="34" xfId="0" applyFont="1" applyFill="1" applyBorder="1" applyAlignment="1">
      <alignment horizontal="center"/>
    </xf>
    <xf numFmtId="0" fontId="1" fillId="16" borderId="48" xfId="0" applyFont="1" applyFill="1" applyBorder="1" applyAlignment="1">
      <alignment horizontal="center"/>
    </xf>
    <xf numFmtId="0" fontId="1" fillId="4" borderId="31" xfId="0" applyFont="1" applyFill="1" applyBorder="1" applyAlignment="1">
      <alignment horizontal="center" wrapText="1"/>
    </xf>
    <xf numFmtId="0" fontId="1" fillId="4" borderId="34" xfId="0" applyFont="1" applyFill="1" applyBorder="1" applyAlignment="1">
      <alignment horizontal="center" wrapText="1"/>
    </xf>
    <xf numFmtId="0" fontId="1" fillId="4" borderId="48" xfId="0" applyFont="1" applyFill="1" applyBorder="1" applyAlignment="1">
      <alignment horizontal="center" wrapText="1"/>
    </xf>
    <xf numFmtId="0" fontId="1" fillId="18" borderId="31" xfId="0" applyFont="1" applyFill="1" applyBorder="1" applyAlignment="1">
      <alignment horizontal="center" wrapText="1"/>
    </xf>
    <xf numFmtId="0" fontId="1" fillId="18" borderId="34" xfId="0" applyFont="1" applyFill="1" applyBorder="1" applyAlignment="1">
      <alignment horizontal="center" wrapText="1"/>
    </xf>
    <xf numFmtId="0" fontId="1" fillId="18" borderId="48" xfId="0" applyFont="1" applyFill="1" applyBorder="1" applyAlignment="1">
      <alignment horizontal="center" wrapText="1"/>
    </xf>
    <xf numFmtId="0" fontId="2" fillId="5" borderId="5"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7" xfId="0" applyFont="1" applyFill="1" applyBorder="1" applyAlignment="1">
      <alignment horizontal="center" vertical="center"/>
    </xf>
    <xf numFmtId="0" fontId="1" fillId="4" borderId="23" xfId="0" applyFont="1" applyFill="1" applyBorder="1" applyAlignment="1">
      <alignment horizontal="center" wrapText="1"/>
    </xf>
    <xf numFmtId="0" fontId="1" fillId="4" borderId="30" xfId="0" applyFont="1" applyFill="1" applyBorder="1" applyAlignment="1">
      <alignment horizontal="center" wrapText="1"/>
    </xf>
    <xf numFmtId="0" fontId="1" fillId="4" borderId="37" xfId="0" applyFont="1" applyFill="1" applyBorder="1" applyAlignment="1">
      <alignment horizontal="center" wrapText="1"/>
    </xf>
    <xf numFmtId="0" fontId="1" fillId="4" borderId="41" xfId="0" applyFont="1" applyFill="1" applyBorder="1" applyAlignment="1">
      <alignment horizontal="center"/>
    </xf>
    <xf numFmtId="0" fontId="1" fillId="4" borderId="40" xfId="0" applyFont="1" applyFill="1" applyBorder="1" applyAlignment="1">
      <alignment horizontal="center"/>
    </xf>
    <xf numFmtId="0" fontId="17" fillId="0" borderId="2" xfId="0" applyFont="1" applyBorder="1" applyAlignment="1">
      <alignment horizontal="center"/>
    </xf>
    <xf numFmtId="0" fontId="17" fillId="0" borderId="3" xfId="0" applyFont="1" applyBorder="1" applyAlignment="1">
      <alignment horizontal="center"/>
    </xf>
    <xf numFmtId="0" fontId="17" fillId="0" borderId="33" xfId="0" applyFont="1" applyBorder="1" applyAlignment="1">
      <alignment horizontal="center" vertical="top"/>
    </xf>
    <xf numFmtId="0" fontId="17" fillId="0" borderId="0" xfId="0" applyFont="1" applyAlignment="1">
      <alignment horizontal="center" vertical="top"/>
    </xf>
    <xf numFmtId="0" fontId="17" fillId="0" borderId="58" xfId="0" applyFont="1" applyBorder="1" applyAlignment="1">
      <alignment horizontal="center" vertical="top"/>
    </xf>
    <xf numFmtId="0" fontId="17" fillId="0" borderId="59" xfId="0" applyFont="1" applyBorder="1" applyAlignment="1">
      <alignment horizontal="center" vertical="top"/>
    </xf>
    <xf numFmtId="0" fontId="5" fillId="5" borderId="2" xfId="0" applyFont="1" applyFill="1" applyBorder="1" applyAlignment="1">
      <alignment horizontal="center" vertical="center"/>
    </xf>
    <xf numFmtId="0" fontId="5" fillId="5" borderId="4" xfId="0" applyFont="1" applyFill="1" applyBorder="1" applyAlignment="1">
      <alignment horizontal="center" vertical="center"/>
    </xf>
    <xf numFmtId="0" fontId="5" fillId="5" borderId="52" xfId="0" applyFont="1" applyFill="1" applyBorder="1" applyAlignment="1">
      <alignment horizontal="center" vertical="center"/>
    </xf>
    <xf numFmtId="0" fontId="5" fillId="5" borderId="32" xfId="0" applyFont="1" applyFill="1" applyBorder="1" applyAlignment="1">
      <alignment horizontal="center" vertic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5" borderId="33" xfId="0" applyFont="1" applyFill="1" applyBorder="1" applyAlignment="1">
      <alignment horizontal="center"/>
    </xf>
    <xf numFmtId="0" fontId="1" fillId="5" borderId="0" xfId="0" applyFont="1" applyFill="1" applyAlignment="1">
      <alignment horizontal="center"/>
    </xf>
    <xf numFmtId="0" fontId="1" fillId="5" borderId="61" xfId="0" applyFont="1" applyFill="1" applyBorder="1" applyAlignment="1">
      <alignment horizontal="center"/>
    </xf>
    <xf numFmtId="0" fontId="10" fillId="5" borderId="72" xfId="0" applyFont="1" applyFill="1" applyBorder="1" applyAlignment="1">
      <alignment horizontal="center" textRotation="90" wrapText="1"/>
    </xf>
    <xf numFmtId="0" fontId="10" fillId="5" borderId="96" xfId="0" applyFont="1" applyFill="1" applyBorder="1" applyAlignment="1">
      <alignment horizontal="center" textRotation="90" wrapText="1"/>
    </xf>
    <xf numFmtId="0" fontId="9" fillId="0" borderId="5" xfId="0" applyFont="1" applyBorder="1" applyAlignment="1">
      <alignment horizontal="left"/>
    </xf>
    <xf numFmtId="0" fontId="9" fillId="0" borderId="6" xfId="0" applyFont="1" applyBorder="1" applyAlignment="1">
      <alignment horizontal="left"/>
    </xf>
    <xf numFmtId="0" fontId="9" fillId="0" borderId="7" xfId="0" applyFont="1" applyBorder="1" applyAlignment="1">
      <alignment horizontal="left"/>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6" fillId="18" borderId="94" xfId="0" applyFont="1" applyFill="1" applyBorder="1" applyAlignment="1">
      <alignment horizontal="center" wrapText="1"/>
    </xf>
    <xf numFmtId="0" fontId="26" fillId="18" borderId="44" xfId="0" applyFont="1" applyFill="1" applyBorder="1" applyAlignment="1">
      <alignment horizontal="center" wrapText="1"/>
    </xf>
    <xf numFmtId="0" fontId="26" fillId="18" borderId="95" xfId="0" applyFont="1" applyFill="1" applyBorder="1" applyAlignment="1">
      <alignment horizontal="center" wrapText="1"/>
    </xf>
    <xf numFmtId="0" fontId="1" fillId="18" borderId="45" xfId="0" applyFont="1" applyFill="1" applyBorder="1" applyAlignment="1">
      <alignment horizontal="center"/>
    </xf>
    <xf numFmtId="0" fontId="1" fillId="18" borderId="43" xfId="0" applyFont="1" applyFill="1" applyBorder="1" applyAlignment="1">
      <alignment horizontal="center"/>
    </xf>
    <xf numFmtId="0" fontId="1" fillId="18" borderId="88" xfId="0" applyFont="1" applyFill="1" applyBorder="1" applyAlignment="1">
      <alignment horizontal="center"/>
    </xf>
    <xf numFmtId="2" fontId="1" fillId="19" borderId="94" xfId="0" applyNumberFormat="1" applyFont="1" applyFill="1" applyBorder="1" applyAlignment="1">
      <alignment horizontal="center"/>
    </xf>
    <xf numFmtId="2" fontId="1" fillId="19" borderId="44" xfId="0" applyNumberFormat="1" applyFont="1" applyFill="1" applyBorder="1" applyAlignment="1">
      <alignment horizontal="center"/>
    </xf>
    <xf numFmtId="2" fontId="1" fillId="19" borderId="95" xfId="0" applyNumberFormat="1" applyFont="1" applyFill="1" applyBorder="1" applyAlignment="1">
      <alignment horizontal="center"/>
    </xf>
    <xf numFmtId="2" fontId="1" fillId="16" borderId="31" xfId="0" applyNumberFormat="1" applyFont="1" applyFill="1" applyBorder="1" applyAlignment="1">
      <alignment horizontal="center"/>
    </xf>
    <xf numFmtId="2" fontId="1" fillId="16" borderId="34" xfId="0" applyNumberFormat="1" applyFont="1" applyFill="1" applyBorder="1" applyAlignment="1">
      <alignment horizontal="center"/>
    </xf>
    <xf numFmtId="2" fontId="1" fillId="16" borderId="48" xfId="0" applyNumberFormat="1" applyFont="1" applyFill="1" applyBorder="1" applyAlignment="1">
      <alignment horizontal="center"/>
    </xf>
    <xf numFmtId="2" fontId="0" fillId="3" borderId="15" xfId="0" applyNumberFormat="1" applyFill="1" applyBorder="1" applyAlignment="1">
      <alignment horizontal="center"/>
    </xf>
    <xf numFmtId="2" fontId="0" fillId="3" borderId="10" xfId="0" applyNumberFormat="1" applyFill="1" applyBorder="1" applyAlignment="1">
      <alignment horizontal="center"/>
    </xf>
    <xf numFmtId="2" fontId="0" fillId="3" borderId="13" xfId="0" applyNumberFormat="1" applyFill="1" applyBorder="1" applyAlignment="1">
      <alignment horizontal="center"/>
    </xf>
    <xf numFmtId="2" fontId="1" fillId="11" borderId="31" xfId="0" applyNumberFormat="1" applyFont="1" applyFill="1" applyBorder="1" applyAlignment="1">
      <alignment horizontal="center" textRotation="90" wrapText="1"/>
    </xf>
    <xf numFmtId="2" fontId="1" fillId="11" borderId="48" xfId="0" applyNumberFormat="1" applyFont="1" applyFill="1" applyBorder="1" applyAlignment="1">
      <alignment horizontal="center" textRotation="90" wrapText="1"/>
    </xf>
    <xf numFmtId="0" fontId="1" fillId="4" borderId="90" xfId="0" applyFont="1" applyFill="1" applyBorder="1" applyAlignment="1">
      <alignment horizontal="center" wrapText="1"/>
    </xf>
    <xf numFmtId="0" fontId="1" fillId="4" borderId="112" xfId="0" applyFont="1" applyFill="1" applyBorder="1" applyAlignment="1">
      <alignment horizontal="center" wrapText="1"/>
    </xf>
    <xf numFmtId="2" fontId="1" fillId="4" borderId="2" xfId="0" applyNumberFormat="1" applyFont="1" applyFill="1" applyBorder="1" applyAlignment="1">
      <alignment horizontal="center" wrapText="1"/>
    </xf>
    <xf numFmtId="2" fontId="1" fillId="4" borderId="58" xfId="0" applyNumberFormat="1" applyFont="1" applyFill="1" applyBorder="1" applyAlignment="1">
      <alignment horizontal="center" wrapText="1"/>
    </xf>
    <xf numFmtId="0" fontId="0" fillId="0" borderId="30" xfId="0" applyBorder="1" applyAlignment="1" applyProtection="1">
      <alignment horizontal="center"/>
      <protection locked="0"/>
    </xf>
    <xf numFmtId="0" fontId="0" fillId="0" borderId="24" xfId="0" applyBorder="1" applyAlignment="1" applyProtection="1">
      <alignment horizontal="center"/>
      <protection locked="0"/>
    </xf>
    <xf numFmtId="0" fontId="0" fillId="0" borderId="37" xfId="0" applyBorder="1" applyAlignment="1" applyProtection="1">
      <alignment horizontal="center"/>
      <protection locked="0"/>
    </xf>
    <xf numFmtId="0" fontId="0" fillId="3" borderId="23" xfId="0" applyFill="1" applyBorder="1" applyAlignment="1" applyProtection="1">
      <alignment horizontal="center"/>
      <protection locked="0"/>
    </xf>
    <xf numFmtId="0" fontId="0" fillId="3" borderId="24" xfId="0" applyFill="1" applyBorder="1" applyAlignment="1" applyProtection="1">
      <alignment horizontal="center"/>
      <protection locked="0"/>
    </xf>
    <xf numFmtId="0" fontId="0" fillId="3" borderId="25" xfId="0" applyFill="1" applyBorder="1" applyAlignment="1" applyProtection="1">
      <alignment horizontal="center"/>
      <protection locked="0"/>
    </xf>
    <xf numFmtId="2" fontId="0" fillId="0" borderId="33" xfId="0" applyNumberFormat="1"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2" fontId="8" fillId="0" borderId="3" xfId="0" applyNumberFormat="1" applyFont="1" applyBorder="1" applyAlignment="1">
      <alignment horizontal="center" vertical="center"/>
    </xf>
    <xf numFmtId="0" fontId="1" fillId="5" borderId="23" xfId="0" applyFont="1" applyFill="1" applyBorder="1" applyAlignment="1">
      <alignment horizontal="center"/>
    </xf>
    <xf numFmtId="0" fontId="1" fillId="5" borderId="25" xfId="0" applyFont="1" applyFill="1" applyBorder="1" applyAlignment="1">
      <alignment horizontal="center"/>
    </xf>
    <xf numFmtId="0" fontId="1" fillId="18" borderId="31" xfId="0" applyFont="1" applyFill="1" applyBorder="1" applyAlignment="1">
      <alignment horizontal="center"/>
    </xf>
    <xf numFmtId="0" fontId="1" fillId="18" borderId="34" xfId="0" applyFont="1" applyFill="1" applyBorder="1" applyAlignment="1">
      <alignment horizontal="center"/>
    </xf>
    <xf numFmtId="0" fontId="1" fillId="18" borderId="48" xfId="0" applyFont="1" applyFill="1" applyBorder="1" applyAlignment="1">
      <alignment horizont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0" borderId="33" xfId="0" applyFont="1" applyBorder="1" applyAlignment="1">
      <alignment horizontal="center" vertical="center"/>
    </xf>
    <xf numFmtId="0" fontId="2" fillId="0" borderId="0" xfId="0" applyFont="1" applyAlignment="1">
      <alignment horizontal="center" vertical="center"/>
    </xf>
    <xf numFmtId="0" fontId="2" fillId="0" borderId="61" xfId="0" applyFont="1" applyBorder="1" applyAlignment="1">
      <alignment horizontal="center" vertical="center"/>
    </xf>
    <xf numFmtId="2" fontId="1" fillId="11" borderId="87" xfId="0" applyNumberFormat="1" applyFont="1" applyFill="1" applyBorder="1" applyAlignment="1">
      <alignment horizontal="center" vertical="center" wrapText="1"/>
    </xf>
    <xf numFmtId="2" fontId="1" fillId="11" borderId="3" xfId="0" applyNumberFormat="1" applyFont="1" applyFill="1" applyBorder="1" applyAlignment="1">
      <alignment horizontal="center" vertical="center" wrapText="1"/>
    </xf>
    <xf numFmtId="2" fontId="1" fillId="11" borderId="4" xfId="0" applyNumberFormat="1" applyFont="1" applyFill="1" applyBorder="1" applyAlignment="1">
      <alignment horizontal="center" vertical="center" wrapText="1"/>
    </xf>
    <xf numFmtId="2" fontId="1" fillId="11" borderId="113" xfId="0" applyNumberFormat="1" applyFont="1" applyFill="1" applyBorder="1" applyAlignment="1">
      <alignment horizontal="center" vertical="center" wrapText="1"/>
    </xf>
    <xf numFmtId="2" fontId="1" fillId="11" borderId="59" xfId="0" applyNumberFormat="1" applyFont="1" applyFill="1" applyBorder="1" applyAlignment="1">
      <alignment horizontal="center" vertical="center" wrapText="1"/>
    </xf>
    <xf numFmtId="2" fontId="1" fillId="11" borderId="60" xfId="0" applyNumberFormat="1" applyFont="1" applyFill="1" applyBorder="1" applyAlignment="1">
      <alignment horizontal="center" vertical="center" wrapText="1"/>
    </xf>
    <xf numFmtId="0" fontId="1" fillId="3" borderId="14" xfId="0" applyFont="1" applyFill="1" applyBorder="1" applyAlignment="1">
      <alignment horizontal="center"/>
    </xf>
    <xf numFmtId="0" fontId="1" fillId="3" borderId="9" xfId="0" applyFont="1" applyFill="1" applyBorder="1" applyAlignment="1">
      <alignment horizontal="center"/>
    </xf>
    <xf numFmtId="0" fontId="1" fillId="3" borderId="11" xfId="0" applyFont="1" applyFill="1" applyBorder="1" applyAlignment="1">
      <alignment horizontal="center"/>
    </xf>
    <xf numFmtId="0" fontId="1" fillId="0" borderId="35" xfId="0" applyFont="1" applyBorder="1" applyAlignment="1">
      <alignment horizontal="center"/>
    </xf>
    <xf numFmtId="0" fontId="1" fillId="0" borderId="8" xfId="0" applyFont="1" applyBorder="1" applyAlignment="1">
      <alignment horizontal="center"/>
    </xf>
    <xf numFmtId="0" fontId="1" fillId="0" borderId="38" xfId="0" applyFont="1" applyBorder="1" applyAlignment="1">
      <alignment horizontal="center"/>
    </xf>
    <xf numFmtId="0" fontId="19" fillId="0" borderId="33" xfId="0" applyFont="1" applyBorder="1" applyAlignment="1">
      <alignment horizontal="left" wrapText="1"/>
    </xf>
    <xf numFmtId="0" fontId="19" fillId="0" borderId="0" xfId="0" applyFont="1" applyAlignment="1">
      <alignment horizontal="left" wrapText="1"/>
    </xf>
    <xf numFmtId="0" fontId="19" fillId="0" borderId="61" xfId="0" applyFont="1" applyBorder="1" applyAlignment="1">
      <alignment horizontal="left" wrapText="1"/>
    </xf>
    <xf numFmtId="0" fontId="1" fillId="0" borderId="3" xfId="0" applyFont="1" applyBorder="1" applyAlignment="1">
      <alignment horizontal="right" vertical="center"/>
    </xf>
    <xf numFmtId="0" fontId="0" fillId="0" borderId="31"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8" xfId="0" applyBorder="1" applyAlignment="1" applyProtection="1">
      <alignment horizontal="center"/>
      <protection locked="0"/>
    </xf>
    <xf numFmtId="0" fontId="1" fillId="11" borderId="31" xfId="0" applyFont="1" applyFill="1" applyBorder="1" applyAlignment="1">
      <alignment horizontal="center" textRotation="90"/>
    </xf>
    <xf numFmtId="0" fontId="1" fillId="11" borderId="48" xfId="0" applyFont="1" applyFill="1" applyBorder="1" applyAlignment="1">
      <alignment horizontal="center" textRotation="90"/>
    </xf>
    <xf numFmtId="0" fontId="1" fillId="0" borderId="43" xfId="0" applyFont="1" applyBorder="1" applyAlignment="1">
      <alignment horizontal="center"/>
    </xf>
    <xf numFmtId="0" fontId="1" fillId="4" borderId="31" xfId="0" applyFont="1" applyFill="1" applyBorder="1" applyAlignment="1">
      <alignment horizontal="center"/>
    </xf>
    <xf numFmtId="0" fontId="1" fillId="4" borderId="48" xfId="0" applyFont="1" applyFill="1" applyBorder="1" applyAlignment="1">
      <alignment horizontal="center"/>
    </xf>
    <xf numFmtId="0" fontId="0" fillId="0" borderId="96" xfId="0" applyBorder="1" applyAlignment="1">
      <alignment horizontal="center"/>
    </xf>
    <xf numFmtId="0" fontId="26" fillId="18" borderId="84" xfId="0" applyFont="1" applyFill="1" applyBorder="1" applyAlignment="1">
      <alignment horizontal="center" wrapText="1"/>
    </xf>
    <xf numFmtId="0" fontId="27" fillId="18" borderId="96" xfId="0" applyFont="1" applyFill="1" applyBorder="1" applyAlignment="1">
      <alignment horizontal="center" wrapText="1"/>
    </xf>
    <xf numFmtId="0" fontId="27" fillId="18" borderId="105" xfId="0" applyFont="1" applyFill="1" applyBorder="1" applyAlignment="1">
      <alignment horizontal="center" wrapText="1"/>
    </xf>
    <xf numFmtId="0" fontId="1" fillId="18" borderId="4" xfId="0" applyFont="1" applyFill="1" applyBorder="1" applyAlignment="1">
      <alignment horizontal="center" wrapText="1"/>
    </xf>
    <xf numFmtId="0" fontId="1" fillId="18" borderId="61" xfId="0" applyFont="1" applyFill="1" applyBorder="1" applyAlignment="1">
      <alignment horizontal="center" wrapText="1"/>
    </xf>
    <xf numFmtId="0" fontId="1" fillId="18" borderId="60" xfId="0" applyFont="1" applyFill="1" applyBorder="1" applyAlignment="1">
      <alignment horizontal="center" wrapText="1"/>
    </xf>
    <xf numFmtId="2" fontId="1" fillId="18" borderId="31" xfId="0" applyNumberFormat="1" applyFont="1" applyFill="1" applyBorder="1" applyAlignment="1">
      <alignment horizontal="center" wrapText="1"/>
    </xf>
    <xf numFmtId="2" fontId="1" fillId="18" borderId="34" xfId="0" applyNumberFormat="1" applyFont="1" applyFill="1" applyBorder="1" applyAlignment="1">
      <alignment horizontal="center" wrapText="1"/>
    </xf>
    <xf numFmtId="2" fontId="1" fillId="18" borderId="48" xfId="0" applyNumberFormat="1" applyFont="1" applyFill="1" applyBorder="1" applyAlignment="1">
      <alignment horizontal="center" wrapText="1"/>
    </xf>
    <xf numFmtId="0" fontId="1" fillId="5" borderId="31" xfId="0" applyFont="1" applyFill="1" applyBorder="1" applyAlignment="1">
      <alignment horizontal="center" textRotation="90" wrapText="1"/>
    </xf>
    <xf numFmtId="0" fontId="1" fillId="5" borderId="48" xfId="0" applyFont="1" applyFill="1" applyBorder="1" applyAlignment="1">
      <alignment horizontal="center" textRotation="90"/>
    </xf>
    <xf numFmtId="0" fontId="1" fillId="12" borderId="31" xfId="0" applyFont="1" applyFill="1" applyBorder="1" applyAlignment="1">
      <alignment horizontal="center"/>
    </xf>
    <xf numFmtId="0" fontId="1" fillId="12" borderId="34" xfId="0" applyFont="1" applyFill="1" applyBorder="1" applyAlignment="1">
      <alignment horizontal="center"/>
    </xf>
    <xf numFmtId="0" fontId="1" fillId="12" borderId="48" xfId="0" applyFont="1" applyFill="1" applyBorder="1" applyAlignment="1">
      <alignment horizontal="center"/>
    </xf>
    <xf numFmtId="0" fontId="1" fillId="0" borderId="36" xfId="0" applyFont="1" applyBorder="1" applyAlignment="1">
      <alignment horizontal="center"/>
    </xf>
    <xf numFmtId="0" fontId="1" fillId="0" borderId="9" xfId="0" applyFont="1" applyBorder="1" applyAlignment="1">
      <alignment horizontal="center"/>
    </xf>
    <xf numFmtId="0" fontId="1" fillId="0" borderId="11" xfId="0" applyFont="1" applyBorder="1" applyAlignment="1">
      <alignment horizontal="center"/>
    </xf>
    <xf numFmtId="0" fontId="1" fillId="0" borderId="42" xfId="0" applyFont="1" applyBorder="1" applyAlignment="1">
      <alignment horizontal="center"/>
    </xf>
    <xf numFmtId="0" fontId="5" fillId="5" borderId="82" xfId="0" applyFont="1" applyFill="1" applyBorder="1" applyAlignment="1">
      <alignment horizontal="center"/>
    </xf>
    <xf numFmtId="0" fontId="5" fillId="5" borderId="26" xfId="0" applyFont="1" applyFill="1" applyBorder="1" applyAlignment="1">
      <alignment horizontal="center"/>
    </xf>
    <xf numFmtId="0" fontId="1" fillId="5" borderId="82" xfId="0" applyFont="1" applyFill="1" applyBorder="1" applyAlignment="1">
      <alignment horizontal="center"/>
    </xf>
    <xf numFmtId="0" fontId="1" fillId="5" borderId="29" xfId="0" applyFont="1" applyFill="1" applyBorder="1" applyAlignment="1">
      <alignment horizontal="center"/>
    </xf>
    <xf numFmtId="0" fontId="0" fillId="2" borderId="58" xfId="0" applyFill="1" applyBorder="1" applyAlignment="1">
      <alignment horizontal="center"/>
    </xf>
    <xf numFmtId="0" fontId="0" fillId="2" borderId="59" xfId="0" applyFill="1" applyBorder="1" applyAlignment="1">
      <alignment horizontal="center"/>
    </xf>
    <xf numFmtId="0" fontId="0" fillId="2" borderId="60" xfId="0" applyFill="1" applyBorder="1" applyAlignment="1">
      <alignment horizontal="center"/>
    </xf>
    <xf numFmtId="0" fontId="1" fillId="6" borderId="31" xfId="0" applyFont="1" applyFill="1" applyBorder="1" applyAlignment="1">
      <alignment horizontal="center" wrapText="1"/>
    </xf>
    <xf numFmtId="0" fontId="1" fillId="6" borderId="30" xfId="0" applyFont="1" applyFill="1" applyBorder="1" applyAlignment="1">
      <alignment horizontal="center" wrapText="1"/>
    </xf>
    <xf numFmtId="0" fontId="1" fillId="5" borderId="30" xfId="0" applyFont="1" applyFill="1" applyBorder="1" applyAlignment="1">
      <alignment horizontal="center" textRotation="90" wrapText="1"/>
    </xf>
    <xf numFmtId="0" fontId="1" fillId="5" borderId="26" xfId="0" applyFont="1" applyFill="1" applyBorder="1" applyAlignment="1">
      <alignment horizontal="center"/>
    </xf>
    <xf numFmtId="0" fontId="7" fillId="0" borderId="6" xfId="0" applyFont="1" applyBorder="1" applyAlignment="1">
      <alignment horizontal="right" vertical="center"/>
    </xf>
    <xf numFmtId="0" fontId="7" fillId="0" borderId="7" xfId="0" applyFont="1" applyBorder="1" applyAlignment="1">
      <alignment horizontal="right" vertical="center"/>
    </xf>
    <xf numFmtId="0" fontId="14" fillId="0" borderId="5" xfId="0" applyFont="1" applyBorder="1" applyAlignment="1" applyProtection="1">
      <alignment horizontal="center"/>
      <protection locked="0"/>
    </xf>
    <xf numFmtId="0" fontId="14" fillId="0" borderId="6" xfId="0" applyFont="1" applyBorder="1" applyAlignment="1" applyProtection="1">
      <alignment horizontal="center"/>
      <protection locked="0"/>
    </xf>
    <xf numFmtId="0" fontId="14" fillId="0" borderId="7" xfId="0" applyFont="1" applyBorder="1" applyAlignment="1" applyProtection="1">
      <alignment horizontal="center"/>
      <protection locked="0"/>
    </xf>
    <xf numFmtId="0" fontId="1" fillId="5" borderId="31" xfId="0" applyFont="1" applyFill="1" applyBorder="1" applyAlignment="1">
      <alignment horizontal="center"/>
    </xf>
    <xf numFmtId="0" fontId="1" fillId="5" borderId="30" xfId="0" applyFont="1" applyFill="1" applyBorder="1" applyAlignment="1">
      <alignment horizontal="center"/>
    </xf>
    <xf numFmtId="0" fontId="1" fillId="4" borderId="2" xfId="0" applyFont="1" applyFill="1" applyBorder="1" applyAlignment="1">
      <alignment horizontal="center" wrapText="1"/>
    </xf>
    <xf numFmtId="0" fontId="1" fillId="4" borderId="58" xfId="0" applyFont="1" applyFill="1" applyBorder="1" applyAlignment="1">
      <alignment horizontal="center" wrapText="1"/>
    </xf>
    <xf numFmtId="0" fontId="1" fillId="11" borderId="31" xfId="0" applyFont="1" applyFill="1" applyBorder="1" applyAlignment="1">
      <alignment horizontal="center" textRotation="90" wrapText="1"/>
    </xf>
    <xf numFmtId="0" fontId="1" fillId="11" borderId="30" xfId="0" applyFont="1" applyFill="1" applyBorder="1" applyAlignment="1">
      <alignment horizontal="center" textRotation="90" wrapText="1"/>
    </xf>
    <xf numFmtId="0" fontId="1" fillId="6" borderId="31" xfId="0" applyFont="1" applyFill="1" applyBorder="1" applyAlignment="1">
      <alignment horizontal="center" textRotation="90" wrapText="1"/>
    </xf>
    <xf numFmtId="0" fontId="1" fillId="6" borderId="30" xfId="0" applyFont="1" applyFill="1" applyBorder="1" applyAlignment="1">
      <alignment horizontal="center" textRotation="90" wrapText="1"/>
    </xf>
    <xf numFmtId="0" fontId="1" fillId="6" borderId="31" xfId="0" applyFont="1" applyFill="1" applyBorder="1" applyAlignment="1">
      <alignment horizontal="center" textRotation="90"/>
    </xf>
    <xf numFmtId="0" fontId="1" fillId="6" borderId="30" xfId="0" applyFont="1" applyFill="1" applyBorder="1" applyAlignment="1">
      <alignment horizontal="center" textRotation="90"/>
    </xf>
    <xf numFmtId="0" fontId="0" fillId="3" borderId="4" xfId="0" applyFill="1" applyBorder="1" applyAlignment="1">
      <alignment horizontal="center" vertical="top"/>
    </xf>
    <xf numFmtId="0" fontId="0" fillId="3" borderId="61" xfId="0" applyFill="1" applyBorder="1" applyAlignment="1">
      <alignment horizontal="center" vertical="top"/>
    </xf>
    <xf numFmtId="0" fontId="0" fillId="3" borderId="60" xfId="0" applyFill="1" applyBorder="1" applyAlignment="1">
      <alignment horizontal="center" vertical="top"/>
    </xf>
    <xf numFmtId="0" fontId="0" fillId="0" borderId="4" xfId="0" applyBorder="1" applyAlignment="1">
      <alignment horizontal="center" vertical="top"/>
    </xf>
    <xf numFmtId="0" fontId="0" fillId="0" borderId="61" xfId="0" applyBorder="1" applyAlignment="1">
      <alignment horizontal="center" vertical="top"/>
    </xf>
    <xf numFmtId="0" fontId="0" fillId="0" borderId="60" xfId="0" applyBorder="1" applyAlignment="1">
      <alignment horizontal="center" vertical="top"/>
    </xf>
    <xf numFmtId="2" fontId="1" fillId="11" borderId="35" xfId="0" applyNumberFormat="1" applyFont="1" applyFill="1" applyBorder="1" applyAlignment="1">
      <alignment horizontal="center" wrapText="1"/>
    </xf>
    <xf numFmtId="2" fontId="1" fillId="11" borderId="38" xfId="0" applyNumberFormat="1" applyFont="1" applyFill="1" applyBorder="1" applyAlignment="1">
      <alignment horizontal="center" wrapText="1"/>
    </xf>
    <xf numFmtId="2" fontId="1" fillId="18" borderId="16" xfId="0" applyNumberFormat="1" applyFont="1" applyFill="1" applyBorder="1" applyAlignment="1">
      <alignment horizontal="center" wrapText="1"/>
    </xf>
    <xf numFmtId="2" fontId="1" fillId="18" borderId="8" xfId="0" applyNumberFormat="1" applyFont="1" applyFill="1" applyBorder="1" applyAlignment="1">
      <alignment horizontal="center" wrapText="1"/>
    </xf>
    <xf numFmtId="2" fontId="1" fillId="18" borderId="12" xfId="0" applyNumberFormat="1" applyFont="1" applyFill="1" applyBorder="1" applyAlignment="1">
      <alignment horizontal="center" wrapText="1"/>
    </xf>
    <xf numFmtId="2" fontId="0" fillId="0" borderId="89" xfId="0" applyNumberFormat="1" applyBorder="1" applyAlignment="1">
      <alignment horizontal="center" vertical="top"/>
    </xf>
    <xf numFmtId="2" fontId="0" fillId="0" borderId="69" xfId="0" applyNumberFormat="1" applyBorder="1" applyAlignment="1">
      <alignment horizontal="center" vertical="top"/>
    </xf>
    <xf numFmtId="2" fontId="0" fillId="0" borderId="49" xfId="0" applyNumberFormat="1" applyBorder="1" applyAlignment="1">
      <alignment horizontal="center" vertical="top"/>
    </xf>
    <xf numFmtId="2" fontId="0" fillId="3" borderId="89" xfId="0" applyNumberFormat="1" applyFill="1" applyBorder="1" applyAlignment="1">
      <alignment horizontal="center" vertical="top"/>
    </xf>
    <xf numFmtId="2" fontId="0" fillId="3" borderId="69" xfId="0" applyNumberFormat="1" applyFill="1" applyBorder="1" applyAlignment="1">
      <alignment horizontal="center" vertical="top"/>
    </xf>
    <xf numFmtId="2" fontId="0" fillId="3" borderId="49" xfId="0" applyNumberFormat="1" applyFill="1" applyBorder="1" applyAlignment="1">
      <alignment horizontal="center" vertical="top"/>
    </xf>
    <xf numFmtId="0" fontId="0" fillId="0" borderId="34" xfId="0" applyBorder="1" applyAlignment="1" applyProtection="1">
      <alignment horizontal="center" vertical="top"/>
      <protection locked="0"/>
    </xf>
    <xf numFmtId="0" fontId="0" fillId="0" borderId="48" xfId="0" applyBorder="1" applyAlignment="1" applyProtection="1">
      <alignment horizontal="center" vertical="top"/>
      <protection locked="0"/>
    </xf>
    <xf numFmtId="0" fontId="0" fillId="3" borderId="31" xfId="0" applyFill="1" applyBorder="1" applyAlignment="1" applyProtection="1">
      <alignment horizontal="center" vertical="top"/>
      <protection locked="0"/>
    </xf>
    <xf numFmtId="0" fontId="0" fillId="3" borderId="34" xfId="0" applyFill="1" applyBorder="1" applyAlignment="1" applyProtection="1">
      <alignment horizontal="center" vertical="top"/>
      <protection locked="0"/>
    </xf>
    <xf numFmtId="0" fontId="0" fillId="3" borderId="48" xfId="0" applyFill="1" applyBorder="1" applyAlignment="1" applyProtection="1">
      <alignment horizontal="center" vertical="top"/>
      <protection locked="0"/>
    </xf>
    <xf numFmtId="0" fontId="0" fillId="0" borderId="31" xfId="0" applyBorder="1" applyAlignment="1">
      <alignment horizontal="center" vertical="top"/>
    </xf>
    <xf numFmtId="0" fontId="0" fillId="0" borderId="34" xfId="0" applyBorder="1" applyAlignment="1">
      <alignment horizontal="center" vertical="top"/>
    </xf>
    <xf numFmtId="0" fontId="0" fillId="0" borderId="48" xfId="0" applyBorder="1" applyAlignment="1">
      <alignment horizontal="center" vertical="top"/>
    </xf>
    <xf numFmtId="0" fontId="0" fillId="3" borderId="31" xfId="0" applyFill="1" applyBorder="1" applyAlignment="1">
      <alignment horizontal="center" vertical="top"/>
    </xf>
    <xf numFmtId="0" fontId="0" fillId="3" borderId="34" xfId="0" applyFill="1" applyBorder="1" applyAlignment="1">
      <alignment horizontal="center" vertical="top"/>
    </xf>
    <xf numFmtId="0" fontId="0" fillId="3" borderId="48" xfId="0" applyFill="1" applyBorder="1" applyAlignment="1">
      <alignment horizontal="center" vertical="top"/>
    </xf>
    <xf numFmtId="2" fontId="0" fillId="3" borderId="16" xfId="0" applyNumberFormat="1" applyFill="1" applyBorder="1" applyAlignment="1">
      <alignment horizontal="center" vertical="top"/>
    </xf>
    <xf numFmtId="2" fontId="0" fillId="3" borderId="8" xfId="0" applyNumberFormat="1" applyFill="1" applyBorder="1" applyAlignment="1">
      <alignment horizontal="center" vertical="top"/>
    </xf>
    <xf numFmtId="2" fontId="0" fillId="3" borderId="12" xfId="0" applyNumberFormat="1" applyFill="1" applyBorder="1" applyAlignment="1">
      <alignment horizontal="center" vertical="top"/>
    </xf>
    <xf numFmtId="2" fontId="0" fillId="3" borderId="15" xfId="0" applyNumberFormat="1" applyFill="1" applyBorder="1" applyAlignment="1">
      <alignment horizontal="center" vertical="top"/>
    </xf>
    <xf numFmtId="2" fontId="0" fillId="3" borderId="10" xfId="0" applyNumberFormat="1" applyFill="1" applyBorder="1" applyAlignment="1">
      <alignment horizontal="center" vertical="top"/>
    </xf>
    <xf numFmtId="2" fontId="0" fillId="3" borderId="13" xfId="0" applyNumberFormat="1" applyFill="1" applyBorder="1" applyAlignment="1">
      <alignment horizontal="center" vertical="top"/>
    </xf>
    <xf numFmtId="0" fontId="0" fillId="0" borderId="31" xfId="0" applyBorder="1" applyAlignment="1" applyProtection="1">
      <alignment horizontal="center" vertical="top"/>
      <protection locked="0"/>
    </xf>
    <xf numFmtId="0" fontId="0" fillId="0" borderId="35" xfId="0" applyBorder="1" applyAlignment="1">
      <alignment horizontal="center" vertical="top"/>
    </xf>
    <xf numFmtId="0" fontId="0" fillId="0" borderId="8" xfId="0" applyBorder="1" applyAlignment="1">
      <alignment horizontal="center" vertical="top"/>
    </xf>
    <xf numFmtId="0" fontId="0" fillId="0" borderId="12" xfId="0" applyBorder="1" applyAlignment="1">
      <alignment horizontal="center" vertical="top"/>
    </xf>
    <xf numFmtId="2" fontId="0" fillId="0" borderId="35" xfId="0" applyNumberFormat="1" applyBorder="1" applyAlignment="1">
      <alignment horizontal="center" vertical="top"/>
    </xf>
    <xf numFmtId="2" fontId="0" fillId="0" borderId="8" xfId="0" applyNumberFormat="1" applyBorder="1" applyAlignment="1">
      <alignment horizontal="center" vertical="top"/>
    </xf>
    <xf numFmtId="2" fontId="0" fillId="0" borderId="12" xfId="0" applyNumberFormat="1" applyBorder="1" applyAlignment="1">
      <alignment horizontal="center" vertical="top"/>
    </xf>
    <xf numFmtId="2" fontId="0" fillId="0" borderId="57" xfId="0" applyNumberFormat="1" applyBorder="1" applyAlignment="1">
      <alignment horizontal="center" vertical="top"/>
    </xf>
    <xf numFmtId="2" fontId="0" fillId="0" borderId="10" xfId="0" applyNumberFormat="1" applyBorder="1" applyAlignment="1">
      <alignment horizontal="center" vertical="top"/>
    </xf>
    <xf numFmtId="2" fontId="0" fillId="0" borderId="13" xfId="0" applyNumberFormat="1" applyBorder="1" applyAlignment="1">
      <alignment horizontal="center" vertical="top"/>
    </xf>
    <xf numFmtId="2" fontId="0" fillId="0" borderId="56" xfId="0" applyNumberFormat="1" applyBorder="1" applyAlignment="1">
      <alignment horizontal="center" vertical="top"/>
    </xf>
    <xf numFmtId="2" fontId="0" fillId="0" borderId="18" xfId="0" applyNumberFormat="1" applyBorder="1" applyAlignment="1">
      <alignment horizontal="center" vertical="top"/>
    </xf>
    <xf numFmtId="2" fontId="0" fillId="0" borderId="19" xfId="0" applyNumberFormat="1" applyBorder="1" applyAlignment="1">
      <alignment horizontal="center" vertical="top"/>
    </xf>
    <xf numFmtId="2" fontId="0" fillId="3" borderId="17" xfId="0" applyNumberFormat="1" applyFill="1" applyBorder="1" applyAlignment="1">
      <alignment horizontal="center" vertical="top"/>
    </xf>
    <xf numFmtId="2" fontId="0" fillId="3" borderId="18" xfId="0" applyNumberFormat="1" applyFill="1" applyBorder="1" applyAlignment="1">
      <alignment horizontal="center" vertical="top"/>
    </xf>
    <xf numFmtId="2" fontId="0" fillId="3" borderId="19" xfId="0" applyNumberFormat="1" applyFill="1" applyBorder="1" applyAlignment="1">
      <alignment horizontal="center" vertical="top"/>
    </xf>
    <xf numFmtId="0" fontId="0" fillId="3" borderId="16" xfId="0" applyFill="1" applyBorder="1" applyAlignment="1">
      <alignment horizontal="center" vertical="top"/>
    </xf>
    <xf numFmtId="0" fontId="0" fillId="3" borderId="8" xfId="0" applyFill="1" applyBorder="1" applyAlignment="1">
      <alignment horizontal="center" vertical="top"/>
    </xf>
    <xf numFmtId="0" fontId="0" fillId="3" borderId="12" xfId="0" applyFill="1" applyBorder="1" applyAlignment="1">
      <alignment horizontal="center" vertical="top"/>
    </xf>
    <xf numFmtId="0" fontId="0" fillId="0" borderId="36" xfId="0" applyBorder="1" applyAlignment="1">
      <alignment horizontal="center" vertical="top"/>
    </xf>
    <xf numFmtId="0" fontId="0" fillId="0" borderId="9" xfId="0" applyBorder="1" applyAlignment="1">
      <alignment horizontal="center" vertical="top"/>
    </xf>
    <xf numFmtId="0" fontId="0" fillId="0" borderId="42" xfId="0" applyBorder="1" applyAlignment="1">
      <alignment horizontal="center" vertical="top"/>
    </xf>
    <xf numFmtId="0" fontId="0" fillId="0" borderId="56" xfId="0" applyBorder="1" applyAlignment="1">
      <alignment horizontal="center" vertical="top"/>
    </xf>
    <xf numFmtId="0" fontId="0" fillId="0" borderId="18" xfId="0" applyBorder="1" applyAlignment="1">
      <alignment horizontal="center" vertical="top"/>
    </xf>
    <xf numFmtId="0" fontId="0" fillId="0" borderId="72" xfId="0" applyBorder="1" applyAlignment="1">
      <alignment horizontal="center" vertical="top"/>
    </xf>
    <xf numFmtId="0" fontId="0" fillId="3" borderId="14" xfId="0" applyFill="1" applyBorder="1" applyAlignment="1">
      <alignment horizontal="center" vertical="top"/>
    </xf>
    <xf numFmtId="0" fontId="0" fillId="3" borderId="9" xfId="0" applyFill="1" applyBorder="1" applyAlignment="1">
      <alignment horizontal="center" vertical="top"/>
    </xf>
    <xf numFmtId="0" fontId="0" fillId="3" borderId="11" xfId="0" applyFill="1" applyBorder="1" applyAlignment="1">
      <alignment horizontal="center" vertical="top"/>
    </xf>
    <xf numFmtId="0" fontId="0" fillId="3" borderId="17" xfId="0" applyFill="1" applyBorder="1" applyAlignment="1">
      <alignment horizontal="center" vertical="top"/>
    </xf>
    <xf numFmtId="0" fontId="0" fillId="3" borderId="18" xfId="0" applyFill="1" applyBorder="1" applyAlignment="1">
      <alignment horizontal="center" vertical="top"/>
    </xf>
    <xf numFmtId="0" fontId="0" fillId="3" borderId="19" xfId="0" applyFill="1" applyBorder="1" applyAlignment="1">
      <alignment horizontal="center" vertical="top"/>
    </xf>
    <xf numFmtId="0" fontId="0" fillId="3" borderId="23" xfId="0" applyFill="1" applyBorder="1" applyAlignment="1">
      <alignment horizontal="center" vertical="top"/>
    </xf>
    <xf numFmtId="0" fontId="0" fillId="3" borderId="24" xfId="0" applyFill="1" applyBorder="1" applyAlignment="1">
      <alignment horizontal="center" vertical="top"/>
    </xf>
    <xf numFmtId="0" fontId="0" fillId="3" borderId="25" xfId="0" applyFill="1" applyBorder="1" applyAlignment="1">
      <alignment horizontal="center" vertical="top"/>
    </xf>
    <xf numFmtId="0" fontId="0" fillId="0" borderId="24" xfId="0" applyBorder="1" applyAlignment="1">
      <alignment horizontal="center" vertical="top"/>
    </xf>
    <xf numFmtId="0" fontId="0" fillId="0" borderId="37" xfId="0" applyBorder="1" applyAlignment="1">
      <alignment horizontal="center" vertical="top"/>
    </xf>
    <xf numFmtId="0" fontId="5" fillId="6" borderId="34" xfId="0" applyFont="1" applyFill="1" applyBorder="1" applyAlignment="1">
      <alignment horizontal="center" textRotation="90" wrapText="1"/>
    </xf>
    <xf numFmtId="2" fontId="9" fillId="0" borderId="3" xfId="0" applyNumberFormat="1" applyFont="1" applyBorder="1" applyAlignment="1">
      <alignment horizontal="center" vertical="center"/>
    </xf>
    <xf numFmtId="2" fontId="9" fillId="0" borderId="59" xfId="0" applyNumberFormat="1" applyFont="1" applyBorder="1" applyAlignment="1">
      <alignment horizontal="center" vertical="center"/>
    </xf>
    <xf numFmtId="0" fontId="5" fillId="0" borderId="3" xfId="0" applyFont="1" applyBorder="1" applyAlignment="1">
      <alignment horizontal="center" vertical="center" wrapText="1"/>
    </xf>
    <xf numFmtId="0" fontId="5" fillId="0" borderId="59" xfId="0" applyFont="1" applyBorder="1" applyAlignment="1">
      <alignment horizontal="center" vertical="center" wrapText="1"/>
    </xf>
    <xf numFmtId="0" fontId="2" fillId="5" borderId="0" xfId="0" applyFont="1" applyFill="1" applyAlignment="1">
      <alignment horizontal="center" wrapText="1"/>
    </xf>
    <xf numFmtId="0" fontId="16" fillId="0" borderId="58" xfId="0" applyFont="1" applyBorder="1" applyAlignment="1">
      <alignment horizontal="left" wrapText="1"/>
    </xf>
    <xf numFmtId="0" fontId="16" fillId="0" borderId="59" xfId="0" applyFont="1" applyBorder="1" applyAlignment="1">
      <alignment horizontal="left" wrapText="1"/>
    </xf>
    <xf numFmtId="0" fontId="9" fillId="0" borderId="2" xfId="0" applyFont="1" applyBorder="1" applyAlignment="1">
      <alignment horizontal="left"/>
    </xf>
    <xf numFmtId="0" fontId="9" fillId="0" borderId="3" xfId="0" applyFont="1" applyBorder="1" applyAlignment="1">
      <alignment horizontal="left"/>
    </xf>
    <xf numFmtId="0" fontId="2" fillId="5" borderId="26" xfId="0" applyFont="1" applyFill="1" applyBorder="1" applyAlignment="1">
      <alignment horizontal="center" wrapText="1"/>
    </xf>
    <xf numFmtId="0" fontId="10" fillId="5" borderId="18" xfId="0" applyFont="1" applyFill="1" applyBorder="1" applyAlignment="1">
      <alignment horizontal="center" textRotation="90" wrapText="1"/>
    </xf>
    <xf numFmtId="0" fontId="10" fillId="5" borderId="21" xfId="0" applyFont="1" applyFill="1" applyBorder="1" applyAlignment="1">
      <alignment horizontal="center" textRotation="90" wrapText="1"/>
    </xf>
    <xf numFmtId="0" fontId="1" fillId="5" borderId="31" xfId="0" applyFont="1" applyFill="1" applyBorder="1" applyAlignment="1">
      <alignment horizontal="center" textRotation="90"/>
    </xf>
    <xf numFmtId="0" fontId="1" fillId="5" borderId="34" xfId="0" applyFont="1" applyFill="1" applyBorder="1" applyAlignment="1">
      <alignment horizontal="center" textRotation="90"/>
    </xf>
    <xf numFmtId="0" fontId="0" fillId="0" borderId="30" xfId="0" applyBorder="1" applyAlignment="1">
      <alignment horizontal="center" vertical="top"/>
    </xf>
    <xf numFmtId="0" fontId="2" fillId="0" borderId="3" xfId="0" applyFont="1" applyBorder="1" applyAlignment="1">
      <alignment horizontal="center" vertical="center"/>
    </xf>
    <xf numFmtId="0" fontId="0" fillId="0" borderId="25" xfId="0" applyBorder="1" applyAlignment="1">
      <alignment horizontal="center" vertical="top"/>
    </xf>
    <xf numFmtId="0" fontId="0" fillId="0" borderId="19" xfId="0" applyBorder="1" applyAlignment="1">
      <alignment horizontal="center" vertical="top"/>
    </xf>
    <xf numFmtId="0" fontId="0" fillId="0" borderId="11" xfId="0" applyBorder="1" applyAlignment="1">
      <alignment horizontal="center" vertical="top"/>
    </xf>
    <xf numFmtId="0" fontId="1" fillId="5" borderId="34" xfId="0" applyFont="1" applyFill="1" applyBorder="1" applyAlignment="1">
      <alignment horizontal="center"/>
    </xf>
    <xf numFmtId="0" fontId="1" fillId="4" borderId="46" xfId="0" applyFont="1" applyFill="1" applyBorder="1" applyAlignment="1">
      <alignment horizontal="center" wrapText="1"/>
    </xf>
    <xf numFmtId="2" fontId="1" fillId="4" borderId="35" xfId="0" applyNumberFormat="1" applyFont="1" applyFill="1" applyBorder="1" applyAlignment="1">
      <alignment horizontal="center" wrapText="1"/>
    </xf>
    <xf numFmtId="2" fontId="1" fillId="4" borderId="38" xfId="0" applyNumberFormat="1" applyFont="1" applyFill="1" applyBorder="1" applyAlignment="1">
      <alignment horizontal="center"/>
    </xf>
    <xf numFmtId="2" fontId="1" fillId="4" borderId="57" xfId="0" applyNumberFormat="1" applyFont="1" applyFill="1" applyBorder="1" applyAlignment="1">
      <alignment horizontal="center" wrapText="1"/>
    </xf>
    <xf numFmtId="2" fontId="1" fillId="4" borderId="39" xfId="0" applyNumberFormat="1" applyFont="1" applyFill="1" applyBorder="1" applyAlignment="1">
      <alignment horizontal="center" wrapText="1"/>
    </xf>
    <xf numFmtId="0" fontId="1" fillId="4" borderId="23" xfId="0" applyFont="1" applyFill="1" applyBorder="1" applyAlignment="1">
      <alignment horizontal="center"/>
    </xf>
    <xf numFmtId="0" fontId="1" fillId="4" borderId="30" xfId="0" applyFont="1" applyFill="1" applyBorder="1" applyAlignment="1">
      <alignment horizontal="center"/>
    </xf>
    <xf numFmtId="0" fontId="1" fillId="4" borderId="37" xfId="0" applyFont="1" applyFill="1" applyBorder="1" applyAlignment="1">
      <alignment horizontal="center"/>
    </xf>
    <xf numFmtId="0" fontId="1" fillId="4" borderId="33" xfId="0" applyFont="1" applyFill="1" applyBorder="1" applyAlignment="1">
      <alignment horizontal="center" wrapText="1"/>
    </xf>
    <xf numFmtId="0" fontId="5" fillId="11" borderId="31" xfId="0" applyFont="1" applyFill="1" applyBorder="1" applyAlignment="1">
      <alignment horizontal="center"/>
    </xf>
    <xf numFmtId="0" fontId="5" fillId="11" borderId="34" xfId="0" applyFont="1" applyFill="1" applyBorder="1" applyAlignment="1">
      <alignment horizontal="center"/>
    </xf>
    <xf numFmtId="0" fontId="5" fillId="11" borderId="48" xfId="0" applyFont="1" applyFill="1" applyBorder="1" applyAlignment="1">
      <alignment horizontal="center"/>
    </xf>
    <xf numFmtId="0" fontId="26" fillId="18" borderId="31" xfId="0" applyFont="1" applyFill="1" applyBorder="1" applyAlignment="1">
      <alignment horizontal="center" wrapText="1"/>
    </xf>
    <xf numFmtId="0" fontId="26" fillId="18" borderId="34" xfId="0" applyFont="1" applyFill="1" applyBorder="1" applyAlignment="1">
      <alignment horizontal="center" wrapText="1"/>
    </xf>
    <xf numFmtId="0" fontId="26" fillId="18" borderId="48" xfId="0" applyFont="1" applyFill="1" applyBorder="1" applyAlignment="1">
      <alignment horizontal="center" wrapText="1"/>
    </xf>
    <xf numFmtId="0" fontId="0" fillId="0" borderId="14" xfId="0" applyBorder="1" applyAlignment="1">
      <alignment horizontal="center" vertical="top"/>
    </xf>
    <xf numFmtId="0" fontId="0" fillId="0" borderId="17" xfId="0" applyBorder="1" applyAlignment="1">
      <alignment horizontal="center" vertical="top"/>
    </xf>
    <xf numFmtId="0" fontId="27" fillId="18" borderId="44" xfId="0" applyFont="1" applyFill="1" applyBorder="1" applyAlignment="1">
      <alignment horizontal="center" wrapText="1"/>
    </xf>
    <xf numFmtId="0" fontId="27" fillId="18" borderId="95" xfId="0" applyFont="1" applyFill="1" applyBorder="1" applyAlignment="1">
      <alignment horizontal="center" wrapText="1"/>
    </xf>
    <xf numFmtId="2" fontId="1" fillId="18" borderId="31" xfId="0" applyNumberFormat="1" applyFont="1" applyFill="1" applyBorder="1" applyAlignment="1">
      <alignment horizontal="center"/>
    </xf>
    <xf numFmtId="2" fontId="1" fillId="18" borderId="34" xfId="0" applyNumberFormat="1" applyFont="1" applyFill="1" applyBorder="1" applyAlignment="1">
      <alignment horizontal="center"/>
    </xf>
    <xf numFmtId="2" fontId="1" fillId="18" borderId="48" xfId="0" applyNumberFormat="1" applyFont="1" applyFill="1" applyBorder="1" applyAlignment="1">
      <alignment horizontal="center"/>
    </xf>
    <xf numFmtId="2" fontId="1" fillId="18" borderId="16" xfId="0" applyNumberFormat="1" applyFont="1" applyFill="1" applyBorder="1" applyAlignment="1">
      <alignment horizontal="center"/>
    </xf>
    <xf numFmtId="2" fontId="1" fillId="18" borderId="8" xfId="0" applyNumberFormat="1" applyFont="1" applyFill="1" applyBorder="1" applyAlignment="1">
      <alignment horizontal="center"/>
    </xf>
    <xf numFmtId="2" fontId="1" fillId="18" borderId="12" xfId="0" applyNumberFormat="1" applyFont="1" applyFill="1" applyBorder="1" applyAlignment="1">
      <alignment horizontal="center"/>
    </xf>
    <xf numFmtId="2" fontId="1" fillId="18" borderId="17" xfId="0" applyNumberFormat="1" applyFont="1" applyFill="1" applyBorder="1" applyAlignment="1">
      <alignment horizontal="center" wrapText="1"/>
    </xf>
    <xf numFmtId="2" fontId="1" fillId="18" borderId="18" xfId="0" applyNumberFormat="1" applyFont="1" applyFill="1" applyBorder="1" applyAlignment="1">
      <alignment horizontal="center" wrapText="1"/>
    </xf>
    <xf numFmtId="2" fontId="1" fillId="18" borderId="19" xfId="0" applyNumberFormat="1" applyFont="1" applyFill="1" applyBorder="1" applyAlignment="1">
      <alignment horizontal="center" wrapText="1"/>
    </xf>
    <xf numFmtId="0" fontId="0" fillId="0" borderId="4" xfId="0" applyBorder="1" applyAlignment="1">
      <alignment horizontal="center"/>
    </xf>
    <xf numFmtId="0" fontId="0" fillId="0" borderId="61" xfId="0" applyBorder="1" applyAlignment="1">
      <alignment horizontal="center"/>
    </xf>
    <xf numFmtId="0" fontId="0" fillId="0" borderId="60" xfId="0" applyBorder="1" applyAlignment="1">
      <alignment horizontal="center"/>
    </xf>
    <xf numFmtId="0" fontId="0" fillId="3" borderId="4" xfId="0" applyFill="1" applyBorder="1" applyAlignment="1">
      <alignment horizontal="center"/>
    </xf>
    <xf numFmtId="0" fontId="0" fillId="3" borderId="61" xfId="0" applyFill="1" applyBorder="1" applyAlignment="1">
      <alignment horizontal="center"/>
    </xf>
    <xf numFmtId="0" fontId="0" fillId="3" borderId="60" xfId="0" applyFill="1" applyBorder="1" applyAlignment="1">
      <alignment horizontal="center"/>
    </xf>
    <xf numFmtId="2" fontId="0" fillId="3" borderId="2" xfId="0" applyNumberFormat="1" applyFill="1" applyBorder="1" applyAlignment="1">
      <alignment horizontal="center"/>
    </xf>
    <xf numFmtId="2" fontId="0" fillId="3" borderId="33" xfId="0" applyNumberFormat="1" applyFill="1" applyBorder="1" applyAlignment="1">
      <alignment horizontal="center"/>
    </xf>
    <xf numFmtId="2" fontId="0" fillId="3" borderId="58" xfId="0" applyNumberFormat="1" applyFill="1" applyBorder="1" applyAlignment="1">
      <alignment horizontal="center"/>
    </xf>
    <xf numFmtId="2" fontId="0" fillId="3" borderId="31" xfId="0" applyNumberFormat="1" applyFill="1" applyBorder="1" applyAlignment="1" applyProtection="1">
      <alignment horizontal="center"/>
      <protection locked="0"/>
    </xf>
    <xf numFmtId="2" fontId="0" fillId="3" borderId="34" xfId="0" applyNumberFormat="1" applyFill="1" applyBorder="1" applyAlignment="1" applyProtection="1">
      <alignment horizontal="center"/>
      <protection locked="0"/>
    </xf>
    <xf numFmtId="2" fontId="0" fillId="3" borderId="48" xfId="0" applyNumberFormat="1" applyFill="1" applyBorder="1" applyAlignment="1" applyProtection="1">
      <alignment horizontal="center"/>
      <protection locked="0"/>
    </xf>
    <xf numFmtId="0" fontId="0" fillId="19" borderId="31" xfId="0" applyFill="1" applyBorder="1" applyAlignment="1">
      <alignment horizontal="center"/>
    </xf>
    <xf numFmtId="0" fontId="0" fillId="19" borderId="34" xfId="0" applyFill="1" applyBorder="1" applyAlignment="1">
      <alignment horizontal="center"/>
    </xf>
    <xf numFmtId="0" fontId="0" fillId="3" borderId="29" xfId="0" applyFill="1" applyBorder="1" applyAlignment="1" applyProtection="1">
      <alignment horizontal="center"/>
      <protection locked="0"/>
    </xf>
    <xf numFmtId="0" fontId="0" fillId="3" borderId="53" xfId="0" applyFill="1" applyBorder="1" applyAlignment="1" applyProtection="1">
      <alignment horizontal="center"/>
      <protection locked="0"/>
    </xf>
    <xf numFmtId="0" fontId="0" fillId="3" borderId="50"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0" fillId="3" borderId="61" xfId="0" applyFill="1" applyBorder="1" applyAlignment="1" applyProtection="1">
      <alignment horizontal="center"/>
      <protection locked="0"/>
    </xf>
    <xf numFmtId="0" fontId="0" fillId="3" borderId="60" xfId="0" applyFill="1" applyBorder="1" applyAlignment="1" applyProtection="1">
      <alignment horizontal="center"/>
      <protection locked="0"/>
    </xf>
    <xf numFmtId="0" fontId="0" fillId="0" borderId="23" xfId="0" applyBorder="1" applyAlignment="1" applyProtection="1">
      <alignment horizontal="center"/>
      <protection locked="0"/>
    </xf>
    <xf numFmtId="0" fontId="0" fillId="0" borderId="25" xfId="0" applyBorder="1" applyAlignment="1" applyProtection="1">
      <alignment horizontal="center"/>
      <protection locked="0"/>
    </xf>
    <xf numFmtId="0" fontId="0" fillId="0" borderId="29" xfId="0" applyBorder="1" applyAlignment="1" applyProtection="1">
      <alignment horizontal="center"/>
      <protection locked="0"/>
    </xf>
    <xf numFmtId="0" fontId="0" fillId="0" borderId="53" xfId="0" applyBorder="1" applyAlignment="1" applyProtection="1">
      <alignment horizontal="center"/>
      <protection locked="0"/>
    </xf>
    <xf numFmtId="0" fontId="0" fillId="0" borderId="50" xfId="0" applyBorder="1" applyAlignment="1" applyProtection="1">
      <alignment horizontal="center"/>
      <protection locked="0"/>
    </xf>
    <xf numFmtId="0" fontId="0" fillId="0" borderId="4" xfId="0" applyBorder="1" applyAlignment="1" applyProtection="1">
      <alignment horizontal="center"/>
      <protection locked="0"/>
    </xf>
    <xf numFmtId="0" fontId="0" fillId="0" borderId="61" xfId="0" applyBorder="1" applyAlignment="1" applyProtection="1">
      <alignment horizontal="center"/>
      <protection locked="0"/>
    </xf>
    <xf numFmtId="0" fontId="0" fillId="0" borderId="60" xfId="0" applyBorder="1" applyAlignment="1" applyProtection="1">
      <alignment horizontal="center"/>
      <protection locked="0"/>
    </xf>
    <xf numFmtId="0" fontId="0" fillId="3" borderId="15" xfId="0" applyFill="1" applyBorder="1" applyAlignment="1">
      <alignment horizontal="center"/>
    </xf>
    <xf numFmtId="0" fontId="0" fillId="3" borderId="10" xfId="0" applyFill="1" applyBorder="1" applyAlignment="1">
      <alignment horizontal="center"/>
    </xf>
    <xf numFmtId="0" fontId="0" fillId="3" borderId="13" xfId="0" applyFill="1" applyBorder="1" applyAlignment="1">
      <alignment horizontal="center"/>
    </xf>
    <xf numFmtId="0" fontId="0" fillId="3" borderId="3" xfId="0" applyFill="1" applyBorder="1" applyAlignment="1">
      <alignment horizontal="center"/>
    </xf>
    <xf numFmtId="0" fontId="0" fillId="3" borderId="0" xfId="0" applyFill="1" applyAlignment="1">
      <alignment horizontal="center"/>
    </xf>
    <xf numFmtId="0" fontId="0" fillId="3" borderId="59" xfId="0" applyFill="1" applyBorder="1" applyAlignment="1">
      <alignment horizontal="center"/>
    </xf>
    <xf numFmtId="2" fontId="0" fillId="3" borderId="4" xfId="0" applyNumberFormat="1" applyFill="1" applyBorder="1" applyAlignment="1">
      <alignment horizontal="center"/>
    </xf>
    <xf numFmtId="2" fontId="0" fillId="3" borderId="61" xfId="0" applyNumberFormat="1" applyFill="1" applyBorder="1" applyAlignment="1">
      <alignment horizontal="center"/>
    </xf>
    <xf numFmtId="2" fontId="0" fillId="3" borderId="60" xfId="0" applyNumberFormat="1" applyFill="1" applyBorder="1" applyAlignment="1">
      <alignment horizontal="center"/>
    </xf>
    <xf numFmtId="0" fontId="0" fillId="0" borderId="45" xfId="0" applyBorder="1" applyAlignment="1">
      <alignment horizontal="center"/>
    </xf>
    <xf numFmtId="0" fontId="0" fillId="0" borderId="43" xfId="0" applyBorder="1" applyAlignment="1">
      <alignment horizontal="center"/>
    </xf>
    <xf numFmtId="0" fontId="0" fillId="0" borderId="88" xfId="0" applyBorder="1" applyAlignment="1">
      <alignment horizontal="center"/>
    </xf>
    <xf numFmtId="0" fontId="0" fillId="0" borderId="15"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3" xfId="0" applyBorder="1" applyAlignment="1">
      <alignment horizontal="center"/>
    </xf>
    <xf numFmtId="0" fontId="0" fillId="0" borderId="0" xfId="0" applyAlignment="1">
      <alignment horizontal="center"/>
    </xf>
    <xf numFmtId="0" fontId="0" fillId="0" borderId="59" xfId="0" applyBorder="1" applyAlignment="1">
      <alignment horizontal="center"/>
    </xf>
    <xf numFmtId="2" fontId="0" fillId="0" borderId="4" xfId="0" applyNumberFormat="1" applyBorder="1" applyAlignment="1">
      <alignment horizontal="center"/>
    </xf>
    <xf numFmtId="2" fontId="0" fillId="0" borderId="61" xfId="0" applyNumberFormat="1" applyBorder="1" applyAlignment="1">
      <alignment horizontal="center"/>
    </xf>
    <xf numFmtId="2" fontId="0" fillId="0" borderId="60" xfId="0" applyNumberFormat="1" applyBorder="1" applyAlignment="1">
      <alignment horizontal="center"/>
    </xf>
    <xf numFmtId="2" fontId="0" fillId="0" borderId="2" xfId="0" applyNumberFormat="1" applyBorder="1" applyAlignment="1">
      <alignment horizontal="center"/>
    </xf>
    <xf numFmtId="2" fontId="0" fillId="0" borderId="58" xfId="0" applyNumberFormat="1" applyBorder="1" applyAlignment="1">
      <alignment horizontal="center"/>
    </xf>
    <xf numFmtId="0" fontId="0" fillId="0" borderId="14" xfId="0" applyBorder="1" applyAlignment="1">
      <alignment horizontal="center"/>
    </xf>
    <xf numFmtId="2" fontId="0" fillId="0" borderId="31" xfId="0" applyNumberFormat="1" applyBorder="1" applyAlignment="1" applyProtection="1">
      <alignment horizontal="center"/>
      <protection locked="0"/>
    </xf>
    <xf numFmtId="2" fontId="0" fillId="0" borderId="34" xfId="0" applyNumberFormat="1" applyBorder="1" applyAlignment="1" applyProtection="1">
      <alignment horizontal="center"/>
      <protection locked="0"/>
    </xf>
    <xf numFmtId="2" fontId="0" fillId="0" borderId="48" xfId="0" applyNumberFormat="1" applyBorder="1" applyAlignment="1" applyProtection="1">
      <alignment horizontal="center"/>
      <protection locked="0"/>
    </xf>
    <xf numFmtId="2" fontId="0" fillId="19" borderId="4" xfId="0" applyNumberFormat="1" applyFill="1" applyBorder="1" applyAlignment="1">
      <alignment horizontal="center"/>
    </xf>
    <xf numFmtId="2" fontId="0" fillId="19" borderId="61" xfId="0" applyNumberFormat="1" applyFill="1" applyBorder="1" applyAlignment="1">
      <alignment horizontal="center"/>
    </xf>
    <xf numFmtId="2" fontId="1" fillId="6" borderId="34" xfId="0" applyNumberFormat="1" applyFont="1" applyFill="1" applyBorder="1" applyAlignment="1">
      <alignment horizontal="center" wrapText="1"/>
    </xf>
    <xf numFmtId="2" fontId="1" fillId="6" borderId="48" xfId="0" applyNumberFormat="1" applyFont="1" applyFill="1" applyBorder="1" applyAlignment="1">
      <alignment horizontal="center" wrapText="1"/>
    </xf>
    <xf numFmtId="2" fontId="1" fillId="4" borderId="34" xfId="0" applyNumberFormat="1" applyFont="1" applyFill="1" applyBorder="1" applyAlignment="1">
      <alignment horizontal="center" wrapText="1"/>
    </xf>
    <xf numFmtId="2" fontId="1" fillId="4" borderId="48" xfId="0" applyNumberFormat="1" applyFont="1" applyFill="1" applyBorder="1" applyAlignment="1">
      <alignment horizontal="center" wrapText="1"/>
    </xf>
    <xf numFmtId="0" fontId="0" fillId="12" borderId="23" xfId="0" applyFill="1" applyBorder="1" applyAlignment="1">
      <alignment horizontal="center"/>
    </xf>
    <xf numFmtId="0" fontId="0" fillId="12" borderId="24" xfId="0" applyFill="1" applyBorder="1" applyAlignment="1">
      <alignment horizontal="center"/>
    </xf>
    <xf numFmtId="0" fontId="0" fillId="12" borderId="37" xfId="0" applyFill="1" applyBorder="1" applyAlignment="1">
      <alignment horizontal="center"/>
    </xf>
    <xf numFmtId="0" fontId="0" fillId="12" borderId="3" xfId="0" applyFill="1" applyBorder="1" applyAlignment="1">
      <alignment horizontal="center"/>
    </xf>
    <xf numFmtId="0" fontId="0" fillId="12" borderId="0" xfId="0" applyFill="1" applyAlignment="1">
      <alignment horizontal="center"/>
    </xf>
    <xf numFmtId="0" fontId="0" fillId="19" borderId="4" xfId="0" applyFill="1" applyBorder="1" applyAlignment="1">
      <alignment horizontal="center"/>
    </xf>
    <xf numFmtId="0" fontId="0" fillId="19" borderId="61" xfId="0" applyFill="1" applyBorder="1" applyAlignment="1">
      <alignment horizontal="center"/>
    </xf>
    <xf numFmtId="0" fontId="0" fillId="19" borderId="36" xfId="0" applyFill="1" applyBorder="1" applyAlignment="1">
      <alignment horizontal="center"/>
    </xf>
    <xf numFmtId="0" fontId="0" fillId="19" borderId="9" xfId="0" applyFill="1" applyBorder="1" applyAlignment="1">
      <alignment horizontal="center"/>
    </xf>
    <xf numFmtId="0" fontId="0" fillId="19" borderId="11" xfId="0" applyFill="1" applyBorder="1" applyAlignment="1">
      <alignment horizontal="center"/>
    </xf>
    <xf numFmtId="0" fontId="26" fillId="19" borderId="57" xfId="0" applyFont="1" applyFill="1" applyBorder="1" applyAlignment="1">
      <alignment horizontal="center" wrapText="1"/>
    </xf>
    <xf numFmtId="0" fontId="26" fillId="19" borderId="10" xfId="0" applyFont="1" applyFill="1" applyBorder="1" applyAlignment="1">
      <alignment horizontal="center" wrapText="1"/>
    </xf>
    <xf numFmtId="0" fontId="26" fillId="19" borderId="13" xfId="0" applyFont="1" applyFill="1" applyBorder="1" applyAlignment="1">
      <alignment horizontal="center" wrapText="1"/>
    </xf>
    <xf numFmtId="0" fontId="0" fillId="19" borderId="60" xfId="0" applyFill="1" applyBorder="1" applyAlignment="1">
      <alignment horizontal="center"/>
    </xf>
    <xf numFmtId="0" fontId="0" fillId="19" borderId="2" xfId="0" applyFill="1" applyBorder="1" applyAlignment="1">
      <alignment horizontal="center"/>
    </xf>
    <xf numFmtId="0" fontId="0" fillId="19" borderId="33" xfId="0" applyFill="1" applyBorder="1" applyAlignment="1">
      <alignment horizontal="center"/>
    </xf>
    <xf numFmtId="0" fontId="0" fillId="19" borderId="48" xfId="0" applyFill="1" applyBorder="1" applyAlignment="1">
      <alignment horizontal="center"/>
    </xf>
    <xf numFmtId="2" fontId="0" fillId="19" borderId="31" xfId="0" applyNumberFormat="1" applyFill="1" applyBorder="1" applyAlignment="1">
      <alignment horizontal="center"/>
    </xf>
    <xf numFmtId="2" fontId="0" fillId="19" borderId="34" xfId="0" applyNumberFormat="1" applyFill="1" applyBorder="1" applyAlignment="1">
      <alignment horizontal="center"/>
    </xf>
    <xf numFmtId="2" fontId="0" fillId="19" borderId="48" xfId="0" applyNumberFormat="1" applyFill="1" applyBorder="1" applyAlignment="1">
      <alignment horizontal="center"/>
    </xf>
    <xf numFmtId="15" fontId="2" fillId="0" borderId="5" xfId="0" applyNumberFormat="1" applyFont="1" applyBorder="1" applyAlignment="1">
      <alignment horizontal="center"/>
    </xf>
    <xf numFmtId="15" fontId="2" fillId="0" borderId="6" xfId="0" applyNumberFormat="1" applyFont="1" applyBorder="1" applyAlignment="1">
      <alignment horizontal="center"/>
    </xf>
    <xf numFmtId="15" fontId="2" fillId="0" borderId="7" xfId="0" applyNumberFormat="1" applyFont="1" applyBorder="1" applyAlignment="1">
      <alignment horizontal="center"/>
    </xf>
    <xf numFmtId="2" fontId="25" fillId="0" borderId="5" xfId="0" applyNumberFormat="1" applyFont="1" applyBorder="1" applyAlignment="1">
      <alignment horizontal="center" wrapText="1"/>
    </xf>
    <xf numFmtId="0" fontId="25" fillId="0" borderId="6" xfId="0" applyFont="1" applyBorder="1" applyAlignment="1">
      <alignment horizontal="center" wrapText="1"/>
    </xf>
    <xf numFmtId="0" fontId="25" fillId="0" borderId="7" xfId="0" applyFont="1" applyBorder="1" applyAlignment="1">
      <alignment horizontal="center" wrapText="1"/>
    </xf>
    <xf numFmtId="0" fontId="7" fillId="0" borderId="5" xfId="0" applyFont="1" applyBorder="1" applyAlignment="1">
      <alignment horizontal="right" wrapText="1"/>
    </xf>
    <xf numFmtId="0" fontId="7" fillId="0" borderId="6" xfId="0" applyFont="1" applyBorder="1" applyAlignment="1">
      <alignment horizontal="right" wrapText="1"/>
    </xf>
    <xf numFmtId="0" fontId="7" fillId="0" borderId="7" xfId="0" applyFont="1" applyBorder="1" applyAlignment="1">
      <alignment horizontal="right" wrapText="1"/>
    </xf>
    <xf numFmtId="2" fontId="2" fillId="5" borderId="5" xfId="0" applyNumberFormat="1" applyFont="1" applyFill="1" applyBorder="1" applyAlignment="1">
      <alignment horizontal="right" vertical="center"/>
    </xf>
    <xf numFmtId="2" fontId="2" fillId="5" borderId="6" xfId="0" applyNumberFormat="1" applyFont="1" applyFill="1" applyBorder="1" applyAlignment="1">
      <alignment horizontal="right" vertical="center"/>
    </xf>
    <xf numFmtId="2" fontId="2" fillId="5" borderId="7" xfId="0" applyNumberFormat="1" applyFont="1" applyFill="1" applyBorder="1" applyAlignment="1">
      <alignment horizontal="right" vertical="center"/>
    </xf>
    <xf numFmtId="0" fontId="22" fillId="0" borderId="5" xfId="0" applyFont="1" applyBorder="1" applyAlignment="1">
      <alignment horizontal="center" wrapText="1"/>
    </xf>
    <xf numFmtId="0" fontId="22" fillId="0" borderId="6" xfId="0" applyFont="1" applyBorder="1" applyAlignment="1">
      <alignment horizontal="center" wrapText="1"/>
    </xf>
    <xf numFmtId="0" fontId="22" fillId="0" borderId="7" xfId="0" applyFont="1" applyBorder="1" applyAlignment="1">
      <alignment horizontal="center" wrapText="1"/>
    </xf>
    <xf numFmtId="2" fontId="1" fillId="6" borderId="4" xfId="0" applyNumberFormat="1" applyFont="1" applyFill="1" applyBorder="1" applyAlignment="1">
      <alignment horizontal="center" wrapText="1"/>
    </xf>
    <xf numFmtId="2" fontId="1" fillId="6" borderId="61" xfId="0" applyNumberFormat="1" applyFont="1" applyFill="1" applyBorder="1" applyAlignment="1">
      <alignment horizontal="center" wrapText="1"/>
    </xf>
    <xf numFmtId="0" fontId="1" fillId="5" borderId="31" xfId="0" applyFont="1" applyFill="1" applyBorder="1" applyAlignment="1">
      <alignment horizontal="center" wrapText="1"/>
    </xf>
    <xf numFmtId="0" fontId="1" fillId="5" borderId="34" xfId="0" applyFont="1" applyFill="1" applyBorder="1" applyAlignment="1">
      <alignment horizontal="center" wrapText="1"/>
    </xf>
    <xf numFmtId="0" fontId="1" fillId="4" borderId="4" xfId="0" applyFont="1" applyFill="1" applyBorder="1" applyAlignment="1">
      <alignment horizontal="center" wrapText="1"/>
    </xf>
    <xf numFmtId="0" fontId="1" fillId="4" borderId="61" xfId="0" applyFont="1" applyFill="1" applyBorder="1" applyAlignment="1">
      <alignment horizontal="center" wrapText="1"/>
    </xf>
    <xf numFmtId="0" fontId="1" fillId="4" borderId="60" xfId="0" applyFont="1" applyFill="1" applyBorder="1" applyAlignment="1">
      <alignment horizontal="center" wrapText="1"/>
    </xf>
    <xf numFmtId="0" fontId="1" fillId="4" borderId="33" xfId="0" applyFont="1" applyFill="1" applyBorder="1" applyAlignment="1">
      <alignment horizontal="center"/>
    </xf>
    <xf numFmtId="0" fontId="1" fillId="6" borderId="4" xfId="0" applyFont="1" applyFill="1" applyBorder="1" applyAlignment="1">
      <alignment horizontal="center" wrapText="1"/>
    </xf>
    <xf numFmtId="0" fontId="1" fillId="6" borderId="61" xfId="0" applyFont="1" applyFill="1" applyBorder="1" applyAlignment="1">
      <alignment horizontal="center" wrapText="1"/>
    </xf>
    <xf numFmtId="0" fontId="1" fillId="6" borderId="60" xfId="0" applyFont="1" applyFill="1" applyBorder="1" applyAlignment="1">
      <alignment horizontal="center" wrapText="1"/>
    </xf>
    <xf numFmtId="0" fontId="1" fillId="6" borderId="31" xfId="0" applyFont="1" applyFill="1" applyBorder="1" applyAlignment="1">
      <alignment horizontal="center"/>
    </xf>
    <xf numFmtId="0" fontId="1" fillId="6" borderId="34" xfId="0" applyFont="1" applyFill="1" applyBorder="1" applyAlignment="1">
      <alignment horizontal="center"/>
    </xf>
    <xf numFmtId="0" fontId="1" fillId="6" borderId="48" xfId="0" applyFont="1" applyFill="1" applyBorder="1" applyAlignment="1">
      <alignment horizontal="center"/>
    </xf>
    <xf numFmtId="2" fontId="1" fillId="4" borderId="31" xfId="0" applyNumberFormat="1" applyFont="1" applyFill="1" applyBorder="1" applyAlignment="1">
      <alignment horizontal="center" wrapText="1"/>
    </xf>
    <xf numFmtId="2" fontId="1" fillId="5" borderId="34" xfId="0" applyNumberFormat="1" applyFont="1" applyFill="1" applyBorder="1" applyAlignment="1">
      <alignment horizontal="center" wrapText="1"/>
    </xf>
    <xf numFmtId="2" fontId="1" fillId="5" borderId="48" xfId="0" applyNumberFormat="1" applyFont="1" applyFill="1" applyBorder="1" applyAlignment="1">
      <alignment horizontal="center" wrapText="1"/>
    </xf>
    <xf numFmtId="2" fontId="1" fillId="6" borderId="31" xfId="0" applyNumberFormat="1" applyFont="1" applyFill="1" applyBorder="1" applyAlignment="1">
      <alignment horizontal="center" wrapText="1"/>
    </xf>
    <xf numFmtId="0" fontId="26" fillId="19" borderId="31" xfId="0" applyFont="1" applyFill="1" applyBorder="1" applyAlignment="1">
      <alignment horizontal="center" wrapText="1"/>
    </xf>
    <xf numFmtId="0" fontId="26" fillId="19" borderId="34" xfId="0" applyFont="1" applyFill="1" applyBorder="1" applyAlignment="1">
      <alignment horizontal="center" wrapText="1"/>
    </xf>
    <xf numFmtId="0" fontId="26" fillId="19" borderId="48" xfId="0" applyFont="1" applyFill="1" applyBorder="1" applyAlignment="1">
      <alignment horizontal="center" wrapText="1"/>
    </xf>
    <xf numFmtId="0" fontId="2" fillId="5" borderId="2" xfId="0" applyFont="1" applyFill="1" applyBorder="1" applyAlignment="1">
      <alignment horizontal="center"/>
    </xf>
    <xf numFmtId="0" fontId="2" fillId="5" borderId="4" xfId="0" applyFont="1" applyFill="1" applyBorder="1" applyAlignment="1">
      <alignment horizontal="center"/>
    </xf>
    <xf numFmtId="0" fontId="2" fillId="5" borderId="52" xfId="0" applyFont="1" applyFill="1" applyBorder="1" applyAlignment="1">
      <alignment horizontal="center"/>
    </xf>
    <xf numFmtId="0" fontId="2" fillId="5" borderId="32" xfId="0" applyFont="1" applyFill="1" applyBorder="1" applyAlignment="1">
      <alignment horizontal="center"/>
    </xf>
    <xf numFmtId="0" fontId="1" fillId="6" borderId="48" xfId="0" applyFont="1" applyFill="1" applyBorder="1" applyAlignment="1">
      <alignment horizontal="center" wrapText="1"/>
    </xf>
    <xf numFmtId="2" fontId="1" fillId="5" borderId="31" xfId="0" applyNumberFormat="1" applyFont="1" applyFill="1" applyBorder="1" applyAlignment="1">
      <alignment horizontal="center" wrapText="1"/>
    </xf>
    <xf numFmtId="0" fontId="30" fillId="5" borderId="5" xfId="0" applyFont="1" applyFill="1" applyBorder="1" applyAlignment="1">
      <alignment horizontal="center"/>
    </xf>
    <xf numFmtId="0" fontId="30" fillId="5" borderId="6" xfId="0" applyFont="1" applyFill="1" applyBorder="1" applyAlignment="1">
      <alignment horizontal="center"/>
    </xf>
    <xf numFmtId="0" fontId="30" fillId="5" borderId="7" xfId="0" applyFont="1" applyFill="1" applyBorder="1" applyAlignment="1">
      <alignment horizontal="center"/>
    </xf>
    <xf numFmtId="2" fontId="0" fillId="12" borderId="31" xfId="0" applyNumberFormat="1" applyFill="1" applyBorder="1" applyAlignment="1">
      <alignment horizontal="center"/>
    </xf>
    <xf numFmtId="2" fontId="0" fillId="12" borderId="34" xfId="0" applyNumberFormat="1" applyFill="1" applyBorder="1" applyAlignment="1">
      <alignment horizontal="center"/>
    </xf>
    <xf numFmtId="2" fontId="0" fillId="12" borderId="48" xfId="0" applyNumberFormat="1" applyFill="1" applyBorder="1" applyAlignment="1">
      <alignment horizontal="center"/>
    </xf>
    <xf numFmtId="0" fontId="1" fillId="6" borderId="34" xfId="0" applyFont="1" applyFill="1" applyBorder="1" applyAlignment="1">
      <alignment horizontal="center" wrapText="1"/>
    </xf>
    <xf numFmtId="2" fontId="0" fillId="22" borderId="31" xfId="0" applyNumberFormat="1" applyFill="1" applyBorder="1" applyAlignment="1">
      <alignment horizontal="center"/>
    </xf>
    <xf numFmtId="2" fontId="0" fillId="22" borderId="34" xfId="0" applyNumberFormat="1" applyFill="1" applyBorder="1" applyAlignment="1">
      <alignment horizontal="center"/>
    </xf>
    <xf numFmtId="2" fontId="0" fillId="22" borderId="48" xfId="0" applyNumberFormat="1" applyFill="1" applyBorder="1" applyAlignment="1">
      <alignment horizontal="center"/>
    </xf>
    <xf numFmtId="0" fontId="1" fillId="5" borderId="48" xfId="0" applyFont="1" applyFill="1" applyBorder="1" applyAlignment="1">
      <alignment horizontal="center" wrapText="1"/>
    </xf>
    <xf numFmtId="0" fontId="2" fillId="0" borderId="0" xfId="0" applyFont="1" applyAlignment="1">
      <alignment horizontal="center"/>
    </xf>
    <xf numFmtId="0" fontId="2" fillId="0" borderId="3" xfId="0" applyFont="1" applyBorder="1" applyAlignment="1">
      <alignment horizontal="center"/>
    </xf>
    <xf numFmtId="15" fontId="2" fillId="0" borderId="3" xfId="0" applyNumberFormat="1" applyFont="1" applyBorder="1" applyAlignment="1">
      <alignment horizontal="center"/>
    </xf>
    <xf numFmtId="0" fontId="2" fillId="0" borderId="4" xfId="0" applyFont="1" applyBorder="1" applyAlignment="1">
      <alignment horizontal="center"/>
    </xf>
    <xf numFmtId="0" fontId="0" fillId="5" borderId="10" xfId="0" applyFill="1" applyBorder="1" applyAlignment="1">
      <alignment horizontal="center" textRotation="90" wrapText="1"/>
    </xf>
    <xf numFmtId="0" fontId="0" fillId="5" borderId="39" xfId="0" applyFill="1" applyBorder="1" applyAlignment="1">
      <alignment horizontal="center" textRotation="90" wrapText="1"/>
    </xf>
    <xf numFmtId="0" fontId="7" fillId="5" borderId="14" xfId="0" applyFont="1" applyFill="1" applyBorder="1" applyAlignment="1">
      <alignment horizontal="center"/>
    </xf>
    <xf numFmtId="0" fontId="7" fillId="5" borderId="16" xfId="0" applyFont="1" applyFill="1" applyBorder="1" applyAlignment="1">
      <alignment horizontal="center"/>
    </xf>
    <xf numFmtId="0" fontId="7" fillId="5" borderId="17" xfId="0" applyFont="1" applyFill="1" applyBorder="1" applyAlignment="1">
      <alignment horizontal="center"/>
    </xf>
    <xf numFmtId="0" fontId="0" fillId="5" borderId="8" xfId="0" applyFill="1" applyBorder="1" applyAlignment="1">
      <alignment horizontal="center" textRotation="90" wrapText="1"/>
    </xf>
    <xf numFmtId="0" fontId="0" fillId="5" borderId="38" xfId="0" applyFill="1" applyBorder="1" applyAlignment="1">
      <alignment horizontal="center" textRotation="90" wrapText="1"/>
    </xf>
    <xf numFmtId="0" fontId="0" fillId="5" borderId="42" xfId="0" applyFill="1" applyBorder="1" applyAlignment="1">
      <alignment horizontal="center" textRotation="90" wrapText="1"/>
    </xf>
    <xf numFmtId="0" fontId="0" fillId="5" borderId="43" xfId="0" applyFill="1" applyBorder="1" applyAlignment="1">
      <alignment horizontal="center" textRotation="90" wrapText="1"/>
    </xf>
    <xf numFmtId="0" fontId="0" fillId="5" borderId="69" xfId="0" applyFill="1" applyBorder="1" applyAlignment="1">
      <alignment horizontal="center" textRotation="90" wrapText="1"/>
    </xf>
    <xf numFmtId="0" fontId="0" fillId="5" borderId="21" xfId="0" applyFill="1" applyBorder="1" applyAlignment="1">
      <alignment horizontal="center" textRotation="90" wrapText="1"/>
    </xf>
    <xf numFmtId="0" fontId="0" fillId="5" borderId="47" xfId="0" applyFill="1" applyBorder="1" applyAlignment="1">
      <alignment horizontal="center" textRotation="90" wrapText="1"/>
    </xf>
    <xf numFmtId="0" fontId="9" fillId="0" borderId="5" xfId="0" applyFont="1" applyBorder="1" applyAlignment="1">
      <alignment horizontal="left" wrapText="1"/>
    </xf>
    <xf numFmtId="0" fontId="9" fillId="0" borderId="6" xfId="0" applyFont="1" applyBorder="1" applyAlignment="1">
      <alignment horizontal="left" wrapText="1"/>
    </xf>
    <xf numFmtId="0" fontId="7" fillId="5" borderId="29" xfId="0" applyFont="1" applyFill="1" applyBorder="1" applyAlignment="1">
      <alignment horizontal="center"/>
    </xf>
    <xf numFmtId="0" fontId="7" fillId="5" borderId="26" xfId="0" applyFont="1" applyFill="1" applyBorder="1" applyAlignment="1">
      <alignment horizontal="center"/>
    </xf>
    <xf numFmtId="0" fontId="0" fillId="5" borderId="37" xfId="0" applyFill="1" applyBorder="1" applyAlignment="1">
      <alignment horizontal="center" textRotation="90" wrapText="1"/>
    </xf>
    <xf numFmtId="0" fontId="0" fillId="5" borderId="48" xfId="0" applyFill="1" applyBorder="1" applyAlignment="1">
      <alignment horizontal="center" textRotation="90" wrapText="1"/>
    </xf>
    <xf numFmtId="0" fontId="7" fillId="5" borderId="82" xfId="0" applyFont="1" applyFill="1" applyBorder="1" applyAlignment="1">
      <alignment horizontal="center"/>
    </xf>
    <xf numFmtId="0" fontId="1" fillId="19" borderId="26" xfId="0" applyFont="1" applyFill="1" applyBorder="1" applyAlignment="1">
      <alignment horizontal="center"/>
    </xf>
    <xf numFmtId="0" fontId="1" fillId="19" borderId="27" xfId="0" applyFont="1" applyFill="1" applyBorder="1" applyAlignment="1">
      <alignment horizontal="center"/>
    </xf>
    <xf numFmtId="0" fontId="1" fillId="19" borderId="28" xfId="0" applyFont="1" applyFill="1" applyBorder="1" applyAlignment="1">
      <alignment horizontal="center"/>
    </xf>
    <xf numFmtId="0" fontId="7" fillId="4" borderId="26" xfId="0" applyFont="1" applyFill="1" applyBorder="1" applyAlignment="1">
      <alignment horizontal="center"/>
    </xf>
    <xf numFmtId="0" fontId="7" fillId="4" borderId="27" xfId="0" applyFont="1" applyFill="1" applyBorder="1" applyAlignment="1">
      <alignment horizontal="center"/>
    </xf>
    <xf numFmtId="0" fontId="7" fillId="4" borderId="83" xfId="0" applyFont="1" applyFill="1" applyBorder="1" applyAlignment="1">
      <alignment horizontal="center"/>
    </xf>
    <xf numFmtId="0" fontId="7" fillId="11" borderId="20" xfId="0" applyFont="1" applyFill="1" applyBorder="1" applyAlignment="1">
      <alignment horizontal="center"/>
    </xf>
    <xf numFmtId="0" fontId="7" fillId="11" borderId="21" xfId="0" applyFont="1" applyFill="1" applyBorder="1" applyAlignment="1">
      <alignment horizontal="center"/>
    </xf>
    <xf numFmtId="0" fontId="7" fillId="11" borderId="47" xfId="0" applyFont="1" applyFill="1" applyBorder="1" applyAlignment="1">
      <alignment horizontal="center"/>
    </xf>
    <xf numFmtId="0" fontId="1" fillId="19" borderId="14" xfId="0" applyFont="1" applyFill="1" applyBorder="1" applyAlignment="1">
      <alignment horizontal="center"/>
    </xf>
    <xf numFmtId="0" fontId="1" fillId="19" borderId="9" xfId="0" applyFont="1" applyFill="1" applyBorder="1" applyAlignment="1">
      <alignment horizontal="center"/>
    </xf>
    <xf numFmtId="0" fontId="1" fillId="19" borderId="11" xfId="0" applyFont="1" applyFill="1" applyBorder="1" applyAlignment="1">
      <alignment horizontal="center"/>
    </xf>
    <xf numFmtId="0" fontId="28" fillId="19" borderId="15" xfId="0" applyFont="1" applyFill="1" applyBorder="1" applyAlignment="1">
      <alignment horizontal="center" wrapText="1"/>
    </xf>
    <xf numFmtId="0" fontId="28" fillId="19" borderId="10" xfId="0" applyFont="1" applyFill="1" applyBorder="1" applyAlignment="1">
      <alignment horizontal="center" wrapText="1"/>
    </xf>
    <xf numFmtId="0" fontId="28" fillId="19" borderId="13" xfId="0" applyFont="1" applyFill="1" applyBorder="1" applyAlignment="1">
      <alignment horizontal="center" wrapText="1"/>
    </xf>
    <xf numFmtId="0" fontId="1" fillId="19" borderId="23" xfId="0" applyFont="1" applyFill="1" applyBorder="1" applyAlignment="1">
      <alignment horizontal="center"/>
    </xf>
    <xf numFmtId="0" fontId="1" fillId="19" borderId="24" xfId="0" applyFont="1" applyFill="1" applyBorder="1" applyAlignment="1">
      <alignment horizontal="center"/>
    </xf>
    <xf numFmtId="0" fontId="1" fillId="19" borderId="25" xfId="0" applyFont="1" applyFill="1" applyBorder="1" applyAlignment="1">
      <alignment horizontal="center"/>
    </xf>
    <xf numFmtId="0" fontId="1" fillId="12" borderId="14" xfId="0" applyFont="1" applyFill="1" applyBorder="1" applyAlignment="1">
      <alignment horizontal="center"/>
    </xf>
    <xf numFmtId="0" fontId="1" fillId="12" borderId="9" xfId="0" applyFont="1" applyFill="1" applyBorder="1" applyAlignment="1">
      <alignment horizontal="center"/>
    </xf>
    <xf numFmtId="0" fontId="1" fillId="12" borderId="11" xfId="0" applyFont="1" applyFill="1" applyBorder="1" applyAlignment="1">
      <alignment horizontal="center"/>
    </xf>
    <xf numFmtId="0" fontId="1" fillId="12" borderId="16" xfId="0" applyFont="1" applyFill="1" applyBorder="1" applyAlignment="1">
      <alignment horizontal="center"/>
    </xf>
    <xf numFmtId="0" fontId="1" fillId="12" borderId="8" xfId="0" applyFont="1" applyFill="1" applyBorder="1" applyAlignment="1">
      <alignment horizontal="center"/>
    </xf>
    <xf numFmtId="0" fontId="1" fillId="12" borderId="12" xfId="0" applyFont="1" applyFill="1" applyBorder="1" applyAlignment="1">
      <alignment horizontal="center"/>
    </xf>
    <xf numFmtId="0" fontId="1" fillId="12" borderId="15" xfId="0" applyFont="1" applyFill="1" applyBorder="1" applyAlignment="1">
      <alignment horizontal="center"/>
    </xf>
    <xf numFmtId="0" fontId="1" fillId="12" borderId="10" xfId="0" applyFont="1" applyFill="1" applyBorder="1" applyAlignment="1">
      <alignment horizontal="center"/>
    </xf>
    <xf numFmtId="0" fontId="1" fillId="12" borderId="13" xfId="0" applyFont="1" applyFill="1" applyBorder="1" applyAlignment="1">
      <alignment horizontal="center"/>
    </xf>
    <xf numFmtId="0" fontId="1" fillId="19" borderId="29" xfId="0" applyFont="1" applyFill="1" applyBorder="1" applyAlignment="1">
      <alignment horizontal="center"/>
    </xf>
    <xf numFmtId="0" fontId="1" fillId="19" borderId="53" xfId="0" applyFont="1" applyFill="1" applyBorder="1" applyAlignment="1">
      <alignment horizontal="center"/>
    </xf>
    <xf numFmtId="0" fontId="1" fillId="19" borderId="50" xfId="0" applyFont="1" applyFill="1" applyBorder="1" applyAlignment="1">
      <alignment horizontal="center"/>
    </xf>
    <xf numFmtId="0" fontId="1" fillId="4" borderId="24" xfId="0" applyFont="1" applyFill="1" applyBorder="1" applyAlignment="1">
      <alignment horizontal="center" wrapText="1"/>
    </xf>
    <xf numFmtId="0" fontId="7" fillId="11" borderId="16" xfId="0" applyFont="1" applyFill="1" applyBorder="1" applyAlignment="1">
      <alignment horizontal="center" wrapText="1"/>
    </xf>
    <xf numFmtId="0" fontId="7" fillId="11" borderId="8" xfId="0" applyFont="1" applyFill="1" applyBorder="1" applyAlignment="1">
      <alignment horizontal="center"/>
    </xf>
    <xf numFmtId="0" fontId="7" fillId="11" borderId="38" xfId="0" applyFont="1" applyFill="1" applyBorder="1" applyAlignment="1">
      <alignment horizontal="center"/>
    </xf>
    <xf numFmtId="0" fontId="7" fillId="11" borderId="16" xfId="0" applyFont="1" applyFill="1" applyBorder="1" applyAlignment="1">
      <alignment horizontal="center"/>
    </xf>
    <xf numFmtId="0" fontId="7" fillId="11" borderId="17" xfId="0" applyFont="1" applyFill="1" applyBorder="1" applyAlignment="1">
      <alignment horizontal="center"/>
    </xf>
    <xf numFmtId="0" fontId="7" fillId="11" borderId="18" xfId="0" applyFont="1" applyFill="1" applyBorder="1" applyAlignment="1">
      <alignment horizontal="center"/>
    </xf>
    <xf numFmtId="0" fontId="7" fillId="11" borderId="72" xfId="0" applyFont="1" applyFill="1" applyBorder="1" applyAlignment="1">
      <alignment horizontal="center"/>
    </xf>
    <xf numFmtId="0" fontId="0" fillId="5" borderId="18" xfId="0" applyFill="1" applyBorder="1" applyAlignment="1">
      <alignment horizontal="center" textRotation="90" wrapText="1"/>
    </xf>
    <xf numFmtId="0" fontId="0" fillId="5" borderId="72" xfId="0" applyFill="1" applyBorder="1" applyAlignment="1">
      <alignment horizontal="center" textRotation="90" wrapText="1"/>
    </xf>
    <xf numFmtId="0" fontId="1" fillId="19" borderId="31" xfId="0" applyFont="1" applyFill="1" applyBorder="1" applyAlignment="1">
      <alignment horizontal="center"/>
    </xf>
    <xf numFmtId="0" fontId="1" fillId="19" borderId="34" xfId="0" applyFont="1" applyFill="1" applyBorder="1" applyAlignment="1">
      <alignment horizontal="center"/>
    </xf>
    <xf numFmtId="0" fontId="1" fillId="19" borderId="48" xfId="0" applyFont="1" applyFill="1" applyBorder="1" applyAlignment="1">
      <alignment horizontal="center"/>
    </xf>
    <xf numFmtId="0" fontId="0" fillId="5" borderId="9" xfId="0" applyFill="1" applyBorder="1" applyAlignment="1">
      <alignment horizontal="center" textRotation="90" wrapText="1"/>
    </xf>
    <xf numFmtId="0" fontId="1" fillId="4" borderId="29" xfId="0" applyFont="1" applyFill="1" applyBorder="1" applyAlignment="1">
      <alignment horizontal="center"/>
    </xf>
    <xf numFmtId="0" fontId="1" fillId="4" borderId="53" xfId="0" applyFont="1" applyFill="1" applyBorder="1" applyAlignment="1">
      <alignment horizontal="center"/>
    </xf>
    <xf numFmtId="0" fontId="0" fillId="5" borderId="96" xfId="0" applyFill="1" applyBorder="1" applyAlignment="1">
      <alignment horizontal="center" textRotation="90" wrapText="1"/>
    </xf>
    <xf numFmtId="0" fontId="7" fillId="5" borderId="27" xfId="0" applyFont="1" applyFill="1" applyBorder="1" applyAlignment="1">
      <alignment horizontal="center"/>
    </xf>
    <xf numFmtId="0" fontId="7" fillId="5" borderId="83" xfId="0" applyFont="1" applyFill="1" applyBorder="1" applyAlignment="1">
      <alignment horizontal="center"/>
    </xf>
    <xf numFmtId="2" fontId="7" fillId="4" borderId="26" xfId="0" applyNumberFormat="1" applyFont="1" applyFill="1" applyBorder="1" applyAlignment="1">
      <alignment horizontal="center" wrapText="1"/>
    </xf>
    <xf numFmtId="2" fontId="7" fillId="4" borderId="27" xfId="0" applyNumberFormat="1" applyFont="1" applyFill="1" applyBorder="1" applyAlignment="1">
      <alignment horizontal="center" wrapText="1"/>
    </xf>
    <xf numFmtId="2" fontId="7" fillId="4" borderId="83" xfId="0" applyNumberFormat="1" applyFont="1" applyFill="1" applyBorder="1" applyAlignment="1">
      <alignment horizontal="center" wrapText="1"/>
    </xf>
    <xf numFmtId="0" fontId="7" fillId="5" borderId="2" xfId="0" applyFont="1" applyFill="1" applyBorder="1" applyAlignment="1">
      <alignment horizontal="center" wrapText="1"/>
    </xf>
    <xf numFmtId="0" fontId="7" fillId="5" borderId="3" xfId="0" applyFont="1" applyFill="1" applyBorder="1" applyAlignment="1">
      <alignment horizontal="center" wrapText="1"/>
    </xf>
    <xf numFmtId="0" fontId="7" fillId="5" borderId="4" xfId="0" applyFont="1" applyFill="1" applyBorder="1" applyAlignment="1">
      <alignment horizontal="center" wrapText="1"/>
    </xf>
    <xf numFmtId="0" fontId="7" fillId="5" borderId="33" xfId="0" applyFont="1" applyFill="1" applyBorder="1" applyAlignment="1">
      <alignment horizontal="center" wrapText="1"/>
    </xf>
    <xf numFmtId="0" fontId="7" fillId="5" borderId="0" xfId="0" applyFont="1" applyFill="1" applyAlignment="1">
      <alignment horizontal="center" wrapText="1"/>
    </xf>
    <xf numFmtId="0" fontId="7" fillId="5" borderId="61" xfId="0" applyFont="1" applyFill="1" applyBorder="1" applyAlignment="1">
      <alignment horizontal="center" wrapText="1"/>
    </xf>
    <xf numFmtId="0" fontId="0" fillId="0" borderId="89" xfId="0" applyBorder="1" applyAlignment="1" applyProtection="1">
      <alignment horizontal="center"/>
      <protection locked="0"/>
    </xf>
    <xf numFmtId="0" fontId="0" fillId="0" borderId="69" xfId="0" applyBorder="1" applyAlignment="1" applyProtection="1">
      <alignment horizontal="center"/>
      <protection locked="0"/>
    </xf>
    <xf numFmtId="0" fontId="0" fillId="0" borderId="49" xfId="0" applyBorder="1" applyAlignment="1" applyProtection="1">
      <alignment horizontal="center"/>
      <protection locked="0"/>
    </xf>
    <xf numFmtId="0" fontId="0" fillId="0" borderId="9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95" xfId="0" applyBorder="1" applyAlignment="1" applyProtection="1">
      <alignment horizontal="center"/>
      <protection locked="0"/>
    </xf>
    <xf numFmtId="0" fontId="0" fillId="3" borderId="3" xfId="0" applyFill="1" applyBorder="1" applyAlignment="1" applyProtection="1">
      <alignment horizontal="center"/>
      <protection locked="0"/>
    </xf>
    <xf numFmtId="0" fontId="0" fillId="3" borderId="0" xfId="0" applyFill="1" applyAlignment="1" applyProtection="1">
      <alignment horizontal="center"/>
      <protection locked="0"/>
    </xf>
    <xf numFmtId="0" fontId="0" fillId="3" borderId="59" xfId="0" applyFill="1" applyBorder="1" applyAlignment="1" applyProtection="1">
      <alignment horizontal="center"/>
      <protection locked="0"/>
    </xf>
    <xf numFmtId="0" fontId="0" fillId="3" borderId="23" xfId="0" applyFill="1" applyBorder="1" applyAlignment="1">
      <alignment horizontal="center"/>
    </xf>
    <xf numFmtId="0" fontId="0" fillId="3" borderId="24" xfId="0" applyFill="1" applyBorder="1" applyAlignment="1">
      <alignment horizontal="center"/>
    </xf>
    <xf numFmtId="0" fontId="0" fillId="3" borderId="25" xfId="0" applyFill="1" applyBorder="1" applyAlignment="1">
      <alignment horizontal="center"/>
    </xf>
    <xf numFmtId="0" fontId="0" fillId="0" borderId="43" xfId="0" applyBorder="1" applyAlignment="1" applyProtection="1">
      <alignment horizontal="center"/>
      <protection locked="0"/>
    </xf>
    <xf numFmtId="0" fontId="0" fillId="0" borderId="0" xfId="0" applyAlignment="1" applyProtection="1">
      <alignment horizontal="center"/>
      <protection locked="0"/>
    </xf>
    <xf numFmtId="0" fontId="0" fillId="0" borderId="25" xfId="0" applyBorder="1" applyAlignment="1">
      <alignment horizontal="center"/>
    </xf>
    <xf numFmtId="0" fontId="0" fillId="3" borderId="45" xfId="0" applyFill="1" applyBorder="1" applyAlignment="1" applyProtection="1">
      <alignment horizontal="center"/>
      <protection locked="0"/>
    </xf>
    <xf numFmtId="0" fontId="0" fillId="3" borderId="43" xfId="0" applyFill="1" applyBorder="1" applyAlignment="1" applyProtection="1">
      <alignment horizontal="center"/>
      <protection locked="0"/>
    </xf>
    <xf numFmtId="0" fontId="0" fillId="3" borderId="88" xfId="0" applyFill="1" applyBorder="1" applyAlignment="1" applyProtection="1">
      <alignment horizontal="center"/>
      <protection locked="0"/>
    </xf>
    <xf numFmtId="0" fontId="0" fillId="3" borderId="89" xfId="0" applyFill="1" applyBorder="1" applyAlignment="1" applyProtection="1">
      <alignment horizontal="center"/>
      <protection locked="0"/>
    </xf>
    <xf numFmtId="0" fontId="0" fillId="3" borderId="69" xfId="0" applyFill="1" applyBorder="1" applyAlignment="1" applyProtection="1">
      <alignment horizontal="center"/>
      <protection locked="0"/>
    </xf>
    <xf numFmtId="0" fontId="0" fillId="3" borderId="49" xfId="0" applyFill="1" applyBorder="1" applyAlignment="1" applyProtection="1">
      <alignment horizontal="center"/>
      <protection locked="0"/>
    </xf>
    <xf numFmtId="0" fontId="0" fillId="3" borderId="94" xfId="0" applyFill="1" applyBorder="1" applyAlignment="1" applyProtection="1">
      <alignment horizontal="center"/>
      <protection locked="0"/>
    </xf>
    <xf numFmtId="0" fontId="0" fillId="3" borderId="44" xfId="0" applyFill="1" applyBorder="1" applyAlignment="1" applyProtection="1">
      <alignment horizontal="center"/>
      <protection locked="0"/>
    </xf>
    <xf numFmtId="0" fontId="0" fillId="3" borderId="95" xfId="0" applyFill="1" applyBorder="1" applyAlignment="1" applyProtection="1">
      <alignment horizontal="center"/>
      <protection locked="0"/>
    </xf>
    <xf numFmtId="0" fontId="0" fillId="0" borderId="3"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23" xfId="0" applyBorder="1" applyAlignment="1">
      <alignment horizontal="center"/>
    </xf>
    <xf numFmtId="0" fontId="0" fillId="0" borderId="45" xfId="0" applyBorder="1" applyAlignment="1" applyProtection="1">
      <alignment horizontal="center"/>
      <protection locked="0"/>
    </xf>
    <xf numFmtId="0" fontId="0" fillId="0" borderId="88" xfId="0" applyBorder="1" applyAlignment="1" applyProtection="1">
      <alignment horizontal="center"/>
      <protection locked="0"/>
    </xf>
    <xf numFmtId="2" fontId="7" fillId="11" borderId="31" xfId="0" applyNumberFormat="1" applyFont="1" applyFill="1" applyBorder="1" applyAlignment="1">
      <alignment horizontal="center" wrapText="1"/>
    </xf>
    <xf numFmtId="2" fontId="7" fillId="11" borderId="34" xfId="0" applyNumberFormat="1" applyFont="1" applyFill="1" applyBorder="1" applyAlignment="1">
      <alignment horizontal="center" wrapText="1"/>
    </xf>
    <xf numFmtId="2" fontId="7" fillId="11" borderId="48" xfId="0" applyNumberFormat="1" applyFont="1" applyFill="1" applyBorder="1" applyAlignment="1">
      <alignment horizontal="center" wrapText="1"/>
    </xf>
    <xf numFmtId="2" fontId="7" fillId="4" borderId="23" xfId="0" applyNumberFormat="1" applyFont="1" applyFill="1" applyBorder="1" applyAlignment="1">
      <alignment horizontal="center" wrapText="1"/>
    </xf>
    <xf numFmtId="2" fontId="7" fillId="4" borderId="24" xfId="0" applyNumberFormat="1" applyFont="1" applyFill="1" applyBorder="1" applyAlignment="1">
      <alignment horizontal="center"/>
    </xf>
    <xf numFmtId="2" fontId="7" fillId="4" borderId="37" xfId="0" applyNumberFormat="1" applyFont="1" applyFill="1" applyBorder="1" applyAlignment="1">
      <alignment horizontal="center"/>
    </xf>
    <xf numFmtId="0" fontId="28" fillId="19" borderId="31" xfId="0" applyFont="1" applyFill="1" applyBorder="1" applyAlignment="1">
      <alignment horizontal="center" wrapText="1"/>
    </xf>
    <xf numFmtId="0" fontId="28" fillId="19" borderId="34" xfId="0" applyFont="1" applyFill="1" applyBorder="1" applyAlignment="1">
      <alignment horizontal="center" wrapText="1"/>
    </xf>
    <xf numFmtId="0" fontId="28" fillId="19" borderId="48" xfId="0" applyFont="1" applyFill="1" applyBorder="1" applyAlignment="1">
      <alignment horizontal="center" wrapText="1"/>
    </xf>
    <xf numFmtId="0" fontId="5" fillId="4" borderId="94" xfId="0" applyFont="1" applyFill="1" applyBorder="1" applyAlignment="1">
      <alignment horizontal="center" wrapText="1"/>
    </xf>
    <xf numFmtId="0" fontId="5" fillId="4" borderId="44" xfId="0" applyFont="1" applyFill="1" applyBorder="1" applyAlignment="1">
      <alignment horizontal="center" wrapText="1"/>
    </xf>
    <xf numFmtId="0" fontId="5" fillId="4" borderId="2" xfId="0" applyFont="1" applyFill="1" applyBorder="1" applyAlignment="1">
      <alignment horizontal="center" wrapText="1"/>
    </xf>
    <xf numFmtId="0" fontId="5" fillId="4" borderId="33" xfId="0" applyFont="1" applyFill="1" applyBorder="1" applyAlignment="1">
      <alignment horizontal="center" wrapText="1"/>
    </xf>
    <xf numFmtId="0" fontId="5" fillId="4" borderId="45" xfId="0" applyFont="1" applyFill="1" applyBorder="1" applyAlignment="1">
      <alignment horizontal="center"/>
    </xf>
    <xf numFmtId="0" fontId="5" fillId="4" borderId="43" xfId="0" applyFont="1" applyFill="1" applyBorder="1" applyAlignment="1">
      <alignment horizontal="center"/>
    </xf>
    <xf numFmtId="0" fontId="5" fillId="4" borderId="88" xfId="0" applyFont="1" applyFill="1" applyBorder="1" applyAlignment="1">
      <alignment horizontal="center"/>
    </xf>
    <xf numFmtId="0" fontId="5" fillId="4" borderId="89" xfId="0" applyFont="1" applyFill="1" applyBorder="1" applyAlignment="1">
      <alignment horizontal="center"/>
    </xf>
    <xf numFmtId="0" fontId="5" fillId="4" borderId="69" xfId="0" applyFont="1" applyFill="1" applyBorder="1" applyAlignment="1">
      <alignment horizontal="center"/>
    </xf>
    <xf numFmtId="0" fontId="5" fillId="4" borderId="49" xfId="0" applyFont="1" applyFill="1" applyBorder="1" applyAlignment="1">
      <alignment horizontal="center"/>
    </xf>
    <xf numFmtId="0" fontId="5" fillId="4" borderId="94" xfId="0" applyFont="1" applyFill="1" applyBorder="1" applyAlignment="1">
      <alignment horizontal="center"/>
    </xf>
    <xf numFmtId="0" fontId="5" fillId="4" borderId="44" xfId="0" applyFont="1" applyFill="1" applyBorder="1" applyAlignment="1">
      <alignment horizontal="center"/>
    </xf>
    <xf numFmtId="0" fontId="5" fillId="4" borderId="95" xfId="0" applyFont="1" applyFill="1" applyBorder="1" applyAlignment="1">
      <alignment horizontal="center"/>
    </xf>
    <xf numFmtId="0" fontId="5" fillId="4" borderId="89" xfId="0" applyFont="1" applyFill="1" applyBorder="1" applyAlignment="1">
      <alignment horizontal="center" wrapText="1"/>
    </xf>
    <xf numFmtId="0" fontId="5" fillId="4" borderId="69" xfId="0" applyFont="1" applyFill="1" applyBorder="1" applyAlignment="1">
      <alignment horizontal="center" wrapText="1"/>
    </xf>
    <xf numFmtId="0" fontId="5" fillId="4" borderId="45" xfId="0" applyFont="1" applyFill="1" applyBorder="1" applyAlignment="1">
      <alignment horizontal="center" wrapText="1"/>
    </xf>
    <xf numFmtId="0" fontId="5" fillId="4" borderId="43" xfId="0" applyFont="1" applyFill="1" applyBorder="1" applyAlignment="1">
      <alignment horizontal="center" wrapText="1"/>
    </xf>
    <xf numFmtId="0" fontId="2" fillId="5" borderId="45" xfId="0" applyFont="1" applyFill="1" applyBorder="1" applyAlignment="1">
      <alignment horizontal="left" vertical="center"/>
    </xf>
    <xf numFmtId="0" fontId="2" fillId="5" borderId="89" xfId="0" applyFont="1" applyFill="1" applyBorder="1" applyAlignment="1">
      <alignment horizontal="left" vertical="center"/>
    </xf>
    <xf numFmtId="0" fontId="4" fillId="0" borderId="84" xfId="0" applyFont="1" applyBorder="1" applyAlignment="1">
      <alignment horizontal="center" vertical="center"/>
    </xf>
    <xf numFmtId="0" fontId="4" fillId="0" borderId="3" xfId="0" applyFont="1" applyBorder="1" applyAlignment="1">
      <alignment horizontal="center" vertical="center"/>
    </xf>
    <xf numFmtId="0" fontId="4" fillId="0" borderId="97" xfId="0" applyFont="1" applyBorder="1" applyAlignment="1">
      <alignment horizontal="center" vertical="center"/>
    </xf>
    <xf numFmtId="15" fontId="4" fillId="0" borderId="5" xfId="0" applyNumberFormat="1" applyFont="1" applyBorder="1" applyAlignment="1">
      <alignment horizontal="center" vertical="center"/>
    </xf>
    <xf numFmtId="15" fontId="4" fillId="0" borderId="6" xfId="0" applyNumberFormat="1" applyFont="1" applyBorder="1" applyAlignment="1">
      <alignment horizontal="center" vertical="center"/>
    </xf>
    <xf numFmtId="15" fontId="4" fillId="0" borderId="7" xfId="0" applyNumberFormat="1" applyFont="1" applyBorder="1" applyAlignment="1">
      <alignment horizontal="center" vertical="center"/>
    </xf>
    <xf numFmtId="0" fontId="6" fillId="0" borderId="59" xfId="0" applyFont="1" applyBorder="1" applyAlignment="1">
      <alignment horizontal="left" wrapText="1"/>
    </xf>
    <xf numFmtId="0" fontId="5" fillId="4" borderId="31" xfId="0" applyFont="1" applyFill="1" applyBorder="1" applyAlignment="1">
      <alignment horizontal="center" wrapText="1"/>
    </xf>
    <xf numFmtId="2" fontId="5" fillId="0" borderId="33" xfId="0" applyNumberFormat="1" applyFont="1" applyBorder="1" applyAlignment="1">
      <alignment horizontal="left" textRotation="90" wrapText="1"/>
    </xf>
    <xf numFmtId="0" fontId="4" fillId="0" borderId="5"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5" fillId="5" borderId="45" xfId="0" applyFont="1" applyFill="1" applyBorder="1" applyAlignment="1">
      <alignment horizontal="center"/>
    </xf>
    <xf numFmtId="0" fontId="5" fillId="5" borderId="89" xfId="0" applyFont="1" applyFill="1" applyBorder="1" applyAlignment="1">
      <alignment horizontal="center"/>
    </xf>
    <xf numFmtId="0" fontId="5" fillId="5" borderId="84" xfId="0" applyFont="1" applyFill="1" applyBorder="1" applyAlignment="1">
      <alignment horizontal="center"/>
    </xf>
    <xf numFmtId="0" fontId="5" fillId="5" borderId="96" xfId="0" applyFont="1" applyFill="1" applyBorder="1" applyAlignment="1">
      <alignment horizontal="center"/>
    </xf>
    <xf numFmtId="0" fontId="5" fillId="5" borderId="31" xfId="0" applyFont="1" applyFill="1" applyBorder="1" applyAlignment="1">
      <alignment horizontal="center"/>
    </xf>
    <xf numFmtId="0" fontId="5" fillId="5" borderId="34" xfId="0" applyFont="1" applyFill="1" applyBorder="1" applyAlignment="1">
      <alignment horizontal="center"/>
    </xf>
    <xf numFmtId="0" fontId="1" fillId="19" borderId="45" xfId="0" applyFont="1" applyFill="1" applyBorder="1" applyAlignment="1">
      <alignment horizontal="center"/>
    </xf>
    <xf numFmtId="0" fontId="1" fillId="19" borderId="43" xfId="0" applyFont="1" applyFill="1" applyBorder="1" applyAlignment="1">
      <alignment horizontal="center"/>
    </xf>
    <xf numFmtId="0" fontId="1" fillId="19" borderId="88" xfId="0" applyFont="1" applyFill="1" applyBorder="1" applyAlignment="1">
      <alignment horizontal="center"/>
    </xf>
    <xf numFmtId="0" fontId="26" fillId="19" borderId="94" xfId="0" applyFont="1" applyFill="1" applyBorder="1" applyAlignment="1">
      <alignment horizontal="center" wrapText="1"/>
    </xf>
    <xf numFmtId="0" fontId="27" fillId="19" borderId="44" xfId="0" applyFont="1" applyFill="1" applyBorder="1" applyAlignment="1">
      <alignment horizontal="center" wrapText="1"/>
    </xf>
    <xf numFmtId="0" fontId="27" fillId="19" borderId="95" xfId="0" applyFont="1" applyFill="1" applyBorder="1" applyAlignment="1">
      <alignment horizontal="center" wrapText="1"/>
    </xf>
    <xf numFmtId="0" fontId="1" fillId="19" borderId="31" xfId="0" applyFont="1" applyFill="1" applyBorder="1" applyAlignment="1">
      <alignment horizontal="center" wrapText="1"/>
    </xf>
    <xf numFmtId="0" fontId="1" fillId="19" borderId="34" xfId="0" applyFont="1" applyFill="1" applyBorder="1" applyAlignment="1">
      <alignment horizontal="center" wrapText="1"/>
    </xf>
    <xf numFmtId="0" fontId="1" fillId="19" borderId="48" xfId="0" applyFont="1" applyFill="1" applyBorder="1" applyAlignment="1">
      <alignment horizontal="center" wrapText="1"/>
    </xf>
    <xf numFmtId="2" fontId="1" fillId="19" borderId="4" xfId="0" applyNumberFormat="1" applyFont="1" applyFill="1" applyBorder="1" applyAlignment="1">
      <alignment horizontal="center" wrapText="1"/>
    </xf>
    <xf numFmtId="2" fontId="1" fillId="19" borderId="61" xfId="0" applyNumberFormat="1" applyFont="1" applyFill="1" applyBorder="1" applyAlignment="1">
      <alignment horizontal="center" wrapText="1"/>
    </xf>
    <xf numFmtId="2" fontId="1" fillId="19" borderId="60" xfId="0" applyNumberFormat="1" applyFont="1" applyFill="1" applyBorder="1" applyAlignment="1">
      <alignment horizontal="center" wrapText="1"/>
    </xf>
    <xf numFmtId="2" fontId="1" fillId="19" borderId="31" xfId="0" applyNumberFormat="1" applyFont="1" applyFill="1" applyBorder="1" applyAlignment="1">
      <alignment horizontal="center" wrapText="1"/>
    </xf>
    <xf numFmtId="2" fontId="1" fillId="19" borderId="34" xfId="0" applyNumberFormat="1" applyFont="1" applyFill="1" applyBorder="1" applyAlignment="1">
      <alignment horizontal="center" wrapText="1"/>
    </xf>
    <xf numFmtId="2" fontId="1" fillId="19" borderId="48" xfId="0" applyNumberFormat="1" applyFont="1" applyFill="1" applyBorder="1" applyAlignment="1">
      <alignment horizontal="center" wrapText="1"/>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2" fontId="0" fillId="0" borderId="26" xfId="0" applyNumberFormat="1" applyBorder="1" applyAlignment="1">
      <alignment horizontal="center"/>
    </xf>
    <xf numFmtId="2" fontId="0" fillId="0" borderId="27" xfId="0" applyNumberFormat="1" applyBorder="1" applyAlignment="1">
      <alignment horizontal="center"/>
    </xf>
    <xf numFmtId="2" fontId="0" fillId="0" borderId="28" xfId="0" applyNumberFormat="1" applyBorder="1" applyAlignment="1">
      <alignment horizontal="center"/>
    </xf>
    <xf numFmtId="0" fontId="0" fillId="3" borderId="56" xfId="0" applyFill="1" applyBorder="1" applyAlignment="1" applyProtection="1">
      <alignment horizontal="center"/>
      <protection locked="0"/>
    </xf>
    <xf numFmtId="0" fontId="0" fillId="3" borderId="18" xfId="0" applyFill="1" applyBorder="1" applyAlignment="1" applyProtection="1">
      <alignment horizontal="center"/>
      <protection locked="0"/>
    </xf>
    <xf numFmtId="0" fontId="0" fillId="3" borderId="72" xfId="0" applyFill="1" applyBorder="1" applyAlignment="1" applyProtection="1">
      <alignment horizontal="center"/>
      <protection locked="0"/>
    </xf>
    <xf numFmtId="2" fontId="0" fillId="3" borderId="26" xfId="0" applyNumberFormat="1" applyFill="1" applyBorder="1" applyAlignment="1">
      <alignment horizontal="center"/>
    </xf>
    <xf numFmtId="2" fontId="0" fillId="3" borderId="27" xfId="0" applyNumberFormat="1" applyFill="1" applyBorder="1" applyAlignment="1">
      <alignment horizontal="center"/>
    </xf>
    <xf numFmtId="2" fontId="0" fillId="3" borderId="28" xfId="0" applyNumberFormat="1" applyFill="1" applyBorder="1" applyAlignment="1">
      <alignment horizontal="center"/>
    </xf>
    <xf numFmtId="0" fontId="2" fillId="5" borderId="33" xfId="0" applyFont="1" applyFill="1" applyBorder="1" applyAlignment="1">
      <alignment horizontal="center"/>
    </xf>
    <xf numFmtId="0" fontId="2" fillId="5" borderId="0" xfId="0" applyFont="1" applyFill="1" applyAlignment="1">
      <alignment horizontal="center"/>
    </xf>
    <xf numFmtId="0" fontId="1" fillId="4" borderId="34" xfId="0" applyFont="1" applyFill="1" applyBorder="1" applyAlignment="1">
      <alignment horizontal="center"/>
    </xf>
    <xf numFmtId="2" fontId="1" fillId="9" borderId="2" xfId="0" applyNumberFormat="1" applyFont="1" applyFill="1" applyBorder="1" applyAlignment="1">
      <alignment horizontal="center" vertical="center" wrapText="1"/>
    </xf>
    <xf numFmtId="2" fontId="1" fillId="9" borderId="3" xfId="0" applyNumberFormat="1" applyFont="1" applyFill="1" applyBorder="1" applyAlignment="1">
      <alignment horizontal="center" vertical="center" wrapText="1"/>
    </xf>
    <xf numFmtId="2" fontId="1" fillId="9" borderId="4" xfId="0" applyNumberFormat="1" applyFont="1" applyFill="1" applyBorder="1" applyAlignment="1">
      <alignment horizontal="center" vertical="center" wrapText="1"/>
    </xf>
    <xf numFmtId="2" fontId="1" fillId="9" borderId="33" xfId="0" applyNumberFormat="1" applyFont="1" applyFill="1" applyBorder="1" applyAlignment="1">
      <alignment horizontal="center" vertical="center" wrapText="1"/>
    </xf>
    <xf numFmtId="2" fontId="1" fillId="9" borderId="0" xfId="0" applyNumberFormat="1" applyFont="1" applyFill="1" applyAlignment="1">
      <alignment horizontal="center" vertical="center" wrapText="1"/>
    </xf>
    <xf numFmtId="2" fontId="1" fillId="9" borderId="61" xfId="0" applyNumberFormat="1" applyFont="1" applyFill="1" applyBorder="1" applyAlignment="1">
      <alignment horizontal="center" vertical="center" wrapText="1"/>
    </xf>
    <xf numFmtId="2" fontId="1" fillId="4" borderId="4" xfId="0" applyNumberFormat="1" applyFont="1" applyFill="1" applyBorder="1" applyAlignment="1">
      <alignment horizontal="center" wrapText="1"/>
    </xf>
    <xf numFmtId="2" fontId="1" fillId="4" borderId="61" xfId="0" applyNumberFormat="1" applyFont="1" applyFill="1" applyBorder="1" applyAlignment="1">
      <alignment horizontal="center" wrapText="1"/>
    </xf>
    <xf numFmtId="0" fontId="22" fillId="0" borderId="2" xfId="0" applyFont="1" applyBorder="1" applyAlignment="1">
      <alignment horizontal="left" wrapText="1"/>
    </xf>
    <xf numFmtId="0" fontId="22" fillId="0" borderId="3" xfId="0" applyFont="1" applyBorder="1" applyAlignment="1">
      <alignment horizontal="left" wrapText="1"/>
    </xf>
    <xf numFmtId="0" fontId="22" fillId="0" borderId="4" xfId="0" applyFont="1" applyBorder="1" applyAlignment="1">
      <alignment horizontal="left" wrapText="1"/>
    </xf>
    <xf numFmtId="0" fontId="22" fillId="0" borderId="58" xfId="0" applyFont="1" applyBorder="1" applyAlignment="1">
      <alignment horizontal="left" wrapText="1"/>
    </xf>
    <xf numFmtId="0" fontId="22" fillId="0" borderId="59" xfId="0" applyFont="1" applyBorder="1" applyAlignment="1">
      <alignment horizontal="left" wrapText="1"/>
    </xf>
    <xf numFmtId="0" fontId="22" fillId="0" borderId="60" xfId="0" applyFont="1" applyBorder="1" applyAlignment="1">
      <alignment horizontal="left" wrapText="1"/>
    </xf>
    <xf numFmtId="0" fontId="7" fillId="0" borderId="2" xfId="0" applyFont="1" applyBorder="1" applyAlignment="1">
      <alignment horizontal="center" vertical="center" wrapText="1"/>
    </xf>
    <xf numFmtId="0" fontId="7" fillId="0" borderId="58" xfId="0" applyFont="1" applyBorder="1" applyAlignment="1">
      <alignment horizontal="center" vertical="center" wrapText="1"/>
    </xf>
    <xf numFmtId="2" fontId="9" fillId="0" borderId="4" xfId="0" applyNumberFormat="1" applyFont="1" applyBorder="1" applyAlignment="1">
      <alignment horizontal="center" vertical="center"/>
    </xf>
    <xf numFmtId="2" fontId="9" fillId="0" borderId="60" xfId="0" applyNumberFormat="1" applyFont="1" applyBorder="1" applyAlignment="1">
      <alignment horizontal="center" vertical="center"/>
    </xf>
    <xf numFmtId="0" fontId="5" fillId="11" borderId="4" xfId="0" applyFont="1" applyFill="1" applyBorder="1" applyAlignment="1">
      <alignment horizontal="center"/>
    </xf>
    <xf numFmtId="0" fontId="5" fillId="11" borderId="60" xfId="0" applyFont="1" applyFill="1" applyBorder="1" applyAlignment="1">
      <alignment horizontal="center"/>
    </xf>
    <xf numFmtId="0" fontId="0" fillId="3" borderId="17" xfId="0" applyFill="1" applyBorder="1" applyAlignment="1" applyProtection="1">
      <alignment horizontal="center"/>
      <protection locked="0"/>
    </xf>
    <xf numFmtId="0" fontId="0" fillId="3" borderId="19" xfId="0" applyFill="1" applyBorder="1" applyAlignment="1" applyProtection="1">
      <alignment horizontal="center"/>
      <protection locked="0"/>
    </xf>
    <xf numFmtId="0" fontId="5" fillId="0" borderId="33" xfId="0" applyFont="1" applyBorder="1" applyAlignment="1">
      <alignment horizontal="left" textRotation="90" wrapText="1"/>
    </xf>
    <xf numFmtId="0" fontId="5" fillId="5" borderId="105" xfId="0" applyFont="1" applyFill="1" applyBorder="1" applyAlignment="1">
      <alignment horizontal="center"/>
    </xf>
    <xf numFmtId="0" fontId="5" fillId="5" borderId="48" xfId="0" applyFont="1" applyFill="1" applyBorder="1" applyAlignment="1">
      <alignment horizontal="center"/>
    </xf>
    <xf numFmtId="2" fontId="0" fillId="0" borderId="32" xfId="0" applyNumberFormat="1" applyBorder="1" applyAlignment="1">
      <alignment horizontal="center"/>
    </xf>
    <xf numFmtId="0" fontId="0" fillId="0" borderId="17" xfId="0" applyBorder="1" applyAlignment="1">
      <alignment horizontal="center"/>
    </xf>
    <xf numFmtId="0" fontId="0" fillId="3" borderId="36" xfId="0" applyFill="1" applyBorder="1" applyAlignment="1">
      <alignment horizontal="center"/>
    </xf>
    <xf numFmtId="0" fontId="0" fillId="3" borderId="42" xfId="0" applyFill="1" applyBorder="1" applyAlignment="1">
      <alignment horizontal="center"/>
    </xf>
    <xf numFmtId="0" fontId="0" fillId="3" borderId="56" xfId="0" applyFill="1" applyBorder="1" applyAlignment="1">
      <alignment horizontal="center"/>
    </xf>
    <xf numFmtId="0" fontId="0" fillId="3" borderId="72" xfId="0" applyFill="1" applyBorder="1" applyAlignment="1">
      <alignment horizontal="center"/>
    </xf>
    <xf numFmtId="0" fontId="0" fillId="3" borderId="52" xfId="0" applyFill="1" applyBorder="1" applyAlignment="1">
      <alignment horizontal="center"/>
    </xf>
    <xf numFmtId="0" fontId="0" fillId="3" borderId="71" xfId="0" applyFill="1" applyBorder="1" applyAlignment="1">
      <alignment horizontal="center"/>
    </xf>
    <xf numFmtId="0" fontId="0" fillId="3" borderId="118" xfId="0" applyFill="1" applyBorder="1" applyAlignment="1">
      <alignment horizontal="center"/>
    </xf>
    <xf numFmtId="0" fontId="1" fillId="11" borderId="4" xfId="0" applyFont="1" applyFill="1" applyBorder="1" applyAlignment="1">
      <alignment horizontal="center"/>
    </xf>
    <xf numFmtId="0" fontId="1" fillId="11" borderId="60" xfId="0" applyFont="1" applyFill="1" applyBorder="1" applyAlignment="1">
      <alignment horizontal="center"/>
    </xf>
    <xf numFmtId="0" fontId="0" fillId="3" borderId="82" xfId="0" applyFill="1" applyBorder="1" applyAlignment="1">
      <alignment horizontal="center"/>
    </xf>
    <xf numFmtId="0" fontId="0" fillId="3" borderId="81" xfId="0" applyFill="1" applyBorder="1" applyAlignment="1">
      <alignment horizontal="center"/>
    </xf>
    <xf numFmtId="0" fontId="7" fillId="0" borderId="3" xfId="0" applyFont="1" applyBorder="1" applyAlignment="1">
      <alignment horizontal="center" vertical="center"/>
    </xf>
    <xf numFmtId="0" fontId="7" fillId="0" borderId="59" xfId="0" applyFont="1" applyBorder="1" applyAlignment="1">
      <alignment horizontal="center" vertical="center"/>
    </xf>
  </cellXfs>
  <cellStyles count="1">
    <cellStyle name="Normal" xfId="0" builtinId="0"/>
  </cellStyles>
  <dxfs count="1320">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colors>
    <mruColors>
      <color rgb="FFFF99FF"/>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4</xdr:col>
      <xdr:colOff>552450</xdr:colOff>
      <xdr:row>3</xdr:row>
      <xdr:rowOff>109539</xdr:rowOff>
    </xdr:from>
    <xdr:to>
      <xdr:col>10</xdr:col>
      <xdr:colOff>457199</xdr:colOff>
      <xdr:row>4</xdr:row>
      <xdr:rowOff>171450</xdr:rowOff>
    </xdr:to>
    <xdr:sp macro="" textlink="">
      <xdr:nvSpPr>
        <xdr:cNvPr id="3" name="Bent Arrow 2">
          <a:extLst>
            <a:ext uri="{FF2B5EF4-FFF2-40B4-BE49-F238E27FC236}">
              <a16:creationId xmlns:a16="http://schemas.microsoft.com/office/drawing/2014/main" id="{00000000-0008-0000-0000-000003000000}"/>
            </a:ext>
          </a:extLst>
        </xdr:cNvPr>
        <xdr:cNvSpPr/>
      </xdr:nvSpPr>
      <xdr:spPr>
        <a:xfrm rot="5400000">
          <a:off x="7841457" y="-997743"/>
          <a:ext cx="319086" cy="3962399"/>
        </a:xfrm>
        <a:prstGeom prst="bentArrow">
          <a:avLst>
            <a:gd name="adj1" fmla="val 15769"/>
            <a:gd name="adj2" fmla="val 25000"/>
            <a:gd name="adj3" fmla="val 25000"/>
            <a:gd name="adj4" fmla="val 43750"/>
          </a:avLst>
        </a:prstGeom>
        <a:solidFill>
          <a:srgbClr val="CC66FF"/>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08"/>
  <sheetViews>
    <sheetView zoomScaleNormal="100" workbookViewId="0">
      <pane xSplit="2" ySplit="7" topLeftCell="C8" activePane="bottomRight" state="frozen"/>
      <selection pane="topRight" activeCell="C1" sqref="C1"/>
      <selection pane="bottomLeft" activeCell="A5" sqref="A5"/>
      <selection pane="bottomRight" sqref="A1:XFD1048576"/>
    </sheetView>
  </sheetViews>
  <sheetFormatPr baseColWidth="10" defaultColWidth="8.83203125" defaultRowHeight="15" x14ac:dyDescent="0.2"/>
  <cols>
    <col min="1" max="1" width="5.6640625" customWidth="1"/>
    <col min="2" max="2" width="36.33203125" customWidth="1"/>
    <col min="3" max="3" width="10.83203125" customWidth="1"/>
    <col min="4" max="4" width="29.1640625" customWidth="1"/>
    <col min="5" max="5" width="10.5" customWidth="1"/>
    <col min="6" max="6" width="10.33203125" hidden="1" customWidth="1"/>
    <col min="7" max="7" width="10.83203125" bestFit="1" customWidth="1"/>
    <col min="8" max="8" width="11" customWidth="1"/>
    <col min="11" max="11" width="11" customWidth="1"/>
    <col min="14" max="14" width="14.1640625" customWidth="1"/>
    <col min="15" max="15" width="10.83203125" hidden="1" customWidth="1"/>
    <col min="16" max="16" width="12.5" hidden="1" customWidth="1"/>
    <col min="17" max="17" width="0.6640625" customWidth="1"/>
    <col min="18" max="18" width="11.6640625" customWidth="1"/>
    <col min="19" max="19" width="11.33203125" customWidth="1"/>
  </cols>
  <sheetData>
    <row r="1" spans="1:20" ht="25" thickBot="1" x14ac:dyDescent="0.35">
      <c r="A1" s="2" t="s">
        <v>169</v>
      </c>
    </row>
    <row r="2" spans="1:20" ht="28.5" customHeight="1" thickBot="1" x14ac:dyDescent="0.25">
      <c r="A2" s="780" t="s">
        <v>3</v>
      </c>
      <c r="B2" s="781"/>
      <c r="C2" s="776"/>
      <c r="D2" s="776"/>
      <c r="E2" s="776"/>
      <c r="F2" s="776"/>
      <c r="G2" s="776"/>
      <c r="H2" s="776"/>
      <c r="I2" s="776"/>
      <c r="J2" s="3" t="s">
        <v>0</v>
      </c>
      <c r="K2" s="775"/>
      <c r="L2" s="776"/>
      <c r="M2" s="776"/>
      <c r="N2" s="3" t="s">
        <v>1</v>
      </c>
      <c r="O2" s="782"/>
      <c r="P2" s="783"/>
      <c r="Q2" s="783"/>
      <c r="R2" s="783"/>
      <c r="S2" s="784"/>
    </row>
    <row r="3" spans="1:20" ht="3.75" customHeight="1" thickBot="1" x14ac:dyDescent="0.25">
      <c r="A3" s="777"/>
      <c r="B3" s="778"/>
      <c r="C3" s="778"/>
      <c r="D3" s="778"/>
      <c r="E3" s="778"/>
      <c r="F3" s="778"/>
      <c r="G3" s="778"/>
      <c r="H3" s="778"/>
      <c r="I3" s="778"/>
      <c r="J3" s="778"/>
      <c r="K3" s="778"/>
      <c r="L3" s="778"/>
      <c r="M3" s="778"/>
      <c r="N3" s="778"/>
      <c r="O3" s="778"/>
      <c r="P3" s="778"/>
      <c r="Q3" s="778"/>
      <c r="R3" s="778"/>
      <c r="S3" s="779"/>
    </row>
    <row r="4" spans="1:20" ht="20.25" customHeight="1" x14ac:dyDescent="0.25">
      <c r="A4" s="785" t="s">
        <v>205</v>
      </c>
      <c r="B4" s="786"/>
      <c r="C4" s="786"/>
      <c r="D4" s="786"/>
      <c r="E4" s="786"/>
      <c r="F4" s="786"/>
      <c r="G4" s="786"/>
      <c r="H4" s="786"/>
      <c r="I4" s="786"/>
      <c r="J4" s="786"/>
      <c r="K4" s="786"/>
      <c r="L4" s="786"/>
      <c r="M4" s="786"/>
      <c r="N4" s="786"/>
      <c r="O4" s="639"/>
      <c r="P4" s="639"/>
      <c r="Q4" s="639"/>
      <c r="R4" s="639"/>
      <c r="S4" s="640"/>
    </row>
    <row r="5" spans="1:20" ht="22.5" customHeight="1" thickBot="1" x14ac:dyDescent="0.3">
      <c r="A5" s="787" t="s">
        <v>168</v>
      </c>
      <c r="B5" s="788"/>
      <c r="C5" s="788"/>
      <c r="D5" s="788"/>
      <c r="E5" s="788"/>
      <c r="F5" s="788"/>
      <c r="G5" s="788"/>
      <c r="H5" s="788"/>
      <c r="I5" s="788"/>
      <c r="J5" s="788"/>
      <c r="K5" s="788"/>
      <c r="L5" s="788"/>
      <c r="M5" s="788"/>
      <c r="N5" s="788"/>
      <c r="O5" s="788"/>
      <c r="P5" s="788"/>
      <c r="Q5" s="788"/>
      <c r="R5" s="788"/>
      <c r="S5" s="789"/>
    </row>
    <row r="6" spans="1:20" ht="31.5" customHeight="1" x14ac:dyDescent="0.2">
      <c r="A6" s="792" t="s">
        <v>40</v>
      </c>
      <c r="B6" s="794" t="s">
        <v>105</v>
      </c>
      <c r="C6" s="794" t="s">
        <v>106</v>
      </c>
      <c r="D6" s="794" t="s">
        <v>107</v>
      </c>
      <c r="E6" s="796" t="s">
        <v>170</v>
      </c>
      <c r="F6" s="790" t="s">
        <v>118</v>
      </c>
      <c r="G6" s="790" t="s">
        <v>171</v>
      </c>
      <c r="H6" s="790" t="s">
        <v>172</v>
      </c>
      <c r="I6" s="638" t="s">
        <v>129</v>
      </c>
      <c r="J6" s="637" t="s">
        <v>130</v>
      </c>
      <c r="K6" s="641" t="s">
        <v>158</v>
      </c>
      <c r="L6" s="637" t="s">
        <v>133</v>
      </c>
      <c r="M6" s="636" t="s">
        <v>134</v>
      </c>
      <c r="N6" s="642" t="s">
        <v>136</v>
      </c>
      <c r="O6" s="798" t="s">
        <v>173</v>
      </c>
      <c r="P6" s="800" t="s">
        <v>174</v>
      </c>
      <c r="Q6" s="4"/>
      <c r="R6" s="638" t="s">
        <v>139</v>
      </c>
      <c r="S6" s="636" t="str">
        <f>IF(K6="ASCENT EVENT","ASCENT TIME","FOOTLOCK TIME")</f>
        <v>ASCENT TIME</v>
      </c>
      <c r="T6" s="359"/>
    </row>
    <row r="7" spans="1:20" ht="17.25" customHeight="1" thickBot="1" x14ac:dyDescent="0.25">
      <c r="A7" s="793"/>
      <c r="B7" s="795"/>
      <c r="C7" s="795"/>
      <c r="D7" s="795"/>
      <c r="E7" s="797"/>
      <c r="F7" s="791"/>
      <c r="G7" s="791"/>
      <c r="H7" s="791"/>
      <c r="I7" s="355" t="s">
        <v>131</v>
      </c>
      <c r="J7" s="356" t="str">
        <f>IF(K6="ASCENT EVENT","(10 max)","(15 max)")</f>
        <v>(10 max)</v>
      </c>
      <c r="K7" s="486" t="str">
        <f>IF(K6="ASCENT EVENT","(25 max)","(20 max)")</f>
        <v>(25 max)</v>
      </c>
      <c r="L7" s="356" t="s">
        <v>218</v>
      </c>
      <c r="M7" s="354" t="s">
        <v>135</v>
      </c>
      <c r="N7" s="357" t="s">
        <v>137</v>
      </c>
      <c r="O7" s="799"/>
      <c r="P7" s="801"/>
      <c r="Q7" s="4"/>
      <c r="R7" s="355" t="s">
        <v>138</v>
      </c>
      <c r="S7" s="354" t="s">
        <v>138</v>
      </c>
      <c r="T7" s="359"/>
    </row>
    <row r="8" spans="1:20" ht="17.25" customHeight="1" x14ac:dyDescent="0.2">
      <c r="A8" s="487"/>
      <c r="B8" s="620" t="s">
        <v>167</v>
      </c>
      <c r="C8" s="488"/>
      <c r="D8" s="488"/>
      <c r="E8" s="578"/>
      <c r="F8" s="489"/>
      <c r="G8" s="579"/>
      <c r="H8" s="489"/>
      <c r="I8" s="490"/>
      <c r="J8" s="491"/>
      <c r="K8" s="491"/>
      <c r="L8" s="491"/>
      <c r="M8" s="492"/>
      <c r="N8" s="489"/>
      <c r="O8" s="490"/>
      <c r="P8" s="581"/>
      <c r="Q8" s="493"/>
      <c r="R8" s="490"/>
      <c r="S8" s="492"/>
      <c r="T8" s="309"/>
    </row>
    <row r="9" spans="1:20" x14ac:dyDescent="0.2">
      <c r="A9" s="232">
        <v>26</v>
      </c>
      <c r="B9" s="233" t="s">
        <v>233</v>
      </c>
      <c r="C9" s="233" t="s">
        <v>4</v>
      </c>
      <c r="D9" s="233" t="s">
        <v>234</v>
      </c>
      <c r="E9" s="380" t="s">
        <v>235</v>
      </c>
      <c r="F9" s="339">
        <f>IF(B9="","",IF(N9="","",RANK(N9,$N$9:$N$108,0)))</f>
        <v>12</v>
      </c>
      <c r="G9" s="580" t="str">
        <f t="shared" ref="G9:G40" si="0">IF(B9="","",IF(P9="","",RANK(P9,$P$9:$P$108,0)))</f>
        <v/>
      </c>
      <c r="H9" s="339">
        <f t="shared" ref="H9:H40" si="1">IF(B9="","",IF(O9="","",RANK(O9,$O$9:$O$108,0)))</f>
        <v>11</v>
      </c>
      <c r="I9" s="352">
        <f>'Aerial Rescue'!AC12</f>
        <v>19.666666666666668</v>
      </c>
      <c r="J9" s="351">
        <f>'Belayed Speed Climb'!S12</f>
        <v>6.7650000000000023</v>
      </c>
      <c r="K9" s="351">
        <f>IF(B9="","",IF($K$6="ASCENT EVENT",Ascent!AK10,'Secured Footlock'!AB12))</f>
        <v>3</v>
      </c>
      <c r="L9" s="92">
        <f>Throwline!AA7</f>
        <v>18</v>
      </c>
      <c r="M9" s="344">
        <f>'Work Climb'!AF13</f>
        <v>38.001999999999995</v>
      </c>
      <c r="N9" s="567">
        <f>IF(B9="","",IF(SUM(I9:M9)=0,"",SUM(I9:M9)))</f>
        <v>85.433666666666667</v>
      </c>
      <c r="O9" s="22">
        <f t="shared" ref="O9:O40" si="2">IF(B9="","",IF(E9="Female","",IF(N9="","",N9)))</f>
        <v>85.433666666666667</v>
      </c>
      <c r="P9" s="297" t="str">
        <f t="shared" ref="P9:P40" si="3">IF(B9="","",IF(E9="Male","",IF(N9="","",N9)))</f>
        <v/>
      </c>
      <c r="Q9" s="1"/>
      <c r="R9" s="352">
        <f>'Belayed Speed Climb'!R12</f>
        <v>36.806666666666665</v>
      </c>
      <c r="S9" s="344">
        <f>IF(B9="","",IF($K$6="ASCENT EVENT",Ascent!U10,'Secured Footlock'!AA12))</f>
        <v>32.966666666666669</v>
      </c>
      <c r="T9" s="308"/>
    </row>
    <row r="10" spans="1:20" x14ac:dyDescent="0.2">
      <c r="A10" s="210">
        <v>7</v>
      </c>
      <c r="B10" s="211" t="s">
        <v>236</v>
      </c>
      <c r="C10" s="211" t="s">
        <v>7</v>
      </c>
      <c r="D10" s="211" t="s">
        <v>234</v>
      </c>
      <c r="E10" s="571" t="s">
        <v>237</v>
      </c>
      <c r="F10" s="98">
        <f>IF(B10="","",IF(N10="","",RANK(N10,$N$9:$N$108,0)))</f>
        <v>24</v>
      </c>
      <c r="G10" s="582">
        <f t="shared" si="0"/>
        <v>5</v>
      </c>
      <c r="H10" s="574" t="str">
        <f t="shared" si="1"/>
        <v/>
      </c>
      <c r="I10" s="23">
        <f>'Aerial Rescue'!AC17</f>
        <v>8</v>
      </c>
      <c r="J10" s="31">
        <f>'Belayed Speed Climb'!S17</f>
        <v>0</v>
      </c>
      <c r="K10" s="430">
        <f>IF(B10="","",IF($K$6="ASCENT EVENT",Ascent!AK13,'Secured Footlock'!AB17))</f>
        <v>0</v>
      </c>
      <c r="L10" s="89">
        <f>Throwline!AA8</f>
        <v>5</v>
      </c>
      <c r="M10" s="298">
        <f>'Work Climb'!AF18</f>
        <v>7.333333333333333</v>
      </c>
      <c r="N10" s="568">
        <f t="shared" ref="N10:N73" si="4">IF(B10="","",IF(SUM(I10:M10)=0,"",SUM(I10:M10)))</f>
        <v>20.333333333333332</v>
      </c>
      <c r="O10" s="23" t="str">
        <f t="shared" si="2"/>
        <v/>
      </c>
      <c r="P10" s="298">
        <f t="shared" si="3"/>
        <v>20.333333333333332</v>
      </c>
      <c r="Q10" s="1"/>
      <c r="R10" s="23">
        <f>'Belayed Speed Climb'!R17</f>
        <v>94.546666666666681</v>
      </c>
      <c r="S10" s="432">
        <f>IF(B10="","",IF($K$6="ASCENT EVENT",Ascent!U13,'Secured Footlock'!AA17))</f>
        <v>44.52</v>
      </c>
      <c r="T10" s="308"/>
    </row>
    <row r="11" spans="1:20" x14ac:dyDescent="0.2">
      <c r="A11" s="208">
        <v>23</v>
      </c>
      <c r="B11" s="209" t="s">
        <v>238</v>
      </c>
      <c r="C11" s="209" t="s">
        <v>7</v>
      </c>
      <c r="D11" s="209" t="s">
        <v>234</v>
      </c>
      <c r="E11" s="573" t="s">
        <v>237</v>
      </c>
      <c r="F11" s="99">
        <f t="shared" ref="F11:F74" si="5">IF(B11="","",IF(N11="","",RANK(N11,$N$9:$N$108,0)))</f>
        <v>25</v>
      </c>
      <c r="G11" s="580">
        <f t="shared" si="0"/>
        <v>6</v>
      </c>
      <c r="H11" s="339" t="str">
        <f t="shared" si="1"/>
        <v/>
      </c>
      <c r="I11" s="22">
        <f>'Aerial Rescue'!AC22</f>
        <v>5.666666666666667</v>
      </c>
      <c r="J11" s="21">
        <f>'Belayed Speed Climb'!S22</f>
        <v>0</v>
      </c>
      <c r="K11" s="351">
        <f>IF(B11="","",IF($K$6="ASCENT EVENT",Ascent!AK16,'Secured Footlock'!AB22))</f>
        <v>0</v>
      </c>
      <c r="L11" s="88">
        <f>Throwline!AA9</f>
        <v>3</v>
      </c>
      <c r="M11" s="297">
        <f>'Work Climb'!AF23</f>
        <v>7</v>
      </c>
      <c r="N11" s="566">
        <f t="shared" si="4"/>
        <v>15.666666666666668</v>
      </c>
      <c r="O11" s="22" t="str">
        <f t="shared" si="2"/>
        <v/>
      </c>
      <c r="P11" s="297">
        <f t="shared" si="3"/>
        <v>15.666666666666668</v>
      </c>
      <c r="Q11" s="1"/>
      <c r="R11" s="22">
        <f>'Belayed Speed Climb'!R22</f>
        <v>264.05666666666667</v>
      </c>
      <c r="S11" s="344">
        <f>IF(B11="","",IF($K$6="ASCENT EVENT",Ascent!U16,'Secured Footlock'!AA22))</f>
        <v>77.833333333333329</v>
      </c>
      <c r="T11" s="308"/>
    </row>
    <row r="12" spans="1:20" x14ac:dyDescent="0.2">
      <c r="A12" s="210">
        <v>4</v>
      </c>
      <c r="B12" s="211" t="s">
        <v>239</v>
      </c>
      <c r="C12" s="211" t="s">
        <v>7</v>
      </c>
      <c r="D12" s="211" t="s">
        <v>234</v>
      </c>
      <c r="E12" s="571" t="s">
        <v>237</v>
      </c>
      <c r="F12" s="98">
        <f t="shared" si="5"/>
        <v>5</v>
      </c>
      <c r="G12" s="582">
        <f t="shared" si="0"/>
        <v>1</v>
      </c>
      <c r="H12" s="574" t="str">
        <f t="shared" si="1"/>
        <v/>
      </c>
      <c r="I12" s="23">
        <f>'Aerial Rescue'!AC27</f>
        <v>26.333333333333332</v>
      </c>
      <c r="J12" s="31">
        <f>'Belayed Speed Climb'!S27</f>
        <v>10</v>
      </c>
      <c r="K12" s="430">
        <f>IF(B12="","",IF($K$6="ASCENT EVENT",Ascent!AK19,'Secured Footlock'!AB27))</f>
        <v>23</v>
      </c>
      <c r="L12" s="89">
        <f>Throwline!AA10</f>
        <v>12</v>
      </c>
      <c r="M12" s="298">
        <f>'Work Climb'!AF28</f>
        <v>55.666666666666671</v>
      </c>
      <c r="N12" s="568">
        <f t="shared" si="4"/>
        <v>127</v>
      </c>
      <c r="O12" s="23" t="str">
        <f t="shared" si="2"/>
        <v/>
      </c>
      <c r="P12" s="298">
        <f t="shared" si="3"/>
        <v>127</v>
      </c>
      <c r="Q12" s="1"/>
      <c r="R12" s="23">
        <f>'Belayed Speed Climb'!R27</f>
        <v>72.36</v>
      </c>
      <c r="S12" s="432">
        <f>IF(B12="","",IF($K$6="ASCENT EVENT",Ascent!U19,'Secured Footlock'!AA27))</f>
        <v>19.536666666666665</v>
      </c>
      <c r="T12" s="308"/>
    </row>
    <row r="13" spans="1:20" x14ac:dyDescent="0.2">
      <c r="A13" s="208">
        <v>10</v>
      </c>
      <c r="B13" s="209" t="s">
        <v>240</v>
      </c>
      <c r="C13" s="209" t="s">
        <v>8</v>
      </c>
      <c r="D13" s="209" t="s">
        <v>234</v>
      </c>
      <c r="E13" s="573" t="s">
        <v>237</v>
      </c>
      <c r="F13" s="99">
        <f t="shared" si="5"/>
        <v>23</v>
      </c>
      <c r="G13" s="580">
        <f t="shared" si="0"/>
        <v>4</v>
      </c>
      <c r="H13" s="339" t="str">
        <f t="shared" si="1"/>
        <v/>
      </c>
      <c r="I13" s="22">
        <f>'Aerial Rescue'!AC32</f>
        <v>5</v>
      </c>
      <c r="J13" s="21">
        <f>'Belayed Speed Climb'!S32</f>
        <v>0</v>
      </c>
      <c r="K13" s="351">
        <f>IF(B13="","",IF($K$6="ASCENT EVENT",Ascent!AK22,'Secured Footlock'!AB32))</f>
        <v>0</v>
      </c>
      <c r="L13" s="88">
        <f>Throwline!AA11</f>
        <v>3</v>
      </c>
      <c r="M13" s="297">
        <f>'Work Climb'!AF33</f>
        <v>12.333333333333334</v>
      </c>
      <c r="N13" s="566">
        <f t="shared" si="4"/>
        <v>20.333333333333336</v>
      </c>
      <c r="O13" s="22" t="str">
        <f t="shared" si="2"/>
        <v/>
      </c>
      <c r="P13" s="297">
        <f t="shared" si="3"/>
        <v>20.333333333333336</v>
      </c>
      <c r="Q13" s="1"/>
      <c r="R13" s="22">
        <f>'Belayed Speed Climb'!R32</f>
        <v>125.54333333333334</v>
      </c>
      <c r="S13" s="344" t="str">
        <f>IF(B13="","",IF($K$6="ASCENT EVENT",Ascent!U22,'Secured Footlock'!AA32))</f>
        <v>TO</v>
      </c>
      <c r="T13" s="308"/>
    </row>
    <row r="14" spans="1:20" x14ac:dyDescent="0.2">
      <c r="A14" s="210">
        <v>16</v>
      </c>
      <c r="B14" s="211" t="s">
        <v>241</v>
      </c>
      <c r="C14" s="211" t="s">
        <v>6</v>
      </c>
      <c r="D14" s="211" t="s">
        <v>234</v>
      </c>
      <c r="E14" s="571" t="s">
        <v>237</v>
      </c>
      <c r="F14" s="98">
        <f t="shared" si="5"/>
        <v>27</v>
      </c>
      <c r="G14" s="582">
        <f t="shared" si="0"/>
        <v>8</v>
      </c>
      <c r="H14" s="574" t="str">
        <f t="shared" si="1"/>
        <v/>
      </c>
      <c r="I14" s="23" t="str">
        <f>'Aerial Rescue'!AC37</f>
        <v/>
      </c>
      <c r="J14" s="31" t="str">
        <f>'Belayed Speed Climb'!S37</f>
        <v/>
      </c>
      <c r="K14" s="430" t="str">
        <f>IF(B14="","",IF($K$6="ASCENT EVENT",Ascent!AK25,'Secured Footlock'!AB37))</f>
        <v/>
      </c>
      <c r="L14" s="89" t="str">
        <f>Throwline!AA12</f>
        <v/>
      </c>
      <c r="M14" s="298">
        <f>'Work Climb'!AF38</f>
        <v>7</v>
      </c>
      <c r="N14" s="568">
        <f t="shared" si="4"/>
        <v>7</v>
      </c>
      <c r="O14" s="23" t="str">
        <f t="shared" si="2"/>
        <v/>
      </c>
      <c r="P14" s="298">
        <f t="shared" si="3"/>
        <v>7</v>
      </c>
      <c r="Q14" s="1"/>
      <c r="R14" s="23" t="str">
        <f>'Belayed Speed Climb'!R37</f>
        <v/>
      </c>
      <c r="S14" s="432" t="str">
        <f>IF(B14="","",IF($K$6="ASCENT EVENT",Ascent!U25,'Secured Footlock'!AA37))</f>
        <v/>
      </c>
      <c r="T14" s="308"/>
    </row>
    <row r="15" spans="1:20" x14ac:dyDescent="0.2">
      <c r="A15" s="208">
        <v>18</v>
      </c>
      <c r="B15" s="209" t="s">
        <v>242</v>
      </c>
      <c r="C15" s="209" t="s">
        <v>4</v>
      </c>
      <c r="D15" s="209" t="s">
        <v>234</v>
      </c>
      <c r="E15" s="573" t="s">
        <v>235</v>
      </c>
      <c r="F15" s="99">
        <f t="shared" si="5"/>
        <v>13</v>
      </c>
      <c r="G15" s="580" t="str">
        <f t="shared" si="0"/>
        <v/>
      </c>
      <c r="H15" s="339">
        <f t="shared" si="1"/>
        <v>12</v>
      </c>
      <c r="I15" s="22">
        <f>'Aerial Rescue'!AC42</f>
        <v>10.333333333333334</v>
      </c>
      <c r="J15" s="21">
        <f>'Belayed Speed Climb'!S42</f>
        <v>0</v>
      </c>
      <c r="K15" s="351">
        <f>IF(B15="","",IF($K$6="ASCENT EVENT",Ascent!AK28,'Secured Footlock'!AB42))</f>
        <v>0.3333333333333286</v>
      </c>
      <c r="L15" s="88">
        <f>Throwline!AA13</f>
        <v>23</v>
      </c>
      <c r="M15" s="297">
        <f>'Work Climb'!AF43</f>
        <v>42.508333333333333</v>
      </c>
      <c r="N15" s="566">
        <f t="shared" si="4"/>
        <v>76.174999999999997</v>
      </c>
      <c r="O15" s="22">
        <f t="shared" si="2"/>
        <v>76.174999999999997</v>
      </c>
      <c r="P15" s="297" t="str">
        <f t="shared" si="3"/>
        <v/>
      </c>
      <c r="Q15" s="1"/>
      <c r="R15" s="22">
        <f>'Belayed Speed Climb'!R42</f>
        <v>70.92</v>
      </c>
      <c r="S15" s="344">
        <f>IF(B15="","",IF($K$6="ASCENT EVENT",Ascent!U28,'Secured Footlock'!AA42))</f>
        <v>30.383333333333336</v>
      </c>
      <c r="T15" s="308"/>
    </row>
    <row r="16" spans="1:20" x14ac:dyDescent="0.2">
      <c r="A16" s="210">
        <v>8</v>
      </c>
      <c r="B16" s="211" t="s">
        <v>243</v>
      </c>
      <c r="C16" s="211" t="s">
        <v>6</v>
      </c>
      <c r="D16" s="211" t="s">
        <v>234</v>
      </c>
      <c r="E16" s="571" t="s">
        <v>237</v>
      </c>
      <c r="F16" s="98">
        <f t="shared" si="5"/>
        <v>21</v>
      </c>
      <c r="G16" s="582">
        <f t="shared" si="0"/>
        <v>2</v>
      </c>
      <c r="H16" s="574" t="str">
        <f t="shared" si="1"/>
        <v/>
      </c>
      <c r="I16" s="23">
        <f>'Aerial Rescue'!AC47</f>
        <v>8</v>
      </c>
      <c r="J16" s="31">
        <f>'Belayed Speed Climb'!S47</f>
        <v>0</v>
      </c>
      <c r="K16" s="430">
        <f>IF(B16="","",IF($K$6="ASCENT EVENT",Ascent!AK31,'Secured Footlock'!AB47))</f>
        <v>2</v>
      </c>
      <c r="L16" s="89">
        <f>Throwline!AA14</f>
        <v>11</v>
      </c>
      <c r="M16" s="298">
        <f>'Work Climb'!AF48</f>
        <v>7.333333333333333</v>
      </c>
      <c r="N16" s="568">
        <f t="shared" si="4"/>
        <v>28.333333333333332</v>
      </c>
      <c r="O16" s="23" t="str">
        <f t="shared" si="2"/>
        <v/>
      </c>
      <c r="P16" s="298">
        <f t="shared" si="3"/>
        <v>28.333333333333332</v>
      </c>
      <c r="Q16" s="1"/>
      <c r="R16" s="23">
        <f>'Belayed Speed Climb'!R47</f>
        <v>165.37333333333333</v>
      </c>
      <c r="S16" s="432">
        <f>IF(B16="","",IF($K$6="ASCENT EVENT",Ascent!U31,'Secured Footlock'!AA47))</f>
        <v>42.963333333333331</v>
      </c>
      <c r="T16" s="308"/>
    </row>
    <row r="17" spans="1:20" x14ac:dyDescent="0.2">
      <c r="A17" s="208">
        <v>24</v>
      </c>
      <c r="B17" s="209" t="s">
        <v>244</v>
      </c>
      <c r="C17" s="209" t="s">
        <v>7</v>
      </c>
      <c r="D17" s="209" t="s">
        <v>234</v>
      </c>
      <c r="E17" s="573" t="s">
        <v>235</v>
      </c>
      <c r="F17" s="99">
        <f t="shared" si="5"/>
        <v>11</v>
      </c>
      <c r="G17" s="580" t="str">
        <f t="shared" si="0"/>
        <v/>
      </c>
      <c r="H17" s="339">
        <f t="shared" si="1"/>
        <v>10</v>
      </c>
      <c r="I17" s="22">
        <f>'Aerial Rescue'!AC52</f>
        <v>12</v>
      </c>
      <c r="J17" s="21">
        <f>'Belayed Speed Climb'!S52</f>
        <v>7.0516666666666641</v>
      </c>
      <c r="K17" s="351">
        <f>IF(B17="","",IF($K$6="ASCENT EVENT",Ascent!AK34,'Secured Footlock'!AB52))</f>
        <v>1</v>
      </c>
      <c r="L17" s="88">
        <f>Throwline!AA15</f>
        <v>15</v>
      </c>
      <c r="M17" s="297">
        <f>'Work Climb'!AF53</f>
        <v>53.108166666666669</v>
      </c>
      <c r="N17" s="566">
        <f t="shared" si="4"/>
        <v>88.159833333333324</v>
      </c>
      <c r="O17" s="22">
        <f t="shared" si="2"/>
        <v>88.159833333333324</v>
      </c>
      <c r="P17" s="297" t="str">
        <f t="shared" si="3"/>
        <v/>
      </c>
      <c r="Q17" s="1"/>
      <c r="R17" s="22">
        <f>'Belayed Speed Climb'!R52</f>
        <v>36.233333333333341</v>
      </c>
      <c r="S17" s="344">
        <f>IF(B17="","",IF($K$6="ASCENT EVENT",Ascent!U34,'Secured Footlock'!AA52))</f>
        <v>63.603333333333332</v>
      </c>
      <c r="T17" s="308"/>
    </row>
    <row r="18" spans="1:20" x14ac:dyDescent="0.2">
      <c r="A18" s="210">
        <v>25</v>
      </c>
      <c r="B18" s="211" t="s">
        <v>245</v>
      </c>
      <c r="C18" s="211" t="s">
        <v>6</v>
      </c>
      <c r="D18" s="211" t="s">
        <v>234</v>
      </c>
      <c r="E18" s="571" t="s">
        <v>235</v>
      </c>
      <c r="F18" s="98">
        <f t="shared" si="5"/>
        <v>14</v>
      </c>
      <c r="G18" s="582" t="str">
        <f t="shared" si="0"/>
        <v/>
      </c>
      <c r="H18" s="574">
        <f t="shared" si="1"/>
        <v>13</v>
      </c>
      <c r="I18" s="23">
        <f>'Aerial Rescue'!AC57</f>
        <v>4</v>
      </c>
      <c r="J18" s="31">
        <f>'Belayed Speed Climb'!S57</f>
        <v>0</v>
      </c>
      <c r="K18" s="430" t="str">
        <f>IF(B18="","",IF($K$6="ASCENT EVENT",Ascent!AK37,'Secured Footlock'!AB57))</f>
        <v/>
      </c>
      <c r="L18" s="89">
        <f>Throwline!AA16</f>
        <v>19</v>
      </c>
      <c r="M18" s="298">
        <f>'Work Climb'!AF58</f>
        <v>45.311666666666667</v>
      </c>
      <c r="N18" s="568">
        <f t="shared" si="4"/>
        <v>68.311666666666667</v>
      </c>
      <c r="O18" s="23">
        <f t="shared" si="2"/>
        <v>68.311666666666667</v>
      </c>
      <c r="P18" s="298" t="str">
        <f t="shared" si="3"/>
        <v/>
      </c>
      <c r="Q18" s="1"/>
      <c r="R18" s="23">
        <f>'Belayed Speed Climb'!R57</f>
        <v>51.916666666666664</v>
      </c>
      <c r="S18" s="432" t="str">
        <f>IF(B18="","",IF($K$6="ASCENT EVENT",Ascent!U37,'Secured Footlock'!AA57))</f>
        <v/>
      </c>
      <c r="T18" s="308"/>
    </row>
    <row r="19" spans="1:20" x14ac:dyDescent="0.2">
      <c r="A19" s="208">
        <v>9</v>
      </c>
      <c r="B19" s="209" t="s">
        <v>246</v>
      </c>
      <c r="C19" s="209" t="s">
        <v>5</v>
      </c>
      <c r="D19" s="209" t="s">
        <v>234</v>
      </c>
      <c r="E19" s="573" t="s">
        <v>237</v>
      </c>
      <c r="F19" s="99">
        <f t="shared" si="5"/>
        <v>22</v>
      </c>
      <c r="G19" s="580">
        <f t="shared" si="0"/>
        <v>3</v>
      </c>
      <c r="H19" s="339" t="str">
        <f t="shared" si="1"/>
        <v/>
      </c>
      <c r="I19" s="22">
        <f>'Aerial Rescue'!AC62</f>
        <v>2.6666666666666665</v>
      </c>
      <c r="J19" s="21">
        <f>'Belayed Speed Climb'!S62</f>
        <v>0</v>
      </c>
      <c r="K19" s="351">
        <f>IF(B19="","",IF($K$6="ASCENT EVENT",Ascent!AK40,'Secured Footlock'!AB62))</f>
        <v>0</v>
      </c>
      <c r="L19" s="88">
        <f>Throwline!AA17</f>
        <v>15</v>
      </c>
      <c r="M19" s="297">
        <f>'Work Climb'!AF63</f>
        <v>7</v>
      </c>
      <c r="N19" s="566">
        <f t="shared" si="4"/>
        <v>24.666666666666668</v>
      </c>
      <c r="O19" s="22" t="str">
        <f t="shared" si="2"/>
        <v/>
      </c>
      <c r="P19" s="297">
        <f t="shared" si="3"/>
        <v>24.666666666666668</v>
      </c>
      <c r="Q19" s="1"/>
      <c r="R19" s="22">
        <f>'Belayed Speed Climb'!R62</f>
        <v>170.63333333333333</v>
      </c>
      <c r="S19" s="344">
        <f>IF(B19="","",IF($K$6="ASCENT EVENT",Ascent!U40,'Secured Footlock'!AA62))</f>
        <v>64.703333333333333</v>
      </c>
      <c r="T19" s="308"/>
    </row>
    <row r="20" spans="1:20" x14ac:dyDescent="0.2">
      <c r="A20" s="210">
        <v>19</v>
      </c>
      <c r="B20" s="211" t="s">
        <v>247</v>
      </c>
      <c r="C20" s="211" t="s">
        <v>4</v>
      </c>
      <c r="D20" s="211" t="s">
        <v>234</v>
      </c>
      <c r="E20" s="571" t="s">
        <v>235</v>
      </c>
      <c r="F20" s="98">
        <f t="shared" si="5"/>
        <v>19</v>
      </c>
      <c r="G20" s="582" t="str">
        <f t="shared" si="0"/>
        <v/>
      </c>
      <c r="H20" s="574">
        <f t="shared" si="1"/>
        <v>18</v>
      </c>
      <c r="I20" s="23">
        <f>'Aerial Rescue'!AC67</f>
        <v>5</v>
      </c>
      <c r="J20" s="31">
        <f>'Belayed Speed Climb'!S67</f>
        <v>0</v>
      </c>
      <c r="K20" s="430">
        <f>IF(B20="","",IF($K$6="ASCENT EVENT",Ascent!AK43,'Secured Footlock'!AB67))</f>
        <v>1</v>
      </c>
      <c r="L20" s="89">
        <f>Throwline!AA18</f>
        <v>14</v>
      </c>
      <c r="M20" s="298">
        <f>'Work Climb'!AF68</f>
        <v>15</v>
      </c>
      <c r="N20" s="568">
        <f t="shared" si="4"/>
        <v>35</v>
      </c>
      <c r="O20" s="23">
        <f t="shared" si="2"/>
        <v>35</v>
      </c>
      <c r="P20" s="298" t="str">
        <f t="shared" si="3"/>
        <v/>
      </c>
      <c r="Q20" s="1"/>
      <c r="R20" s="23">
        <f>'Belayed Speed Climb'!R67</f>
        <v>109.2</v>
      </c>
      <c r="S20" s="432">
        <f>IF(B20="","",IF($K$6="ASCENT EVENT",Ascent!U43,'Secured Footlock'!AA67))</f>
        <v>43.763333333333328</v>
      </c>
      <c r="T20" s="308"/>
    </row>
    <row r="21" spans="1:20" x14ac:dyDescent="0.2">
      <c r="A21" s="208">
        <v>5</v>
      </c>
      <c r="B21" s="209" t="s">
        <v>248</v>
      </c>
      <c r="C21" s="209" t="s">
        <v>5</v>
      </c>
      <c r="D21" s="209" t="s">
        <v>234</v>
      </c>
      <c r="E21" s="573" t="s">
        <v>235</v>
      </c>
      <c r="F21" s="99">
        <f t="shared" si="5"/>
        <v>2</v>
      </c>
      <c r="G21" s="580" t="str">
        <f t="shared" si="0"/>
        <v/>
      </c>
      <c r="H21" s="339">
        <f t="shared" si="1"/>
        <v>2</v>
      </c>
      <c r="I21" s="22">
        <f>'Aerial Rescue'!AC72</f>
        <v>32</v>
      </c>
      <c r="J21" s="21">
        <f>'Belayed Speed Climb'!S72</f>
        <v>9.4750000000000014</v>
      </c>
      <c r="K21" s="351">
        <f>IF(B21="","",IF($K$6="ASCENT EVENT",Ascent!AK46,'Secured Footlock'!AB72))</f>
        <v>20.18</v>
      </c>
      <c r="L21" s="88">
        <f>Throwline!AA19</f>
        <v>31</v>
      </c>
      <c r="M21" s="297">
        <f>'Work Climb'!AF73</f>
        <v>54.639833333333328</v>
      </c>
      <c r="N21" s="566">
        <f t="shared" si="4"/>
        <v>147.29483333333332</v>
      </c>
      <c r="O21" s="22">
        <f t="shared" si="2"/>
        <v>147.29483333333332</v>
      </c>
      <c r="P21" s="297" t="str">
        <f t="shared" si="3"/>
        <v/>
      </c>
      <c r="Q21" s="1"/>
      <c r="R21" s="22">
        <f>'Belayed Speed Climb'!R72</f>
        <v>31.386666666666667</v>
      </c>
      <c r="S21" s="344">
        <f>IF(B21="","",IF($K$6="ASCENT EVENT",Ascent!U46,'Secured Footlock'!AA72))</f>
        <v>14.536666666666667</v>
      </c>
      <c r="T21" s="308"/>
    </row>
    <row r="22" spans="1:20" x14ac:dyDescent="0.2">
      <c r="A22" s="210">
        <v>14</v>
      </c>
      <c r="B22" s="211" t="s">
        <v>249</v>
      </c>
      <c r="C22" s="211" t="s">
        <v>5</v>
      </c>
      <c r="D22" s="211" t="s">
        <v>234</v>
      </c>
      <c r="E22" s="571" t="s">
        <v>235</v>
      </c>
      <c r="F22" s="98">
        <f t="shared" si="5"/>
        <v>15</v>
      </c>
      <c r="G22" s="582" t="str">
        <f t="shared" si="0"/>
        <v/>
      </c>
      <c r="H22" s="574">
        <f t="shared" si="1"/>
        <v>14</v>
      </c>
      <c r="I22" s="23">
        <f>'Aerial Rescue'!AC77</f>
        <v>8.3333333333333339</v>
      </c>
      <c r="J22" s="31">
        <f>'Belayed Speed Climb'!S77</f>
        <v>3.3233333333333359</v>
      </c>
      <c r="K22" s="430">
        <f>IF(B22="","",IF($K$6="ASCENT EVENT",Ascent!AK49,'Secured Footlock'!AB77))</f>
        <v>16.776666666666664</v>
      </c>
      <c r="L22" s="89">
        <f>Throwline!AA20</f>
        <v>18</v>
      </c>
      <c r="M22" s="298">
        <f>'Work Climb'!AF78</f>
        <v>20</v>
      </c>
      <c r="N22" s="568">
        <f t="shared" si="4"/>
        <v>66.433333333333337</v>
      </c>
      <c r="O22" s="23">
        <f t="shared" si="2"/>
        <v>66.433333333333337</v>
      </c>
      <c r="P22" s="298" t="str">
        <f t="shared" si="3"/>
        <v/>
      </c>
      <c r="Q22" s="1"/>
      <c r="R22" s="23">
        <f>'Belayed Speed Climb'!R77</f>
        <v>43.69</v>
      </c>
      <c r="S22" s="432">
        <f>IF(B22="","",IF($K$6="ASCENT EVENT",Ascent!U49,'Secured Footlock'!AA77))</f>
        <v>17.940000000000001</v>
      </c>
      <c r="T22" s="308"/>
    </row>
    <row r="23" spans="1:20" x14ac:dyDescent="0.2">
      <c r="A23" s="208">
        <v>1</v>
      </c>
      <c r="B23" s="209" t="s">
        <v>250</v>
      </c>
      <c r="C23" s="209" t="s">
        <v>4</v>
      </c>
      <c r="D23" s="209" t="s">
        <v>234</v>
      </c>
      <c r="E23" s="573" t="s">
        <v>235</v>
      </c>
      <c r="F23" s="99">
        <f t="shared" si="5"/>
        <v>4</v>
      </c>
      <c r="G23" s="580" t="str">
        <f t="shared" si="0"/>
        <v/>
      </c>
      <c r="H23" s="339">
        <f t="shared" si="1"/>
        <v>4</v>
      </c>
      <c r="I23" s="22">
        <f>'Aerial Rescue'!AC82</f>
        <v>29.333333333333332</v>
      </c>
      <c r="J23" s="21">
        <f>'Belayed Speed Climb'!S82</f>
        <v>3.7433333333333341</v>
      </c>
      <c r="K23" s="351">
        <f>IF(B23="","",IF($K$6="ASCENT EVENT",Ascent!AK52,'Secured Footlock'!AB82))</f>
        <v>22.54</v>
      </c>
      <c r="L23" s="88">
        <f>Throwline!AA21</f>
        <v>22</v>
      </c>
      <c r="M23" s="297">
        <f>'Work Climb'!AF83</f>
        <v>53.69016666666667</v>
      </c>
      <c r="N23" s="566">
        <f t="shared" si="4"/>
        <v>131.30683333333334</v>
      </c>
      <c r="O23" s="22">
        <f t="shared" si="2"/>
        <v>131.30683333333334</v>
      </c>
      <c r="P23" s="297" t="str">
        <f t="shared" si="3"/>
        <v/>
      </c>
      <c r="Q23" s="1"/>
      <c r="R23" s="22">
        <f>'Belayed Speed Climb'!R82</f>
        <v>42.85</v>
      </c>
      <c r="S23" s="344">
        <f>IF(B23="","",IF($K$6="ASCENT EVENT",Ascent!U52,'Secured Footlock'!AA82))</f>
        <v>13.176666666666668</v>
      </c>
      <c r="T23" s="308"/>
    </row>
    <row r="24" spans="1:20" x14ac:dyDescent="0.2">
      <c r="A24" s="210">
        <v>15</v>
      </c>
      <c r="B24" s="211" t="s">
        <v>251</v>
      </c>
      <c r="C24" s="211" t="s">
        <v>8</v>
      </c>
      <c r="D24" s="211" t="s">
        <v>234</v>
      </c>
      <c r="E24" s="571" t="s">
        <v>237</v>
      </c>
      <c r="F24" s="98">
        <f t="shared" si="5"/>
        <v>26</v>
      </c>
      <c r="G24" s="582">
        <f t="shared" si="0"/>
        <v>7</v>
      </c>
      <c r="H24" s="574" t="str">
        <f t="shared" si="1"/>
        <v/>
      </c>
      <c r="I24" s="23">
        <f>'Aerial Rescue'!AC87</f>
        <v>7.333333333333333</v>
      </c>
      <c r="J24" s="31">
        <f>'Belayed Speed Climb'!S87</f>
        <v>0</v>
      </c>
      <c r="K24" s="430">
        <f>IF(B24="","",IF($K$6="ASCENT EVENT",Ascent!AK55,'Secured Footlock'!AB87))</f>
        <v>3</v>
      </c>
      <c r="L24" s="89">
        <f>Throwline!AA22</f>
        <v>0</v>
      </c>
      <c r="M24" s="298">
        <f>'Work Climb'!AF88</f>
        <v>2</v>
      </c>
      <c r="N24" s="568">
        <f t="shared" si="4"/>
        <v>12.333333333333332</v>
      </c>
      <c r="O24" s="23" t="str">
        <f t="shared" si="2"/>
        <v/>
      </c>
      <c r="P24" s="298">
        <f t="shared" si="3"/>
        <v>12.333333333333332</v>
      </c>
      <c r="Q24" s="1"/>
      <c r="R24" s="23">
        <f>'Belayed Speed Climb'!R87</f>
        <v>474.48</v>
      </c>
      <c r="S24" s="432">
        <f>IF(B24="","",IF($K$6="ASCENT EVENT",Ascent!U55,'Secured Footlock'!AA87))</f>
        <v>43.063333333333333</v>
      </c>
      <c r="T24" s="308"/>
    </row>
    <row r="25" spans="1:20" x14ac:dyDescent="0.2">
      <c r="A25" s="208">
        <v>27</v>
      </c>
      <c r="B25" s="209" t="s">
        <v>252</v>
      </c>
      <c r="C25" s="209" t="s">
        <v>5</v>
      </c>
      <c r="D25" s="209" t="s">
        <v>234</v>
      </c>
      <c r="E25" s="573" t="s">
        <v>235</v>
      </c>
      <c r="F25" s="99">
        <f t="shared" si="5"/>
        <v>9</v>
      </c>
      <c r="G25" s="580" t="str">
        <f t="shared" si="0"/>
        <v/>
      </c>
      <c r="H25" s="339">
        <f t="shared" si="1"/>
        <v>8</v>
      </c>
      <c r="I25" s="22">
        <f>'Aerial Rescue'!AC92</f>
        <v>16.333333333333332</v>
      </c>
      <c r="J25" s="21">
        <f>'Belayed Speed Climb'!S92</f>
        <v>2.0700000000000021</v>
      </c>
      <c r="K25" s="351">
        <f>IF(B25="","",IF($K$6="ASCENT EVENT",Ascent!AK58,'Secured Footlock'!AB92))</f>
        <v>13.066666666666665</v>
      </c>
      <c r="L25" s="88">
        <f>Throwline!AA23</f>
        <v>19</v>
      </c>
      <c r="M25" s="297">
        <f>'Work Climb'!AF93</f>
        <v>46.706833333333336</v>
      </c>
      <c r="N25" s="566">
        <f t="shared" si="4"/>
        <v>97.176833333333335</v>
      </c>
      <c r="O25" s="22">
        <f t="shared" si="2"/>
        <v>97.176833333333335</v>
      </c>
      <c r="P25" s="297" t="str">
        <f t="shared" si="3"/>
        <v/>
      </c>
      <c r="Q25" s="1"/>
      <c r="R25" s="22">
        <f>'Belayed Speed Climb'!R92</f>
        <v>46.196666666666665</v>
      </c>
      <c r="S25" s="344">
        <f>IF(B25="","",IF($K$6="ASCENT EVENT",Ascent!U58,'Secured Footlock'!AA92))</f>
        <v>18.650000000000002</v>
      </c>
      <c r="T25" s="308"/>
    </row>
    <row r="26" spans="1:20" x14ac:dyDescent="0.2">
      <c r="A26" s="210">
        <v>12</v>
      </c>
      <c r="B26" s="211" t="s">
        <v>253</v>
      </c>
      <c r="C26" s="211" t="s">
        <v>7</v>
      </c>
      <c r="D26" s="211" t="s">
        <v>234</v>
      </c>
      <c r="E26" s="571" t="s">
        <v>235</v>
      </c>
      <c r="F26" s="98">
        <f t="shared" si="5"/>
        <v>1</v>
      </c>
      <c r="G26" s="582" t="str">
        <f t="shared" si="0"/>
        <v/>
      </c>
      <c r="H26" s="574">
        <f t="shared" si="1"/>
        <v>1</v>
      </c>
      <c r="I26" s="23">
        <f>'Aerial Rescue'!AC97</f>
        <v>48</v>
      </c>
      <c r="J26" s="31">
        <f>'Belayed Speed Climb'!S97</f>
        <v>10</v>
      </c>
      <c r="K26" s="430">
        <f>IF(B26="","",IF($K$6="ASCENT EVENT",Ascent!AK61,'Secured Footlock'!AB97))</f>
        <v>22.19</v>
      </c>
      <c r="L26" s="89">
        <f>Throwline!AA24</f>
        <v>35</v>
      </c>
      <c r="M26" s="298">
        <f>'Work Climb'!AF98</f>
        <v>53.016333333333336</v>
      </c>
      <c r="N26" s="568">
        <f t="shared" si="4"/>
        <v>168.20633333333333</v>
      </c>
      <c r="O26" s="23">
        <f t="shared" si="2"/>
        <v>168.20633333333333</v>
      </c>
      <c r="P26" s="298" t="str">
        <f t="shared" si="3"/>
        <v/>
      </c>
      <c r="Q26" s="1"/>
      <c r="R26" s="23">
        <f>'Belayed Speed Climb'!R97</f>
        <v>30.33666666666667</v>
      </c>
      <c r="S26" s="432">
        <f>IF(B26="","",IF($K$6="ASCENT EVENT",Ascent!U61,'Secured Footlock'!AA97))</f>
        <v>14.526666666666666</v>
      </c>
      <c r="T26" s="308"/>
    </row>
    <row r="27" spans="1:20" x14ac:dyDescent="0.2">
      <c r="A27" s="208">
        <v>13</v>
      </c>
      <c r="B27" s="209" t="s">
        <v>254</v>
      </c>
      <c r="C27" s="209" t="s">
        <v>6</v>
      </c>
      <c r="D27" s="209" t="s">
        <v>234</v>
      </c>
      <c r="E27" s="573" t="s">
        <v>235</v>
      </c>
      <c r="F27" s="99">
        <f t="shared" si="5"/>
        <v>8</v>
      </c>
      <c r="G27" s="580" t="str">
        <f t="shared" si="0"/>
        <v/>
      </c>
      <c r="H27" s="339">
        <f t="shared" si="1"/>
        <v>7</v>
      </c>
      <c r="I27" s="22">
        <f>'Aerial Rescue'!AC102</f>
        <v>22.333333333333332</v>
      </c>
      <c r="J27" s="21">
        <f>'Belayed Speed Climb'!S102</f>
        <v>4.0416666666666696</v>
      </c>
      <c r="K27" s="351">
        <f>IF(B27="","",IF($K$6="ASCENT EVENT",Ascent!AK64,'Secured Footlock'!AB102))</f>
        <v>17.193333333333328</v>
      </c>
      <c r="L27" s="88">
        <f>Throwline!AA25</f>
        <v>16</v>
      </c>
      <c r="M27" s="297">
        <f>'Work Climb'!AF103</f>
        <v>48.092833333333331</v>
      </c>
      <c r="N27" s="566">
        <f t="shared" si="4"/>
        <v>107.66116666666666</v>
      </c>
      <c r="O27" s="22">
        <f t="shared" si="2"/>
        <v>107.66116666666666</v>
      </c>
      <c r="P27" s="297" t="str">
        <f t="shared" si="3"/>
        <v/>
      </c>
      <c r="Q27" s="1"/>
      <c r="R27" s="22">
        <f>'Belayed Speed Climb'!R102</f>
        <v>42.25333333333333</v>
      </c>
      <c r="S27" s="344">
        <f>IF(B27="","",IF($K$6="ASCENT EVENT",Ascent!U64,'Secured Footlock'!AA102))</f>
        <v>17.523333333333337</v>
      </c>
      <c r="T27" s="308"/>
    </row>
    <row r="28" spans="1:20" x14ac:dyDescent="0.2">
      <c r="A28" s="210">
        <v>11</v>
      </c>
      <c r="B28" s="211" t="s">
        <v>255</v>
      </c>
      <c r="C28" s="211" t="s">
        <v>8</v>
      </c>
      <c r="D28" s="211" t="s">
        <v>234</v>
      </c>
      <c r="E28" s="571" t="s">
        <v>235</v>
      </c>
      <c r="F28" s="98">
        <f t="shared" si="5"/>
        <v>7</v>
      </c>
      <c r="G28" s="582" t="str">
        <f t="shared" si="0"/>
        <v/>
      </c>
      <c r="H28" s="574">
        <f t="shared" si="1"/>
        <v>6</v>
      </c>
      <c r="I28" s="23">
        <f>'Aerial Rescue'!AC107</f>
        <v>30.333333333333332</v>
      </c>
      <c r="J28" s="31">
        <f>'Belayed Speed Climb'!S107</f>
        <v>6.2916666666666696</v>
      </c>
      <c r="K28" s="430">
        <f>IF(B28="","",IF($K$6="ASCENT EVENT",Ascent!AK67,'Secured Footlock'!AB107))</f>
        <v>24</v>
      </c>
      <c r="L28" s="89">
        <f>Throwline!AA26</f>
        <v>9</v>
      </c>
      <c r="M28" s="298">
        <f>'Work Climb'!AF108</f>
        <v>53.666666666666671</v>
      </c>
      <c r="N28" s="568">
        <f t="shared" si="4"/>
        <v>123.29166666666667</v>
      </c>
      <c r="O28" s="23">
        <f t="shared" si="2"/>
        <v>123.29166666666667</v>
      </c>
      <c r="P28" s="298" t="str">
        <f t="shared" si="3"/>
        <v/>
      </c>
      <c r="Q28" s="1"/>
      <c r="R28" s="23">
        <f>'Belayed Speed Climb'!R107</f>
        <v>37.75333333333333</v>
      </c>
      <c r="S28" s="432">
        <f>IF(B28="","",IF($K$6="ASCENT EVENT",Ascent!U67,'Secured Footlock'!AA107))</f>
        <v>11.716666666666667</v>
      </c>
      <c r="T28" s="308"/>
    </row>
    <row r="29" spans="1:20" x14ac:dyDescent="0.2">
      <c r="A29" s="208">
        <v>20</v>
      </c>
      <c r="B29" s="209" t="s">
        <v>256</v>
      </c>
      <c r="C29" s="209" t="s">
        <v>7</v>
      </c>
      <c r="D29" s="209" t="s">
        <v>234</v>
      </c>
      <c r="E29" s="573" t="s">
        <v>235</v>
      </c>
      <c r="F29" s="99">
        <f t="shared" si="5"/>
        <v>10</v>
      </c>
      <c r="G29" s="580" t="str">
        <f t="shared" si="0"/>
        <v/>
      </c>
      <c r="H29" s="339">
        <f t="shared" si="1"/>
        <v>9</v>
      </c>
      <c r="I29" s="22">
        <f>'Aerial Rescue'!AC112</f>
        <v>14.666666666666666</v>
      </c>
      <c r="J29" s="21">
        <f>'Belayed Speed Climb'!S112</f>
        <v>0</v>
      </c>
      <c r="K29" s="351">
        <f>IF(B29="","",IF($K$6="ASCENT EVENT",Ascent!AK70,'Secured Footlock'!AB112))</f>
        <v>3.2166666666666686</v>
      </c>
      <c r="L29" s="88">
        <f>Throwline!AA27</f>
        <v>31</v>
      </c>
      <c r="M29" s="297">
        <f>'Work Climb'!AF113</f>
        <v>42.914000000000001</v>
      </c>
      <c r="N29" s="566">
        <f t="shared" si="4"/>
        <v>91.797333333333341</v>
      </c>
      <c r="O29" s="22">
        <f t="shared" si="2"/>
        <v>91.797333333333341</v>
      </c>
      <c r="P29" s="297" t="str">
        <f t="shared" si="3"/>
        <v/>
      </c>
      <c r="Q29" s="1"/>
      <c r="R29" s="22">
        <f>'Belayed Speed Climb'!R112</f>
        <v>58.873333333333335</v>
      </c>
      <c r="S29" s="344">
        <f>IF(B29="","",IF($K$6="ASCENT EVENT",Ascent!U70,'Secured Footlock'!AA112))</f>
        <v>29.5</v>
      </c>
      <c r="T29" s="308"/>
    </row>
    <row r="30" spans="1:20" x14ac:dyDescent="0.2">
      <c r="A30" s="210">
        <v>29</v>
      </c>
      <c r="B30" s="211" t="s">
        <v>264</v>
      </c>
      <c r="C30" s="211" t="s">
        <v>4</v>
      </c>
      <c r="D30" s="211" t="s">
        <v>234</v>
      </c>
      <c r="E30" s="571" t="s">
        <v>235</v>
      </c>
      <c r="F30" s="98">
        <f t="shared" si="5"/>
        <v>17</v>
      </c>
      <c r="G30" s="582" t="str">
        <f t="shared" si="0"/>
        <v/>
      </c>
      <c r="H30" s="574">
        <f t="shared" si="1"/>
        <v>16</v>
      </c>
      <c r="I30" s="23">
        <f>'Aerial Rescue'!AC117</f>
        <v>5</v>
      </c>
      <c r="J30" s="31">
        <f>'Belayed Speed Climb'!S117</f>
        <v>0</v>
      </c>
      <c r="K30" s="430">
        <f>IF(B30="","",IF($K$6="ASCENT EVENT",Ascent!AK73,'Secured Footlock'!AB117))</f>
        <v>4.8966666666666701</v>
      </c>
      <c r="L30" s="89">
        <f>Throwline!AA28</f>
        <v>15</v>
      </c>
      <c r="M30" s="298">
        <f>'Work Climb'!AF118</f>
        <v>12.666666666666666</v>
      </c>
      <c r="N30" s="568">
        <f t="shared" si="4"/>
        <v>37.563333333333333</v>
      </c>
      <c r="O30" s="23">
        <f t="shared" si="2"/>
        <v>37.563333333333333</v>
      </c>
      <c r="P30" s="298" t="str">
        <f t="shared" si="3"/>
        <v/>
      </c>
      <c r="Q30" s="1"/>
      <c r="R30" s="23">
        <f>'Belayed Speed Climb'!R117</f>
        <v>56.449999999999996</v>
      </c>
      <c r="S30" s="432">
        <f>IF(B30="","",IF($K$6="ASCENT EVENT",Ascent!U73,'Secured Footlock'!AA117))</f>
        <v>25.819999999999997</v>
      </c>
      <c r="T30" s="308"/>
    </row>
    <row r="31" spans="1:20" x14ac:dyDescent="0.2">
      <c r="A31" s="208">
        <v>28</v>
      </c>
      <c r="B31" s="209" t="s">
        <v>257</v>
      </c>
      <c r="C31" s="209" t="s">
        <v>4</v>
      </c>
      <c r="D31" s="209" t="s">
        <v>234</v>
      </c>
      <c r="E31" s="573" t="s">
        <v>235</v>
      </c>
      <c r="F31" s="99">
        <f t="shared" si="5"/>
        <v>18</v>
      </c>
      <c r="G31" s="580" t="str">
        <f t="shared" si="0"/>
        <v/>
      </c>
      <c r="H31" s="339">
        <f t="shared" si="1"/>
        <v>17</v>
      </c>
      <c r="I31" s="22">
        <f>'Aerial Rescue'!AC122</f>
        <v>12.333333333333334</v>
      </c>
      <c r="J31" s="21">
        <f>'Belayed Speed Climb'!S122</f>
        <v>0</v>
      </c>
      <c r="K31" s="351">
        <f>IF(B31="","",IF($K$6="ASCENT EVENT",Ascent!AK76,'Secured Footlock'!AB122))</f>
        <v>0</v>
      </c>
      <c r="L31" s="88">
        <f>Throwline!AA29</f>
        <v>10</v>
      </c>
      <c r="M31" s="297">
        <f>'Work Climb'!AF123</f>
        <v>13</v>
      </c>
      <c r="N31" s="566">
        <f t="shared" si="4"/>
        <v>35.333333333333336</v>
      </c>
      <c r="O31" s="22">
        <f t="shared" si="2"/>
        <v>35.333333333333336</v>
      </c>
      <c r="P31" s="297" t="str">
        <f t="shared" si="3"/>
        <v/>
      </c>
      <c r="Q31" s="1"/>
      <c r="R31" s="22">
        <f>'Belayed Speed Climb'!R122</f>
        <v>140.74333333333331</v>
      </c>
      <c r="S31" s="344" t="str">
        <f>IF(B31="","",IF($K$6="ASCENT EVENT",Ascent!U76,'Secured Footlock'!AA122))</f>
        <v>TO</v>
      </c>
      <c r="T31" s="308"/>
    </row>
    <row r="32" spans="1:20" x14ac:dyDescent="0.2">
      <c r="A32" s="210">
        <v>17</v>
      </c>
      <c r="B32" s="211" t="s">
        <v>258</v>
      </c>
      <c r="C32" s="211" t="s">
        <v>8</v>
      </c>
      <c r="D32" s="211" t="s">
        <v>234</v>
      </c>
      <c r="E32" s="571" t="s">
        <v>237</v>
      </c>
      <c r="F32" s="98" t="str">
        <f t="shared" si="5"/>
        <v/>
      </c>
      <c r="G32" s="582" t="str">
        <f t="shared" si="0"/>
        <v/>
      </c>
      <c r="H32" s="574" t="str">
        <f t="shared" si="1"/>
        <v/>
      </c>
      <c r="I32" s="23" t="str">
        <f>'Aerial Rescue'!AC127</f>
        <v/>
      </c>
      <c r="J32" s="31" t="str">
        <f>'Belayed Speed Climb'!S127</f>
        <v/>
      </c>
      <c r="K32" s="430" t="str">
        <f>IF(B32="","",IF($K$6="ASCENT EVENT",Ascent!AK79,'Secured Footlock'!AB127))</f>
        <v/>
      </c>
      <c r="L32" s="89" t="str">
        <f>Throwline!AA30</f>
        <v/>
      </c>
      <c r="M32" s="298" t="str">
        <f>'Work Climb'!AF128</f>
        <v/>
      </c>
      <c r="N32" s="568" t="str">
        <f t="shared" si="4"/>
        <v/>
      </c>
      <c r="O32" s="23" t="str">
        <f t="shared" si="2"/>
        <v/>
      </c>
      <c r="P32" s="298" t="str">
        <f t="shared" si="3"/>
        <v/>
      </c>
      <c r="Q32" s="1"/>
      <c r="R32" s="23" t="str">
        <f>'Belayed Speed Climb'!R127</f>
        <v/>
      </c>
      <c r="S32" s="432" t="str">
        <f>IF(B32="","",IF($K$6="ASCENT EVENT",Ascent!U79,'Secured Footlock'!AA127))</f>
        <v/>
      </c>
      <c r="T32" s="308"/>
    </row>
    <row r="33" spans="1:20" x14ac:dyDescent="0.2">
      <c r="A33" s="208">
        <v>30</v>
      </c>
      <c r="B33" s="209" t="s">
        <v>259</v>
      </c>
      <c r="C33" s="209" t="s">
        <v>8</v>
      </c>
      <c r="D33" s="209" t="s">
        <v>234</v>
      </c>
      <c r="E33" s="573" t="s">
        <v>235</v>
      </c>
      <c r="F33" s="99">
        <f t="shared" si="5"/>
        <v>20</v>
      </c>
      <c r="G33" s="580" t="str">
        <f t="shared" si="0"/>
        <v/>
      </c>
      <c r="H33" s="339">
        <f t="shared" si="1"/>
        <v>19</v>
      </c>
      <c r="I33" s="22">
        <f>'Aerial Rescue'!AC132</f>
        <v>8</v>
      </c>
      <c r="J33" s="21">
        <f>'Belayed Speed Climb'!S132</f>
        <v>0</v>
      </c>
      <c r="K33" s="351">
        <f>IF(B33="","",IF($K$6="ASCENT EVENT",Ascent!AK82,'Secured Footlock'!AB132))</f>
        <v>2</v>
      </c>
      <c r="L33" s="88">
        <f>Throwline!AA31</f>
        <v>16</v>
      </c>
      <c r="M33" s="297">
        <f>'Work Climb'!AF133</f>
        <v>7.666666666666667</v>
      </c>
      <c r="N33" s="566">
        <f t="shared" si="4"/>
        <v>33.666666666666664</v>
      </c>
      <c r="O33" s="22">
        <f t="shared" si="2"/>
        <v>33.666666666666664</v>
      </c>
      <c r="P33" s="297" t="str">
        <f t="shared" si="3"/>
        <v/>
      </c>
      <c r="Q33" s="1"/>
      <c r="R33" s="22">
        <f>'Belayed Speed Climb'!R132</f>
        <v>359.19</v>
      </c>
      <c r="S33" s="344">
        <f>IF(B33="","",IF($K$6="ASCENT EVENT",Ascent!U82,'Secured Footlock'!AA132))</f>
        <v>43.669999999999995</v>
      </c>
      <c r="T33" s="308"/>
    </row>
    <row r="34" spans="1:20" x14ac:dyDescent="0.2">
      <c r="A34" s="210">
        <v>22</v>
      </c>
      <c r="B34" s="211" t="s">
        <v>260</v>
      </c>
      <c r="C34" s="211" t="s">
        <v>5</v>
      </c>
      <c r="D34" s="211" t="s">
        <v>234</v>
      </c>
      <c r="E34" s="571" t="s">
        <v>235</v>
      </c>
      <c r="F34" s="98">
        <f t="shared" si="5"/>
        <v>16</v>
      </c>
      <c r="G34" s="582" t="str">
        <f t="shared" si="0"/>
        <v/>
      </c>
      <c r="H34" s="574">
        <f t="shared" si="1"/>
        <v>15</v>
      </c>
      <c r="I34" s="23">
        <f>'Aerial Rescue'!AC137</f>
        <v>5</v>
      </c>
      <c r="J34" s="31" t="str">
        <f>'Belayed Speed Climb'!S137</f>
        <v/>
      </c>
      <c r="K34" s="430">
        <f>IF(B34="","",IF($K$6="ASCENT EVENT",Ascent!AK85,'Secured Footlock'!AB137))</f>
        <v>1</v>
      </c>
      <c r="L34" s="89" t="str">
        <f>Throwline!AA32</f>
        <v/>
      </c>
      <c r="M34" s="298">
        <f>'Work Climb'!AF138</f>
        <v>37.210166666666666</v>
      </c>
      <c r="N34" s="568">
        <f t="shared" si="4"/>
        <v>43.210166666666666</v>
      </c>
      <c r="O34" s="23">
        <f t="shared" si="2"/>
        <v>43.210166666666666</v>
      </c>
      <c r="P34" s="298" t="str">
        <f t="shared" si="3"/>
        <v/>
      </c>
      <c r="Q34" s="1"/>
      <c r="R34" s="23" t="str">
        <f>'Belayed Speed Climb'!R137</f>
        <v/>
      </c>
      <c r="S34" s="432">
        <f>IF(B34="","",IF($K$6="ASCENT EVENT",Ascent!U85,'Secured Footlock'!AA137))</f>
        <v>34.080000000000005</v>
      </c>
      <c r="T34" s="308"/>
    </row>
    <row r="35" spans="1:20" x14ac:dyDescent="0.2">
      <c r="A35" s="208">
        <v>6</v>
      </c>
      <c r="B35" s="209" t="s">
        <v>261</v>
      </c>
      <c r="C35" s="209" t="s">
        <v>6</v>
      </c>
      <c r="D35" s="209" t="s">
        <v>234</v>
      </c>
      <c r="E35" s="573" t="s">
        <v>235</v>
      </c>
      <c r="F35" s="99" t="str">
        <f t="shared" si="5"/>
        <v/>
      </c>
      <c r="G35" s="580" t="str">
        <f t="shared" si="0"/>
        <v/>
      </c>
      <c r="H35" s="339" t="str">
        <f t="shared" si="1"/>
        <v/>
      </c>
      <c r="I35" s="22" t="str">
        <f>'Aerial Rescue'!AC142</f>
        <v/>
      </c>
      <c r="J35" s="21" t="str">
        <f>'Belayed Speed Climb'!S142</f>
        <v/>
      </c>
      <c r="K35" s="351" t="str">
        <f>IF(B35="","",IF($K$6="ASCENT EVENT",Ascent!AK88,'Secured Footlock'!AB142))</f>
        <v/>
      </c>
      <c r="L35" s="88" t="str">
        <f>Throwline!AA33</f>
        <v/>
      </c>
      <c r="M35" s="297" t="str">
        <f>'Work Climb'!AF143</f>
        <v/>
      </c>
      <c r="N35" s="566" t="str">
        <f t="shared" si="4"/>
        <v/>
      </c>
      <c r="O35" s="22" t="str">
        <f t="shared" si="2"/>
        <v/>
      </c>
      <c r="P35" s="297" t="str">
        <f t="shared" si="3"/>
        <v/>
      </c>
      <c r="Q35" s="1"/>
      <c r="R35" s="22" t="str">
        <f>'Belayed Speed Climb'!R142</f>
        <v/>
      </c>
      <c r="S35" s="344" t="str">
        <f>IF(B35="","",IF($K$6="ASCENT EVENT",Ascent!U88,'Secured Footlock'!AA142))</f>
        <v/>
      </c>
      <c r="T35" s="308"/>
    </row>
    <row r="36" spans="1:20" x14ac:dyDescent="0.2">
      <c r="A36" s="210">
        <v>21</v>
      </c>
      <c r="B36" s="211" t="s">
        <v>262</v>
      </c>
      <c r="C36" s="211" t="s">
        <v>6</v>
      </c>
      <c r="D36" s="211" t="s">
        <v>265</v>
      </c>
      <c r="E36" s="571" t="s">
        <v>235</v>
      </c>
      <c r="F36" s="98">
        <f t="shared" si="5"/>
        <v>3</v>
      </c>
      <c r="G36" s="582" t="str">
        <f t="shared" si="0"/>
        <v/>
      </c>
      <c r="H36" s="574">
        <f t="shared" si="1"/>
        <v>3</v>
      </c>
      <c r="I36" s="23">
        <f>'Aerial Rescue'!AC147</f>
        <v>40</v>
      </c>
      <c r="J36" s="31">
        <f>'Belayed Speed Climb'!S147</f>
        <v>0</v>
      </c>
      <c r="K36" s="430">
        <f>IF(B36="","",IF($K$6="ASCENT EVENT",Ascent!AK91,'Secured Footlock'!AB147))</f>
        <v>23.73</v>
      </c>
      <c r="L36" s="89">
        <f>Throwline!AA34</f>
        <v>33</v>
      </c>
      <c r="M36" s="298">
        <f>'Work Climb'!AF148</f>
        <v>47.520833333333329</v>
      </c>
      <c r="N36" s="568">
        <f t="shared" si="4"/>
        <v>144.25083333333333</v>
      </c>
      <c r="O36" s="23">
        <f t="shared" si="2"/>
        <v>144.25083333333333</v>
      </c>
      <c r="P36" s="298" t="str">
        <f t="shared" si="3"/>
        <v/>
      </c>
      <c r="Q36" s="1"/>
      <c r="R36" s="23">
        <f>'Belayed Speed Climb'!R147</f>
        <v>50.413333333333334</v>
      </c>
      <c r="S36" s="432">
        <f>IF(B36="","",IF($K$6="ASCENT EVENT",Ascent!U91,'Secured Footlock'!AA147))</f>
        <v>11.986666666666666</v>
      </c>
      <c r="T36" s="308"/>
    </row>
    <row r="37" spans="1:20" x14ac:dyDescent="0.2">
      <c r="A37" s="208">
        <v>3</v>
      </c>
      <c r="B37" s="209" t="s">
        <v>263</v>
      </c>
      <c r="C37" s="209" t="s">
        <v>8</v>
      </c>
      <c r="D37" s="209" t="s">
        <v>234</v>
      </c>
      <c r="E37" s="573" t="s">
        <v>235</v>
      </c>
      <c r="F37" s="99">
        <f t="shared" si="5"/>
        <v>6</v>
      </c>
      <c r="G37" s="580" t="str">
        <f t="shared" si="0"/>
        <v/>
      </c>
      <c r="H37" s="339">
        <f t="shared" si="1"/>
        <v>5</v>
      </c>
      <c r="I37" s="22">
        <f>'Aerial Rescue'!AC152</f>
        <v>32.333333333333336</v>
      </c>
      <c r="J37" s="21">
        <f>'Belayed Speed Climb'!S152</f>
        <v>7.1583333333333332</v>
      </c>
      <c r="K37" s="351">
        <f>IF(B37="","",IF($K$6="ASCENT EVENT",Ascent!AK94,'Secured Footlock'!AB152))</f>
        <v>15.093333333333335</v>
      </c>
      <c r="L37" s="88">
        <f>Throwline!AA35</f>
        <v>19</v>
      </c>
      <c r="M37" s="297">
        <f>'Work Climb'!AF153</f>
        <v>52.665166666666664</v>
      </c>
      <c r="N37" s="566">
        <f t="shared" si="4"/>
        <v>126.25016666666667</v>
      </c>
      <c r="O37" s="22">
        <f t="shared" si="2"/>
        <v>126.25016666666667</v>
      </c>
      <c r="P37" s="297" t="str">
        <f t="shared" si="3"/>
        <v/>
      </c>
      <c r="Q37" s="1"/>
      <c r="R37" s="22">
        <f>'Belayed Speed Climb'!R152</f>
        <v>36.020000000000003</v>
      </c>
      <c r="S37" s="344">
        <f>IF(B37="","",IF($K$6="ASCENT EVENT",Ascent!U94,'Secured Footlock'!AA152))</f>
        <v>17.623333333333331</v>
      </c>
      <c r="T37" s="308"/>
    </row>
    <row r="38" spans="1:20" x14ac:dyDescent="0.2">
      <c r="A38" s="210"/>
      <c r="B38" s="211"/>
      <c r="C38" s="211"/>
      <c r="D38" s="211"/>
      <c r="E38" s="571"/>
      <c r="F38" s="98" t="str">
        <f t="shared" si="5"/>
        <v/>
      </c>
      <c r="G38" s="582" t="str">
        <f t="shared" si="0"/>
        <v/>
      </c>
      <c r="H38" s="574" t="str">
        <f t="shared" si="1"/>
        <v/>
      </c>
      <c r="I38" s="23" t="str">
        <f>'Aerial Rescue'!AC157</f>
        <v/>
      </c>
      <c r="J38" s="31" t="str">
        <f>'Belayed Speed Climb'!S157</f>
        <v/>
      </c>
      <c r="K38" s="430" t="str">
        <f>IF(B38="","",IF($K$6="ASCENT EVENT",Ascent!AK97,'Secured Footlock'!AB157))</f>
        <v/>
      </c>
      <c r="L38" s="89" t="str">
        <f>Throwline!AA36</f>
        <v/>
      </c>
      <c r="M38" s="298" t="str">
        <f>'Work Climb'!AF158</f>
        <v/>
      </c>
      <c r="N38" s="568" t="str">
        <f t="shared" si="4"/>
        <v/>
      </c>
      <c r="O38" s="23" t="str">
        <f t="shared" si="2"/>
        <v/>
      </c>
      <c r="P38" s="298" t="str">
        <f t="shared" si="3"/>
        <v/>
      </c>
      <c r="Q38" s="1"/>
      <c r="R38" s="23" t="str">
        <f>'Belayed Speed Climb'!R157</f>
        <v/>
      </c>
      <c r="S38" s="432" t="str">
        <f>IF(B38="","",IF($K$6="ASCENT EVENT",Ascent!U97,'Secured Footlock'!AA157))</f>
        <v/>
      </c>
      <c r="T38" s="308"/>
    </row>
    <row r="39" spans="1:20" x14ac:dyDescent="0.2">
      <c r="A39" s="208"/>
      <c r="B39" s="209"/>
      <c r="C39" s="209"/>
      <c r="D39" s="209"/>
      <c r="E39" s="573"/>
      <c r="F39" s="99" t="str">
        <f t="shared" si="5"/>
        <v/>
      </c>
      <c r="G39" s="580" t="str">
        <f t="shared" si="0"/>
        <v/>
      </c>
      <c r="H39" s="339" t="str">
        <f t="shared" si="1"/>
        <v/>
      </c>
      <c r="I39" s="22" t="str">
        <f>'Aerial Rescue'!AC162</f>
        <v/>
      </c>
      <c r="J39" s="21" t="str">
        <f>'Belayed Speed Climb'!S162</f>
        <v/>
      </c>
      <c r="K39" s="351" t="str">
        <f>IF(B39="","",IF($K$6="ASCENT EVENT",Ascent!AK100,'Secured Footlock'!AB162))</f>
        <v/>
      </c>
      <c r="L39" s="88" t="str">
        <f>Throwline!AA37</f>
        <v/>
      </c>
      <c r="M39" s="297" t="str">
        <f>'Work Climb'!AF163</f>
        <v/>
      </c>
      <c r="N39" s="566" t="str">
        <f t="shared" si="4"/>
        <v/>
      </c>
      <c r="O39" s="22" t="str">
        <f t="shared" si="2"/>
        <v/>
      </c>
      <c r="P39" s="297" t="str">
        <f t="shared" si="3"/>
        <v/>
      </c>
      <c r="Q39" s="1"/>
      <c r="R39" s="22" t="str">
        <f>'Belayed Speed Climb'!R162</f>
        <v/>
      </c>
      <c r="S39" s="344" t="str">
        <f>IF(B39="","",IF($K$6="ASCENT EVENT",Ascent!U100,'Secured Footlock'!AA162))</f>
        <v/>
      </c>
      <c r="T39" s="308"/>
    </row>
    <row r="40" spans="1:20" x14ac:dyDescent="0.2">
      <c r="A40" s="210"/>
      <c r="B40" s="211"/>
      <c r="C40" s="211"/>
      <c r="D40" s="211"/>
      <c r="E40" s="571"/>
      <c r="F40" s="98" t="str">
        <f t="shared" si="5"/>
        <v/>
      </c>
      <c r="G40" s="582" t="str">
        <f t="shared" si="0"/>
        <v/>
      </c>
      <c r="H40" s="574" t="str">
        <f t="shared" si="1"/>
        <v/>
      </c>
      <c r="I40" s="23" t="str">
        <f>'Aerial Rescue'!AC167</f>
        <v/>
      </c>
      <c r="J40" s="31" t="str">
        <f>'Belayed Speed Climb'!S167</f>
        <v/>
      </c>
      <c r="K40" s="430" t="str">
        <f>IF(B40="","",IF($K$6="ASCENT EVENT",Ascent!AK103,'Secured Footlock'!AB167))</f>
        <v/>
      </c>
      <c r="L40" s="89" t="str">
        <f>Throwline!AA38</f>
        <v/>
      </c>
      <c r="M40" s="298" t="str">
        <f>'Work Climb'!AF168</f>
        <v/>
      </c>
      <c r="N40" s="568" t="str">
        <f t="shared" si="4"/>
        <v/>
      </c>
      <c r="O40" s="23" t="str">
        <f t="shared" si="2"/>
        <v/>
      </c>
      <c r="P40" s="298" t="str">
        <f t="shared" si="3"/>
        <v/>
      </c>
      <c r="Q40" s="1"/>
      <c r="R40" s="23" t="str">
        <f>'Belayed Speed Climb'!R167</f>
        <v/>
      </c>
      <c r="S40" s="432" t="str">
        <f>IF(B40="","",IF($K$6="ASCENT EVENT",Ascent!U103,'Secured Footlock'!AA167))</f>
        <v/>
      </c>
      <c r="T40" s="308"/>
    </row>
    <row r="41" spans="1:20" x14ac:dyDescent="0.2">
      <c r="A41" s="208"/>
      <c r="B41" s="209"/>
      <c r="C41" s="209"/>
      <c r="D41" s="209"/>
      <c r="E41" s="573"/>
      <c r="F41" s="99" t="str">
        <f t="shared" si="5"/>
        <v/>
      </c>
      <c r="G41" s="580" t="str">
        <f t="shared" ref="G41:G72" si="6">IF(B41="","",IF(P41="","",RANK(P41,$P$9:$P$108,0)))</f>
        <v/>
      </c>
      <c r="H41" s="339" t="str">
        <f t="shared" ref="H41:H72" si="7">IF(B41="","",IF(O41="","",RANK(O41,$O$9:$O$108,0)))</f>
        <v/>
      </c>
      <c r="I41" s="22" t="str">
        <f>'Aerial Rescue'!AC172</f>
        <v/>
      </c>
      <c r="J41" s="21" t="str">
        <f>'Belayed Speed Climb'!S172</f>
        <v/>
      </c>
      <c r="K41" s="351" t="str">
        <f>IF(B41="","",IF($K$6="ASCENT EVENT",Ascent!AK106,'Secured Footlock'!AB172))</f>
        <v/>
      </c>
      <c r="L41" s="88" t="str">
        <f>Throwline!AA39</f>
        <v/>
      </c>
      <c r="M41" s="297" t="str">
        <f>'Work Climb'!AF173</f>
        <v/>
      </c>
      <c r="N41" s="566" t="str">
        <f t="shared" si="4"/>
        <v/>
      </c>
      <c r="O41" s="22" t="str">
        <f t="shared" ref="O41:O72" si="8">IF(B41="","",IF(E41="Female","",IF(N41="","",N41)))</f>
        <v/>
      </c>
      <c r="P41" s="297" t="str">
        <f t="shared" ref="P41:P72" si="9">IF(B41="","",IF(E41="Male","",IF(N41="","",N41)))</f>
        <v/>
      </c>
      <c r="Q41" s="1"/>
      <c r="R41" s="22" t="str">
        <f>'Belayed Speed Climb'!R172</f>
        <v/>
      </c>
      <c r="S41" s="344" t="str">
        <f>IF(B41="","",IF($K$6="ASCENT EVENT",Ascent!U106,'Secured Footlock'!AA172))</f>
        <v/>
      </c>
      <c r="T41" s="308"/>
    </row>
    <row r="42" spans="1:20" x14ac:dyDescent="0.2">
      <c r="A42" s="210"/>
      <c r="B42" s="211"/>
      <c r="C42" s="211"/>
      <c r="D42" s="211"/>
      <c r="E42" s="571"/>
      <c r="F42" s="98" t="str">
        <f t="shared" si="5"/>
        <v/>
      </c>
      <c r="G42" s="582" t="str">
        <f t="shared" si="6"/>
        <v/>
      </c>
      <c r="H42" s="574" t="str">
        <f t="shared" si="7"/>
        <v/>
      </c>
      <c r="I42" s="23" t="str">
        <f>'Aerial Rescue'!AC177</f>
        <v/>
      </c>
      <c r="J42" s="31" t="str">
        <f>'Belayed Speed Climb'!S177</f>
        <v/>
      </c>
      <c r="K42" s="430" t="str">
        <f>IF(B42="","",IF($K$6="ASCENT EVENT",Ascent!AK109,'Secured Footlock'!AB177))</f>
        <v/>
      </c>
      <c r="L42" s="89" t="str">
        <f>Throwline!AA40</f>
        <v/>
      </c>
      <c r="M42" s="298" t="str">
        <f>'Work Climb'!AF178</f>
        <v/>
      </c>
      <c r="N42" s="568" t="str">
        <f t="shared" si="4"/>
        <v/>
      </c>
      <c r="O42" s="23" t="str">
        <f t="shared" si="8"/>
        <v/>
      </c>
      <c r="P42" s="298" t="str">
        <f t="shared" si="9"/>
        <v/>
      </c>
      <c r="Q42" s="1"/>
      <c r="R42" s="23" t="str">
        <f>'Belayed Speed Climb'!R177</f>
        <v/>
      </c>
      <c r="S42" s="432" t="str">
        <f>IF(B42="","",IF($K$6="ASCENT EVENT",Ascent!U109,'Secured Footlock'!AA177))</f>
        <v/>
      </c>
      <c r="T42" s="308"/>
    </row>
    <row r="43" spans="1:20" x14ac:dyDescent="0.2">
      <c r="A43" s="208"/>
      <c r="B43" s="209"/>
      <c r="C43" s="209"/>
      <c r="D43" s="209"/>
      <c r="E43" s="573"/>
      <c r="F43" s="99" t="str">
        <f t="shared" si="5"/>
        <v/>
      </c>
      <c r="G43" s="580" t="str">
        <f t="shared" si="6"/>
        <v/>
      </c>
      <c r="H43" s="339" t="str">
        <f t="shared" si="7"/>
        <v/>
      </c>
      <c r="I43" s="22" t="str">
        <f>'Aerial Rescue'!AC182</f>
        <v/>
      </c>
      <c r="J43" s="21" t="str">
        <f>'Belayed Speed Climb'!S182</f>
        <v/>
      </c>
      <c r="K43" s="351" t="str">
        <f>IF(B43="","",IF($K$6="ASCENT EVENT",Ascent!AK112,'Secured Footlock'!AB182))</f>
        <v/>
      </c>
      <c r="L43" s="88" t="str">
        <f>Throwline!AA41</f>
        <v/>
      </c>
      <c r="M43" s="297" t="str">
        <f>'Work Climb'!AF183</f>
        <v/>
      </c>
      <c r="N43" s="566" t="str">
        <f t="shared" si="4"/>
        <v/>
      </c>
      <c r="O43" s="22" t="str">
        <f t="shared" si="8"/>
        <v/>
      </c>
      <c r="P43" s="297" t="str">
        <f t="shared" si="9"/>
        <v/>
      </c>
      <c r="Q43" s="1"/>
      <c r="R43" s="22" t="str">
        <f>'Belayed Speed Climb'!R182</f>
        <v/>
      </c>
      <c r="S43" s="344" t="str">
        <f>IF(B43="","",IF($K$6="ASCENT EVENT",Ascent!U112,'Secured Footlock'!AA182))</f>
        <v/>
      </c>
      <c r="T43" s="308"/>
    </row>
    <row r="44" spans="1:20" x14ac:dyDescent="0.2">
      <c r="A44" s="210"/>
      <c r="B44" s="211"/>
      <c r="C44" s="211"/>
      <c r="D44" s="211"/>
      <c r="E44" s="571"/>
      <c r="F44" s="98" t="str">
        <f t="shared" si="5"/>
        <v/>
      </c>
      <c r="G44" s="582" t="str">
        <f t="shared" si="6"/>
        <v/>
      </c>
      <c r="H44" s="574" t="str">
        <f t="shared" si="7"/>
        <v/>
      </c>
      <c r="I44" s="23" t="str">
        <f>'Aerial Rescue'!AC187</f>
        <v/>
      </c>
      <c r="J44" s="31" t="str">
        <f>'Belayed Speed Climb'!S187</f>
        <v/>
      </c>
      <c r="K44" s="430" t="str">
        <f>IF(B44="","",IF($K$6="ASCENT EVENT",Ascent!AK115,'Secured Footlock'!AB187))</f>
        <v/>
      </c>
      <c r="L44" s="89" t="str">
        <f>Throwline!AA42</f>
        <v/>
      </c>
      <c r="M44" s="298" t="str">
        <f>'Work Climb'!AF188</f>
        <v/>
      </c>
      <c r="N44" s="568" t="str">
        <f t="shared" si="4"/>
        <v/>
      </c>
      <c r="O44" s="23" t="str">
        <f t="shared" si="8"/>
        <v/>
      </c>
      <c r="P44" s="298" t="str">
        <f t="shared" si="9"/>
        <v/>
      </c>
      <c r="Q44" s="1"/>
      <c r="R44" s="23" t="str">
        <f>'Belayed Speed Climb'!R187</f>
        <v/>
      </c>
      <c r="S44" s="432" t="str">
        <f>IF(B44="","",IF($K$6="ASCENT EVENT",Ascent!U115,'Secured Footlock'!AA187))</f>
        <v/>
      </c>
      <c r="T44" s="308"/>
    </row>
    <row r="45" spans="1:20" x14ac:dyDescent="0.2">
      <c r="A45" s="208"/>
      <c r="B45" s="209"/>
      <c r="C45" s="209"/>
      <c r="D45" s="209"/>
      <c r="E45" s="573"/>
      <c r="F45" s="99" t="str">
        <f t="shared" si="5"/>
        <v/>
      </c>
      <c r="G45" s="580" t="str">
        <f t="shared" si="6"/>
        <v/>
      </c>
      <c r="H45" s="339" t="str">
        <f t="shared" si="7"/>
        <v/>
      </c>
      <c r="I45" s="22" t="str">
        <f>'Aerial Rescue'!AC192</f>
        <v/>
      </c>
      <c r="J45" s="21" t="str">
        <f>'Belayed Speed Climb'!S192</f>
        <v/>
      </c>
      <c r="K45" s="351" t="str">
        <f>IF(B45="","",IF($K$6="ASCENT EVENT",Ascent!AK118,'Secured Footlock'!AB192))</f>
        <v/>
      </c>
      <c r="L45" s="88" t="str">
        <f>Throwline!AA43</f>
        <v/>
      </c>
      <c r="M45" s="297" t="str">
        <f>'Work Climb'!AF193</f>
        <v/>
      </c>
      <c r="N45" s="566" t="str">
        <f t="shared" si="4"/>
        <v/>
      </c>
      <c r="O45" s="22" t="str">
        <f t="shared" si="8"/>
        <v/>
      </c>
      <c r="P45" s="297" t="str">
        <f t="shared" si="9"/>
        <v/>
      </c>
      <c r="Q45" s="1"/>
      <c r="R45" s="22" t="str">
        <f>'Belayed Speed Climb'!R192</f>
        <v/>
      </c>
      <c r="S45" s="344" t="str">
        <f>IF(B45="","",IF($K$6="ASCENT EVENT",Ascent!U118,'Secured Footlock'!AA192))</f>
        <v/>
      </c>
      <c r="T45" s="308"/>
    </row>
    <row r="46" spans="1:20" x14ac:dyDescent="0.2">
      <c r="A46" s="210"/>
      <c r="B46" s="211"/>
      <c r="C46" s="211"/>
      <c r="D46" s="211"/>
      <c r="E46" s="571"/>
      <c r="F46" s="98" t="str">
        <f t="shared" si="5"/>
        <v/>
      </c>
      <c r="G46" s="582" t="str">
        <f t="shared" si="6"/>
        <v/>
      </c>
      <c r="H46" s="574" t="str">
        <f t="shared" si="7"/>
        <v/>
      </c>
      <c r="I46" s="23" t="str">
        <f>'Aerial Rescue'!AC197</f>
        <v/>
      </c>
      <c r="J46" s="31" t="str">
        <f>'Belayed Speed Climb'!S197</f>
        <v/>
      </c>
      <c r="K46" s="430" t="str">
        <f>IF(B46="","",IF($K$6="ASCENT EVENT",Ascent!AK121,'Secured Footlock'!AB197))</f>
        <v/>
      </c>
      <c r="L46" s="89" t="str">
        <f>Throwline!AA44</f>
        <v/>
      </c>
      <c r="M46" s="298" t="str">
        <f>'Work Climb'!AF198</f>
        <v/>
      </c>
      <c r="N46" s="568" t="str">
        <f t="shared" si="4"/>
        <v/>
      </c>
      <c r="O46" s="23" t="str">
        <f t="shared" si="8"/>
        <v/>
      </c>
      <c r="P46" s="298" t="str">
        <f t="shared" si="9"/>
        <v/>
      </c>
      <c r="Q46" s="1"/>
      <c r="R46" s="23" t="str">
        <f>'Belayed Speed Climb'!R197</f>
        <v/>
      </c>
      <c r="S46" s="432" t="str">
        <f>IF(B46="","",IF($K$6="ASCENT EVENT",Ascent!U121,'Secured Footlock'!AA197))</f>
        <v/>
      </c>
      <c r="T46" s="308"/>
    </row>
    <row r="47" spans="1:20" x14ac:dyDescent="0.2">
      <c r="A47" s="208"/>
      <c r="B47" s="209"/>
      <c r="C47" s="209"/>
      <c r="D47" s="209"/>
      <c r="E47" s="573"/>
      <c r="F47" s="99" t="str">
        <f t="shared" si="5"/>
        <v/>
      </c>
      <c r="G47" s="580" t="str">
        <f t="shared" si="6"/>
        <v/>
      </c>
      <c r="H47" s="339" t="str">
        <f t="shared" si="7"/>
        <v/>
      </c>
      <c r="I47" s="22" t="str">
        <f>'Aerial Rescue'!AC202</f>
        <v/>
      </c>
      <c r="J47" s="21" t="str">
        <f>'Belayed Speed Climb'!S202</f>
        <v/>
      </c>
      <c r="K47" s="351" t="str">
        <f>IF(B47="","",IF($K$6="ASCENT EVENT",Ascent!AK124,'Secured Footlock'!AB202))</f>
        <v/>
      </c>
      <c r="L47" s="88" t="str">
        <f>Throwline!AA45</f>
        <v/>
      </c>
      <c r="M47" s="297" t="str">
        <f>'Work Climb'!AF203</f>
        <v/>
      </c>
      <c r="N47" s="566" t="str">
        <f t="shared" si="4"/>
        <v/>
      </c>
      <c r="O47" s="22" t="str">
        <f t="shared" si="8"/>
        <v/>
      </c>
      <c r="P47" s="297" t="str">
        <f t="shared" si="9"/>
        <v/>
      </c>
      <c r="Q47" s="1"/>
      <c r="R47" s="22" t="str">
        <f>'Belayed Speed Climb'!R202</f>
        <v/>
      </c>
      <c r="S47" s="344" t="str">
        <f>IF(B47="","",IF($K$6="ASCENT EVENT",Ascent!U124,'Secured Footlock'!AA202))</f>
        <v/>
      </c>
      <c r="T47" s="308"/>
    </row>
    <row r="48" spans="1:20" x14ac:dyDescent="0.2">
      <c r="A48" s="210"/>
      <c r="B48" s="211"/>
      <c r="C48" s="211"/>
      <c r="D48" s="211"/>
      <c r="E48" s="571"/>
      <c r="F48" s="98" t="str">
        <f t="shared" si="5"/>
        <v/>
      </c>
      <c r="G48" s="582" t="str">
        <f t="shared" si="6"/>
        <v/>
      </c>
      <c r="H48" s="574" t="str">
        <f t="shared" si="7"/>
        <v/>
      </c>
      <c r="I48" s="23" t="str">
        <f>'Aerial Rescue'!AC207</f>
        <v/>
      </c>
      <c r="J48" s="31" t="str">
        <f>'Belayed Speed Climb'!S207</f>
        <v/>
      </c>
      <c r="K48" s="430" t="str">
        <f>IF(B48="","",IF($K$6="ASCENT EVENT",Ascent!AK127,'Secured Footlock'!AB207))</f>
        <v/>
      </c>
      <c r="L48" s="89" t="str">
        <f>Throwline!AA46</f>
        <v/>
      </c>
      <c r="M48" s="298" t="str">
        <f>'Work Climb'!AF208</f>
        <v/>
      </c>
      <c r="N48" s="568" t="str">
        <f t="shared" si="4"/>
        <v/>
      </c>
      <c r="O48" s="23" t="str">
        <f t="shared" si="8"/>
        <v/>
      </c>
      <c r="P48" s="298" t="str">
        <f t="shared" si="9"/>
        <v/>
      </c>
      <c r="Q48" s="1"/>
      <c r="R48" s="23" t="str">
        <f>'Belayed Speed Climb'!R207</f>
        <v/>
      </c>
      <c r="S48" s="432" t="str">
        <f>IF(B48="","",IF($K$6="ASCENT EVENT",Ascent!U127,'Secured Footlock'!AA207))</f>
        <v/>
      </c>
      <c r="T48" s="308"/>
    </row>
    <row r="49" spans="1:20" x14ac:dyDescent="0.2">
      <c r="A49" s="208"/>
      <c r="B49" s="209"/>
      <c r="C49" s="209"/>
      <c r="D49" s="209"/>
      <c r="E49" s="573"/>
      <c r="F49" s="99" t="str">
        <f t="shared" si="5"/>
        <v/>
      </c>
      <c r="G49" s="580" t="str">
        <f t="shared" si="6"/>
        <v/>
      </c>
      <c r="H49" s="339" t="str">
        <f t="shared" si="7"/>
        <v/>
      </c>
      <c r="I49" s="22" t="str">
        <f>'Aerial Rescue'!AC212</f>
        <v/>
      </c>
      <c r="J49" s="21" t="str">
        <f>'Belayed Speed Climb'!S212</f>
        <v/>
      </c>
      <c r="K49" s="351" t="str">
        <f>IF(B49="","",IF($K$6="ASCENT EVENT",Ascent!AK130,'Secured Footlock'!AB212))</f>
        <v/>
      </c>
      <c r="L49" s="88" t="str">
        <f>Throwline!AA47</f>
        <v/>
      </c>
      <c r="M49" s="297" t="str">
        <f>'Work Climb'!AF213</f>
        <v/>
      </c>
      <c r="N49" s="566" t="str">
        <f t="shared" si="4"/>
        <v/>
      </c>
      <c r="O49" s="22" t="str">
        <f t="shared" si="8"/>
        <v/>
      </c>
      <c r="P49" s="297" t="str">
        <f t="shared" si="9"/>
        <v/>
      </c>
      <c r="Q49" s="1"/>
      <c r="R49" s="22" t="str">
        <f>'Belayed Speed Climb'!R212</f>
        <v/>
      </c>
      <c r="S49" s="344" t="str">
        <f>IF(B49="","",IF($K$6="ASCENT EVENT",Ascent!U130,'Secured Footlock'!AA212))</f>
        <v/>
      </c>
      <c r="T49" s="308"/>
    </row>
    <row r="50" spans="1:20" x14ac:dyDescent="0.2">
      <c r="A50" s="210"/>
      <c r="B50" s="211"/>
      <c r="C50" s="211"/>
      <c r="D50" s="211"/>
      <c r="E50" s="571"/>
      <c r="F50" s="98" t="str">
        <f t="shared" si="5"/>
        <v/>
      </c>
      <c r="G50" s="582" t="str">
        <f t="shared" si="6"/>
        <v/>
      </c>
      <c r="H50" s="574" t="str">
        <f t="shared" si="7"/>
        <v/>
      </c>
      <c r="I50" s="23" t="str">
        <f>'Aerial Rescue'!AC217</f>
        <v/>
      </c>
      <c r="J50" s="31" t="str">
        <f>'Belayed Speed Climb'!S217</f>
        <v/>
      </c>
      <c r="K50" s="430" t="str">
        <f>IF(B50="","",IF($K$6="ASCENT EVENT",Ascent!AK133,'Secured Footlock'!AB217))</f>
        <v/>
      </c>
      <c r="L50" s="89" t="str">
        <f>Throwline!AA48</f>
        <v/>
      </c>
      <c r="M50" s="298" t="str">
        <f>'Work Climb'!AF218</f>
        <v/>
      </c>
      <c r="N50" s="568" t="str">
        <f t="shared" si="4"/>
        <v/>
      </c>
      <c r="O50" s="23" t="str">
        <f t="shared" si="8"/>
        <v/>
      </c>
      <c r="P50" s="298" t="str">
        <f t="shared" si="9"/>
        <v/>
      </c>
      <c r="Q50" s="1"/>
      <c r="R50" s="23" t="str">
        <f>'Belayed Speed Climb'!R217</f>
        <v/>
      </c>
      <c r="S50" s="432" t="str">
        <f>IF(B50="","",IF($K$6="ASCENT EVENT",Ascent!U133,'Secured Footlock'!AA217))</f>
        <v/>
      </c>
      <c r="T50" s="308"/>
    </row>
    <row r="51" spans="1:20" x14ac:dyDescent="0.2">
      <c r="A51" s="208"/>
      <c r="B51" s="209"/>
      <c r="C51" s="209"/>
      <c r="D51" s="209"/>
      <c r="E51" s="573"/>
      <c r="F51" s="99" t="str">
        <f t="shared" si="5"/>
        <v/>
      </c>
      <c r="G51" s="580" t="str">
        <f t="shared" si="6"/>
        <v/>
      </c>
      <c r="H51" s="339" t="str">
        <f t="shared" si="7"/>
        <v/>
      </c>
      <c r="I51" s="22" t="str">
        <f>'Aerial Rescue'!AC222</f>
        <v/>
      </c>
      <c r="J51" s="21" t="str">
        <f>'Belayed Speed Climb'!S222</f>
        <v/>
      </c>
      <c r="K51" s="351" t="str">
        <f>IF(B51="","",IF($K$6="ASCENT EVENT",Ascent!AK136,'Secured Footlock'!AB222))</f>
        <v/>
      </c>
      <c r="L51" s="88" t="str">
        <f>Throwline!AA49</f>
        <v/>
      </c>
      <c r="M51" s="297" t="str">
        <f>'Work Climb'!AF223</f>
        <v/>
      </c>
      <c r="N51" s="566" t="str">
        <f t="shared" si="4"/>
        <v/>
      </c>
      <c r="O51" s="22" t="str">
        <f t="shared" si="8"/>
        <v/>
      </c>
      <c r="P51" s="297" t="str">
        <f t="shared" si="9"/>
        <v/>
      </c>
      <c r="Q51" s="1"/>
      <c r="R51" s="22" t="str">
        <f>'Belayed Speed Climb'!R222</f>
        <v/>
      </c>
      <c r="S51" s="344" t="str">
        <f>IF(B51="","",IF($K$6="ASCENT EVENT",Ascent!U136,'Secured Footlock'!AA222))</f>
        <v/>
      </c>
      <c r="T51" s="308"/>
    </row>
    <row r="52" spans="1:20" x14ac:dyDescent="0.2">
      <c r="A52" s="210"/>
      <c r="B52" s="211"/>
      <c r="C52" s="211"/>
      <c r="D52" s="211"/>
      <c r="E52" s="571"/>
      <c r="F52" s="98" t="str">
        <f t="shared" si="5"/>
        <v/>
      </c>
      <c r="G52" s="582" t="str">
        <f t="shared" si="6"/>
        <v/>
      </c>
      <c r="H52" s="574" t="str">
        <f t="shared" si="7"/>
        <v/>
      </c>
      <c r="I52" s="23" t="str">
        <f>'Aerial Rescue'!AC227</f>
        <v/>
      </c>
      <c r="J52" s="31" t="str">
        <f>'Belayed Speed Climb'!S227</f>
        <v/>
      </c>
      <c r="K52" s="430" t="str">
        <f>IF(B52="","",IF($K$6="ASCENT EVENT",Ascent!AK139,'Secured Footlock'!AB227))</f>
        <v/>
      </c>
      <c r="L52" s="89" t="str">
        <f>Throwline!AA50</f>
        <v/>
      </c>
      <c r="M52" s="298" t="str">
        <f>'Work Climb'!AF228</f>
        <v/>
      </c>
      <c r="N52" s="568" t="str">
        <f t="shared" si="4"/>
        <v/>
      </c>
      <c r="O52" s="23" t="str">
        <f t="shared" si="8"/>
        <v/>
      </c>
      <c r="P52" s="298" t="str">
        <f t="shared" si="9"/>
        <v/>
      </c>
      <c r="Q52" s="1"/>
      <c r="R52" s="23" t="str">
        <f>'Belayed Speed Climb'!R227</f>
        <v/>
      </c>
      <c r="S52" s="432" t="str">
        <f>IF(B52="","",IF($K$6="ASCENT EVENT",Ascent!U139,'Secured Footlock'!AA227))</f>
        <v/>
      </c>
      <c r="T52" s="308"/>
    </row>
    <row r="53" spans="1:20" x14ac:dyDescent="0.2">
      <c r="A53" s="208"/>
      <c r="B53" s="209"/>
      <c r="C53" s="209"/>
      <c r="D53" s="209"/>
      <c r="E53" s="573"/>
      <c r="F53" s="99" t="str">
        <f t="shared" si="5"/>
        <v/>
      </c>
      <c r="G53" s="580" t="str">
        <f t="shared" si="6"/>
        <v/>
      </c>
      <c r="H53" s="339" t="str">
        <f t="shared" si="7"/>
        <v/>
      </c>
      <c r="I53" s="22" t="str">
        <f>'Aerial Rescue'!AC232</f>
        <v/>
      </c>
      <c r="J53" s="21" t="str">
        <f>'Belayed Speed Climb'!S232</f>
        <v/>
      </c>
      <c r="K53" s="351" t="str">
        <f>IF(B53="","",IF($K$6="ASCENT EVENT",Ascent!AK142,'Secured Footlock'!AB232))</f>
        <v/>
      </c>
      <c r="L53" s="88" t="str">
        <f>Throwline!AA51</f>
        <v/>
      </c>
      <c r="M53" s="297" t="str">
        <f>'Work Climb'!AF233</f>
        <v/>
      </c>
      <c r="N53" s="566" t="str">
        <f t="shared" si="4"/>
        <v/>
      </c>
      <c r="O53" s="22" t="str">
        <f t="shared" si="8"/>
        <v/>
      </c>
      <c r="P53" s="297" t="str">
        <f t="shared" si="9"/>
        <v/>
      </c>
      <c r="Q53" s="1"/>
      <c r="R53" s="22" t="str">
        <f>'Belayed Speed Climb'!R232</f>
        <v/>
      </c>
      <c r="S53" s="344" t="str">
        <f>IF(B53="","",IF($K$6="ASCENT EVENT",Ascent!U142,'Secured Footlock'!AA232))</f>
        <v/>
      </c>
      <c r="T53" s="308"/>
    </row>
    <row r="54" spans="1:20" x14ac:dyDescent="0.2">
      <c r="A54" s="210"/>
      <c r="B54" s="211"/>
      <c r="C54" s="211"/>
      <c r="D54" s="211"/>
      <c r="E54" s="571"/>
      <c r="F54" s="98" t="str">
        <f t="shared" si="5"/>
        <v/>
      </c>
      <c r="G54" s="582" t="str">
        <f t="shared" si="6"/>
        <v/>
      </c>
      <c r="H54" s="574" t="str">
        <f t="shared" si="7"/>
        <v/>
      </c>
      <c r="I54" s="23" t="str">
        <f>'Aerial Rescue'!AC237</f>
        <v/>
      </c>
      <c r="J54" s="31" t="str">
        <f>'Belayed Speed Climb'!S237</f>
        <v/>
      </c>
      <c r="K54" s="430" t="str">
        <f>IF(B54="","",IF($K$6="ASCENT EVENT",Ascent!AK145,'Secured Footlock'!AB237))</f>
        <v/>
      </c>
      <c r="L54" s="89" t="str">
        <f>Throwline!AA52</f>
        <v/>
      </c>
      <c r="M54" s="298" t="str">
        <f>'Work Climb'!AF238</f>
        <v/>
      </c>
      <c r="N54" s="568" t="str">
        <f t="shared" si="4"/>
        <v/>
      </c>
      <c r="O54" s="23" t="str">
        <f t="shared" si="8"/>
        <v/>
      </c>
      <c r="P54" s="298" t="str">
        <f t="shared" si="9"/>
        <v/>
      </c>
      <c r="Q54" s="1"/>
      <c r="R54" s="23" t="str">
        <f>'Belayed Speed Climb'!R237</f>
        <v/>
      </c>
      <c r="S54" s="432" t="str">
        <f>IF(B54="","",IF($K$6="ASCENT EVENT",Ascent!U145,'Secured Footlock'!AA237))</f>
        <v/>
      </c>
      <c r="T54" s="308"/>
    </row>
    <row r="55" spans="1:20" x14ac:dyDescent="0.2">
      <c r="A55" s="208"/>
      <c r="B55" s="209"/>
      <c r="C55" s="209"/>
      <c r="D55" s="209"/>
      <c r="E55" s="573"/>
      <c r="F55" s="99" t="str">
        <f t="shared" si="5"/>
        <v/>
      </c>
      <c r="G55" s="580" t="str">
        <f t="shared" si="6"/>
        <v/>
      </c>
      <c r="H55" s="339" t="str">
        <f t="shared" si="7"/>
        <v/>
      </c>
      <c r="I55" s="22" t="str">
        <f>'Aerial Rescue'!AC242</f>
        <v/>
      </c>
      <c r="J55" s="21" t="str">
        <f>'Belayed Speed Climb'!S242</f>
        <v/>
      </c>
      <c r="K55" s="351" t="str">
        <f>IF(B55="","",IF($K$6="ASCENT EVENT",Ascent!AK148,'Secured Footlock'!AB242))</f>
        <v/>
      </c>
      <c r="L55" s="88" t="str">
        <f>Throwline!AA53</f>
        <v/>
      </c>
      <c r="M55" s="297" t="str">
        <f>'Work Climb'!AF243</f>
        <v/>
      </c>
      <c r="N55" s="566" t="str">
        <f t="shared" si="4"/>
        <v/>
      </c>
      <c r="O55" s="22" t="str">
        <f t="shared" si="8"/>
        <v/>
      </c>
      <c r="P55" s="297" t="str">
        <f t="shared" si="9"/>
        <v/>
      </c>
      <c r="Q55" s="1"/>
      <c r="R55" s="22" t="str">
        <f>'Belayed Speed Climb'!R242</f>
        <v/>
      </c>
      <c r="S55" s="344" t="str">
        <f>IF(B55="","",IF($K$6="ASCENT EVENT",Ascent!U148,'Secured Footlock'!AA242))</f>
        <v/>
      </c>
      <c r="T55" s="308"/>
    </row>
    <row r="56" spans="1:20" x14ac:dyDescent="0.2">
      <c r="A56" s="210"/>
      <c r="B56" s="211"/>
      <c r="C56" s="211"/>
      <c r="D56" s="211"/>
      <c r="E56" s="571"/>
      <c r="F56" s="98" t="str">
        <f t="shared" si="5"/>
        <v/>
      </c>
      <c r="G56" s="582" t="str">
        <f t="shared" si="6"/>
        <v/>
      </c>
      <c r="H56" s="574" t="str">
        <f t="shared" si="7"/>
        <v/>
      </c>
      <c r="I56" s="23" t="str">
        <f>'Aerial Rescue'!AC247</f>
        <v/>
      </c>
      <c r="J56" s="31" t="str">
        <f>'Belayed Speed Climb'!S247</f>
        <v/>
      </c>
      <c r="K56" s="430" t="str">
        <f>IF(B56="","",IF($K$6="ASCENT EVENT",Ascent!AK151,'Secured Footlock'!AB247))</f>
        <v/>
      </c>
      <c r="L56" s="89" t="str">
        <f>Throwline!AA54</f>
        <v/>
      </c>
      <c r="M56" s="298" t="str">
        <f>'Work Climb'!AF248</f>
        <v/>
      </c>
      <c r="N56" s="568" t="str">
        <f t="shared" si="4"/>
        <v/>
      </c>
      <c r="O56" s="23" t="str">
        <f t="shared" si="8"/>
        <v/>
      </c>
      <c r="P56" s="298" t="str">
        <f t="shared" si="9"/>
        <v/>
      </c>
      <c r="Q56" s="1"/>
      <c r="R56" s="23" t="str">
        <f>'Belayed Speed Climb'!R247</f>
        <v/>
      </c>
      <c r="S56" s="432" t="str">
        <f>IF(B56="","",IF($K$6="ASCENT EVENT",Ascent!U151,'Secured Footlock'!AA247))</f>
        <v/>
      </c>
      <c r="T56" s="308"/>
    </row>
    <row r="57" spans="1:20" x14ac:dyDescent="0.2">
      <c r="A57" s="208"/>
      <c r="B57" s="209"/>
      <c r="C57" s="209"/>
      <c r="D57" s="209"/>
      <c r="E57" s="573"/>
      <c r="F57" s="99" t="str">
        <f t="shared" si="5"/>
        <v/>
      </c>
      <c r="G57" s="580" t="str">
        <f t="shared" si="6"/>
        <v/>
      </c>
      <c r="H57" s="339" t="str">
        <f t="shared" si="7"/>
        <v/>
      </c>
      <c r="I57" s="22" t="str">
        <f>'Aerial Rescue'!AC252</f>
        <v/>
      </c>
      <c r="J57" s="21" t="str">
        <f>'Belayed Speed Climb'!S252</f>
        <v/>
      </c>
      <c r="K57" s="351" t="str">
        <f>IF(B57="","",IF($K$6="ASCENT EVENT",Ascent!AK154,'Secured Footlock'!AB252))</f>
        <v/>
      </c>
      <c r="L57" s="88" t="str">
        <f>Throwline!AA55</f>
        <v/>
      </c>
      <c r="M57" s="297" t="str">
        <f>'Work Climb'!AF253</f>
        <v/>
      </c>
      <c r="N57" s="566" t="str">
        <f t="shared" si="4"/>
        <v/>
      </c>
      <c r="O57" s="22" t="str">
        <f t="shared" si="8"/>
        <v/>
      </c>
      <c r="P57" s="297" t="str">
        <f t="shared" si="9"/>
        <v/>
      </c>
      <c r="Q57" s="1"/>
      <c r="R57" s="22" t="str">
        <f>'Belayed Speed Climb'!R252</f>
        <v/>
      </c>
      <c r="S57" s="344" t="str">
        <f>IF(B57="","",IF($K$6="ASCENT EVENT",Ascent!U154,'Secured Footlock'!AA252))</f>
        <v/>
      </c>
      <c r="T57" s="308"/>
    </row>
    <row r="58" spans="1:20" x14ac:dyDescent="0.2">
      <c r="A58" s="210"/>
      <c r="B58" s="211"/>
      <c r="C58" s="211"/>
      <c r="D58" s="211"/>
      <c r="E58" s="571"/>
      <c r="F58" s="98" t="str">
        <f t="shared" si="5"/>
        <v/>
      </c>
      <c r="G58" s="582" t="str">
        <f t="shared" si="6"/>
        <v/>
      </c>
      <c r="H58" s="574" t="str">
        <f t="shared" si="7"/>
        <v/>
      </c>
      <c r="I58" s="23" t="str">
        <f>'Aerial Rescue'!AC257</f>
        <v/>
      </c>
      <c r="J58" s="31" t="str">
        <f>'Belayed Speed Climb'!S257</f>
        <v/>
      </c>
      <c r="K58" s="430" t="str">
        <f>IF(B58="","",IF($K$6="ASCENT EVENT",Ascent!AK157,'Secured Footlock'!AB257))</f>
        <v/>
      </c>
      <c r="L58" s="89" t="str">
        <f>Throwline!AA56</f>
        <v/>
      </c>
      <c r="M58" s="298" t="str">
        <f>'Work Climb'!AF258</f>
        <v/>
      </c>
      <c r="N58" s="568" t="str">
        <f t="shared" si="4"/>
        <v/>
      </c>
      <c r="O58" s="23" t="str">
        <f t="shared" si="8"/>
        <v/>
      </c>
      <c r="P58" s="298" t="str">
        <f t="shared" si="9"/>
        <v/>
      </c>
      <c r="Q58" s="1"/>
      <c r="R58" s="23" t="str">
        <f>'Belayed Speed Climb'!R257</f>
        <v/>
      </c>
      <c r="S58" s="432" t="str">
        <f>IF(B58="","",IF($K$6="ASCENT EVENT",Ascent!U157,'Secured Footlock'!AA257))</f>
        <v/>
      </c>
      <c r="T58" s="308"/>
    </row>
    <row r="59" spans="1:20" x14ac:dyDescent="0.2">
      <c r="A59" s="208"/>
      <c r="B59" s="209"/>
      <c r="C59" s="209"/>
      <c r="D59" s="209"/>
      <c r="E59" s="573"/>
      <c r="F59" s="99" t="str">
        <f t="shared" si="5"/>
        <v/>
      </c>
      <c r="G59" s="580" t="str">
        <f t="shared" si="6"/>
        <v/>
      </c>
      <c r="H59" s="339" t="str">
        <f t="shared" si="7"/>
        <v/>
      </c>
      <c r="I59" s="22" t="str">
        <f>'Aerial Rescue'!AC262</f>
        <v/>
      </c>
      <c r="J59" s="21" t="str">
        <f>'Belayed Speed Climb'!S262</f>
        <v/>
      </c>
      <c r="K59" s="351" t="str">
        <f>IF(B59="","",IF($K$6="ASCENT EVENT",Ascent!AK160,'Secured Footlock'!AB262))</f>
        <v/>
      </c>
      <c r="L59" s="88" t="str">
        <f>Throwline!AA57</f>
        <v/>
      </c>
      <c r="M59" s="297" t="str">
        <f>'Work Climb'!AF263</f>
        <v/>
      </c>
      <c r="N59" s="566" t="str">
        <f t="shared" si="4"/>
        <v/>
      </c>
      <c r="O59" s="22" t="str">
        <f t="shared" si="8"/>
        <v/>
      </c>
      <c r="P59" s="297" t="str">
        <f t="shared" si="9"/>
        <v/>
      </c>
      <c r="Q59" s="1"/>
      <c r="R59" s="22" t="str">
        <f>'Belayed Speed Climb'!R262</f>
        <v/>
      </c>
      <c r="S59" s="344" t="str">
        <f>IF(B59="","",IF($K$6="ASCENT EVENT",Ascent!U160,'Secured Footlock'!AA262))</f>
        <v/>
      </c>
      <c r="T59" s="308"/>
    </row>
    <row r="60" spans="1:20" x14ac:dyDescent="0.2">
      <c r="A60" s="210"/>
      <c r="B60" s="211"/>
      <c r="C60" s="211"/>
      <c r="D60" s="211"/>
      <c r="E60" s="571"/>
      <c r="F60" s="98" t="str">
        <f t="shared" si="5"/>
        <v/>
      </c>
      <c r="G60" s="582" t="str">
        <f t="shared" si="6"/>
        <v/>
      </c>
      <c r="H60" s="574" t="str">
        <f t="shared" si="7"/>
        <v/>
      </c>
      <c r="I60" s="23" t="str">
        <f>'Aerial Rescue'!AC267</f>
        <v/>
      </c>
      <c r="J60" s="31" t="str">
        <f>'Belayed Speed Climb'!S267</f>
        <v/>
      </c>
      <c r="K60" s="430" t="str">
        <f>IF(B60="","",IF($K$6="ASCENT EVENT",Ascent!AK163,'Secured Footlock'!AB267))</f>
        <v/>
      </c>
      <c r="L60" s="89" t="str">
        <f>Throwline!AA58</f>
        <v/>
      </c>
      <c r="M60" s="298" t="str">
        <f>'Work Climb'!AF268</f>
        <v/>
      </c>
      <c r="N60" s="568" t="str">
        <f t="shared" si="4"/>
        <v/>
      </c>
      <c r="O60" s="23" t="str">
        <f t="shared" si="8"/>
        <v/>
      </c>
      <c r="P60" s="298" t="str">
        <f t="shared" si="9"/>
        <v/>
      </c>
      <c r="Q60" s="1"/>
      <c r="R60" s="23" t="str">
        <f>'Belayed Speed Climb'!R267</f>
        <v/>
      </c>
      <c r="S60" s="432" t="str">
        <f>IF(B60="","",IF($K$6="ASCENT EVENT",Ascent!U163,'Secured Footlock'!AA267))</f>
        <v/>
      </c>
      <c r="T60" s="308"/>
    </row>
    <row r="61" spans="1:20" x14ac:dyDescent="0.2">
      <c r="A61" s="208"/>
      <c r="B61" s="209"/>
      <c r="C61" s="209"/>
      <c r="D61" s="209"/>
      <c r="E61" s="573"/>
      <c r="F61" s="99" t="str">
        <f t="shared" si="5"/>
        <v/>
      </c>
      <c r="G61" s="580" t="str">
        <f t="shared" si="6"/>
        <v/>
      </c>
      <c r="H61" s="339" t="str">
        <f t="shared" si="7"/>
        <v/>
      </c>
      <c r="I61" s="22" t="str">
        <f>'Aerial Rescue'!AC272</f>
        <v/>
      </c>
      <c r="J61" s="21" t="str">
        <f>'Belayed Speed Climb'!S272</f>
        <v/>
      </c>
      <c r="K61" s="351" t="str">
        <f>IF(B61="","",IF($K$6="ASCENT EVENT",Ascent!AK166,'Secured Footlock'!AB272))</f>
        <v/>
      </c>
      <c r="L61" s="88" t="str">
        <f>Throwline!AA59</f>
        <v/>
      </c>
      <c r="M61" s="297" t="str">
        <f>'Work Climb'!AF273</f>
        <v/>
      </c>
      <c r="N61" s="566" t="str">
        <f t="shared" si="4"/>
        <v/>
      </c>
      <c r="O61" s="22" t="str">
        <f t="shared" si="8"/>
        <v/>
      </c>
      <c r="P61" s="297" t="str">
        <f t="shared" si="9"/>
        <v/>
      </c>
      <c r="Q61" s="1"/>
      <c r="R61" s="22" t="str">
        <f>'Belayed Speed Climb'!R272</f>
        <v/>
      </c>
      <c r="S61" s="344" t="str">
        <f>IF(B61="","",IF($K$6="ASCENT EVENT",Ascent!U166,'Secured Footlock'!AA272))</f>
        <v/>
      </c>
      <c r="T61" s="308"/>
    </row>
    <row r="62" spans="1:20" x14ac:dyDescent="0.2">
      <c r="A62" s="210"/>
      <c r="B62" s="211"/>
      <c r="C62" s="211"/>
      <c r="D62" s="211"/>
      <c r="E62" s="571"/>
      <c r="F62" s="98" t="str">
        <f t="shared" si="5"/>
        <v/>
      </c>
      <c r="G62" s="582" t="str">
        <f t="shared" si="6"/>
        <v/>
      </c>
      <c r="H62" s="574" t="str">
        <f t="shared" si="7"/>
        <v/>
      </c>
      <c r="I62" s="23" t="str">
        <f>'Aerial Rescue'!AC277</f>
        <v/>
      </c>
      <c r="J62" s="31" t="str">
        <f>'Belayed Speed Climb'!S277</f>
        <v/>
      </c>
      <c r="K62" s="430" t="str">
        <f>IF(B62="","",IF($K$6="ASCENT EVENT",Ascent!AK169,'Secured Footlock'!AB277))</f>
        <v/>
      </c>
      <c r="L62" s="89" t="str">
        <f>Throwline!AA60</f>
        <v/>
      </c>
      <c r="M62" s="298" t="str">
        <f>'Work Climb'!AF278</f>
        <v/>
      </c>
      <c r="N62" s="568" t="str">
        <f t="shared" si="4"/>
        <v/>
      </c>
      <c r="O62" s="23" t="str">
        <f t="shared" si="8"/>
        <v/>
      </c>
      <c r="P62" s="298" t="str">
        <f t="shared" si="9"/>
        <v/>
      </c>
      <c r="Q62" s="1"/>
      <c r="R62" s="23" t="str">
        <f>'Belayed Speed Climb'!R277</f>
        <v/>
      </c>
      <c r="S62" s="432" t="str">
        <f>IF(B62="","",IF($K$6="ASCENT EVENT",Ascent!U169,'Secured Footlock'!AA277))</f>
        <v/>
      </c>
      <c r="T62" s="308"/>
    </row>
    <row r="63" spans="1:20" x14ac:dyDescent="0.2">
      <c r="A63" s="208"/>
      <c r="B63" s="209"/>
      <c r="C63" s="209"/>
      <c r="D63" s="209"/>
      <c r="E63" s="573"/>
      <c r="F63" s="99" t="str">
        <f t="shared" si="5"/>
        <v/>
      </c>
      <c r="G63" s="580" t="str">
        <f t="shared" si="6"/>
        <v/>
      </c>
      <c r="H63" s="339" t="str">
        <f t="shared" si="7"/>
        <v/>
      </c>
      <c r="I63" s="22" t="str">
        <f>'Aerial Rescue'!AC282</f>
        <v/>
      </c>
      <c r="J63" s="21" t="str">
        <f>'Belayed Speed Climb'!S282</f>
        <v/>
      </c>
      <c r="K63" s="351" t="str">
        <f>IF(B63="","",IF($K$6="ASCENT EVENT",Ascent!AK172,'Secured Footlock'!AB282))</f>
        <v/>
      </c>
      <c r="L63" s="88" t="str">
        <f>Throwline!AA61</f>
        <v/>
      </c>
      <c r="M63" s="297" t="str">
        <f>'Work Climb'!AF283</f>
        <v/>
      </c>
      <c r="N63" s="566" t="str">
        <f t="shared" si="4"/>
        <v/>
      </c>
      <c r="O63" s="22" t="str">
        <f t="shared" si="8"/>
        <v/>
      </c>
      <c r="P63" s="297" t="str">
        <f t="shared" si="9"/>
        <v/>
      </c>
      <c r="Q63" s="1"/>
      <c r="R63" s="22" t="str">
        <f>'Belayed Speed Climb'!R282</f>
        <v/>
      </c>
      <c r="S63" s="344" t="str">
        <f>IF(B63="","",IF($K$6="ASCENT EVENT",Ascent!U172,'Secured Footlock'!AA282))</f>
        <v/>
      </c>
      <c r="T63" s="308"/>
    </row>
    <row r="64" spans="1:20" x14ac:dyDescent="0.2">
      <c r="A64" s="210"/>
      <c r="B64" s="211"/>
      <c r="C64" s="211"/>
      <c r="D64" s="211"/>
      <c r="E64" s="571"/>
      <c r="F64" s="98" t="str">
        <f t="shared" si="5"/>
        <v/>
      </c>
      <c r="G64" s="582" t="str">
        <f t="shared" si="6"/>
        <v/>
      </c>
      <c r="H64" s="574" t="str">
        <f t="shared" si="7"/>
        <v/>
      </c>
      <c r="I64" s="23" t="str">
        <f>'Aerial Rescue'!AC287</f>
        <v/>
      </c>
      <c r="J64" s="31" t="str">
        <f>'Belayed Speed Climb'!S287</f>
        <v/>
      </c>
      <c r="K64" s="430" t="str">
        <f>IF(B64="","",IF($K$6="ASCENT EVENT",Ascent!AK175,'Secured Footlock'!AB287))</f>
        <v/>
      </c>
      <c r="L64" s="89" t="str">
        <f>Throwline!AA62</f>
        <v/>
      </c>
      <c r="M64" s="298" t="str">
        <f>'Work Climb'!AF288</f>
        <v/>
      </c>
      <c r="N64" s="568" t="str">
        <f t="shared" si="4"/>
        <v/>
      </c>
      <c r="O64" s="23" t="str">
        <f t="shared" si="8"/>
        <v/>
      </c>
      <c r="P64" s="298" t="str">
        <f t="shared" si="9"/>
        <v/>
      </c>
      <c r="Q64" s="1"/>
      <c r="R64" s="23" t="str">
        <f>'Belayed Speed Climb'!R287</f>
        <v/>
      </c>
      <c r="S64" s="432" t="str">
        <f>IF(B64="","",IF($K$6="ASCENT EVENT",Ascent!U175,'Secured Footlock'!AA287))</f>
        <v/>
      </c>
      <c r="T64" s="308"/>
    </row>
    <row r="65" spans="1:20" x14ac:dyDescent="0.2">
      <c r="A65" s="208"/>
      <c r="B65" s="209"/>
      <c r="C65" s="209"/>
      <c r="D65" s="209"/>
      <c r="E65" s="573"/>
      <c r="F65" s="99" t="str">
        <f t="shared" si="5"/>
        <v/>
      </c>
      <c r="G65" s="580" t="str">
        <f t="shared" si="6"/>
        <v/>
      </c>
      <c r="H65" s="339" t="str">
        <f t="shared" si="7"/>
        <v/>
      </c>
      <c r="I65" s="22" t="str">
        <f>'Aerial Rescue'!AC292</f>
        <v/>
      </c>
      <c r="J65" s="21" t="str">
        <f>'Belayed Speed Climb'!S292</f>
        <v/>
      </c>
      <c r="K65" s="351" t="str">
        <f>IF(B65="","",IF($K$6="ASCENT EVENT",Ascent!AK178,'Secured Footlock'!AB292))</f>
        <v/>
      </c>
      <c r="L65" s="88" t="str">
        <f>Throwline!AA63</f>
        <v/>
      </c>
      <c r="M65" s="297" t="str">
        <f>'Work Climb'!AF293</f>
        <v/>
      </c>
      <c r="N65" s="566" t="str">
        <f t="shared" si="4"/>
        <v/>
      </c>
      <c r="O65" s="22" t="str">
        <f t="shared" si="8"/>
        <v/>
      </c>
      <c r="P65" s="297" t="str">
        <f t="shared" si="9"/>
        <v/>
      </c>
      <c r="Q65" s="1"/>
      <c r="R65" s="22" t="str">
        <f>'Belayed Speed Climb'!R292</f>
        <v/>
      </c>
      <c r="S65" s="344" t="str">
        <f>IF(B65="","",IF($K$6="ASCENT EVENT",Ascent!U178,'Secured Footlock'!AA292))</f>
        <v/>
      </c>
      <c r="T65" s="308"/>
    </row>
    <row r="66" spans="1:20" x14ac:dyDescent="0.2">
      <c r="A66" s="210"/>
      <c r="B66" s="211"/>
      <c r="C66" s="211"/>
      <c r="D66" s="211"/>
      <c r="E66" s="571"/>
      <c r="F66" s="98" t="str">
        <f t="shared" si="5"/>
        <v/>
      </c>
      <c r="G66" s="582" t="str">
        <f t="shared" si="6"/>
        <v/>
      </c>
      <c r="H66" s="574" t="str">
        <f t="shared" si="7"/>
        <v/>
      </c>
      <c r="I66" s="23" t="str">
        <f>'Aerial Rescue'!AC297</f>
        <v/>
      </c>
      <c r="J66" s="31" t="str">
        <f>'Belayed Speed Climb'!S297</f>
        <v/>
      </c>
      <c r="K66" s="430" t="str">
        <f>IF(B66="","",IF($K$6="ASCENT EVENT",Ascent!AK181,'Secured Footlock'!AB297))</f>
        <v/>
      </c>
      <c r="L66" s="89" t="str">
        <f>Throwline!AA64</f>
        <v/>
      </c>
      <c r="M66" s="298" t="str">
        <f>'Work Climb'!AF298</f>
        <v/>
      </c>
      <c r="N66" s="568" t="str">
        <f t="shared" si="4"/>
        <v/>
      </c>
      <c r="O66" s="23" t="str">
        <f t="shared" si="8"/>
        <v/>
      </c>
      <c r="P66" s="298" t="str">
        <f t="shared" si="9"/>
        <v/>
      </c>
      <c r="Q66" s="1"/>
      <c r="R66" s="23" t="str">
        <f>'Belayed Speed Climb'!R297</f>
        <v/>
      </c>
      <c r="S66" s="432" t="str">
        <f>IF(B66="","",IF($K$6="ASCENT EVENT",Ascent!U181,'Secured Footlock'!AA297))</f>
        <v/>
      </c>
      <c r="T66" s="308"/>
    </row>
    <row r="67" spans="1:20" x14ac:dyDescent="0.2">
      <c r="A67" s="208"/>
      <c r="B67" s="209"/>
      <c r="C67" s="209"/>
      <c r="D67" s="209"/>
      <c r="E67" s="573"/>
      <c r="F67" s="99" t="str">
        <f t="shared" si="5"/>
        <v/>
      </c>
      <c r="G67" s="580" t="str">
        <f t="shared" si="6"/>
        <v/>
      </c>
      <c r="H67" s="339" t="str">
        <f t="shared" si="7"/>
        <v/>
      </c>
      <c r="I67" s="22" t="str">
        <f>'Aerial Rescue'!AC302</f>
        <v/>
      </c>
      <c r="J67" s="21" t="str">
        <f>'Belayed Speed Climb'!S302</f>
        <v/>
      </c>
      <c r="K67" s="351" t="str">
        <f>IF(B67="","",IF($K$6="ASCENT EVENT",Ascent!AK184,'Secured Footlock'!AB302))</f>
        <v/>
      </c>
      <c r="L67" s="88" t="str">
        <f>Throwline!AA65</f>
        <v/>
      </c>
      <c r="M67" s="297" t="str">
        <f>'Work Climb'!AF303</f>
        <v/>
      </c>
      <c r="N67" s="566" t="str">
        <f t="shared" si="4"/>
        <v/>
      </c>
      <c r="O67" s="22" t="str">
        <f t="shared" si="8"/>
        <v/>
      </c>
      <c r="P67" s="297" t="str">
        <f t="shared" si="9"/>
        <v/>
      </c>
      <c r="Q67" s="1"/>
      <c r="R67" s="22" t="str">
        <f>'Belayed Speed Climb'!R302</f>
        <v/>
      </c>
      <c r="S67" s="344" t="str">
        <f>IF(B67="","",IF($K$6="ASCENT EVENT",Ascent!U184,'Secured Footlock'!AA302))</f>
        <v/>
      </c>
      <c r="T67" s="308"/>
    </row>
    <row r="68" spans="1:20" x14ac:dyDescent="0.2">
      <c r="A68" s="210"/>
      <c r="B68" s="211"/>
      <c r="C68" s="211"/>
      <c r="D68" s="211"/>
      <c r="E68" s="571"/>
      <c r="F68" s="98" t="str">
        <f t="shared" si="5"/>
        <v/>
      </c>
      <c r="G68" s="582" t="str">
        <f t="shared" si="6"/>
        <v/>
      </c>
      <c r="H68" s="574" t="str">
        <f t="shared" si="7"/>
        <v/>
      </c>
      <c r="I68" s="23" t="str">
        <f>'Aerial Rescue'!AC307</f>
        <v/>
      </c>
      <c r="J68" s="31" t="str">
        <f>'Belayed Speed Climb'!S307</f>
        <v/>
      </c>
      <c r="K68" s="430" t="str">
        <f>IF(B68="","",IF($K$6="ASCENT EVENT",Ascent!AK187,'Secured Footlock'!AB307))</f>
        <v/>
      </c>
      <c r="L68" s="89" t="str">
        <f>Throwline!AA66</f>
        <v/>
      </c>
      <c r="M68" s="298" t="str">
        <f>'Work Climb'!AF308</f>
        <v/>
      </c>
      <c r="N68" s="568" t="str">
        <f t="shared" si="4"/>
        <v/>
      </c>
      <c r="O68" s="23" t="str">
        <f t="shared" si="8"/>
        <v/>
      </c>
      <c r="P68" s="298" t="str">
        <f t="shared" si="9"/>
        <v/>
      </c>
      <c r="Q68" s="1"/>
      <c r="R68" s="23" t="str">
        <f>'Belayed Speed Climb'!R307</f>
        <v/>
      </c>
      <c r="S68" s="432" t="str">
        <f>IF(B68="","",IF($K$6="ASCENT EVENT",Ascent!U187,'Secured Footlock'!AA307))</f>
        <v/>
      </c>
      <c r="T68" s="308"/>
    </row>
    <row r="69" spans="1:20" x14ac:dyDescent="0.2">
      <c r="A69" s="208"/>
      <c r="B69" s="209"/>
      <c r="C69" s="209"/>
      <c r="D69" s="209"/>
      <c r="E69" s="573"/>
      <c r="F69" s="99" t="str">
        <f t="shared" si="5"/>
        <v/>
      </c>
      <c r="G69" s="580" t="str">
        <f t="shared" si="6"/>
        <v/>
      </c>
      <c r="H69" s="339" t="str">
        <f t="shared" si="7"/>
        <v/>
      </c>
      <c r="I69" s="22" t="str">
        <f>'Aerial Rescue'!AC312</f>
        <v/>
      </c>
      <c r="J69" s="21" t="str">
        <f>'Belayed Speed Climb'!S312</f>
        <v/>
      </c>
      <c r="K69" s="351" t="str">
        <f>IF(B69="","",IF($K$6="ASCENT EVENT",Ascent!AK190,'Secured Footlock'!AB312))</f>
        <v/>
      </c>
      <c r="L69" s="88" t="str">
        <f>Throwline!AA67</f>
        <v/>
      </c>
      <c r="M69" s="297" t="str">
        <f>'Work Climb'!AF313</f>
        <v/>
      </c>
      <c r="N69" s="566" t="str">
        <f t="shared" si="4"/>
        <v/>
      </c>
      <c r="O69" s="22" t="str">
        <f t="shared" si="8"/>
        <v/>
      </c>
      <c r="P69" s="297" t="str">
        <f t="shared" si="9"/>
        <v/>
      </c>
      <c r="Q69" s="1"/>
      <c r="R69" s="22" t="str">
        <f>'Belayed Speed Climb'!R312</f>
        <v/>
      </c>
      <c r="S69" s="344" t="str">
        <f>IF(B69="","",IF($K$6="ASCENT EVENT",Ascent!U190,'Secured Footlock'!AA312))</f>
        <v/>
      </c>
      <c r="T69" s="308"/>
    </row>
    <row r="70" spans="1:20" x14ac:dyDescent="0.2">
      <c r="A70" s="210"/>
      <c r="B70" s="211"/>
      <c r="C70" s="211"/>
      <c r="D70" s="211"/>
      <c r="E70" s="571"/>
      <c r="F70" s="98" t="str">
        <f t="shared" si="5"/>
        <v/>
      </c>
      <c r="G70" s="582" t="str">
        <f t="shared" si="6"/>
        <v/>
      </c>
      <c r="H70" s="574" t="str">
        <f t="shared" si="7"/>
        <v/>
      </c>
      <c r="I70" s="23" t="str">
        <f>'Aerial Rescue'!AC317</f>
        <v/>
      </c>
      <c r="J70" s="31" t="str">
        <f>'Belayed Speed Climb'!S317</f>
        <v/>
      </c>
      <c r="K70" s="430" t="str">
        <f>IF(B70="","",IF($K$6="ASCENT EVENT",Ascent!AK193,'Secured Footlock'!AB317))</f>
        <v/>
      </c>
      <c r="L70" s="89" t="str">
        <f>Throwline!AA68</f>
        <v/>
      </c>
      <c r="M70" s="298" t="str">
        <f>'Work Climb'!AF318</f>
        <v/>
      </c>
      <c r="N70" s="568" t="str">
        <f t="shared" si="4"/>
        <v/>
      </c>
      <c r="O70" s="23" t="str">
        <f t="shared" si="8"/>
        <v/>
      </c>
      <c r="P70" s="298" t="str">
        <f t="shared" si="9"/>
        <v/>
      </c>
      <c r="Q70" s="1"/>
      <c r="R70" s="23" t="str">
        <f>'Belayed Speed Climb'!R317</f>
        <v/>
      </c>
      <c r="S70" s="432" t="str">
        <f>IF(B70="","",IF($K$6="ASCENT EVENT",Ascent!U193,'Secured Footlock'!AA317))</f>
        <v/>
      </c>
      <c r="T70" s="308"/>
    </row>
    <row r="71" spans="1:20" x14ac:dyDescent="0.2">
      <c r="A71" s="208"/>
      <c r="B71" s="209"/>
      <c r="C71" s="209"/>
      <c r="D71" s="209"/>
      <c r="E71" s="573"/>
      <c r="F71" s="99" t="str">
        <f t="shared" si="5"/>
        <v/>
      </c>
      <c r="G71" s="580" t="str">
        <f t="shared" si="6"/>
        <v/>
      </c>
      <c r="H71" s="339" t="str">
        <f t="shared" si="7"/>
        <v/>
      </c>
      <c r="I71" s="22" t="str">
        <f>'Aerial Rescue'!AC322</f>
        <v/>
      </c>
      <c r="J71" s="21" t="str">
        <f>'Belayed Speed Climb'!S322</f>
        <v/>
      </c>
      <c r="K71" s="351" t="str">
        <f>IF(B71="","",IF($K$6="ASCENT EVENT",Ascent!AK196,'Secured Footlock'!AB322))</f>
        <v/>
      </c>
      <c r="L71" s="88" t="str">
        <f>Throwline!AA69</f>
        <v/>
      </c>
      <c r="M71" s="297" t="str">
        <f>'Work Climb'!AF323</f>
        <v/>
      </c>
      <c r="N71" s="566" t="str">
        <f t="shared" si="4"/>
        <v/>
      </c>
      <c r="O71" s="22" t="str">
        <f t="shared" si="8"/>
        <v/>
      </c>
      <c r="P71" s="297" t="str">
        <f t="shared" si="9"/>
        <v/>
      </c>
      <c r="Q71" s="1"/>
      <c r="R71" s="22" t="str">
        <f>'Belayed Speed Climb'!R322</f>
        <v/>
      </c>
      <c r="S71" s="344" t="str">
        <f>IF(B71="","",IF($K$6="ASCENT EVENT",Ascent!U196,'Secured Footlock'!AA322))</f>
        <v/>
      </c>
      <c r="T71" s="308"/>
    </row>
    <row r="72" spans="1:20" x14ac:dyDescent="0.2">
      <c r="A72" s="210"/>
      <c r="B72" s="211"/>
      <c r="C72" s="211"/>
      <c r="D72" s="211"/>
      <c r="E72" s="571"/>
      <c r="F72" s="98" t="str">
        <f t="shared" si="5"/>
        <v/>
      </c>
      <c r="G72" s="582" t="str">
        <f t="shared" si="6"/>
        <v/>
      </c>
      <c r="H72" s="574" t="str">
        <f t="shared" si="7"/>
        <v/>
      </c>
      <c r="I72" s="23" t="str">
        <f>'Aerial Rescue'!AC327</f>
        <v/>
      </c>
      <c r="J72" s="31" t="str">
        <f>'Belayed Speed Climb'!S327</f>
        <v/>
      </c>
      <c r="K72" s="430" t="str">
        <f>IF(B72="","",IF($K$6="ASCENT EVENT",Ascent!AK199,'Secured Footlock'!AB327))</f>
        <v/>
      </c>
      <c r="L72" s="89" t="str">
        <f>Throwline!AA70</f>
        <v/>
      </c>
      <c r="M72" s="298" t="str">
        <f>'Work Climb'!AF328</f>
        <v/>
      </c>
      <c r="N72" s="568" t="str">
        <f t="shared" si="4"/>
        <v/>
      </c>
      <c r="O72" s="23" t="str">
        <f t="shared" si="8"/>
        <v/>
      </c>
      <c r="P72" s="298" t="str">
        <f t="shared" si="9"/>
        <v/>
      </c>
      <c r="Q72" s="1"/>
      <c r="R72" s="23" t="str">
        <f>'Belayed Speed Climb'!R327</f>
        <v/>
      </c>
      <c r="S72" s="432" t="str">
        <f>IF(B72="","",IF($K$6="ASCENT EVENT",Ascent!U199,'Secured Footlock'!AA327))</f>
        <v/>
      </c>
      <c r="T72" s="308"/>
    </row>
    <row r="73" spans="1:20" x14ac:dyDescent="0.2">
      <c r="A73" s="208"/>
      <c r="B73" s="209"/>
      <c r="C73" s="209"/>
      <c r="D73" s="209"/>
      <c r="E73" s="573"/>
      <c r="F73" s="99" t="str">
        <f t="shared" si="5"/>
        <v/>
      </c>
      <c r="G73" s="580" t="str">
        <f t="shared" ref="G73:G108" si="10">IF(B73="","",IF(P73="","",RANK(P73,$P$9:$P$108,0)))</f>
        <v/>
      </c>
      <c r="H73" s="339" t="str">
        <f t="shared" ref="H73:H108" si="11">IF(B73="","",IF(O73="","",RANK(O73,$O$9:$O$108,0)))</f>
        <v/>
      </c>
      <c r="I73" s="22" t="str">
        <f>'Aerial Rescue'!AC332</f>
        <v/>
      </c>
      <c r="J73" s="21" t="str">
        <f>'Belayed Speed Climb'!S332</f>
        <v/>
      </c>
      <c r="K73" s="351" t="str">
        <f>IF(B73="","",IF($K$6="ASCENT EVENT",Ascent!AK202,'Secured Footlock'!AB332))</f>
        <v/>
      </c>
      <c r="L73" s="88" t="str">
        <f>Throwline!AA71</f>
        <v/>
      </c>
      <c r="M73" s="297" t="str">
        <f>'Work Climb'!AF333</f>
        <v/>
      </c>
      <c r="N73" s="566" t="str">
        <f t="shared" si="4"/>
        <v/>
      </c>
      <c r="O73" s="22" t="str">
        <f t="shared" ref="O73:O104" si="12">IF(B73="","",IF(E73="Female","",IF(N73="","",N73)))</f>
        <v/>
      </c>
      <c r="P73" s="297" t="str">
        <f t="shared" ref="P73:P108" si="13">IF(B73="","",IF(E73="Male","",IF(N73="","",N73)))</f>
        <v/>
      </c>
      <c r="Q73" s="1"/>
      <c r="R73" s="22" t="str">
        <f>'Belayed Speed Climb'!R332</f>
        <v/>
      </c>
      <c r="S73" s="344" t="str">
        <f>IF(B73="","",IF($K$6="ASCENT EVENT",Ascent!U202,'Secured Footlock'!AA332))</f>
        <v/>
      </c>
      <c r="T73" s="308"/>
    </row>
    <row r="74" spans="1:20" x14ac:dyDescent="0.2">
      <c r="A74" s="210"/>
      <c r="B74" s="211"/>
      <c r="C74" s="211"/>
      <c r="D74" s="211"/>
      <c r="E74" s="571"/>
      <c r="F74" s="98" t="str">
        <f t="shared" si="5"/>
        <v/>
      </c>
      <c r="G74" s="582" t="str">
        <f t="shared" si="10"/>
        <v/>
      </c>
      <c r="H74" s="574" t="str">
        <f t="shared" si="11"/>
        <v/>
      </c>
      <c r="I74" s="23" t="str">
        <f>'Aerial Rescue'!AC337</f>
        <v/>
      </c>
      <c r="J74" s="31" t="str">
        <f>'Belayed Speed Climb'!S337</f>
        <v/>
      </c>
      <c r="K74" s="430" t="str">
        <f>IF(B74="","",IF($K$6="ASCENT EVENT",Ascent!AK205,'Secured Footlock'!AB337))</f>
        <v/>
      </c>
      <c r="L74" s="89" t="str">
        <f>Throwline!AA72</f>
        <v/>
      </c>
      <c r="M74" s="298" t="str">
        <f>'Work Climb'!AF338</f>
        <v/>
      </c>
      <c r="N74" s="568" t="str">
        <f t="shared" ref="N74:N108" si="14">IF(B74="","",IF(SUM(I74:M74)=0,"",SUM(I74:M74)))</f>
        <v/>
      </c>
      <c r="O74" s="23" t="str">
        <f t="shared" si="12"/>
        <v/>
      </c>
      <c r="P74" s="298" t="str">
        <f t="shared" si="13"/>
        <v/>
      </c>
      <c r="Q74" s="1"/>
      <c r="R74" s="23" t="str">
        <f>'Belayed Speed Climb'!R337</f>
        <v/>
      </c>
      <c r="S74" s="432" t="str">
        <f>IF(B74="","",IF($K$6="ASCENT EVENT",Ascent!U205,'Secured Footlock'!AA337))</f>
        <v/>
      </c>
      <c r="T74" s="308"/>
    </row>
    <row r="75" spans="1:20" x14ac:dyDescent="0.2">
      <c r="A75" s="208"/>
      <c r="B75" s="209"/>
      <c r="C75" s="209"/>
      <c r="D75" s="209"/>
      <c r="E75" s="573"/>
      <c r="F75" s="99" t="str">
        <f t="shared" ref="F75:F108" si="15">IF(B75="","",IF(N75="","",RANK(N75,$N$9:$N$108,0)))</f>
        <v/>
      </c>
      <c r="G75" s="580" t="str">
        <f t="shared" si="10"/>
        <v/>
      </c>
      <c r="H75" s="339" t="str">
        <f t="shared" si="11"/>
        <v/>
      </c>
      <c r="I75" s="22" t="str">
        <f>'Aerial Rescue'!AC342</f>
        <v/>
      </c>
      <c r="J75" s="21" t="str">
        <f>'Belayed Speed Climb'!S342</f>
        <v/>
      </c>
      <c r="K75" s="351" t="str">
        <f>IF(B75="","",IF($K$6="ASCENT EVENT",Ascent!AK208,'Secured Footlock'!AB342))</f>
        <v/>
      </c>
      <c r="L75" s="88" t="str">
        <f>Throwline!AA73</f>
        <v/>
      </c>
      <c r="M75" s="297" t="str">
        <f>'Work Climb'!AF343</f>
        <v/>
      </c>
      <c r="N75" s="566" t="str">
        <f t="shared" si="14"/>
        <v/>
      </c>
      <c r="O75" s="22" t="str">
        <f t="shared" si="12"/>
        <v/>
      </c>
      <c r="P75" s="297" t="str">
        <f t="shared" si="13"/>
        <v/>
      </c>
      <c r="Q75" s="1"/>
      <c r="R75" s="22" t="str">
        <f>'Belayed Speed Climb'!R342</f>
        <v/>
      </c>
      <c r="S75" s="344" t="str">
        <f>IF(B75="","",IF($K$6="ASCENT EVENT",Ascent!U208,'Secured Footlock'!AA342))</f>
        <v/>
      </c>
      <c r="T75" s="308"/>
    </row>
    <row r="76" spans="1:20" x14ac:dyDescent="0.2">
      <c r="A76" s="210"/>
      <c r="B76" s="211"/>
      <c r="C76" s="211"/>
      <c r="D76" s="211"/>
      <c r="E76" s="571"/>
      <c r="F76" s="98" t="str">
        <f t="shared" si="15"/>
        <v/>
      </c>
      <c r="G76" s="582" t="str">
        <f t="shared" si="10"/>
        <v/>
      </c>
      <c r="H76" s="574" t="str">
        <f t="shared" si="11"/>
        <v/>
      </c>
      <c r="I76" s="23" t="str">
        <f>'Aerial Rescue'!AC347</f>
        <v/>
      </c>
      <c r="J76" s="31" t="str">
        <f>'Belayed Speed Climb'!S347</f>
        <v/>
      </c>
      <c r="K76" s="430" t="str">
        <f>IF(B76="","",IF($K$6="ASCENT EVENT",Ascent!AK211,'Secured Footlock'!AB347))</f>
        <v/>
      </c>
      <c r="L76" s="89" t="str">
        <f>Throwline!AA74</f>
        <v/>
      </c>
      <c r="M76" s="298" t="str">
        <f>'Work Climb'!AF348</f>
        <v/>
      </c>
      <c r="N76" s="568" t="str">
        <f t="shared" si="14"/>
        <v/>
      </c>
      <c r="O76" s="23" t="str">
        <f t="shared" si="12"/>
        <v/>
      </c>
      <c r="P76" s="298" t="str">
        <f t="shared" si="13"/>
        <v/>
      </c>
      <c r="Q76" s="1"/>
      <c r="R76" s="23" t="str">
        <f>'Belayed Speed Climb'!R347</f>
        <v/>
      </c>
      <c r="S76" s="432" t="str">
        <f>IF(B76="","",IF($K$6="ASCENT EVENT",Ascent!U211,'Secured Footlock'!AA347))</f>
        <v/>
      </c>
      <c r="T76" s="308"/>
    </row>
    <row r="77" spans="1:20" x14ac:dyDescent="0.2">
      <c r="A77" s="208"/>
      <c r="B77" s="209"/>
      <c r="C77" s="209"/>
      <c r="D77" s="209"/>
      <c r="E77" s="573"/>
      <c r="F77" s="99" t="str">
        <f t="shared" si="15"/>
        <v/>
      </c>
      <c r="G77" s="580" t="str">
        <f t="shared" si="10"/>
        <v/>
      </c>
      <c r="H77" s="339" t="str">
        <f t="shared" si="11"/>
        <v/>
      </c>
      <c r="I77" s="22" t="str">
        <f>'Aerial Rescue'!AC352</f>
        <v/>
      </c>
      <c r="J77" s="21" t="str">
        <f>'Belayed Speed Climb'!S352</f>
        <v/>
      </c>
      <c r="K77" s="351" t="str">
        <f>IF(B77="","",IF($K$6="ASCENT EVENT",Ascent!AK214,'Secured Footlock'!AB352))</f>
        <v/>
      </c>
      <c r="L77" s="88" t="str">
        <f>Throwline!AA75</f>
        <v/>
      </c>
      <c r="M77" s="297" t="str">
        <f>'Work Climb'!AF353</f>
        <v/>
      </c>
      <c r="N77" s="566" t="str">
        <f t="shared" si="14"/>
        <v/>
      </c>
      <c r="O77" s="22" t="str">
        <f t="shared" si="12"/>
        <v/>
      </c>
      <c r="P77" s="297" t="str">
        <f t="shared" si="13"/>
        <v/>
      </c>
      <c r="Q77" s="1"/>
      <c r="R77" s="22" t="str">
        <f>'Belayed Speed Climb'!R352</f>
        <v/>
      </c>
      <c r="S77" s="344" t="str">
        <f>IF(B77="","",IF($K$6="ASCENT EVENT",Ascent!U214,'Secured Footlock'!AA352))</f>
        <v/>
      </c>
      <c r="T77" s="308"/>
    </row>
    <row r="78" spans="1:20" x14ac:dyDescent="0.2">
      <c r="A78" s="210"/>
      <c r="B78" s="211"/>
      <c r="C78" s="211"/>
      <c r="D78" s="211"/>
      <c r="E78" s="571"/>
      <c r="F78" s="98" t="str">
        <f t="shared" si="15"/>
        <v/>
      </c>
      <c r="G78" s="582" t="str">
        <f t="shared" si="10"/>
        <v/>
      </c>
      <c r="H78" s="574" t="str">
        <f t="shared" si="11"/>
        <v/>
      </c>
      <c r="I78" s="23" t="str">
        <f>'Aerial Rescue'!AC357</f>
        <v/>
      </c>
      <c r="J78" s="31" t="str">
        <f>'Belayed Speed Climb'!S357</f>
        <v/>
      </c>
      <c r="K78" s="430" t="str">
        <f>IF(B78="","",IF($K$6="ASCENT EVENT",Ascent!AK217,'Secured Footlock'!AB357))</f>
        <v/>
      </c>
      <c r="L78" s="89" t="str">
        <f>Throwline!AA76</f>
        <v/>
      </c>
      <c r="M78" s="298" t="str">
        <f>'Work Climb'!AF358</f>
        <v/>
      </c>
      <c r="N78" s="568" t="str">
        <f t="shared" si="14"/>
        <v/>
      </c>
      <c r="O78" s="23" t="str">
        <f t="shared" si="12"/>
        <v/>
      </c>
      <c r="P78" s="298" t="str">
        <f t="shared" si="13"/>
        <v/>
      </c>
      <c r="Q78" s="1"/>
      <c r="R78" s="23" t="str">
        <f>'Belayed Speed Climb'!R357</f>
        <v/>
      </c>
      <c r="S78" s="432" t="str">
        <f>IF(B78="","",IF($K$6="ASCENT EVENT",Ascent!U217,'Secured Footlock'!AA357))</f>
        <v/>
      </c>
      <c r="T78" s="308"/>
    </row>
    <row r="79" spans="1:20" x14ac:dyDescent="0.2">
      <c r="A79" s="208"/>
      <c r="B79" s="209"/>
      <c r="C79" s="209"/>
      <c r="D79" s="209"/>
      <c r="E79" s="573"/>
      <c r="F79" s="99" t="str">
        <f t="shared" si="15"/>
        <v/>
      </c>
      <c r="G79" s="580" t="str">
        <f t="shared" si="10"/>
        <v/>
      </c>
      <c r="H79" s="339" t="str">
        <f t="shared" si="11"/>
        <v/>
      </c>
      <c r="I79" s="22" t="str">
        <f>'Aerial Rescue'!AC362</f>
        <v/>
      </c>
      <c r="J79" s="21" t="str">
        <f>'Belayed Speed Climb'!S362</f>
        <v/>
      </c>
      <c r="K79" s="351" t="str">
        <f>IF(B79="","",IF($K$6="ASCENT EVENT",Ascent!AK220,'Secured Footlock'!AB362))</f>
        <v/>
      </c>
      <c r="L79" s="88" t="str">
        <f>Throwline!AA77</f>
        <v/>
      </c>
      <c r="M79" s="297" t="str">
        <f>'Work Climb'!AF363</f>
        <v/>
      </c>
      <c r="N79" s="566" t="str">
        <f t="shared" si="14"/>
        <v/>
      </c>
      <c r="O79" s="22" t="str">
        <f t="shared" si="12"/>
        <v/>
      </c>
      <c r="P79" s="297" t="str">
        <f t="shared" si="13"/>
        <v/>
      </c>
      <c r="Q79" s="1"/>
      <c r="R79" s="22" t="str">
        <f>'Belayed Speed Climb'!R362</f>
        <v/>
      </c>
      <c r="S79" s="344" t="str">
        <f>IF(B79="","",IF($K$6="ASCENT EVENT",Ascent!U220,'Secured Footlock'!AA362))</f>
        <v/>
      </c>
      <c r="T79" s="308"/>
    </row>
    <row r="80" spans="1:20" x14ac:dyDescent="0.2">
      <c r="A80" s="210"/>
      <c r="B80" s="211"/>
      <c r="C80" s="211"/>
      <c r="D80" s="211"/>
      <c r="E80" s="571"/>
      <c r="F80" s="98" t="str">
        <f t="shared" si="15"/>
        <v/>
      </c>
      <c r="G80" s="582" t="str">
        <f t="shared" si="10"/>
        <v/>
      </c>
      <c r="H80" s="574" t="str">
        <f t="shared" si="11"/>
        <v/>
      </c>
      <c r="I80" s="23" t="str">
        <f>'Aerial Rescue'!AC367</f>
        <v/>
      </c>
      <c r="J80" s="31" t="str">
        <f>'Belayed Speed Climb'!S367</f>
        <v/>
      </c>
      <c r="K80" s="430" t="str">
        <f>IF(B80="","",IF($K$6="ASCENT EVENT",Ascent!AK223,'Secured Footlock'!AB367))</f>
        <v/>
      </c>
      <c r="L80" s="89" t="str">
        <f>Throwline!AA78</f>
        <v/>
      </c>
      <c r="M80" s="298" t="str">
        <f>'Work Climb'!AF368</f>
        <v/>
      </c>
      <c r="N80" s="568" t="str">
        <f t="shared" si="14"/>
        <v/>
      </c>
      <c r="O80" s="23" t="str">
        <f t="shared" si="12"/>
        <v/>
      </c>
      <c r="P80" s="298" t="str">
        <f t="shared" si="13"/>
        <v/>
      </c>
      <c r="Q80" s="1"/>
      <c r="R80" s="23" t="str">
        <f>'Belayed Speed Climb'!R367</f>
        <v/>
      </c>
      <c r="S80" s="432" t="str">
        <f>IF(B80="","",IF($K$6="ASCENT EVENT",Ascent!U223,'Secured Footlock'!AA367))</f>
        <v/>
      </c>
      <c r="T80" s="308"/>
    </row>
    <row r="81" spans="1:20" x14ac:dyDescent="0.2">
      <c r="A81" s="208"/>
      <c r="B81" s="209"/>
      <c r="C81" s="209"/>
      <c r="D81" s="209"/>
      <c r="E81" s="573"/>
      <c r="F81" s="99" t="str">
        <f t="shared" si="15"/>
        <v/>
      </c>
      <c r="G81" s="580" t="str">
        <f t="shared" si="10"/>
        <v/>
      </c>
      <c r="H81" s="339" t="str">
        <f t="shared" si="11"/>
        <v/>
      </c>
      <c r="I81" s="22" t="str">
        <f>'Aerial Rescue'!AC372</f>
        <v/>
      </c>
      <c r="J81" s="21" t="str">
        <f>'Belayed Speed Climb'!S372</f>
        <v/>
      </c>
      <c r="K81" s="351" t="str">
        <f>IF(B81="","",IF($K$6="ASCENT EVENT",Ascent!AK226,'Secured Footlock'!AB372))</f>
        <v/>
      </c>
      <c r="L81" s="88" t="str">
        <f>Throwline!AA79</f>
        <v/>
      </c>
      <c r="M81" s="297" t="str">
        <f>'Work Climb'!AF373</f>
        <v/>
      </c>
      <c r="N81" s="566" t="str">
        <f t="shared" si="14"/>
        <v/>
      </c>
      <c r="O81" s="22" t="str">
        <f t="shared" si="12"/>
        <v/>
      </c>
      <c r="P81" s="297" t="str">
        <f t="shared" si="13"/>
        <v/>
      </c>
      <c r="Q81" s="1"/>
      <c r="R81" s="22" t="str">
        <f>'Belayed Speed Climb'!R372</f>
        <v/>
      </c>
      <c r="S81" s="344" t="str">
        <f>IF(B81="","",IF($K$6="ASCENT EVENT",Ascent!U226,'Secured Footlock'!AA372))</f>
        <v/>
      </c>
      <c r="T81" s="308"/>
    </row>
    <row r="82" spans="1:20" x14ac:dyDescent="0.2">
      <c r="A82" s="210"/>
      <c r="B82" s="211"/>
      <c r="C82" s="211"/>
      <c r="D82" s="211"/>
      <c r="E82" s="571"/>
      <c r="F82" s="98" t="str">
        <f t="shared" si="15"/>
        <v/>
      </c>
      <c r="G82" s="582" t="str">
        <f t="shared" si="10"/>
        <v/>
      </c>
      <c r="H82" s="574" t="str">
        <f t="shared" si="11"/>
        <v/>
      </c>
      <c r="I82" s="23" t="str">
        <f>'Aerial Rescue'!AC377</f>
        <v/>
      </c>
      <c r="J82" s="31" t="str">
        <f>'Belayed Speed Climb'!S377</f>
        <v/>
      </c>
      <c r="K82" s="430" t="str">
        <f>IF(B82="","",IF($K$6="ASCENT EVENT",Ascent!AK229,'Secured Footlock'!AB377))</f>
        <v/>
      </c>
      <c r="L82" s="89" t="str">
        <f>Throwline!AA80</f>
        <v/>
      </c>
      <c r="M82" s="298" t="str">
        <f>'Work Climb'!AF378</f>
        <v/>
      </c>
      <c r="N82" s="568" t="str">
        <f t="shared" si="14"/>
        <v/>
      </c>
      <c r="O82" s="23" t="str">
        <f t="shared" si="12"/>
        <v/>
      </c>
      <c r="P82" s="298" t="str">
        <f t="shared" si="13"/>
        <v/>
      </c>
      <c r="Q82" s="1"/>
      <c r="R82" s="23" t="str">
        <f>'Belayed Speed Climb'!R377</f>
        <v/>
      </c>
      <c r="S82" s="432" t="str">
        <f>IF(B82="","",IF($K$6="ASCENT EVENT",Ascent!U229,'Secured Footlock'!AA377))</f>
        <v/>
      </c>
      <c r="T82" s="308"/>
    </row>
    <row r="83" spans="1:20" x14ac:dyDescent="0.2">
      <c r="A83" s="208"/>
      <c r="B83" s="209"/>
      <c r="C83" s="209"/>
      <c r="D83" s="209"/>
      <c r="E83" s="573"/>
      <c r="F83" s="99" t="str">
        <f t="shared" si="15"/>
        <v/>
      </c>
      <c r="G83" s="580" t="str">
        <f t="shared" si="10"/>
        <v/>
      </c>
      <c r="H83" s="339" t="str">
        <f t="shared" si="11"/>
        <v/>
      </c>
      <c r="I83" s="22" t="str">
        <f>'Aerial Rescue'!AC382</f>
        <v/>
      </c>
      <c r="J83" s="21" t="str">
        <f>'Belayed Speed Climb'!S382</f>
        <v/>
      </c>
      <c r="K83" s="351" t="str">
        <f>IF(B83="","",IF($K$6="ASCENT EVENT",Ascent!AK232,'Secured Footlock'!AB382))</f>
        <v/>
      </c>
      <c r="L83" s="88" t="str">
        <f>Throwline!AA81</f>
        <v/>
      </c>
      <c r="M83" s="297" t="str">
        <f>'Work Climb'!AF383</f>
        <v/>
      </c>
      <c r="N83" s="566" t="str">
        <f t="shared" si="14"/>
        <v/>
      </c>
      <c r="O83" s="22" t="str">
        <f t="shared" si="12"/>
        <v/>
      </c>
      <c r="P83" s="297" t="str">
        <f t="shared" si="13"/>
        <v/>
      </c>
      <c r="Q83" s="1"/>
      <c r="R83" s="22" t="str">
        <f>'Belayed Speed Climb'!R382</f>
        <v/>
      </c>
      <c r="S83" s="344" t="str">
        <f>IF(B83="","",IF($K$6="ASCENT EVENT",Ascent!U232,'Secured Footlock'!AA382))</f>
        <v/>
      </c>
      <c r="T83" s="308"/>
    </row>
    <row r="84" spans="1:20" x14ac:dyDescent="0.2">
      <c r="A84" s="210"/>
      <c r="B84" s="211"/>
      <c r="C84" s="211"/>
      <c r="D84" s="211"/>
      <c r="E84" s="571"/>
      <c r="F84" s="98" t="str">
        <f t="shared" si="15"/>
        <v/>
      </c>
      <c r="G84" s="582" t="str">
        <f t="shared" si="10"/>
        <v/>
      </c>
      <c r="H84" s="574" t="str">
        <f t="shared" si="11"/>
        <v/>
      </c>
      <c r="I84" s="23" t="str">
        <f>'Aerial Rescue'!AC387</f>
        <v/>
      </c>
      <c r="J84" s="31" t="str">
        <f>'Belayed Speed Climb'!S387</f>
        <v/>
      </c>
      <c r="K84" s="430" t="str">
        <f>IF(B84="","",IF($K$6="ASCENT EVENT",Ascent!AK235,'Secured Footlock'!AB387))</f>
        <v/>
      </c>
      <c r="L84" s="89" t="str">
        <f>Throwline!AA82</f>
        <v/>
      </c>
      <c r="M84" s="298" t="str">
        <f>'Work Climb'!AF388</f>
        <v/>
      </c>
      <c r="N84" s="568" t="str">
        <f t="shared" si="14"/>
        <v/>
      </c>
      <c r="O84" s="23" t="str">
        <f t="shared" si="12"/>
        <v/>
      </c>
      <c r="P84" s="298" t="str">
        <f t="shared" si="13"/>
        <v/>
      </c>
      <c r="Q84" s="1"/>
      <c r="R84" s="23" t="str">
        <f>'Belayed Speed Climb'!R387</f>
        <v/>
      </c>
      <c r="S84" s="432" t="str">
        <f>IF(B84="","",IF($K$6="ASCENT EVENT",Ascent!U235,'Secured Footlock'!AA387))</f>
        <v/>
      </c>
      <c r="T84" s="308"/>
    </row>
    <row r="85" spans="1:20" x14ac:dyDescent="0.2">
      <c r="A85" s="208"/>
      <c r="B85" s="209"/>
      <c r="C85" s="209"/>
      <c r="D85" s="209"/>
      <c r="E85" s="573"/>
      <c r="F85" s="99" t="str">
        <f t="shared" si="15"/>
        <v/>
      </c>
      <c r="G85" s="580" t="str">
        <f t="shared" si="10"/>
        <v/>
      </c>
      <c r="H85" s="339" t="str">
        <f t="shared" si="11"/>
        <v/>
      </c>
      <c r="I85" s="22" t="str">
        <f>'Aerial Rescue'!AC392</f>
        <v/>
      </c>
      <c r="J85" s="21" t="str">
        <f>'Belayed Speed Climb'!S392</f>
        <v/>
      </c>
      <c r="K85" s="351" t="str">
        <f>IF(B85="","",IF($K$6="ASCENT EVENT",Ascent!AK238,'Secured Footlock'!AB392))</f>
        <v/>
      </c>
      <c r="L85" s="88" t="str">
        <f>Throwline!AA83</f>
        <v/>
      </c>
      <c r="M85" s="297" t="str">
        <f>'Work Climb'!AF393</f>
        <v/>
      </c>
      <c r="N85" s="566" t="str">
        <f t="shared" si="14"/>
        <v/>
      </c>
      <c r="O85" s="22" t="str">
        <f t="shared" si="12"/>
        <v/>
      </c>
      <c r="P85" s="297" t="str">
        <f t="shared" si="13"/>
        <v/>
      </c>
      <c r="Q85" s="1"/>
      <c r="R85" s="22" t="str">
        <f>'Belayed Speed Climb'!R392</f>
        <v/>
      </c>
      <c r="S85" s="344" t="str">
        <f>IF(B85="","",IF($K$6="ASCENT EVENT",Ascent!U238,'Secured Footlock'!AA392))</f>
        <v/>
      </c>
      <c r="T85" s="308"/>
    </row>
    <row r="86" spans="1:20" x14ac:dyDescent="0.2">
      <c r="A86" s="210"/>
      <c r="B86" s="211"/>
      <c r="C86" s="211"/>
      <c r="D86" s="211"/>
      <c r="E86" s="571"/>
      <c r="F86" s="98" t="str">
        <f t="shared" si="15"/>
        <v/>
      </c>
      <c r="G86" s="582" t="str">
        <f t="shared" si="10"/>
        <v/>
      </c>
      <c r="H86" s="574" t="str">
        <f t="shared" si="11"/>
        <v/>
      </c>
      <c r="I86" s="23" t="str">
        <f>'Aerial Rescue'!AC397</f>
        <v/>
      </c>
      <c r="J86" s="31" t="str">
        <f>'Belayed Speed Climb'!S397</f>
        <v/>
      </c>
      <c r="K86" s="430" t="str">
        <f>IF(B86="","",IF($K$6="ASCENT EVENT",Ascent!AK241,'Secured Footlock'!AB397))</f>
        <v/>
      </c>
      <c r="L86" s="89" t="str">
        <f>Throwline!AA84</f>
        <v/>
      </c>
      <c r="M86" s="298" t="str">
        <f>'Work Climb'!AF398</f>
        <v/>
      </c>
      <c r="N86" s="568" t="str">
        <f t="shared" si="14"/>
        <v/>
      </c>
      <c r="O86" s="23" t="str">
        <f t="shared" si="12"/>
        <v/>
      </c>
      <c r="P86" s="298" t="str">
        <f t="shared" si="13"/>
        <v/>
      </c>
      <c r="Q86" s="1"/>
      <c r="R86" s="23" t="str">
        <f>'Belayed Speed Climb'!R397</f>
        <v/>
      </c>
      <c r="S86" s="432" t="str">
        <f>IF(B86="","",IF($K$6="ASCENT EVENT",Ascent!U241,'Secured Footlock'!AA397))</f>
        <v/>
      </c>
      <c r="T86" s="308"/>
    </row>
    <row r="87" spans="1:20" x14ac:dyDescent="0.2">
      <c r="A87" s="208"/>
      <c r="B87" s="209"/>
      <c r="C87" s="209"/>
      <c r="D87" s="209"/>
      <c r="E87" s="573"/>
      <c r="F87" s="99" t="str">
        <f t="shared" si="15"/>
        <v/>
      </c>
      <c r="G87" s="580" t="str">
        <f t="shared" si="10"/>
        <v/>
      </c>
      <c r="H87" s="339" t="str">
        <f t="shared" si="11"/>
        <v/>
      </c>
      <c r="I87" s="22" t="str">
        <f>'Aerial Rescue'!AC402</f>
        <v/>
      </c>
      <c r="J87" s="21" t="str">
        <f>'Belayed Speed Climb'!S402</f>
        <v/>
      </c>
      <c r="K87" s="351" t="str">
        <f>IF(B87="","",IF($K$6="ASCENT EVENT",Ascent!AK244,'Secured Footlock'!AB402))</f>
        <v/>
      </c>
      <c r="L87" s="88" t="str">
        <f>Throwline!AA85</f>
        <v/>
      </c>
      <c r="M87" s="297" t="str">
        <f>'Work Climb'!AF403</f>
        <v/>
      </c>
      <c r="N87" s="566" t="str">
        <f t="shared" si="14"/>
        <v/>
      </c>
      <c r="O87" s="22" t="str">
        <f t="shared" si="12"/>
        <v/>
      </c>
      <c r="P87" s="297" t="str">
        <f t="shared" si="13"/>
        <v/>
      </c>
      <c r="Q87" s="1"/>
      <c r="R87" s="22" t="str">
        <f>'Belayed Speed Climb'!R402</f>
        <v/>
      </c>
      <c r="S87" s="344" t="str">
        <f>IF(B87="","",IF($K$6="ASCENT EVENT",Ascent!U244,'Secured Footlock'!AA402))</f>
        <v/>
      </c>
      <c r="T87" s="308"/>
    </row>
    <row r="88" spans="1:20" x14ac:dyDescent="0.2">
      <c r="A88" s="210"/>
      <c r="B88" s="211"/>
      <c r="C88" s="211"/>
      <c r="D88" s="211"/>
      <c r="E88" s="571"/>
      <c r="F88" s="98" t="str">
        <f t="shared" si="15"/>
        <v/>
      </c>
      <c r="G88" s="582" t="str">
        <f t="shared" si="10"/>
        <v/>
      </c>
      <c r="H88" s="574" t="str">
        <f t="shared" si="11"/>
        <v/>
      </c>
      <c r="I88" s="23" t="str">
        <f>'Aerial Rescue'!AC407</f>
        <v/>
      </c>
      <c r="J88" s="31" t="str">
        <f>'Belayed Speed Climb'!S407</f>
        <v/>
      </c>
      <c r="K88" s="430" t="str">
        <f>IF(B88="","",IF($K$6="ASCENT EVENT",Ascent!AK247,'Secured Footlock'!AB407))</f>
        <v/>
      </c>
      <c r="L88" s="89" t="str">
        <f>Throwline!AA86</f>
        <v/>
      </c>
      <c r="M88" s="298" t="str">
        <f>'Work Climb'!AF408</f>
        <v/>
      </c>
      <c r="N88" s="568" t="str">
        <f t="shared" si="14"/>
        <v/>
      </c>
      <c r="O88" s="23" t="str">
        <f t="shared" si="12"/>
        <v/>
      </c>
      <c r="P88" s="298" t="str">
        <f t="shared" si="13"/>
        <v/>
      </c>
      <c r="Q88" s="1"/>
      <c r="R88" s="23" t="str">
        <f>'Belayed Speed Climb'!R407</f>
        <v/>
      </c>
      <c r="S88" s="432" t="str">
        <f>IF(B88="","",IF($K$6="ASCENT EVENT",Ascent!U247,'Secured Footlock'!AA407))</f>
        <v/>
      </c>
      <c r="T88" s="308"/>
    </row>
    <row r="89" spans="1:20" x14ac:dyDescent="0.2">
      <c r="A89" s="208"/>
      <c r="B89" s="209"/>
      <c r="C89" s="209"/>
      <c r="D89" s="209"/>
      <c r="E89" s="573"/>
      <c r="F89" s="99" t="str">
        <f t="shared" si="15"/>
        <v/>
      </c>
      <c r="G89" s="580" t="str">
        <f t="shared" si="10"/>
        <v/>
      </c>
      <c r="H89" s="339" t="str">
        <f t="shared" si="11"/>
        <v/>
      </c>
      <c r="I89" s="22" t="str">
        <f>'Aerial Rescue'!AC412</f>
        <v/>
      </c>
      <c r="J89" s="21" t="str">
        <f>'Belayed Speed Climb'!S412</f>
        <v/>
      </c>
      <c r="K89" s="351" t="str">
        <f>IF(B89="","",IF($K$6="ASCENT EVENT",Ascent!AK250,'Secured Footlock'!AB412))</f>
        <v/>
      </c>
      <c r="L89" s="88" t="str">
        <f>Throwline!AA87</f>
        <v/>
      </c>
      <c r="M89" s="297" t="str">
        <f>'Work Climb'!AF413</f>
        <v/>
      </c>
      <c r="N89" s="566" t="str">
        <f t="shared" si="14"/>
        <v/>
      </c>
      <c r="O89" s="22" t="str">
        <f t="shared" si="12"/>
        <v/>
      </c>
      <c r="P89" s="297" t="str">
        <f t="shared" si="13"/>
        <v/>
      </c>
      <c r="Q89" s="1"/>
      <c r="R89" s="22" t="str">
        <f>'Belayed Speed Climb'!R412</f>
        <v/>
      </c>
      <c r="S89" s="344" t="str">
        <f>IF(B89="","",IF($K$6="ASCENT EVENT",Ascent!U250,'Secured Footlock'!AA412))</f>
        <v/>
      </c>
      <c r="T89" s="308"/>
    </row>
    <row r="90" spans="1:20" x14ac:dyDescent="0.2">
      <c r="A90" s="210"/>
      <c r="B90" s="211"/>
      <c r="C90" s="211"/>
      <c r="D90" s="211"/>
      <c r="E90" s="571"/>
      <c r="F90" s="98" t="str">
        <f t="shared" si="15"/>
        <v/>
      </c>
      <c r="G90" s="582" t="str">
        <f t="shared" si="10"/>
        <v/>
      </c>
      <c r="H90" s="574" t="str">
        <f t="shared" si="11"/>
        <v/>
      </c>
      <c r="I90" s="23" t="str">
        <f>'Aerial Rescue'!AC417</f>
        <v/>
      </c>
      <c r="J90" s="31" t="str">
        <f>'Belayed Speed Climb'!S417</f>
        <v/>
      </c>
      <c r="K90" s="430" t="str">
        <f>IF(B90="","",IF($K$6="ASCENT EVENT",Ascent!AK253,'Secured Footlock'!AB417))</f>
        <v/>
      </c>
      <c r="L90" s="89" t="str">
        <f>Throwline!AA88</f>
        <v/>
      </c>
      <c r="M90" s="298" t="str">
        <f>'Work Climb'!AF418</f>
        <v/>
      </c>
      <c r="N90" s="568" t="str">
        <f t="shared" si="14"/>
        <v/>
      </c>
      <c r="O90" s="23" t="str">
        <f t="shared" si="12"/>
        <v/>
      </c>
      <c r="P90" s="298" t="str">
        <f t="shared" si="13"/>
        <v/>
      </c>
      <c r="Q90" s="1"/>
      <c r="R90" s="23" t="str">
        <f>'Belayed Speed Climb'!R417</f>
        <v/>
      </c>
      <c r="S90" s="432" t="str">
        <f>IF(B90="","",IF($K$6="ASCENT EVENT",Ascent!U253,'Secured Footlock'!AA417))</f>
        <v/>
      </c>
      <c r="T90" s="308"/>
    </row>
    <row r="91" spans="1:20" x14ac:dyDescent="0.2">
      <c r="A91" s="208"/>
      <c r="B91" s="209"/>
      <c r="C91" s="209"/>
      <c r="D91" s="209"/>
      <c r="E91" s="573"/>
      <c r="F91" s="99" t="str">
        <f t="shared" si="15"/>
        <v/>
      </c>
      <c r="G91" s="580" t="str">
        <f t="shared" si="10"/>
        <v/>
      </c>
      <c r="H91" s="339" t="str">
        <f t="shared" si="11"/>
        <v/>
      </c>
      <c r="I91" s="22" t="str">
        <f>'Aerial Rescue'!AC422</f>
        <v/>
      </c>
      <c r="J91" s="21" t="str">
        <f>'Belayed Speed Climb'!S422</f>
        <v/>
      </c>
      <c r="K91" s="351" t="str">
        <f>IF(B91="","",IF($K$6="ASCENT EVENT",Ascent!AK256,'Secured Footlock'!AB422))</f>
        <v/>
      </c>
      <c r="L91" s="88" t="str">
        <f>Throwline!AA89</f>
        <v/>
      </c>
      <c r="M91" s="297" t="str">
        <f>'Work Climb'!AF423</f>
        <v/>
      </c>
      <c r="N91" s="566" t="str">
        <f t="shared" si="14"/>
        <v/>
      </c>
      <c r="O91" s="22" t="str">
        <f t="shared" si="12"/>
        <v/>
      </c>
      <c r="P91" s="297" t="str">
        <f t="shared" si="13"/>
        <v/>
      </c>
      <c r="Q91" s="1"/>
      <c r="R91" s="22" t="str">
        <f>'Belayed Speed Climb'!R422</f>
        <v/>
      </c>
      <c r="S91" s="344" t="str">
        <f>IF(B91="","",IF($K$6="ASCENT EVENT",Ascent!U256,'Secured Footlock'!AA422))</f>
        <v/>
      </c>
      <c r="T91" s="308"/>
    </row>
    <row r="92" spans="1:20" x14ac:dyDescent="0.2">
      <c r="A92" s="210"/>
      <c r="B92" s="211"/>
      <c r="C92" s="211"/>
      <c r="D92" s="211"/>
      <c r="E92" s="571"/>
      <c r="F92" s="98" t="str">
        <f t="shared" si="15"/>
        <v/>
      </c>
      <c r="G92" s="582" t="str">
        <f t="shared" si="10"/>
        <v/>
      </c>
      <c r="H92" s="574" t="str">
        <f t="shared" si="11"/>
        <v/>
      </c>
      <c r="I92" s="23" t="str">
        <f>'Aerial Rescue'!AC427</f>
        <v/>
      </c>
      <c r="J92" s="31" t="str">
        <f>'Belayed Speed Climb'!S427</f>
        <v/>
      </c>
      <c r="K92" s="430" t="str">
        <f>IF(B92="","",IF($K$6="ASCENT EVENT",Ascent!AK259,'Secured Footlock'!AB427))</f>
        <v/>
      </c>
      <c r="L92" s="89" t="str">
        <f>Throwline!AA90</f>
        <v/>
      </c>
      <c r="M92" s="298" t="str">
        <f>'Work Climb'!AF428</f>
        <v/>
      </c>
      <c r="N92" s="568" t="str">
        <f t="shared" si="14"/>
        <v/>
      </c>
      <c r="O92" s="23" t="str">
        <f t="shared" si="12"/>
        <v/>
      </c>
      <c r="P92" s="298" t="str">
        <f t="shared" si="13"/>
        <v/>
      </c>
      <c r="Q92" s="1"/>
      <c r="R92" s="23" t="str">
        <f>'Belayed Speed Climb'!R427</f>
        <v/>
      </c>
      <c r="S92" s="432" t="str">
        <f>IF(B92="","",IF($K$6="ASCENT EVENT",Ascent!U259,'Secured Footlock'!AA427))</f>
        <v/>
      </c>
      <c r="T92" s="308"/>
    </row>
    <row r="93" spans="1:20" x14ac:dyDescent="0.2">
      <c r="A93" s="208"/>
      <c r="B93" s="209"/>
      <c r="C93" s="209"/>
      <c r="D93" s="209"/>
      <c r="E93" s="573"/>
      <c r="F93" s="99" t="str">
        <f t="shared" si="15"/>
        <v/>
      </c>
      <c r="G93" s="580" t="str">
        <f t="shared" si="10"/>
        <v/>
      </c>
      <c r="H93" s="339" t="str">
        <f t="shared" si="11"/>
        <v/>
      </c>
      <c r="I93" s="22" t="str">
        <f>'Aerial Rescue'!AC432</f>
        <v/>
      </c>
      <c r="J93" s="21" t="str">
        <f>'Belayed Speed Climb'!S432</f>
        <v/>
      </c>
      <c r="K93" s="351" t="str">
        <f>IF(B93="","",IF($K$6="ASCENT EVENT",Ascent!AK262,'Secured Footlock'!AB432))</f>
        <v/>
      </c>
      <c r="L93" s="88" t="str">
        <f>Throwline!AA91</f>
        <v/>
      </c>
      <c r="M93" s="297" t="str">
        <f>'Work Climb'!AF433</f>
        <v/>
      </c>
      <c r="N93" s="566" t="str">
        <f t="shared" si="14"/>
        <v/>
      </c>
      <c r="O93" s="22" t="str">
        <f t="shared" si="12"/>
        <v/>
      </c>
      <c r="P93" s="297" t="str">
        <f t="shared" si="13"/>
        <v/>
      </c>
      <c r="Q93" s="1"/>
      <c r="R93" s="22" t="str">
        <f>'Belayed Speed Climb'!R432</f>
        <v/>
      </c>
      <c r="S93" s="344" t="str">
        <f>IF(B93="","",IF($K$6="ASCENT EVENT",Ascent!U262,'Secured Footlock'!AA432))</f>
        <v/>
      </c>
      <c r="T93" s="308"/>
    </row>
    <row r="94" spans="1:20" x14ac:dyDescent="0.2">
      <c r="A94" s="210"/>
      <c r="B94" s="211"/>
      <c r="C94" s="211"/>
      <c r="D94" s="211"/>
      <c r="E94" s="571"/>
      <c r="F94" s="98" t="str">
        <f t="shared" si="15"/>
        <v/>
      </c>
      <c r="G94" s="582" t="str">
        <f t="shared" si="10"/>
        <v/>
      </c>
      <c r="H94" s="574" t="str">
        <f t="shared" si="11"/>
        <v/>
      </c>
      <c r="I94" s="23" t="str">
        <f>'Aerial Rescue'!AC437</f>
        <v/>
      </c>
      <c r="J94" s="31" t="str">
        <f>'Belayed Speed Climb'!S437</f>
        <v/>
      </c>
      <c r="K94" s="430" t="str">
        <f>IF(B94="","",IF($K$6="ASCENT EVENT",Ascent!AK265,'Secured Footlock'!AB437))</f>
        <v/>
      </c>
      <c r="L94" s="89" t="str">
        <f>Throwline!AA92</f>
        <v/>
      </c>
      <c r="M94" s="298" t="str">
        <f>'Work Climb'!AF438</f>
        <v/>
      </c>
      <c r="N94" s="568" t="str">
        <f t="shared" si="14"/>
        <v/>
      </c>
      <c r="O94" s="23" t="str">
        <f t="shared" si="12"/>
        <v/>
      </c>
      <c r="P94" s="298" t="str">
        <f t="shared" si="13"/>
        <v/>
      </c>
      <c r="Q94" s="1"/>
      <c r="R94" s="23" t="str">
        <f>'Belayed Speed Climb'!R437</f>
        <v/>
      </c>
      <c r="S94" s="432" t="str">
        <f>IF(B94="","",IF($K$6="ASCENT EVENT",Ascent!U265,'Secured Footlock'!AA437))</f>
        <v/>
      </c>
      <c r="T94" s="308"/>
    </row>
    <row r="95" spans="1:20" x14ac:dyDescent="0.2">
      <c r="A95" s="208"/>
      <c r="B95" s="209"/>
      <c r="C95" s="209"/>
      <c r="D95" s="209"/>
      <c r="E95" s="573"/>
      <c r="F95" s="99" t="str">
        <f t="shared" si="15"/>
        <v/>
      </c>
      <c r="G95" s="580" t="str">
        <f t="shared" si="10"/>
        <v/>
      </c>
      <c r="H95" s="339" t="str">
        <f t="shared" si="11"/>
        <v/>
      </c>
      <c r="I95" s="22" t="str">
        <f>'Aerial Rescue'!AC442</f>
        <v/>
      </c>
      <c r="J95" s="21" t="str">
        <f>'Belayed Speed Climb'!S442</f>
        <v/>
      </c>
      <c r="K95" s="351" t="str">
        <f>IF(B95="","",IF($K$6="ASCENT EVENT",Ascent!AK268,'Secured Footlock'!AB442))</f>
        <v/>
      </c>
      <c r="L95" s="88" t="str">
        <f>Throwline!AA93</f>
        <v/>
      </c>
      <c r="M95" s="297" t="str">
        <f>'Work Climb'!AF443</f>
        <v/>
      </c>
      <c r="N95" s="566" t="str">
        <f t="shared" si="14"/>
        <v/>
      </c>
      <c r="O95" s="22" t="str">
        <f t="shared" si="12"/>
        <v/>
      </c>
      <c r="P95" s="297" t="str">
        <f t="shared" si="13"/>
        <v/>
      </c>
      <c r="Q95" s="1"/>
      <c r="R95" s="22" t="str">
        <f>'Belayed Speed Climb'!R442</f>
        <v/>
      </c>
      <c r="S95" s="344" t="str">
        <f>IF(B95="","",IF($K$6="ASCENT EVENT",Ascent!U268,'Secured Footlock'!AA442))</f>
        <v/>
      </c>
      <c r="T95" s="308"/>
    </row>
    <row r="96" spans="1:20" x14ac:dyDescent="0.2">
      <c r="A96" s="210"/>
      <c r="B96" s="211"/>
      <c r="C96" s="211"/>
      <c r="D96" s="211"/>
      <c r="E96" s="571"/>
      <c r="F96" s="98" t="str">
        <f t="shared" si="15"/>
        <v/>
      </c>
      <c r="G96" s="582" t="str">
        <f t="shared" si="10"/>
        <v/>
      </c>
      <c r="H96" s="574" t="str">
        <f t="shared" si="11"/>
        <v/>
      </c>
      <c r="I96" s="23" t="str">
        <f>'Aerial Rescue'!AC447</f>
        <v/>
      </c>
      <c r="J96" s="31" t="str">
        <f>'Belayed Speed Climb'!S447</f>
        <v/>
      </c>
      <c r="K96" s="430" t="str">
        <f>IF(B96="","",IF($K$6="ASCENT EVENT",Ascent!AK271,'Secured Footlock'!AB447))</f>
        <v/>
      </c>
      <c r="L96" s="89" t="str">
        <f>Throwline!AA94</f>
        <v/>
      </c>
      <c r="M96" s="298" t="str">
        <f>'Work Climb'!AF448</f>
        <v/>
      </c>
      <c r="N96" s="568" t="str">
        <f t="shared" si="14"/>
        <v/>
      </c>
      <c r="O96" s="23" t="str">
        <f t="shared" si="12"/>
        <v/>
      </c>
      <c r="P96" s="298" t="str">
        <f t="shared" si="13"/>
        <v/>
      </c>
      <c r="Q96" s="1"/>
      <c r="R96" s="23" t="str">
        <f>'Belayed Speed Climb'!R447</f>
        <v/>
      </c>
      <c r="S96" s="432" t="str">
        <f>IF(B96="","",IF($K$6="ASCENT EVENT",Ascent!U271,'Secured Footlock'!AA447))</f>
        <v/>
      </c>
      <c r="T96" s="308"/>
    </row>
    <row r="97" spans="1:20" x14ac:dyDescent="0.2">
      <c r="A97" s="208"/>
      <c r="B97" s="209"/>
      <c r="C97" s="209"/>
      <c r="D97" s="209"/>
      <c r="E97" s="573"/>
      <c r="F97" s="99" t="str">
        <f t="shared" si="15"/>
        <v/>
      </c>
      <c r="G97" s="580" t="str">
        <f t="shared" si="10"/>
        <v/>
      </c>
      <c r="H97" s="339" t="str">
        <f t="shared" si="11"/>
        <v/>
      </c>
      <c r="I97" s="22" t="str">
        <f>'Aerial Rescue'!AC452</f>
        <v/>
      </c>
      <c r="J97" s="21" t="str">
        <f>'Belayed Speed Climb'!S452</f>
        <v/>
      </c>
      <c r="K97" s="351" t="str">
        <f>IF(B97="","",IF($K$6="ASCENT EVENT",Ascent!AK274,'Secured Footlock'!AB452))</f>
        <v/>
      </c>
      <c r="L97" s="88" t="str">
        <f>Throwline!AA95</f>
        <v/>
      </c>
      <c r="M97" s="297" t="str">
        <f>'Work Climb'!AF453</f>
        <v/>
      </c>
      <c r="N97" s="566" t="str">
        <f t="shared" si="14"/>
        <v/>
      </c>
      <c r="O97" s="22" t="str">
        <f t="shared" si="12"/>
        <v/>
      </c>
      <c r="P97" s="297" t="str">
        <f t="shared" si="13"/>
        <v/>
      </c>
      <c r="Q97" s="1"/>
      <c r="R97" s="22" t="str">
        <f>'Belayed Speed Climb'!R452</f>
        <v/>
      </c>
      <c r="S97" s="344" t="str">
        <f>IF(B97="","",IF($K$6="ASCENT EVENT",Ascent!U274,'Secured Footlock'!AA452))</f>
        <v/>
      </c>
      <c r="T97" s="308"/>
    </row>
    <row r="98" spans="1:20" x14ac:dyDescent="0.2">
      <c r="A98" s="210"/>
      <c r="B98" s="211"/>
      <c r="C98" s="211"/>
      <c r="D98" s="211"/>
      <c r="E98" s="571"/>
      <c r="F98" s="98" t="str">
        <f t="shared" si="15"/>
        <v/>
      </c>
      <c r="G98" s="582" t="str">
        <f t="shared" si="10"/>
        <v/>
      </c>
      <c r="H98" s="574" t="str">
        <f t="shared" si="11"/>
        <v/>
      </c>
      <c r="I98" s="23" t="str">
        <f>'Aerial Rescue'!AC457</f>
        <v/>
      </c>
      <c r="J98" s="31" t="str">
        <f>'Belayed Speed Climb'!S457</f>
        <v/>
      </c>
      <c r="K98" s="430" t="str">
        <f>IF(B98="","",IF($K$6="ASCENT EVENT",Ascent!AK277,'Secured Footlock'!AB457))</f>
        <v/>
      </c>
      <c r="L98" s="89" t="str">
        <f>Throwline!AA96</f>
        <v/>
      </c>
      <c r="M98" s="298" t="str">
        <f>'Work Climb'!AF458</f>
        <v/>
      </c>
      <c r="N98" s="568" t="str">
        <f t="shared" si="14"/>
        <v/>
      </c>
      <c r="O98" s="23" t="str">
        <f t="shared" si="12"/>
        <v/>
      </c>
      <c r="P98" s="298" t="str">
        <f t="shared" si="13"/>
        <v/>
      </c>
      <c r="Q98" s="1"/>
      <c r="R98" s="23" t="str">
        <f>'Belayed Speed Climb'!R457</f>
        <v/>
      </c>
      <c r="S98" s="432" t="str">
        <f>IF(B98="","",IF($K$6="ASCENT EVENT",Ascent!U277,'Secured Footlock'!AA457))</f>
        <v/>
      </c>
      <c r="T98" s="308"/>
    </row>
    <row r="99" spans="1:20" x14ac:dyDescent="0.2">
      <c r="A99" s="208"/>
      <c r="B99" s="209"/>
      <c r="C99" s="209"/>
      <c r="D99" s="209"/>
      <c r="E99" s="573"/>
      <c r="F99" s="99" t="str">
        <f t="shared" si="15"/>
        <v/>
      </c>
      <c r="G99" s="580" t="str">
        <f t="shared" si="10"/>
        <v/>
      </c>
      <c r="H99" s="339" t="str">
        <f t="shared" si="11"/>
        <v/>
      </c>
      <c r="I99" s="22" t="str">
        <f>'Aerial Rescue'!AC462</f>
        <v/>
      </c>
      <c r="J99" s="21" t="str">
        <f>'Belayed Speed Climb'!S462</f>
        <v/>
      </c>
      <c r="K99" s="351" t="str">
        <f>IF(B99="","",IF($K$6="ASCENT EVENT",Ascent!AK280,'Secured Footlock'!AB462))</f>
        <v/>
      </c>
      <c r="L99" s="88" t="str">
        <f>Throwline!AA97</f>
        <v/>
      </c>
      <c r="M99" s="297" t="str">
        <f>'Work Climb'!AF463</f>
        <v/>
      </c>
      <c r="N99" s="566" t="str">
        <f t="shared" si="14"/>
        <v/>
      </c>
      <c r="O99" s="22" t="str">
        <f t="shared" si="12"/>
        <v/>
      </c>
      <c r="P99" s="297" t="str">
        <f t="shared" si="13"/>
        <v/>
      </c>
      <c r="Q99" s="1"/>
      <c r="R99" s="22" t="str">
        <f>'Belayed Speed Climb'!R462</f>
        <v/>
      </c>
      <c r="S99" s="344" t="str">
        <f>IF(B99="","",IF($K$6="ASCENT EVENT",Ascent!U280,'Secured Footlock'!AA462))</f>
        <v/>
      </c>
      <c r="T99" s="308"/>
    </row>
    <row r="100" spans="1:20" x14ac:dyDescent="0.2">
      <c r="A100" s="210"/>
      <c r="B100" s="211"/>
      <c r="C100" s="211"/>
      <c r="D100" s="211"/>
      <c r="E100" s="571"/>
      <c r="F100" s="98" t="str">
        <f t="shared" si="15"/>
        <v/>
      </c>
      <c r="G100" s="582" t="str">
        <f t="shared" si="10"/>
        <v/>
      </c>
      <c r="H100" s="574" t="str">
        <f t="shared" si="11"/>
        <v/>
      </c>
      <c r="I100" s="23" t="str">
        <f>'Aerial Rescue'!AC467</f>
        <v/>
      </c>
      <c r="J100" s="31" t="str">
        <f>'Belayed Speed Climb'!S467</f>
        <v/>
      </c>
      <c r="K100" s="430" t="str">
        <f>IF(B100="","",IF($K$6="ASCENT EVENT",Ascent!AK283,'Secured Footlock'!AB467))</f>
        <v/>
      </c>
      <c r="L100" s="89" t="str">
        <f>Throwline!AA98</f>
        <v/>
      </c>
      <c r="M100" s="298" t="str">
        <f>'Work Climb'!AF468</f>
        <v/>
      </c>
      <c r="N100" s="568" t="str">
        <f t="shared" si="14"/>
        <v/>
      </c>
      <c r="O100" s="23" t="str">
        <f t="shared" si="12"/>
        <v/>
      </c>
      <c r="P100" s="298" t="str">
        <f t="shared" si="13"/>
        <v/>
      </c>
      <c r="Q100" s="1"/>
      <c r="R100" s="23" t="str">
        <f>'Belayed Speed Climb'!R467</f>
        <v/>
      </c>
      <c r="S100" s="432" t="str">
        <f>IF(B100="","",IF($K$6="ASCENT EVENT",Ascent!U283,'Secured Footlock'!AA467))</f>
        <v/>
      </c>
      <c r="T100" s="308"/>
    </row>
    <row r="101" spans="1:20" x14ac:dyDescent="0.2">
      <c r="A101" s="208"/>
      <c r="B101" s="209"/>
      <c r="C101" s="209"/>
      <c r="D101" s="209"/>
      <c r="E101" s="573"/>
      <c r="F101" s="99" t="str">
        <f t="shared" si="15"/>
        <v/>
      </c>
      <c r="G101" s="580" t="str">
        <f t="shared" si="10"/>
        <v/>
      </c>
      <c r="H101" s="339" t="str">
        <f t="shared" si="11"/>
        <v/>
      </c>
      <c r="I101" s="22" t="str">
        <f>'Aerial Rescue'!AC472</f>
        <v/>
      </c>
      <c r="J101" s="21" t="str">
        <f>'Belayed Speed Climb'!S472</f>
        <v/>
      </c>
      <c r="K101" s="351" t="str">
        <f>IF(B101="","",IF($K$6="ASCENT EVENT",Ascent!AK286,'Secured Footlock'!AB472))</f>
        <v/>
      </c>
      <c r="L101" s="88" t="str">
        <f>Throwline!AA99</f>
        <v/>
      </c>
      <c r="M101" s="297" t="str">
        <f>'Work Climb'!AF473</f>
        <v/>
      </c>
      <c r="N101" s="566" t="str">
        <f t="shared" si="14"/>
        <v/>
      </c>
      <c r="O101" s="22" t="str">
        <f t="shared" si="12"/>
        <v/>
      </c>
      <c r="P101" s="297" t="str">
        <f t="shared" si="13"/>
        <v/>
      </c>
      <c r="Q101" s="1"/>
      <c r="R101" s="22" t="str">
        <f>'Belayed Speed Climb'!R472</f>
        <v/>
      </c>
      <c r="S101" s="344" t="str">
        <f>IF(B101="","",IF($K$6="ASCENT EVENT",Ascent!U286,'Secured Footlock'!AA472))</f>
        <v/>
      </c>
      <c r="T101" s="308"/>
    </row>
    <row r="102" spans="1:20" x14ac:dyDescent="0.2">
      <c r="A102" s="210"/>
      <c r="B102" s="211"/>
      <c r="C102" s="211"/>
      <c r="D102" s="211"/>
      <c r="E102" s="571"/>
      <c r="F102" s="98" t="str">
        <f t="shared" si="15"/>
        <v/>
      </c>
      <c r="G102" s="582" t="str">
        <f t="shared" si="10"/>
        <v/>
      </c>
      <c r="H102" s="574" t="str">
        <f t="shared" si="11"/>
        <v/>
      </c>
      <c r="I102" s="23" t="str">
        <f>'Aerial Rescue'!AC477</f>
        <v/>
      </c>
      <c r="J102" s="31" t="str">
        <f>'Belayed Speed Climb'!S477</f>
        <v/>
      </c>
      <c r="K102" s="430" t="str">
        <f>IF(B102="","",IF($K$6="ASCENT EVENT",Ascent!AK289,'Secured Footlock'!AB477))</f>
        <v/>
      </c>
      <c r="L102" s="89" t="str">
        <f>Throwline!AA100</f>
        <v/>
      </c>
      <c r="M102" s="298" t="str">
        <f>'Work Climb'!AF478</f>
        <v/>
      </c>
      <c r="N102" s="568" t="str">
        <f t="shared" si="14"/>
        <v/>
      </c>
      <c r="O102" s="23" t="str">
        <f t="shared" si="12"/>
        <v/>
      </c>
      <c r="P102" s="298" t="str">
        <f t="shared" si="13"/>
        <v/>
      </c>
      <c r="Q102" s="1"/>
      <c r="R102" s="23" t="str">
        <f>'Belayed Speed Climb'!R477</f>
        <v/>
      </c>
      <c r="S102" s="432" t="str">
        <f>IF(B102="","",IF($K$6="ASCENT EVENT",Ascent!U289,'Secured Footlock'!AA477))</f>
        <v/>
      </c>
      <c r="T102" s="308"/>
    </row>
    <row r="103" spans="1:20" x14ac:dyDescent="0.2">
      <c r="A103" s="208"/>
      <c r="B103" s="209"/>
      <c r="C103" s="209"/>
      <c r="D103" s="209"/>
      <c r="E103" s="573"/>
      <c r="F103" s="99" t="str">
        <f t="shared" si="15"/>
        <v/>
      </c>
      <c r="G103" s="580" t="str">
        <f t="shared" si="10"/>
        <v/>
      </c>
      <c r="H103" s="339" t="str">
        <f t="shared" si="11"/>
        <v/>
      </c>
      <c r="I103" s="22" t="str">
        <f>'Aerial Rescue'!AC482</f>
        <v/>
      </c>
      <c r="J103" s="21" t="str">
        <f>'Belayed Speed Climb'!S482</f>
        <v/>
      </c>
      <c r="K103" s="351" t="str">
        <f>IF(B103="","",IF($K$6="ASCENT EVENT",Ascent!AK292,'Secured Footlock'!AB482))</f>
        <v/>
      </c>
      <c r="L103" s="88" t="str">
        <f>Throwline!AA101</f>
        <v/>
      </c>
      <c r="M103" s="297" t="str">
        <f>'Work Climb'!AF483</f>
        <v/>
      </c>
      <c r="N103" s="566" t="str">
        <f t="shared" si="14"/>
        <v/>
      </c>
      <c r="O103" s="22" t="str">
        <f t="shared" si="12"/>
        <v/>
      </c>
      <c r="P103" s="297" t="str">
        <f t="shared" si="13"/>
        <v/>
      </c>
      <c r="Q103" s="1"/>
      <c r="R103" s="22" t="str">
        <f>'Belayed Speed Climb'!R482</f>
        <v/>
      </c>
      <c r="S103" s="344" t="str">
        <f>IF(B103="","",IF($K$6="ASCENT EVENT",Ascent!U292,'Secured Footlock'!AA482))</f>
        <v/>
      </c>
      <c r="T103" s="308"/>
    </row>
    <row r="104" spans="1:20" x14ac:dyDescent="0.2">
      <c r="A104" s="210"/>
      <c r="B104" s="211"/>
      <c r="C104" s="211"/>
      <c r="D104" s="211"/>
      <c r="E104" s="571"/>
      <c r="F104" s="98" t="str">
        <f t="shared" si="15"/>
        <v/>
      </c>
      <c r="G104" s="582" t="str">
        <f t="shared" si="10"/>
        <v/>
      </c>
      <c r="H104" s="574" t="str">
        <f t="shared" si="11"/>
        <v/>
      </c>
      <c r="I104" s="23" t="str">
        <f>'Aerial Rescue'!AC487</f>
        <v/>
      </c>
      <c r="J104" s="31" t="str">
        <f>'Belayed Speed Climb'!S487</f>
        <v/>
      </c>
      <c r="K104" s="430" t="str">
        <f>IF(B104="","",IF($K$6="ASCENT EVENT",Ascent!AK295,'Secured Footlock'!AB487))</f>
        <v/>
      </c>
      <c r="L104" s="89" t="str">
        <f>Throwline!AA102</f>
        <v/>
      </c>
      <c r="M104" s="298" t="str">
        <f>'Work Climb'!AF488</f>
        <v/>
      </c>
      <c r="N104" s="568" t="str">
        <f t="shared" si="14"/>
        <v/>
      </c>
      <c r="O104" s="23" t="str">
        <f t="shared" si="12"/>
        <v/>
      </c>
      <c r="P104" s="298" t="str">
        <f t="shared" si="13"/>
        <v/>
      </c>
      <c r="Q104" s="1"/>
      <c r="R104" s="23" t="str">
        <f>'Belayed Speed Climb'!R487</f>
        <v/>
      </c>
      <c r="S104" s="432" t="str">
        <f>IF(B104="","",IF($K$6="ASCENT EVENT",Ascent!U295,'Secured Footlock'!AA487))</f>
        <v/>
      </c>
      <c r="T104" s="308"/>
    </row>
    <row r="105" spans="1:20" x14ac:dyDescent="0.2">
      <c r="A105" s="208"/>
      <c r="B105" s="209"/>
      <c r="C105" s="209"/>
      <c r="D105" s="209"/>
      <c r="E105" s="573"/>
      <c r="F105" s="99" t="str">
        <f t="shared" si="15"/>
        <v/>
      </c>
      <c r="G105" s="580" t="str">
        <f t="shared" si="10"/>
        <v/>
      </c>
      <c r="H105" s="339" t="str">
        <f t="shared" si="11"/>
        <v/>
      </c>
      <c r="I105" s="22" t="str">
        <f>'Aerial Rescue'!AC492</f>
        <v/>
      </c>
      <c r="J105" s="21" t="str">
        <f>'Belayed Speed Climb'!S492</f>
        <v/>
      </c>
      <c r="K105" s="351" t="str">
        <f>IF(B105="","",IF($K$6="ASCENT EVENT",Ascent!AK298,'Secured Footlock'!AB492))</f>
        <v/>
      </c>
      <c r="L105" s="88" t="str">
        <f>Throwline!AA103</f>
        <v/>
      </c>
      <c r="M105" s="297" t="str">
        <f>'Work Climb'!AF493</f>
        <v/>
      </c>
      <c r="N105" s="566" t="str">
        <f t="shared" si="14"/>
        <v/>
      </c>
      <c r="O105" s="22" t="str">
        <f t="shared" ref="O105:O108" si="16">IF(B105="","",IF(E105="Female","",IF(N105="","",N105)))</f>
        <v/>
      </c>
      <c r="P105" s="297" t="str">
        <f t="shared" si="13"/>
        <v/>
      </c>
      <c r="Q105" s="1"/>
      <c r="R105" s="22" t="str">
        <f>'Belayed Speed Climb'!R492</f>
        <v/>
      </c>
      <c r="S105" s="344" t="str">
        <f>IF(B105="","",IF($K$6="ASCENT EVENT",Ascent!U298,'Secured Footlock'!AA492))</f>
        <v/>
      </c>
      <c r="T105" s="308"/>
    </row>
    <row r="106" spans="1:20" x14ac:dyDescent="0.2">
      <c r="A106" s="210"/>
      <c r="B106" s="211"/>
      <c r="C106" s="211"/>
      <c r="D106" s="211"/>
      <c r="E106" s="571"/>
      <c r="F106" s="98" t="str">
        <f t="shared" si="15"/>
        <v/>
      </c>
      <c r="G106" s="582" t="str">
        <f t="shared" si="10"/>
        <v/>
      </c>
      <c r="H106" s="574" t="str">
        <f t="shared" si="11"/>
        <v/>
      </c>
      <c r="I106" s="23" t="str">
        <f>'Aerial Rescue'!AC497</f>
        <v/>
      </c>
      <c r="J106" s="31" t="str">
        <f>'Belayed Speed Climb'!S497</f>
        <v/>
      </c>
      <c r="K106" s="430" t="str">
        <f>IF(B106="","",IF($K$6="ASCENT EVENT",Ascent!AK301,'Secured Footlock'!AB497))</f>
        <v/>
      </c>
      <c r="L106" s="89" t="str">
        <f>Throwline!AA104</f>
        <v/>
      </c>
      <c r="M106" s="298" t="str">
        <f>'Work Climb'!AF498</f>
        <v/>
      </c>
      <c r="N106" s="568" t="str">
        <f t="shared" si="14"/>
        <v/>
      </c>
      <c r="O106" s="23" t="str">
        <f t="shared" si="16"/>
        <v/>
      </c>
      <c r="P106" s="298" t="str">
        <f t="shared" si="13"/>
        <v/>
      </c>
      <c r="Q106" s="1"/>
      <c r="R106" s="23" t="str">
        <f>'Belayed Speed Climb'!R497</f>
        <v/>
      </c>
      <c r="S106" s="432" t="str">
        <f>IF(B106="","",IF($K$6="ASCENT EVENT",Ascent!U301,'Secured Footlock'!AA497))</f>
        <v/>
      </c>
      <c r="T106" s="308"/>
    </row>
    <row r="107" spans="1:20" x14ac:dyDescent="0.2">
      <c r="A107" s="208"/>
      <c r="B107" s="209"/>
      <c r="C107" s="209"/>
      <c r="D107" s="209"/>
      <c r="E107" s="573"/>
      <c r="F107" s="99" t="str">
        <f t="shared" si="15"/>
        <v/>
      </c>
      <c r="G107" s="580" t="str">
        <f t="shared" si="10"/>
        <v/>
      </c>
      <c r="H107" s="339" t="str">
        <f t="shared" si="11"/>
        <v/>
      </c>
      <c r="I107" s="22" t="str">
        <f>'Aerial Rescue'!AC502</f>
        <v/>
      </c>
      <c r="J107" s="21" t="str">
        <f>'Belayed Speed Climb'!S502</f>
        <v/>
      </c>
      <c r="K107" s="351" t="str">
        <f>IF(B107="","",IF($K$6="ASCENT EVENT",Ascent!AK304,'Secured Footlock'!AB502))</f>
        <v/>
      </c>
      <c r="L107" s="88" t="str">
        <f>Throwline!AA105</f>
        <v/>
      </c>
      <c r="M107" s="297" t="str">
        <f>'Work Climb'!AF503</f>
        <v/>
      </c>
      <c r="N107" s="566" t="str">
        <f t="shared" si="14"/>
        <v/>
      </c>
      <c r="O107" s="22" t="str">
        <f t="shared" si="16"/>
        <v/>
      </c>
      <c r="P107" s="297" t="str">
        <f t="shared" si="13"/>
        <v/>
      </c>
      <c r="Q107" s="1"/>
      <c r="R107" s="22" t="str">
        <f>'Belayed Speed Climb'!R502</f>
        <v/>
      </c>
      <c r="S107" s="344" t="str">
        <f>IF(B107="","",IF($K$6="ASCENT EVENT",Ascent!U304,'Secured Footlock'!AA502))</f>
        <v/>
      </c>
      <c r="T107" s="308"/>
    </row>
    <row r="108" spans="1:20" ht="16" thickBot="1" x14ac:dyDescent="0.25">
      <c r="A108" s="251"/>
      <c r="B108" s="239"/>
      <c r="C108" s="239"/>
      <c r="D108" s="239"/>
      <c r="E108" s="572"/>
      <c r="F108" s="265" t="str">
        <f t="shared" si="15"/>
        <v/>
      </c>
      <c r="G108" s="583" t="str">
        <f t="shared" si="10"/>
        <v/>
      </c>
      <c r="H108" s="570" t="str">
        <f t="shared" si="11"/>
        <v/>
      </c>
      <c r="I108" s="263" t="str">
        <f>'Aerial Rescue'!AC507</f>
        <v/>
      </c>
      <c r="J108" s="264" t="str">
        <f>'Belayed Speed Climb'!S507</f>
        <v/>
      </c>
      <c r="K108" s="431" t="str">
        <f>IF(B108="","",IF($K$6="ASCENT EVENT",Ascent!AK307,'Secured Footlock'!AB507))</f>
        <v/>
      </c>
      <c r="L108" s="91" t="str">
        <f>Throwline!AA106</f>
        <v/>
      </c>
      <c r="M108" s="299" t="str">
        <f>'Work Climb'!AF508</f>
        <v/>
      </c>
      <c r="N108" s="569" t="str">
        <f t="shared" si="14"/>
        <v/>
      </c>
      <c r="O108" s="263" t="str">
        <f t="shared" si="16"/>
        <v/>
      </c>
      <c r="P108" s="299" t="str">
        <f t="shared" si="13"/>
        <v/>
      </c>
      <c r="Q108" s="1"/>
      <c r="R108" s="263" t="str">
        <f>'Belayed Speed Climb'!R507</f>
        <v/>
      </c>
      <c r="S108" s="345" t="str">
        <f>IF(B108="","",IF($K$6="ASCENT EVENT",Ascent!U307,'Secured Footlock'!AA507))</f>
        <v/>
      </c>
      <c r="T108" s="308"/>
    </row>
  </sheetData>
  <sheetProtection algorithmName="SHA-512" hashValue="HC9UbN/PTYEwVwaQcZ/D+1nmVrh3WZyvZel/08odT1bR0m2FDqtGEaEIy9xYWmgy7jwQX0GUcaI9rki2tPOWXQ==" saltValue="f6e9XxSBHQFYofpNVidCJw==" spinCount="100000" sheet="1" objects="1" scenarios="1"/>
  <mergeCells count="17">
    <mergeCell ref="A4:N4"/>
    <mergeCell ref="A5:S5"/>
    <mergeCell ref="F6:F7"/>
    <mergeCell ref="A6:A7"/>
    <mergeCell ref="B6:B7"/>
    <mergeCell ref="C6:C7"/>
    <mergeCell ref="D6:D7"/>
    <mergeCell ref="E6:E7"/>
    <mergeCell ref="G6:G7"/>
    <mergeCell ref="H6:H7"/>
    <mergeCell ref="O6:O7"/>
    <mergeCell ref="P6:P7"/>
    <mergeCell ref="K2:M2"/>
    <mergeCell ref="C2:I2"/>
    <mergeCell ref="A3:S3"/>
    <mergeCell ref="A2:B2"/>
    <mergeCell ref="O2:S2"/>
  </mergeCells>
  <conditionalFormatting sqref="F9:H108">
    <cfRule type="cellIs" dxfId="1319" priority="1" operator="lessThan">
      <formula>6</formula>
    </cfRule>
  </conditionalFormatting>
  <dataValidations count="20">
    <dataValidation type="list" allowBlank="1" showInputMessage="1" showErrorMessage="1" sqref="K6" xr:uid="{00000000-0002-0000-0000-000000000000}">
      <formula1>"ASCENT EVENT, SECURED FOOTLOCK"</formula1>
    </dataValidation>
    <dataValidation allowBlank="1" showInputMessage="1" showErrorMessage="1" promptTitle="Climber Number" prompt="If competitors are assigned a number, enter it here." sqref="A8" xr:uid="{00000000-0002-0000-0000-000001000000}"/>
    <dataValidation allowBlank="1" showInputMessage="1" showErrorMessage="1" promptTitle="Rotation" prompt="If competitors are put in rotation groups, enter their rotation group here." sqref="C8" xr:uid="{00000000-0002-0000-0000-000002000000}"/>
    <dataValidation allowBlank="1" showInputMessage="1" showErrorMessage="1" promptTitle="Chapter" prompt="Enter the competitor's chapter or other representation (e.g. returning champion) here." sqref="D8" xr:uid="{00000000-0002-0000-0000-000003000000}"/>
    <dataValidation allowBlank="1" showInputMessage="1" showErrorMessage="1" promptTitle="Overall Preliminary Ranking" prompt="The competitor's overall ranking will autofill and adjust as scores are entered._x000a__x000a_NO DATA NEEDS TO BE ENTERED HERE." sqref="F8" xr:uid="{00000000-0002-0000-0000-000004000000}"/>
    <dataValidation allowBlank="1" showInputMessage="1" showErrorMessage="1" promptTitle="Aerial Rescue" prompt="The competitor's Aerial Rescue score will autofill from the Aerial Rescue sheet. _x000a__x000a_NO DATA NEEDS TO BE ENTERED HERE." sqref="I8" xr:uid="{00000000-0002-0000-0000-000005000000}"/>
    <dataValidation allowBlank="1" showInputMessage="1" showErrorMessage="1" promptTitle="Belayed Speed Climb" prompt="The competitor's Belayed Speed Climb will autofill from the Belayed Speed Climb sheet._x000a__x000a_NO DATA NEEDS TO BE ENTERED HERE." sqref="J8" xr:uid="{00000000-0002-0000-0000-000006000000}"/>
    <dataValidation allowBlank="1" showInputMessage="1" showErrorMessage="1" promptTitle="Ascent Event/Footlock" prompt="The competitor's Ascent Event/Footlock score will autofill from the Ascent Event/Secured Footlock sheet._x000a__x000a_NO DATA NEEDS TO BE ENTERED HERE._x000a__x000a_Remember to adjust cell H4 on this sheet to accurately reflect which event is being held (Ascent/Footlock)." sqref="K8" xr:uid="{00000000-0002-0000-0000-000007000000}"/>
    <dataValidation allowBlank="1" showInputMessage="1" showErrorMessage="1" promptTitle="Throwline" prompt="The competitor's Throwline score will autofill from the Throwline sheet._x000a__x000a_NO DATA NEEDS TO BE ENTERED HERE." sqref="L8" xr:uid="{00000000-0002-0000-0000-000008000000}"/>
    <dataValidation allowBlank="1" showInputMessage="1" showErrorMessage="1" promptTitle="Work Climb" prompt="The competitor's Work Climb score will autofill from the Work Climb sheet._x000a__x000a_NO DATA NEEDS TO BE ENTERED HERE." sqref="M8" xr:uid="{00000000-0002-0000-0000-000009000000}"/>
    <dataValidation allowBlank="1" showInputMessage="1" showErrorMessage="1" promptTitle="Preliminary Total" prompt="The competitor's preliminary total will autofill and adjust as scores are entered._x000a__x000a_NO DATA NEEDS TO BE ENTERED HERE." sqref="N8:P8" xr:uid="{00000000-0002-0000-0000-00000A000000}"/>
    <dataValidation allowBlank="1" showInputMessage="1" showErrorMessage="1" promptTitle="Belayed Speed Time" prompt="The competitor's Belayed Speed Time will autofill from the Belayed Speed sheet._x000a__x000a_NO DATA NEEDS TO BE ENTERED HERE." sqref="R8" xr:uid="{00000000-0002-0000-0000-00000B000000}"/>
    <dataValidation allowBlank="1" showInputMessage="1" showErrorMessage="1" promptTitle="Ascent/Footlock Time" prompt="The competitor's Ascent/Footlock time will autofill from the Ascent/Secured Footlock sheet._x000a__x000a_NO DATA NEEDS TO BE ENTERED HERE." sqref="S8" xr:uid="{00000000-0002-0000-0000-00000C000000}"/>
    <dataValidation allowBlank="1" showInputMessage="1" showErrorMessage="1" promptTitle="Name of Competitor" prompt="Enter the name of the competition here." sqref="C2:I2" xr:uid="{00000000-0002-0000-0000-00000D000000}"/>
    <dataValidation allowBlank="1" showInputMessage="1" showErrorMessage="1" promptTitle="Date" prompt="Enter the date of the competition." sqref="K2:M2" xr:uid="{00000000-0002-0000-0000-00000E000000}"/>
    <dataValidation allowBlank="1" showInputMessage="1" showErrorMessage="1" promptTitle="Competitor Name" prompt="Enter the competitor's name here. Be sure not to skip rows." sqref="B8" xr:uid="{00000000-0002-0000-0000-00000F000000}"/>
    <dataValidation type="list" allowBlank="1" showInputMessage="1" showErrorMessage="1" errorTitle="Entry Error" error="Entries must be Male or Female." sqref="E9:E108" xr:uid="{00000000-0002-0000-0000-000010000000}">
      <formula1>"Male, Female"</formula1>
    </dataValidation>
    <dataValidation allowBlank="1" showInputMessage="1" showErrorMessage="1" promptTitle="Chapter" prompt="Enter the competitor's gender: Male (M) or Female (F)." sqref="E8" xr:uid="{00000000-0002-0000-0000-000011000000}"/>
    <dataValidation allowBlank="1" showInputMessage="1" showErrorMessage="1" promptTitle="Overall Ranking (Women)" prompt="The competitor's ranking will autofill and adjust as scores are entered. If the competitor is male, no ranking will appear._x000a__x000a_NO DATA NEEDS TO BE ENTERED HERE." sqref="G8" xr:uid="{00000000-0002-0000-0000-000012000000}"/>
    <dataValidation allowBlank="1" showInputMessage="1" showErrorMessage="1" promptTitle="Overall Ranking (Men)" prompt="The competitor's ranking will autofill and adjust as scores are entered. If the competitor is female, no ranking will appear._x000a__x000a_NO DATA NEEDS TO BE ENTERED HERE." sqref="H8" xr:uid="{00000000-0002-0000-0000-000013000000}"/>
  </dataValidations>
  <pageMargins left="0.19600000000000001" right="0.19600000000000001" top="0.59599999999999997" bottom="0.39600000000000002" header="0.19600000000000001" footer="0.19600000000000001"/>
  <pageSetup scale="67" fitToHeight="0" orientation="landscape" r:id="rId1"/>
  <ignoredErrors>
    <ignoredError sqref="M43 M5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N61"/>
  <sheetViews>
    <sheetView workbookViewId="0">
      <pane xSplit="4" ySplit="6" topLeftCell="E7" activePane="bottomRight" state="frozen"/>
      <selection pane="topRight" activeCell="D1" sqref="D1"/>
      <selection pane="bottomLeft" activeCell="A7" sqref="A7"/>
      <selection pane="bottomRight" sqref="A1:I1"/>
    </sheetView>
  </sheetViews>
  <sheetFormatPr baseColWidth="10" defaultColWidth="8.83203125" defaultRowHeight="15" x14ac:dyDescent="0.2"/>
  <cols>
    <col min="1" max="1" width="4.83203125" customWidth="1"/>
    <col min="2" max="2" width="33.5" customWidth="1"/>
    <col min="3" max="3" width="11.5" hidden="1" customWidth="1"/>
    <col min="4" max="6" width="9.83203125" customWidth="1"/>
    <col min="8" max="48" width="5.83203125" customWidth="1"/>
    <col min="49" max="49" width="11.33203125" bestFit="1" customWidth="1"/>
    <col min="50" max="50" width="8.5" customWidth="1"/>
    <col min="51" max="51" width="8.5" bestFit="1" customWidth="1"/>
    <col min="52" max="52" width="8.5" customWidth="1"/>
    <col min="53" max="53" width="16.5" bestFit="1" customWidth="1"/>
    <col min="54" max="54" width="8.1640625" customWidth="1"/>
    <col min="55" max="58" width="8.1640625" hidden="1" customWidth="1"/>
    <col min="59" max="59" width="6.5" customWidth="1"/>
    <col min="60" max="60" width="7.1640625" customWidth="1"/>
    <col min="61" max="61" width="7.5" customWidth="1"/>
    <col min="62" max="62" width="7.5" style="12" customWidth="1"/>
    <col min="63" max="63" width="9.5" style="12" customWidth="1"/>
    <col min="64" max="64" width="9.5" style="12" hidden="1" customWidth="1"/>
    <col min="65" max="65" width="10.83203125" style="12" hidden="1" customWidth="1"/>
    <col min="66" max="66" width="5" customWidth="1"/>
  </cols>
  <sheetData>
    <row r="1" spans="1:66" ht="22.5" customHeight="1" thickBot="1" x14ac:dyDescent="0.25">
      <c r="A1" s="927" t="s">
        <v>3</v>
      </c>
      <c r="B1" s="928"/>
      <c r="C1" s="928"/>
      <c r="D1" s="928"/>
      <c r="E1" s="928"/>
      <c r="F1" s="928"/>
      <c r="G1" s="928"/>
      <c r="H1" s="928"/>
      <c r="I1" s="929"/>
      <c r="J1" s="957">
        <f>'Names And Totals'!C2</f>
        <v>0</v>
      </c>
      <c r="K1" s="957"/>
      <c r="L1" s="957"/>
      <c r="M1" s="957"/>
      <c r="N1" s="957"/>
      <c r="O1" s="67"/>
      <c r="P1" s="67"/>
      <c r="Q1" s="67"/>
      <c r="R1" s="67"/>
      <c r="S1" s="67"/>
      <c r="T1" s="67"/>
      <c r="U1" s="38"/>
      <c r="V1" s="67"/>
      <c r="W1" s="67"/>
      <c r="X1" s="67"/>
      <c r="Y1" s="67"/>
      <c r="Z1" s="67"/>
      <c r="AA1" s="38"/>
      <c r="AB1" s="38"/>
      <c r="AC1" s="38"/>
      <c r="AD1" s="38"/>
      <c r="AE1" s="38"/>
      <c r="AF1" s="38"/>
      <c r="AG1" s="38"/>
      <c r="AH1" s="38"/>
      <c r="AI1" s="38"/>
      <c r="AJ1" s="38"/>
      <c r="AK1" s="38"/>
      <c r="AL1" s="38"/>
      <c r="AM1" s="38"/>
      <c r="AN1" s="38"/>
      <c r="AO1" s="38"/>
      <c r="AP1" s="38"/>
      <c r="AQ1" s="38"/>
      <c r="AR1" s="38"/>
      <c r="AS1" s="38"/>
      <c r="AT1" s="38"/>
      <c r="AU1" s="24"/>
      <c r="AV1" s="24"/>
      <c r="AW1" s="24"/>
      <c r="AX1" s="24"/>
      <c r="AY1" s="24"/>
      <c r="AZ1" s="24"/>
      <c r="BA1" s="24"/>
      <c r="BB1" s="24"/>
      <c r="BC1" s="24"/>
      <c r="BD1" s="24"/>
      <c r="BE1" s="24"/>
      <c r="BF1" s="24"/>
      <c r="BG1" s="24"/>
      <c r="BH1" s="3" t="s">
        <v>0</v>
      </c>
      <c r="BI1" s="809">
        <f>'Names And Totals'!K2</f>
        <v>0</v>
      </c>
      <c r="BJ1" s="809"/>
      <c r="BK1" s="809"/>
      <c r="BL1" s="809"/>
      <c r="BM1" s="809"/>
      <c r="BN1" s="810"/>
    </row>
    <row r="2" spans="1:66" ht="6" customHeight="1" thickBot="1" x14ac:dyDescent="0.25">
      <c r="A2" s="987"/>
      <c r="B2" s="988"/>
      <c r="C2" s="988"/>
      <c r="D2" s="988"/>
      <c r="E2" s="988"/>
      <c r="F2" s="988"/>
      <c r="G2" s="988"/>
      <c r="H2" s="988"/>
      <c r="I2" s="988"/>
      <c r="J2" s="988"/>
      <c r="K2" s="988"/>
      <c r="L2" s="988"/>
      <c r="M2" s="988"/>
      <c r="N2" s="988"/>
      <c r="O2" s="988"/>
      <c r="P2" s="988"/>
      <c r="Q2" s="988"/>
      <c r="R2" s="988"/>
      <c r="S2" s="988"/>
      <c r="T2" s="988"/>
      <c r="U2" s="988"/>
      <c r="V2" s="988"/>
      <c r="W2" s="988"/>
      <c r="X2" s="988"/>
      <c r="Y2" s="988"/>
      <c r="Z2" s="988"/>
      <c r="AA2" s="988"/>
      <c r="AB2" s="988"/>
      <c r="AC2" s="988"/>
      <c r="AD2" s="988"/>
      <c r="AE2" s="988"/>
      <c r="AF2" s="988"/>
      <c r="AG2" s="988"/>
      <c r="AH2" s="988"/>
      <c r="AI2" s="988"/>
      <c r="AJ2" s="988"/>
      <c r="AK2" s="988"/>
      <c r="AL2" s="988"/>
      <c r="AM2" s="988"/>
      <c r="AN2" s="988"/>
      <c r="AO2" s="988"/>
      <c r="AP2" s="988"/>
      <c r="AQ2" s="988"/>
      <c r="AR2" s="988"/>
      <c r="AS2" s="988"/>
      <c r="AT2" s="988"/>
      <c r="AU2" s="988"/>
      <c r="AV2" s="988"/>
      <c r="AW2" s="988"/>
      <c r="AX2" s="988"/>
      <c r="AY2" s="988"/>
      <c r="AZ2" s="988"/>
      <c r="BA2" s="988"/>
      <c r="BB2" s="988"/>
      <c r="BC2" s="988"/>
      <c r="BD2" s="988"/>
      <c r="BE2" s="988"/>
      <c r="BF2" s="988"/>
      <c r="BG2" s="988"/>
      <c r="BH2" s="988"/>
      <c r="BI2" s="988"/>
      <c r="BJ2" s="988"/>
      <c r="BK2" s="988"/>
      <c r="BL2" s="988"/>
      <c r="BM2" s="988"/>
      <c r="BN2" s="989"/>
    </row>
    <row r="3" spans="1:66" ht="34.5" customHeight="1" thickBot="1" x14ac:dyDescent="0.3">
      <c r="A3" s="1340" t="s">
        <v>160</v>
      </c>
      <c r="B3" s="1341"/>
      <c r="C3" s="1341"/>
      <c r="D3" s="1341"/>
      <c r="E3" s="1341"/>
      <c r="F3" s="1341"/>
      <c r="G3" s="1341"/>
      <c r="H3" s="1341"/>
      <c r="I3" s="1341"/>
      <c r="J3" s="1341"/>
      <c r="K3" s="1341"/>
      <c r="L3" s="1341"/>
      <c r="M3" s="1341"/>
      <c r="N3" s="1341"/>
      <c r="O3" s="1341"/>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20"/>
    </row>
    <row r="4" spans="1:66" s="68" customFormat="1" ht="17.25" customHeight="1" x14ac:dyDescent="0.2">
      <c r="A4" s="941" t="s">
        <v>110</v>
      </c>
      <c r="B4" s="942"/>
      <c r="C4" s="1171" t="s">
        <v>170</v>
      </c>
      <c r="D4" s="930" t="s">
        <v>100</v>
      </c>
      <c r="E4" s="1063" t="s">
        <v>190</v>
      </c>
      <c r="F4" s="921" t="s">
        <v>191</v>
      </c>
      <c r="G4" s="1391" t="s">
        <v>41</v>
      </c>
      <c r="H4" s="686" t="s">
        <v>217</v>
      </c>
      <c r="I4" s="1330" t="s">
        <v>68</v>
      </c>
      <c r="J4" s="1331"/>
      <c r="K4" s="1332"/>
      <c r="L4" s="1332" t="s">
        <v>76</v>
      </c>
      <c r="M4" s="1342"/>
      <c r="N4" s="1342"/>
      <c r="O4" s="1343"/>
      <c r="P4" s="1342" t="s">
        <v>116</v>
      </c>
      <c r="Q4" s="1342"/>
      <c r="R4" s="1342"/>
      <c r="S4" s="1342"/>
      <c r="T4" s="1342"/>
      <c r="U4" s="1342"/>
      <c r="V4" s="1346" t="s">
        <v>117</v>
      </c>
      <c r="W4" s="1342"/>
      <c r="X4" s="1342"/>
      <c r="Y4" s="1342"/>
      <c r="Z4" s="1342"/>
      <c r="AA4" s="1343"/>
      <c r="AB4" s="1342" t="s">
        <v>56</v>
      </c>
      <c r="AC4" s="1342"/>
      <c r="AD4" s="1342"/>
      <c r="AE4" s="1342"/>
      <c r="AF4" s="1342"/>
      <c r="AG4" s="1342"/>
      <c r="AH4" s="1346" t="s">
        <v>104</v>
      </c>
      <c r="AI4" s="1342"/>
      <c r="AJ4" s="1342"/>
      <c r="AK4" s="1342"/>
      <c r="AL4" s="1342"/>
      <c r="AM4" s="1343"/>
      <c r="AN4" s="1342" t="s">
        <v>65</v>
      </c>
      <c r="AO4" s="1342"/>
      <c r="AP4" s="1342"/>
      <c r="AQ4" s="1342"/>
      <c r="AR4" s="1346" t="s">
        <v>83</v>
      </c>
      <c r="AS4" s="1342"/>
      <c r="AT4" s="1343"/>
      <c r="AU4" s="1346" t="s">
        <v>82</v>
      </c>
      <c r="AV4" s="1342"/>
      <c r="AW4" s="1342"/>
      <c r="AX4" s="1342"/>
      <c r="AY4" s="1342"/>
      <c r="AZ4" s="1342"/>
      <c r="BA4" s="1343"/>
      <c r="BB4" s="1350" t="s">
        <v>42</v>
      </c>
      <c r="BC4" s="1353" t="s">
        <v>94</v>
      </c>
      <c r="BD4" s="1378" t="s">
        <v>97</v>
      </c>
      <c r="BE4" s="1381" t="s">
        <v>45</v>
      </c>
      <c r="BF4" s="1382" t="s">
        <v>33</v>
      </c>
      <c r="BG4" s="1399" t="s">
        <v>31</v>
      </c>
      <c r="BH4" s="1400"/>
      <c r="BI4" s="1401"/>
      <c r="BJ4" s="1396" t="s">
        <v>99</v>
      </c>
      <c r="BK4" s="1437" t="s">
        <v>98</v>
      </c>
      <c r="BL4" s="1434" t="s">
        <v>192</v>
      </c>
      <c r="BM4" s="1434" t="s">
        <v>193</v>
      </c>
      <c r="BN4" s="1343" t="s">
        <v>47</v>
      </c>
    </row>
    <row r="5" spans="1:66" ht="66" customHeight="1" x14ac:dyDescent="0.2">
      <c r="A5" s="943"/>
      <c r="B5" s="944"/>
      <c r="C5" s="1172"/>
      <c r="D5" s="1377"/>
      <c r="E5" s="1170"/>
      <c r="F5" s="922"/>
      <c r="G5" s="1392"/>
      <c r="H5" s="1344" t="s">
        <v>72</v>
      </c>
      <c r="I5" s="1390" t="s">
        <v>69</v>
      </c>
      <c r="J5" s="1333" t="s">
        <v>70</v>
      </c>
      <c r="K5" s="1385" t="s">
        <v>71</v>
      </c>
      <c r="L5" s="1333" t="s">
        <v>68</v>
      </c>
      <c r="M5" s="1333" t="s">
        <v>73</v>
      </c>
      <c r="N5" s="1333" t="s">
        <v>74</v>
      </c>
      <c r="O5" s="1328" t="s">
        <v>75</v>
      </c>
      <c r="P5" s="1338" t="s">
        <v>78</v>
      </c>
      <c r="Q5" s="1333" t="s">
        <v>77</v>
      </c>
      <c r="R5" s="1333" t="s">
        <v>80</v>
      </c>
      <c r="S5" s="1333" t="s">
        <v>79</v>
      </c>
      <c r="T5" s="1333" t="s">
        <v>232</v>
      </c>
      <c r="U5" s="1385" t="s">
        <v>81</v>
      </c>
      <c r="V5" s="1338" t="s">
        <v>78</v>
      </c>
      <c r="W5" s="1333" t="s">
        <v>77</v>
      </c>
      <c r="X5" s="1333" t="s">
        <v>80</v>
      </c>
      <c r="Y5" s="1333" t="s">
        <v>79</v>
      </c>
      <c r="Z5" s="1333" t="s">
        <v>232</v>
      </c>
      <c r="AA5" s="1328" t="s">
        <v>81</v>
      </c>
      <c r="AB5" s="1338" t="s">
        <v>78</v>
      </c>
      <c r="AC5" s="1333" t="s">
        <v>77</v>
      </c>
      <c r="AD5" s="1333" t="s">
        <v>80</v>
      </c>
      <c r="AE5" s="1333" t="s">
        <v>79</v>
      </c>
      <c r="AF5" s="1333" t="s">
        <v>232</v>
      </c>
      <c r="AG5" s="1385" t="s">
        <v>81</v>
      </c>
      <c r="AH5" s="1338" t="s">
        <v>78</v>
      </c>
      <c r="AI5" s="1333" t="s">
        <v>77</v>
      </c>
      <c r="AJ5" s="1333" t="s">
        <v>80</v>
      </c>
      <c r="AK5" s="1333" t="s">
        <v>79</v>
      </c>
      <c r="AL5" s="1333" t="s">
        <v>232</v>
      </c>
      <c r="AM5" s="1328" t="s">
        <v>81</v>
      </c>
      <c r="AN5" s="1338" t="s">
        <v>84</v>
      </c>
      <c r="AO5" s="1334" t="s">
        <v>85</v>
      </c>
      <c r="AP5" s="1334" t="s">
        <v>86</v>
      </c>
      <c r="AQ5" s="1386" t="s">
        <v>87</v>
      </c>
      <c r="AR5" s="1335" t="s">
        <v>88</v>
      </c>
      <c r="AS5" s="1334" t="s">
        <v>89</v>
      </c>
      <c r="AT5" s="1328" t="s">
        <v>90</v>
      </c>
      <c r="AU5" s="1338" t="s">
        <v>93</v>
      </c>
      <c r="AV5" s="1333" t="s">
        <v>91</v>
      </c>
      <c r="AW5" s="1333" t="s">
        <v>219</v>
      </c>
      <c r="AX5" s="1333" t="s">
        <v>92</v>
      </c>
      <c r="AY5" s="1328" t="s">
        <v>223</v>
      </c>
      <c r="AZ5" s="1328" t="s">
        <v>224</v>
      </c>
      <c r="BA5" s="1328" t="s">
        <v>225</v>
      </c>
      <c r="BB5" s="1351"/>
      <c r="BC5" s="1354"/>
      <c r="BD5" s="1379"/>
      <c r="BE5" s="1379"/>
      <c r="BF5" s="1383"/>
      <c r="BG5" s="1402"/>
      <c r="BH5" s="1403"/>
      <c r="BI5" s="1404"/>
      <c r="BJ5" s="1397"/>
      <c r="BK5" s="1438"/>
      <c r="BL5" s="1435"/>
      <c r="BM5" s="1435"/>
      <c r="BN5" s="1394"/>
    </row>
    <row r="6" spans="1:66" ht="15.75" customHeight="1" thickBot="1" x14ac:dyDescent="0.25">
      <c r="A6" s="442" t="s">
        <v>40</v>
      </c>
      <c r="B6" s="466" t="s">
        <v>105</v>
      </c>
      <c r="C6" s="1173"/>
      <c r="D6" s="932"/>
      <c r="E6" s="1064"/>
      <c r="F6" s="923"/>
      <c r="G6" s="934"/>
      <c r="H6" s="1345"/>
      <c r="I6" s="1335"/>
      <c r="J6" s="1334"/>
      <c r="K6" s="1386"/>
      <c r="L6" s="1334"/>
      <c r="M6" s="1334"/>
      <c r="N6" s="1334"/>
      <c r="O6" s="1329"/>
      <c r="P6" s="1339"/>
      <c r="Q6" s="1334"/>
      <c r="R6" s="1334"/>
      <c r="S6" s="1334"/>
      <c r="T6" s="1334"/>
      <c r="U6" s="1386"/>
      <c r="V6" s="1339"/>
      <c r="W6" s="1334"/>
      <c r="X6" s="1334"/>
      <c r="Y6" s="1334"/>
      <c r="Z6" s="1334"/>
      <c r="AA6" s="1329"/>
      <c r="AB6" s="1339"/>
      <c r="AC6" s="1334"/>
      <c r="AD6" s="1334"/>
      <c r="AE6" s="1334"/>
      <c r="AF6" s="1334"/>
      <c r="AG6" s="1386"/>
      <c r="AH6" s="1339"/>
      <c r="AI6" s="1334"/>
      <c r="AJ6" s="1334"/>
      <c r="AK6" s="1334"/>
      <c r="AL6" s="1334"/>
      <c r="AM6" s="1329"/>
      <c r="AN6" s="1339"/>
      <c r="AO6" s="1337"/>
      <c r="AP6" s="1337"/>
      <c r="AQ6" s="1393"/>
      <c r="AR6" s="1336"/>
      <c r="AS6" s="1337"/>
      <c r="AT6" s="1329"/>
      <c r="AU6" s="1339"/>
      <c r="AV6" s="1334"/>
      <c r="AW6" s="1334"/>
      <c r="AX6" s="1334"/>
      <c r="AY6" s="1329"/>
      <c r="AZ6" s="1329"/>
      <c r="BA6" s="1329"/>
      <c r="BB6" s="1352"/>
      <c r="BC6" s="1355"/>
      <c r="BD6" s="1380"/>
      <c r="BE6" s="1380"/>
      <c r="BF6" s="1384"/>
      <c r="BG6" s="348" t="s">
        <v>13</v>
      </c>
      <c r="BH6" s="443" t="s">
        <v>14</v>
      </c>
      <c r="BI6" s="444" t="s">
        <v>15</v>
      </c>
      <c r="BJ6" s="1398"/>
      <c r="BK6" s="1439"/>
      <c r="BL6" s="1436"/>
      <c r="BM6" s="1436"/>
      <c r="BN6" s="1395"/>
    </row>
    <row r="7" spans="1:66" s="445" customFormat="1" ht="15.75" customHeight="1" x14ac:dyDescent="0.2">
      <c r="A7" s="1356"/>
      <c r="B7" s="1359" t="s">
        <v>167</v>
      </c>
      <c r="C7" s="1440"/>
      <c r="D7" s="1362"/>
      <c r="E7" s="1387"/>
      <c r="F7" s="1387"/>
      <c r="G7" s="560" t="s">
        <v>7</v>
      </c>
      <c r="H7" s="460"/>
      <c r="I7" s="457"/>
      <c r="J7" s="449"/>
      <c r="K7" s="454"/>
      <c r="L7" s="449"/>
      <c r="M7" s="449"/>
      <c r="N7" s="449"/>
      <c r="O7" s="461"/>
      <c r="P7" s="457"/>
      <c r="Q7" s="449"/>
      <c r="R7" s="449"/>
      <c r="S7" s="449"/>
      <c r="T7" s="449"/>
      <c r="U7" s="454"/>
      <c r="V7" s="460"/>
      <c r="W7" s="449"/>
      <c r="X7" s="449"/>
      <c r="Y7" s="449"/>
      <c r="Z7" s="449"/>
      <c r="AA7" s="461"/>
      <c r="AB7" s="457"/>
      <c r="AC7" s="449"/>
      <c r="AD7" s="449"/>
      <c r="AE7" s="449"/>
      <c r="AF7" s="449"/>
      <c r="AG7" s="454"/>
      <c r="AH7" s="460"/>
      <c r="AI7" s="449"/>
      <c r="AJ7" s="449"/>
      <c r="AK7" s="449"/>
      <c r="AL7" s="449"/>
      <c r="AM7" s="461"/>
      <c r="AN7" s="457"/>
      <c r="AO7" s="449"/>
      <c r="AP7" s="449"/>
      <c r="AQ7" s="454"/>
      <c r="AR7" s="460"/>
      <c r="AS7" s="449"/>
      <c r="AT7" s="461"/>
      <c r="AU7" s="457"/>
      <c r="AV7" s="449"/>
      <c r="AW7" s="449"/>
      <c r="AX7" s="449"/>
      <c r="AY7" s="449"/>
      <c r="AZ7" s="449"/>
      <c r="BA7" s="449"/>
      <c r="BB7" s="561"/>
      <c r="BC7" s="450"/>
      <c r="BD7" s="450"/>
      <c r="BE7" s="450"/>
      <c r="BF7" s="471"/>
      <c r="BG7" s="1365"/>
      <c r="BH7" s="1368"/>
      <c r="BI7" s="1371"/>
      <c r="BJ7" s="1374"/>
      <c r="BK7" s="1362"/>
      <c r="BL7" s="1387"/>
      <c r="BM7" s="1387"/>
      <c r="BN7" s="1347"/>
    </row>
    <row r="8" spans="1:66" s="445" customFormat="1" ht="15.75" customHeight="1" x14ac:dyDescent="0.2">
      <c r="A8" s="1357"/>
      <c r="B8" s="1360"/>
      <c r="C8" s="1441"/>
      <c r="D8" s="1363"/>
      <c r="E8" s="1388"/>
      <c r="F8" s="1388"/>
      <c r="G8" s="562" t="s">
        <v>4</v>
      </c>
      <c r="H8" s="462"/>
      <c r="I8" s="474"/>
      <c r="J8" s="448"/>
      <c r="K8" s="455"/>
      <c r="L8" s="447"/>
      <c r="M8" s="447"/>
      <c r="N8" s="447"/>
      <c r="O8" s="463"/>
      <c r="P8" s="458"/>
      <c r="Q8" s="447"/>
      <c r="R8" s="447"/>
      <c r="S8" s="447"/>
      <c r="T8" s="447"/>
      <c r="U8" s="467"/>
      <c r="V8" s="462"/>
      <c r="W8" s="447"/>
      <c r="X8" s="447"/>
      <c r="Y8" s="447"/>
      <c r="Z8" s="447"/>
      <c r="AA8" s="469"/>
      <c r="AB8" s="458"/>
      <c r="AC8" s="447"/>
      <c r="AD8" s="447"/>
      <c r="AE8" s="447"/>
      <c r="AF8" s="447"/>
      <c r="AG8" s="467"/>
      <c r="AH8" s="462"/>
      <c r="AI8" s="447"/>
      <c r="AJ8" s="447"/>
      <c r="AK8" s="447"/>
      <c r="AL8" s="447"/>
      <c r="AM8" s="469"/>
      <c r="AN8" s="458"/>
      <c r="AO8" s="447"/>
      <c r="AP8" s="447"/>
      <c r="AQ8" s="455"/>
      <c r="AR8" s="462"/>
      <c r="AS8" s="447"/>
      <c r="AT8" s="463"/>
      <c r="AU8" s="458"/>
      <c r="AV8" s="448"/>
      <c r="AW8" s="448"/>
      <c r="AX8" s="448"/>
      <c r="AY8" s="448"/>
      <c r="AZ8" s="448"/>
      <c r="BA8" s="448"/>
      <c r="BB8" s="563"/>
      <c r="BC8" s="446"/>
      <c r="BD8" s="446"/>
      <c r="BE8" s="446"/>
      <c r="BF8" s="472"/>
      <c r="BG8" s="1366"/>
      <c r="BH8" s="1369"/>
      <c r="BI8" s="1372"/>
      <c r="BJ8" s="1375"/>
      <c r="BK8" s="1363"/>
      <c r="BL8" s="1388"/>
      <c r="BM8" s="1388"/>
      <c r="BN8" s="1348"/>
    </row>
    <row r="9" spans="1:66" s="445" customFormat="1" ht="15.75" customHeight="1" x14ac:dyDescent="0.2">
      <c r="A9" s="1357"/>
      <c r="B9" s="1360"/>
      <c r="C9" s="1441"/>
      <c r="D9" s="1363"/>
      <c r="E9" s="1388"/>
      <c r="F9" s="1388"/>
      <c r="G9" s="562" t="s">
        <v>8</v>
      </c>
      <c r="H9" s="462"/>
      <c r="I9" s="474"/>
      <c r="J9" s="448"/>
      <c r="K9" s="455"/>
      <c r="L9" s="447"/>
      <c r="M9" s="447"/>
      <c r="N9" s="447"/>
      <c r="O9" s="463"/>
      <c r="P9" s="458"/>
      <c r="Q9" s="447"/>
      <c r="R9" s="447"/>
      <c r="S9" s="447"/>
      <c r="T9" s="447"/>
      <c r="U9" s="467"/>
      <c r="V9" s="462"/>
      <c r="W9" s="447"/>
      <c r="X9" s="447"/>
      <c r="Y9" s="447"/>
      <c r="Z9" s="447"/>
      <c r="AA9" s="469"/>
      <c r="AB9" s="458"/>
      <c r="AC9" s="447"/>
      <c r="AD9" s="447"/>
      <c r="AE9" s="447"/>
      <c r="AF9" s="447"/>
      <c r="AG9" s="467"/>
      <c r="AH9" s="462"/>
      <c r="AI9" s="447"/>
      <c r="AJ9" s="447"/>
      <c r="AK9" s="447"/>
      <c r="AL9" s="447"/>
      <c r="AM9" s="469"/>
      <c r="AN9" s="458"/>
      <c r="AO9" s="447"/>
      <c r="AP9" s="447"/>
      <c r="AQ9" s="455"/>
      <c r="AR9" s="462"/>
      <c r="AS9" s="447"/>
      <c r="AT9" s="463"/>
      <c r="AU9" s="458"/>
      <c r="AV9" s="448"/>
      <c r="AW9" s="448"/>
      <c r="AX9" s="448"/>
      <c r="AY9" s="448"/>
      <c r="AZ9" s="448"/>
      <c r="BA9" s="448"/>
      <c r="BB9" s="563"/>
      <c r="BC9" s="446"/>
      <c r="BD9" s="446"/>
      <c r="BE9" s="446"/>
      <c r="BF9" s="472"/>
      <c r="BG9" s="1366"/>
      <c r="BH9" s="1369"/>
      <c r="BI9" s="1372"/>
      <c r="BJ9" s="1375"/>
      <c r="BK9" s="1363"/>
      <c r="BL9" s="1388"/>
      <c r="BM9" s="1388"/>
      <c r="BN9" s="1348"/>
    </row>
    <row r="10" spans="1:66" s="445" customFormat="1" ht="15.75" customHeight="1" x14ac:dyDescent="0.2">
      <c r="A10" s="1357"/>
      <c r="B10" s="1360"/>
      <c r="C10" s="1441"/>
      <c r="D10" s="1363"/>
      <c r="E10" s="1388"/>
      <c r="F10" s="1388"/>
      <c r="G10" s="562" t="s">
        <v>5</v>
      </c>
      <c r="H10" s="462"/>
      <c r="I10" s="474"/>
      <c r="J10" s="448"/>
      <c r="K10" s="455"/>
      <c r="L10" s="447"/>
      <c r="M10" s="447"/>
      <c r="N10" s="447"/>
      <c r="O10" s="463"/>
      <c r="P10" s="458"/>
      <c r="Q10" s="447"/>
      <c r="R10" s="447"/>
      <c r="S10" s="447"/>
      <c r="T10" s="447"/>
      <c r="U10" s="467"/>
      <c r="V10" s="462"/>
      <c r="W10" s="447"/>
      <c r="X10" s="447"/>
      <c r="Y10" s="447"/>
      <c r="Z10" s="447"/>
      <c r="AA10" s="469"/>
      <c r="AB10" s="458"/>
      <c r="AC10" s="447"/>
      <c r="AD10" s="447"/>
      <c r="AE10" s="447"/>
      <c r="AF10" s="447"/>
      <c r="AG10" s="467"/>
      <c r="AH10" s="462"/>
      <c r="AI10" s="447"/>
      <c r="AJ10" s="447"/>
      <c r="AK10" s="447"/>
      <c r="AL10" s="447"/>
      <c r="AM10" s="469"/>
      <c r="AN10" s="458"/>
      <c r="AO10" s="447"/>
      <c r="AP10" s="447"/>
      <c r="AQ10" s="455"/>
      <c r="AR10" s="462"/>
      <c r="AS10" s="447"/>
      <c r="AT10" s="463"/>
      <c r="AU10" s="458"/>
      <c r="AV10" s="448"/>
      <c r="AW10" s="448"/>
      <c r="AX10" s="448"/>
      <c r="AY10" s="448"/>
      <c r="AZ10" s="448"/>
      <c r="BA10" s="448"/>
      <c r="BB10" s="563"/>
      <c r="BC10" s="446"/>
      <c r="BD10" s="446"/>
      <c r="BE10" s="446"/>
      <c r="BF10" s="472"/>
      <c r="BG10" s="1366"/>
      <c r="BH10" s="1369"/>
      <c r="BI10" s="1372"/>
      <c r="BJ10" s="1375"/>
      <c r="BK10" s="1363"/>
      <c r="BL10" s="1388"/>
      <c r="BM10" s="1388"/>
      <c r="BN10" s="1348"/>
    </row>
    <row r="11" spans="1:66" s="445" customFormat="1" ht="15.75" customHeight="1" thickBot="1" x14ac:dyDescent="0.25">
      <c r="A11" s="1358"/>
      <c r="B11" s="1361"/>
      <c r="C11" s="1442"/>
      <c r="D11" s="1364"/>
      <c r="E11" s="1389"/>
      <c r="F11" s="1389"/>
      <c r="G11" s="564" t="s">
        <v>6</v>
      </c>
      <c r="H11" s="464"/>
      <c r="I11" s="475"/>
      <c r="J11" s="451"/>
      <c r="K11" s="456"/>
      <c r="L11" s="452"/>
      <c r="M11" s="452"/>
      <c r="N11" s="452"/>
      <c r="O11" s="465"/>
      <c r="P11" s="459"/>
      <c r="Q11" s="452"/>
      <c r="R11" s="452"/>
      <c r="S11" s="452"/>
      <c r="T11" s="452"/>
      <c r="U11" s="468"/>
      <c r="V11" s="464"/>
      <c r="W11" s="452"/>
      <c r="X11" s="452"/>
      <c r="Y11" s="452"/>
      <c r="Z11" s="452"/>
      <c r="AA11" s="470"/>
      <c r="AB11" s="459"/>
      <c r="AC11" s="452"/>
      <c r="AD11" s="452"/>
      <c r="AE11" s="452"/>
      <c r="AF11" s="452"/>
      <c r="AG11" s="468"/>
      <c r="AH11" s="464"/>
      <c r="AI11" s="452"/>
      <c r="AJ11" s="452"/>
      <c r="AK11" s="452"/>
      <c r="AL11" s="452"/>
      <c r="AM11" s="470"/>
      <c r="AN11" s="459"/>
      <c r="AO11" s="452"/>
      <c r="AP11" s="452"/>
      <c r="AQ11" s="456"/>
      <c r="AR11" s="464"/>
      <c r="AS11" s="452"/>
      <c r="AT11" s="465"/>
      <c r="AU11" s="459"/>
      <c r="AV11" s="451"/>
      <c r="AW11" s="451"/>
      <c r="AX11" s="451"/>
      <c r="AY11" s="451"/>
      <c r="AZ11" s="451"/>
      <c r="BA11" s="451"/>
      <c r="BB11" s="565"/>
      <c r="BC11" s="453"/>
      <c r="BD11" s="453"/>
      <c r="BE11" s="453"/>
      <c r="BF11" s="473"/>
      <c r="BG11" s="1367"/>
      <c r="BH11" s="1370"/>
      <c r="BI11" s="1373"/>
      <c r="BJ11" s="1376"/>
      <c r="BK11" s="1364"/>
      <c r="BL11" s="1389"/>
      <c r="BM11" s="1389"/>
      <c r="BN11" s="1349"/>
    </row>
    <row r="12" spans="1:66" x14ac:dyDescent="0.2">
      <c r="A12" s="1228">
        <f>IF(B12="","",INDEX('Names And Totals'!$A$9:$A$108,MATCH(Masters!B12,'Names And Totals'!$B$9:$B$108,0)))</f>
        <v>12</v>
      </c>
      <c r="B12" s="1418" t="s">
        <v>253</v>
      </c>
      <c r="C12" s="1018" t="str">
        <f>IF(B12="","",IF(BK12="","",INDEX('Names And Totals'!$E$9:$E$108,MATCH(Masters!B12,'Names And Totals'!$B$9:$B$108,0))))</f>
        <v>Male</v>
      </c>
      <c r="D12" s="858">
        <f>IF(B12="","",IF(BN12="DQ","DQ",IF(BK12="","",RANK(BK12,$BK$12:$BK$57,0))))</f>
        <v>1</v>
      </c>
      <c r="E12" s="883">
        <f>IF(BL12="","",IF(BN12="DQ","DQ",RANK(BL12,$BL$12:$BL$57,0)))</f>
        <v>1</v>
      </c>
      <c r="F12" s="883" t="str">
        <f>IF(BM12="","",IF(BN12="DQ","DQ",RANK(BM12,$BM$12:$BM$57,0)))</f>
        <v/>
      </c>
      <c r="G12" s="85" t="s">
        <v>7</v>
      </c>
      <c r="H12" s="232">
        <v>4</v>
      </c>
      <c r="I12" s="232">
        <v>10</v>
      </c>
      <c r="J12" s="241">
        <v>3</v>
      </c>
      <c r="K12" s="236">
        <v>2</v>
      </c>
      <c r="L12" s="241">
        <v>3</v>
      </c>
      <c r="M12" s="241">
        <v>3</v>
      </c>
      <c r="N12" s="241">
        <v>3</v>
      </c>
      <c r="O12" s="236">
        <v>3</v>
      </c>
      <c r="P12" s="235">
        <v>10</v>
      </c>
      <c r="Q12" s="241">
        <v>9</v>
      </c>
      <c r="R12" s="241">
        <v>9</v>
      </c>
      <c r="S12" s="241">
        <v>10</v>
      </c>
      <c r="T12" s="241">
        <v>10</v>
      </c>
      <c r="U12" s="234">
        <v>10</v>
      </c>
      <c r="V12" s="232">
        <v>10</v>
      </c>
      <c r="W12" s="233">
        <v>9</v>
      </c>
      <c r="X12" s="233">
        <v>9</v>
      </c>
      <c r="Y12" s="233">
        <v>10</v>
      </c>
      <c r="Z12" s="233">
        <v>10</v>
      </c>
      <c r="AA12" s="234">
        <v>10</v>
      </c>
      <c r="AB12" s="232">
        <v>5</v>
      </c>
      <c r="AC12" s="233">
        <v>9</v>
      </c>
      <c r="AD12" s="233">
        <v>8</v>
      </c>
      <c r="AE12" s="233">
        <v>8</v>
      </c>
      <c r="AF12" s="233">
        <v>8</v>
      </c>
      <c r="AG12" s="234">
        <v>4</v>
      </c>
      <c r="AH12" s="232">
        <v>5</v>
      </c>
      <c r="AI12" s="233">
        <v>5</v>
      </c>
      <c r="AJ12" s="233">
        <v>8</v>
      </c>
      <c r="AK12" s="233">
        <v>8</v>
      </c>
      <c r="AL12" s="233">
        <v>5</v>
      </c>
      <c r="AM12" s="234">
        <v>7</v>
      </c>
      <c r="AN12" s="232">
        <v>3</v>
      </c>
      <c r="AO12" s="233">
        <v>3</v>
      </c>
      <c r="AP12" s="233">
        <v>2</v>
      </c>
      <c r="AQ12" s="234">
        <v>3</v>
      </c>
      <c r="AR12" s="232">
        <v>4</v>
      </c>
      <c r="AS12" s="233">
        <v>3</v>
      </c>
      <c r="AT12" s="234">
        <v>3</v>
      </c>
      <c r="AU12" s="232">
        <v>0</v>
      </c>
      <c r="AV12" s="233">
        <v>0</v>
      </c>
      <c r="AW12" s="233">
        <v>0</v>
      </c>
      <c r="AX12" s="233">
        <v>0</v>
      </c>
      <c r="AY12" s="233">
        <v>0</v>
      </c>
      <c r="AZ12" s="233">
        <v>0</v>
      </c>
      <c r="BA12" s="234">
        <v>0</v>
      </c>
      <c r="BB12" s="439">
        <f>IF(SUM(H12:AT12)=0,"",(SUM(H12:AT12)-SUM(AU12:BA12)))</f>
        <v>248</v>
      </c>
      <c r="BC12" s="117">
        <f>IF(BB12="","",AVERAGE(BB12:BB15))</f>
        <v>248.33333333333334</v>
      </c>
      <c r="BD12" s="92">
        <f>IF(BB12="","",ABS(BB12-BC12))</f>
        <v>0.33333333333334281</v>
      </c>
      <c r="BE12" s="92">
        <f>IF(BB12="","",RANK(BB12,BB12:BB15,0))</f>
        <v>2</v>
      </c>
      <c r="BF12" s="81">
        <f>IF(BB12="","",IF(BE12=1,"",BB12))</f>
        <v>248</v>
      </c>
      <c r="BG12" s="1417">
        <v>24</v>
      </c>
      <c r="BH12" s="1406">
        <v>35</v>
      </c>
      <c r="BI12" s="1409">
        <v>59</v>
      </c>
      <c r="BJ12" s="803">
        <f>IF(BG12="","",IF(BG12="TO","TO",BG12*60+BH12+BI12/100))</f>
        <v>1475.59</v>
      </c>
      <c r="BK12" s="803">
        <f t="shared" ref="BK12" si="0">IF(BB12="","",IF(BN12="DQ","DQ",IF(AVERAGE(BB12:BB16)&lt;0,0,IF(BB13="",BB12,IF(BB14="",AVERAGE(BB12:BB13),IF(BB15="",AVERAGE(BB12:BB14),IF(BB16="",AVERAGE(BF12:BF15),TRIMMEAN(BB12:BB16,0.4))))))))</f>
        <v>248.33333333333334</v>
      </c>
      <c r="BL12" s="802">
        <f>IF(B12="","",IF(BN12="DQ","DQ",IF(C12="Female","",BK12)))</f>
        <v>248.33333333333334</v>
      </c>
      <c r="BM12" s="802" t="str">
        <f>IF(B12="","",IF(BN12="DQ","DQ",IF(C12="Male","",BK12)))</f>
        <v/>
      </c>
      <c r="BN12" s="1216"/>
    </row>
    <row r="13" spans="1:66" x14ac:dyDescent="0.2">
      <c r="A13" s="1228"/>
      <c r="B13" s="1418"/>
      <c r="C13" s="1019"/>
      <c r="D13" s="859"/>
      <c r="E13" s="884"/>
      <c r="F13" s="884"/>
      <c r="G13" s="79" t="s">
        <v>4</v>
      </c>
      <c r="H13" s="208">
        <v>5</v>
      </c>
      <c r="I13" s="72">
        <f>IF(K13&lt;&gt;"",I12,"")</f>
        <v>10</v>
      </c>
      <c r="J13" s="88">
        <f>IF(K13&lt;&gt;"",J12,"")</f>
        <v>3</v>
      </c>
      <c r="K13" s="227">
        <v>1</v>
      </c>
      <c r="L13" s="209">
        <v>1</v>
      </c>
      <c r="M13" s="209">
        <v>3</v>
      </c>
      <c r="N13" s="209">
        <v>2</v>
      </c>
      <c r="O13" s="227">
        <v>2</v>
      </c>
      <c r="P13" s="208">
        <v>9</v>
      </c>
      <c r="Q13" s="209">
        <v>5</v>
      </c>
      <c r="R13" s="209">
        <v>9</v>
      </c>
      <c r="S13" s="209">
        <v>8</v>
      </c>
      <c r="T13" s="209">
        <v>8</v>
      </c>
      <c r="U13" s="43">
        <f>IF(P13&lt;&gt;"",U12,"")</f>
        <v>10</v>
      </c>
      <c r="V13" s="208">
        <v>9</v>
      </c>
      <c r="W13" s="209">
        <v>8</v>
      </c>
      <c r="X13" s="209">
        <v>9</v>
      </c>
      <c r="Y13" s="209">
        <v>9</v>
      </c>
      <c r="Z13" s="209">
        <v>8</v>
      </c>
      <c r="AA13" s="43">
        <f>IF(V13&lt;&gt;"",AA12,"")</f>
        <v>10</v>
      </c>
      <c r="AB13" s="208">
        <v>8</v>
      </c>
      <c r="AC13" s="209">
        <v>4</v>
      </c>
      <c r="AD13" s="209">
        <v>8</v>
      </c>
      <c r="AE13" s="209">
        <v>9</v>
      </c>
      <c r="AF13" s="209">
        <v>8</v>
      </c>
      <c r="AG13" s="43">
        <f t="shared" ref="AG13:AG16" si="1">IF(AB13&lt;&gt;"",AG12,"")</f>
        <v>4</v>
      </c>
      <c r="AH13" s="208">
        <v>8</v>
      </c>
      <c r="AI13" s="209">
        <v>9</v>
      </c>
      <c r="AJ13" s="209">
        <v>8</v>
      </c>
      <c r="AK13" s="209">
        <v>8</v>
      </c>
      <c r="AL13" s="209">
        <v>9</v>
      </c>
      <c r="AM13" s="43">
        <f t="shared" ref="AM13:AM16" si="2">IF(AH13&lt;&gt;"",AM12,"")</f>
        <v>7</v>
      </c>
      <c r="AN13" s="208">
        <v>3</v>
      </c>
      <c r="AO13" s="209">
        <v>3</v>
      </c>
      <c r="AP13" s="209">
        <v>3</v>
      </c>
      <c r="AQ13" s="227">
        <v>2</v>
      </c>
      <c r="AR13" s="208">
        <v>3</v>
      </c>
      <c r="AS13" s="209">
        <v>4</v>
      </c>
      <c r="AT13" s="227">
        <v>4</v>
      </c>
      <c r="AU13" s="232">
        <v>0</v>
      </c>
      <c r="AV13" s="88">
        <f>IF(AU13&lt;&gt;"",AV12,"")</f>
        <v>0</v>
      </c>
      <c r="AW13" s="88">
        <f>IF(AU13&lt;&gt;"",AW12,"")</f>
        <v>0</v>
      </c>
      <c r="AX13" s="88">
        <f>IF(AU13&lt;&gt;"",AX12,"")</f>
        <v>0</v>
      </c>
      <c r="AY13" s="88">
        <f>IF(AU13&lt;&gt;"",AY12,"")</f>
        <v>0</v>
      </c>
      <c r="AZ13" s="88">
        <f>IF(AU13&lt;&gt;"",AZ12,"")</f>
        <v>0</v>
      </c>
      <c r="BA13" s="43">
        <f>IF(AU13&lt;&gt;"",BA12,"")</f>
        <v>0</v>
      </c>
      <c r="BB13" s="434">
        <f t="shared" ref="BB13:BB61" si="3">IF(SUM(H13:AT13)=0,"",(SUM(H13:AT13)-SUM(AU13:BA13)))</f>
        <v>241</v>
      </c>
      <c r="BC13" s="7"/>
      <c r="BD13" s="88">
        <f>IF(BB12="","",ABS(BB13-BC12))</f>
        <v>7.3333333333333428</v>
      </c>
      <c r="BE13" s="88">
        <f>IF(BB12="","",RANK(BB13,BB12:BB15,0))</f>
        <v>3</v>
      </c>
      <c r="BF13" s="70">
        <f t="shared" ref="BF13:BF16" si="4">IF(BB13="","",IF(BE13=1,"",BB13))</f>
        <v>241</v>
      </c>
      <c r="BG13" s="1417"/>
      <c r="BH13" s="1406"/>
      <c r="BI13" s="1409"/>
      <c r="BJ13" s="803"/>
      <c r="BK13" s="803"/>
      <c r="BL13" s="803"/>
      <c r="BM13" s="803"/>
      <c r="BN13" s="1216"/>
    </row>
    <row r="14" spans="1:66" x14ac:dyDescent="0.2">
      <c r="A14" s="1228"/>
      <c r="B14" s="1418"/>
      <c r="C14" s="1019"/>
      <c r="D14" s="859"/>
      <c r="E14" s="884"/>
      <c r="F14" s="884"/>
      <c r="G14" s="79" t="s">
        <v>8</v>
      </c>
      <c r="H14" s="208">
        <v>4</v>
      </c>
      <c r="I14" s="72">
        <f t="shared" ref="I14:I16" si="5">IF(K14&lt;&gt;"",I13,"")</f>
        <v>10</v>
      </c>
      <c r="J14" s="88">
        <f t="shared" ref="J14:J16" si="6">IF(K14&lt;&gt;"",J13,"")</f>
        <v>3</v>
      </c>
      <c r="K14" s="227">
        <v>2</v>
      </c>
      <c r="L14" s="209">
        <v>3</v>
      </c>
      <c r="M14" s="209">
        <v>3</v>
      </c>
      <c r="N14" s="209">
        <v>3</v>
      </c>
      <c r="O14" s="227">
        <v>3</v>
      </c>
      <c r="P14" s="208">
        <v>10</v>
      </c>
      <c r="Q14" s="209">
        <v>10</v>
      </c>
      <c r="R14" s="209">
        <v>10</v>
      </c>
      <c r="S14" s="209">
        <v>10</v>
      </c>
      <c r="T14" s="209">
        <v>9</v>
      </c>
      <c r="U14" s="43">
        <f>IF(P14&lt;&gt;"",U12,"")</f>
        <v>10</v>
      </c>
      <c r="V14" s="208">
        <v>10</v>
      </c>
      <c r="W14" s="209">
        <v>9</v>
      </c>
      <c r="X14" s="209">
        <v>9</v>
      </c>
      <c r="Y14" s="209">
        <v>9</v>
      </c>
      <c r="Z14" s="209">
        <v>9</v>
      </c>
      <c r="AA14" s="43">
        <f t="shared" ref="AA14:AA16" si="7">IF(V14&lt;&gt;"",AA13,"")</f>
        <v>10</v>
      </c>
      <c r="AB14" s="208">
        <v>5</v>
      </c>
      <c r="AC14" s="209">
        <v>9</v>
      </c>
      <c r="AD14" s="209">
        <v>8</v>
      </c>
      <c r="AE14" s="209">
        <v>8</v>
      </c>
      <c r="AF14" s="209">
        <v>8</v>
      </c>
      <c r="AG14" s="43">
        <f t="shared" si="1"/>
        <v>4</v>
      </c>
      <c r="AH14" s="208">
        <v>5</v>
      </c>
      <c r="AI14" s="209">
        <v>8</v>
      </c>
      <c r="AJ14" s="209">
        <v>8</v>
      </c>
      <c r="AK14" s="209">
        <v>8</v>
      </c>
      <c r="AL14" s="209">
        <v>8</v>
      </c>
      <c r="AM14" s="43">
        <f t="shared" si="2"/>
        <v>7</v>
      </c>
      <c r="AN14" s="208">
        <v>3</v>
      </c>
      <c r="AO14" s="209">
        <v>3</v>
      </c>
      <c r="AP14" s="209">
        <v>2</v>
      </c>
      <c r="AQ14" s="227">
        <v>3</v>
      </c>
      <c r="AR14" s="208">
        <v>4</v>
      </c>
      <c r="AS14" s="209">
        <v>5</v>
      </c>
      <c r="AT14" s="227">
        <v>4</v>
      </c>
      <c r="AU14" s="232">
        <v>0</v>
      </c>
      <c r="AV14" s="88">
        <f>IF(AU14&lt;&gt;"",AV12,"")</f>
        <v>0</v>
      </c>
      <c r="AW14" s="88">
        <f t="shared" ref="AW14" si="8">IF(AU14&lt;&gt;"",AW13,"")</f>
        <v>0</v>
      </c>
      <c r="AX14" s="88">
        <f>IF(AU14&lt;&gt;"",AX12,"")</f>
        <v>0</v>
      </c>
      <c r="AY14" s="88">
        <f>IF(AU13&lt;&gt;"",AY12,"")</f>
        <v>0</v>
      </c>
      <c r="AZ14" s="88">
        <f>IF(AU14&lt;&gt;"",AZ12,"")</f>
        <v>0</v>
      </c>
      <c r="BA14" s="43">
        <f>IF(AU14&lt;&gt;"",BA12,"")</f>
        <v>0</v>
      </c>
      <c r="BB14" s="434">
        <f t="shared" si="3"/>
        <v>256</v>
      </c>
      <c r="BC14" s="7"/>
      <c r="BD14" s="88">
        <f>IF(BB12="","",ABS(BB14-BC12))</f>
        <v>7.6666666666666572</v>
      </c>
      <c r="BE14" s="88">
        <f>IF(BB12="","",RANK(BB14,BB12:BB15,0))</f>
        <v>1</v>
      </c>
      <c r="BF14" s="70" t="str">
        <f t="shared" si="4"/>
        <v/>
      </c>
      <c r="BG14" s="1417"/>
      <c r="BH14" s="1406"/>
      <c r="BI14" s="1409"/>
      <c r="BJ14" s="803"/>
      <c r="BK14" s="803"/>
      <c r="BL14" s="803"/>
      <c r="BM14" s="803"/>
      <c r="BN14" s="1216"/>
    </row>
    <row r="15" spans="1:66" x14ac:dyDescent="0.2">
      <c r="A15" s="1228"/>
      <c r="B15" s="1418"/>
      <c r="C15" s="1019"/>
      <c r="D15" s="859"/>
      <c r="E15" s="884"/>
      <c r="F15" s="884"/>
      <c r="G15" s="79" t="s">
        <v>5</v>
      </c>
      <c r="H15" s="208"/>
      <c r="I15" s="72" t="str">
        <f t="shared" si="5"/>
        <v/>
      </c>
      <c r="J15" s="88" t="str">
        <f t="shared" si="6"/>
        <v/>
      </c>
      <c r="K15" s="227"/>
      <c r="L15" s="209"/>
      <c r="M15" s="209"/>
      <c r="N15" s="209"/>
      <c r="O15" s="227"/>
      <c r="P15" s="208"/>
      <c r="Q15" s="209"/>
      <c r="R15" s="209"/>
      <c r="S15" s="209"/>
      <c r="T15" s="209"/>
      <c r="U15" s="43" t="str">
        <f>IF(P15&lt;&gt;"",U12,"")</f>
        <v/>
      </c>
      <c r="V15" s="208"/>
      <c r="W15" s="209"/>
      <c r="X15" s="209"/>
      <c r="Y15" s="209"/>
      <c r="Z15" s="209"/>
      <c r="AA15" s="43" t="str">
        <f t="shared" si="7"/>
        <v/>
      </c>
      <c r="AB15" s="208"/>
      <c r="AC15" s="209"/>
      <c r="AD15" s="209"/>
      <c r="AE15" s="209"/>
      <c r="AF15" s="209"/>
      <c r="AG15" s="43" t="str">
        <f t="shared" si="1"/>
        <v/>
      </c>
      <c r="AH15" s="208"/>
      <c r="AI15" s="209"/>
      <c r="AJ15" s="209"/>
      <c r="AK15" s="209"/>
      <c r="AL15" s="209"/>
      <c r="AM15" s="43" t="str">
        <f t="shared" si="2"/>
        <v/>
      </c>
      <c r="AN15" s="208"/>
      <c r="AO15" s="209"/>
      <c r="AP15" s="209"/>
      <c r="AQ15" s="227"/>
      <c r="AR15" s="208"/>
      <c r="AS15" s="209"/>
      <c r="AT15" s="227"/>
      <c r="AU15" s="232"/>
      <c r="AV15" s="88" t="str">
        <f>IF(AU15&lt;&gt;"",AV12,"")</f>
        <v/>
      </c>
      <c r="AW15" s="88" t="str">
        <f>IF(AU15&lt;&gt;"",AW12,"")</f>
        <v/>
      </c>
      <c r="AX15" s="88" t="str">
        <f>IF(AU15&lt;&gt;"",AX12,"")</f>
        <v/>
      </c>
      <c r="AY15" s="88" t="str">
        <f>IF(AU15&lt;&gt;"",AY12,"")</f>
        <v/>
      </c>
      <c r="AZ15" s="88" t="str">
        <f>IF(AU15&lt;&gt;"",AZ12,"")</f>
        <v/>
      </c>
      <c r="BA15" s="43" t="str">
        <f>IF(AU15&lt;&gt;"",AZ12,"")</f>
        <v/>
      </c>
      <c r="BB15" s="434" t="str">
        <f t="shared" si="3"/>
        <v/>
      </c>
      <c r="BC15" s="7"/>
      <c r="BD15" s="88" t="e">
        <f>IF(BB12="","",ABS(BB15-BC12))</f>
        <v>#VALUE!</v>
      </c>
      <c r="BE15" s="88" t="e">
        <f>IF(BB12="","",RANK(BB15,BB12:BB15,0))</f>
        <v>#VALUE!</v>
      </c>
      <c r="BF15" s="70" t="str">
        <f t="shared" si="4"/>
        <v/>
      </c>
      <c r="BG15" s="1417"/>
      <c r="BH15" s="1406"/>
      <c r="BI15" s="1409"/>
      <c r="BJ15" s="803"/>
      <c r="BK15" s="803"/>
      <c r="BL15" s="803"/>
      <c r="BM15" s="803"/>
      <c r="BN15" s="1216"/>
    </row>
    <row r="16" spans="1:66" ht="16" thickBot="1" x14ac:dyDescent="0.25">
      <c r="A16" s="1228"/>
      <c r="B16" s="1418"/>
      <c r="C16" s="1020"/>
      <c r="D16" s="1419"/>
      <c r="E16" s="885"/>
      <c r="F16" s="885"/>
      <c r="G16" s="80" t="s">
        <v>6</v>
      </c>
      <c r="H16" s="349"/>
      <c r="I16" s="73" t="str">
        <f t="shared" si="5"/>
        <v/>
      </c>
      <c r="J16" s="93" t="str">
        <f t="shared" si="6"/>
        <v/>
      </c>
      <c r="K16" s="343"/>
      <c r="L16" s="213"/>
      <c r="M16" s="213"/>
      <c r="N16" s="213"/>
      <c r="O16" s="242"/>
      <c r="P16" s="212"/>
      <c r="Q16" s="213"/>
      <c r="R16" s="213"/>
      <c r="S16" s="213"/>
      <c r="T16" s="213"/>
      <c r="U16" s="113" t="str">
        <f>IF(P16&lt;&gt;"",U12,"")</f>
        <v/>
      </c>
      <c r="V16" s="349"/>
      <c r="W16" s="342"/>
      <c r="X16" s="342"/>
      <c r="Y16" s="342"/>
      <c r="Z16" s="342"/>
      <c r="AA16" s="113" t="str">
        <f t="shared" si="7"/>
        <v/>
      </c>
      <c r="AB16" s="349"/>
      <c r="AC16" s="342"/>
      <c r="AD16" s="342"/>
      <c r="AE16" s="342"/>
      <c r="AF16" s="342"/>
      <c r="AG16" s="113" t="str">
        <f t="shared" si="1"/>
        <v/>
      </c>
      <c r="AH16" s="349"/>
      <c r="AI16" s="342"/>
      <c r="AJ16" s="342"/>
      <c r="AK16" s="342"/>
      <c r="AL16" s="342"/>
      <c r="AM16" s="113" t="str">
        <f t="shared" si="2"/>
        <v/>
      </c>
      <c r="AN16" s="349"/>
      <c r="AO16" s="342"/>
      <c r="AP16" s="342"/>
      <c r="AQ16" s="343"/>
      <c r="AR16" s="349"/>
      <c r="AS16" s="342"/>
      <c r="AT16" s="343"/>
      <c r="AU16" s="232"/>
      <c r="AV16" s="347" t="str">
        <f>IF(AU16&lt;&gt;"",AV12,"")</f>
        <v/>
      </c>
      <c r="AW16" s="347" t="str">
        <f>IF(AU16&lt;&gt;"",AW12,"")</f>
        <v/>
      </c>
      <c r="AX16" s="347" t="str">
        <f>IF(AU16&lt;&gt;"",AX12,"")</f>
        <v/>
      </c>
      <c r="AY16" s="347" t="str">
        <f>IF(AU15&lt;&gt;"",AY12,"")</f>
        <v/>
      </c>
      <c r="AZ16" s="347" t="str">
        <f>IF(AU16&lt;&gt;"",AZ12,"")</f>
        <v/>
      </c>
      <c r="BA16" s="593" t="str">
        <f>IF(AU16&lt;&gt;"",AZ12,"")</f>
        <v/>
      </c>
      <c r="BB16" s="435" t="str">
        <f t="shared" si="3"/>
        <v/>
      </c>
      <c r="BC16" s="94"/>
      <c r="BD16" s="93" t="e">
        <f>IF(BB12="","",ABS(BB16-BC12))</f>
        <v>#VALUE!</v>
      </c>
      <c r="BE16" s="93" t="e">
        <f>IF(BB12="","",RANK(BB16,BB12:BB15,0))</f>
        <v>#VALUE!</v>
      </c>
      <c r="BF16" s="71" t="str">
        <f t="shared" si="4"/>
        <v/>
      </c>
      <c r="BG16" s="1417"/>
      <c r="BH16" s="1406"/>
      <c r="BI16" s="1409"/>
      <c r="BJ16" s="803"/>
      <c r="BK16" s="803"/>
      <c r="BL16" s="804"/>
      <c r="BM16" s="804"/>
      <c r="BN16" s="1216"/>
    </row>
    <row r="17" spans="1:66" x14ac:dyDescent="0.2">
      <c r="A17" s="892">
        <f>IF(B17="","",INDEX('Names And Totals'!$A$9:$A$108,MATCH(Masters!B17,'Names And Totals'!$B$9:$B$108,0)))</f>
        <v>11</v>
      </c>
      <c r="B17" s="1411" t="s">
        <v>255</v>
      </c>
      <c r="C17" s="846" t="str">
        <f>IF(B17="","",IF(BK17="","",INDEX('Names And Totals'!$E$9:$E$108,MATCH(Masters!B17,'Names And Totals'!$B$9:$B$108,0))))</f>
        <v>Male</v>
      </c>
      <c r="D17" s="1414" t="str">
        <f>IF(B17="","",IF(BN17="DQ","DQ",IF(BK17="","",RANK(BK17,$BK$12:$BK$57,0))))</f>
        <v>DQ</v>
      </c>
      <c r="E17" s="861" t="str">
        <f>IF(BL17="","",IF(BN17="DQ","DQ",RANK(BL17,$BL$12:$BL$57,0)))</f>
        <v>DQ</v>
      </c>
      <c r="F17" s="861" t="str">
        <f>IF(BM17="","",IF(BN17="DQ","DQ",RANK(BM17,$BM$12:$BM$57,0)))</f>
        <v>DQ</v>
      </c>
      <c r="G17" s="82" t="s">
        <v>7</v>
      </c>
      <c r="H17" s="228">
        <v>3</v>
      </c>
      <c r="I17" s="228">
        <v>10</v>
      </c>
      <c r="J17" s="229">
        <v>1</v>
      </c>
      <c r="K17" s="230">
        <v>0</v>
      </c>
      <c r="L17" s="229">
        <v>3</v>
      </c>
      <c r="M17" s="229">
        <v>2</v>
      </c>
      <c r="N17" s="229">
        <v>3</v>
      </c>
      <c r="O17" s="230">
        <v>3</v>
      </c>
      <c r="P17" s="228">
        <v>0</v>
      </c>
      <c r="Q17" s="229">
        <v>0</v>
      </c>
      <c r="R17" s="229">
        <v>0</v>
      </c>
      <c r="S17" s="229">
        <v>0</v>
      </c>
      <c r="T17" s="229">
        <v>0</v>
      </c>
      <c r="U17" s="230">
        <v>0</v>
      </c>
      <c r="V17" s="228">
        <v>0</v>
      </c>
      <c r="W17" s="229">
        <v>0</v>
      </c>
      <c r="X17" s="229">
        <v>0</v>
      </c>
      <c r="Y17" s="229">
        <v>0</v>
      </c>
      <c r="Z17" s="229">
        <v>0</v>
      </c>
      <c r="AA17" s="230">
        <v>0</v>
      </c>
      <c r="AB17" s="228">
        <v>0</v>
      </c>
      <c r="AC17" s="229">
        <v>0</v>
      </c>
      <c r="AD17" s="229">
        <v>0</v>
      </c>
      <c r="AE17" s="229">
        <v>0</v>
      </c>
      <c r="AF17" s="229">
        <v>0</v>
      </c>
      <c r="AG17" s="230">
        <v>0</v>
      </c>
      <c r="AH17" s="228">
        <v>0</v>
      </c>
      <c r="AI17" s="229">
        <v>0</v>
      </c>
      <c r="AJ17" s="229">
        <v>0</v>
      </c>
      <c r="AK17" s="229">
        <v>0</v>
      </c>
      <c r="AL17" s="229">
        <v>0</v>
      </c>
      <c r="AM17" s="230">
        <v>0</v>
      </c>
      <c r="AN17" s="228">
        <v>0</v>
      </c>
      <c r="AO17" s="229">
        <v>0</v>
      </c>
      <c r="AP17" s="229">
        <v>0</v>
      </c>
      <c r="AQ17" s="230">
        <v>0</v>
      </c>
      <c r="AR17" s="228">
        <v>0</v>
      </c>
      <c r="AS17" s="229">
        <v>0</v>
      </c>
      <c r="AT17" s="230">
        <v>0</v>
      </c>
      <c r="AU17" s="228">
        <v>0</v>
      </c>
      <c r="AV17" s="229">
        <v>0</v>
      </c>
      <c r="AW17" s="229">
        <v>0</v>
      </c>
      <c r="AX17" s="229">
        <v>0</v>
      </c>
      <c r="AY17" s="229">
        <v>0</v>
      </c>
      <c r="AZ17" s="229">
        <v>0</v>
      </c>
      <c r="BA17" s="230">
        <v>0</v>
      </c>
      <c r="BB17" s="436">
        <f t="shared" si="3"/>
        <v>25</v>
      </c>
      <c r="BC17" s="114">
        <f>IF(BB17="","",AVERAGE(BB17:BB20))</f>
        <v>23.333333333333332</v>
      </c>
      <c r="BD17" s="90">
        <f>IF(BB17="","",ABS(BB17-BC17))</f>
        <v>1.6666666666666679</v>
      </c>
      <c r="BE17" s="90">
        <f>IF(BB17="","",RANK(BB17,BB17:BB20,0))</f>
        <v>1</v>
      </c>
      <c r="BF17" s="74" t="str">
        <f>IF(BB17="","",IF(BE17=1,"",BB17))</f>
        <v/>
      </c>
      <c r="BG17" s="1420"/>
      <c r="BH17" s="1423"/>
      <c r="BI17" s="1426"/>
      <c r="BJ17" s="805" t="str">
        <f>IF(BG17="","",IF(BG17="TO","TO",BG17*60+BH17+BI17/100))</f>
        <v/>
      </c>
      <c r="BK17" s="805" t="str">
        <f t="shared" ref="BK17" si="9">IF(BB17="","",IF(BN17="DQ","DQ",IF(AVERAGE(BB17:BB21)&lt;0,0,IF(BB18="",BB17,IF(BB19="",AVERAGE(BB17:BB18),IF(BB20="",AVERAGE(BB17:BB19),IF(BB21="",AVERAGE(BF17:BF20),TRIMMEAN(BB17:BB21,0.4))))))))</f>
        <v>DQ</v>
      </c>
      <c r="BL17" s="805" t="str">
        <f>IF(B17="","",IF(BN17="DQ","DQ",IF(C17="Female","",BK17)))</f>
        <v>DQ</v>
      </c>
      <c r="BM17" s="805" t="str">
        <f>IF(B17="","",IF(BN17="DQ","DQ",IF(C17="Male","",BK17)))</f>
        <v>DQ</v>
      </c>
      <c r="BN17" s="1207" t="s">
        <v>47</v>
      </c>
    </row>
    <row r="18" spans="1:66" x14ac:dyDescent="0.2">
      <c r="A18" s="893"/>
      <c r="B18" s="1412"/>
      <c r="C18" s="847"/>
      <c r="D18" s="1415"/>
      <c r="E18" s="862"/>
      <c r="F18" s="862"/>
      <c r="G18" s="83" t="s">
        <v>4</v>
      </c>
      <c r="H18" s="210">
        <v>3</v>
      </c>
      <c r="I18" s="77">
        <f>IF(K18&lt;&gt;"",I17,"")</f>
        <v>10</v>
      </c>
      <c r="J18" s="89">
        <f>IF(K18&lt;&gt;"",J17,"")</f>
        <v>1</v>
      </c>
      <c r="K18" s="231">
        <v>1</v>
      </c>
      <c r="L18" s="211">
        <v>2</v>
      </c>
      <c r="M18" s="211">
        <v>2</v>
      </c>
      <c r="N18" s="211">
        <v>2</v>
      </c>
      <c r="O18" s="231">
        <v>2</v>
      </c>
      <c r="P18" s="210">
        <v>0</v>
      </c>
      <c r="Q18" s="211">
        <v>0</v>
      </c>
      <c r="R18" s="211">
        <v>0</v>
      </c>
      <c r="S18" s="211">
        <v>0</v>
      </c>
      <c r="T18" s="211">
        <v>0</v>
      </c>
      <c r="U18" s="44">
        <f t="shared" ref="U18:U61" si="10">IF(P18&lt;&gt;"",U17,"")</f>
        <v>0</v>
      </c>
      <c r="V18" s="210">
        <v>0</v>
      </c>
      <c r="W18" s="211">
        <v>0</v>
      </c>
      <c r="X18" s="211">
        <v>0</v>
      </c>
      <c r="Y18" s="211">
        <v>0</v>
      </c>
      <c r="Z18" s="211">
        <v>0</v>
      </c>
      <c r="AA18" s="44">
        <f t="shared" ref="AA18:AA21" si="11">IF(V18&lt;&gt;"",AA17,"")</f>
        <v>0</v>
      </c>
      <c r="AB18" s="210">
        <v>0</v>
      </c>
      <c r="AC18" s="211">
        <v>0</v>
      </c>
      <c r="AD18" s="211">
        <v>0</v>
      </c>
      <c r="AE18" s="211">
        <v>0</v>
      </c>
      <c r="AF18" s="211">
        <v>0</v>
      </c>
      <c r="AG18" s="44">
        <f t="shared" ref="AG18:AG21" si="12">IF(AB18&lt;&gt;"",AG17,"")</f>
        <v>0</v>
      </c>
      <c r="AH18" s="210">
        <v>0</v>
      </c>
      <c r="AI18" s="211">
        <v>0</v>
      </c>
      <c r="AJ18" s="211">
        <v>0</v>
      </c>
      <c r="AK18" s="211">
        <v>0</v>
      </c>
      <c r="AL18" s="211">
        <v>0</v>
      </c>
      <c r="AM18" s="44">
        <f t="shared" ref="AM18:AM21" si="13">IF(AH18&lt;&gt;"",AM17,"")</f>
        <v>0</v>
      </c>
      <c r="AN18" s="210">
        <v>0</v>
      </c>
      <c r="AO18" s="211">
        <v>0</v>
      </c>
      <c r="AP18" s="211">
        <v>0</v>
      </c>
      <c r="AQ18" s="231">
        <v>0</v>
      </c>
      <c r="AR18" s="210">
        <v>0</v>
      </c>
      <c r="AS18" s="211">
        <v>0</v>
      </c>
      <c r="AT18" s="231">
        <v>0</v>
      </c>
      <c r="AU18" s="210">
        <v>0</v>
      </c>
      <c r="AV18" s="89">
        <f>IF(AU18&lt;&gt;"",AV17,"")</f>
        <v>0</v>
      </c>
      <c r="AW18" s="89">
        <f>IF(AU18&lt;&gt;"",AW17,"")</f>
        <v>0</v>
      </c>
      <c r="AX18" s="89">
        <f>IF(AU18&lt;&gt;"",AX17,"")</f>
        <v>0</v>
      </c>
      <c r="AY18" s="89">
        <f>IF(AU18&lt;&gt;"",AY17,"")</f>
        <v>0</v>
      </c>
      <c r="AZ18" s="89">
        <f>IF(AU18&lt;&gt;"",AZ17,"")</f>
        <v>0</v>
      </c>
      <c r="BA18" s="44">
        <f>IF(AU18&lt;&gt;"",BA17,"")</f>
        <v>0</v>
      </c>
      <c r="BB18" s="437">
        <f t="shared" si="3"/>
        <v>23</v>
      </c>
      <c r="BC18" s="11"/>
      <c r="BD18" s="89">
        <f>IF(BB17="","",ABS(BB18-BC17))</f>
        <v>0.33333333333333215</v>
      </c>
      <c r="BE18" s="89">
        <f>IF(BB17="","",RANK(BB18,BB17:BB20,0))</f>
        <v>2</v>
      </c>
      <c r="BF18" s="75">
        <f t="shared" ref="BF18:BF21" si="14">IF(BB18="","",IF(BE18=1,"",BB18))</f>
        <v>23</v>
      </c>
      <c r="BG18" s="1421"/>
      <c r="BH18" s="1424"/>
      <c r="BI18" s="1427"/>
      <c r="BJ18" s="806"/>
      <c r="BK18" s="806"/>
      <c r="BL18" s="806"/>
      <c r="BM18" s="806"/>
      <c r="BN18" s="1208"/>
    </row>
    <row r="19" spans="1:66" x14ac:dyDescent="0.2">
      <c r="A19" s="893"/>
      <c r="B19" s="1412"/>
      <c r="C19" s="847"/>
      <c r="D19" s="1415"/>
      <c r="E19" s="862"/>
      <c r="F19" s="862"/>
      <c r="G19" s="83" t="s">
        <v>8</v>
      </c>
      <c r="H19" s="210">
        <v>3</v>
      </c>
      <c r="I19" s="77">
        <f t="shared" ref="I19:I21" si="15">IF(K19&lt;&gt;"",I18,"")</f>
        <v>10</v>
      </c>
      <c r="J19" s="89">
        <f t="shared" ref="J19:J21" si="16">IF(K19&lt;&gt;"",J18,"")</f>
        <v>1</v>
      </c>
      <c r="K19" s="231">
        <v>0</v>
      </c>
      <c r="L19" s="211">
        <v>1</v>
      </c>
      <c r="M19" s="211">
        <v>1</v>
      </c>
      <c r="N19" s="211">
        <v>3</v>
      </c>
      <c r="O19" s="231">
        <v>3</v>
      </c>
      <c r="P19" s="210">
        <v>0</v>
      </c>
      <c r="Q19" s="211">
        <v>0</v>
      </c>
      <c r="R19" s="211">
        <v>0</v>
      </c>
      <c r="S19" s="211">
        <v>0</v>
      </c>
      <c r="T19" s="211">
        <v>0</v>
      </c>
      <c r="U19" s="44">
        <f t="shared" si="10"/>
        <v>0</v>
      </c>
      <c r="V19" s="210">
        <v>0</v>
      </c>
      <c r="W19" s="211">
        <v>0</v>
      </c>
      <c r="X19" s="211">
        <v>0</v>
      </c>
      <c r="Y19" s="211">
        <v>0</v>
      </c>
      <c r="Z19" s="211">
        <v>0</v>
      </c>
      <c r="AA19" s="44">
        <f t="shared" si="11"/>
        <v>0</v>
      </c>
      <c r="AB19" s="210">
        <v>0</v>
      </c>
      <c r="AC19" s="211">
        <v>0</v>
      </c>
      <c r="AD19" s="211">
        <v>0</v>
      </c>
      <c r="AE19" s="211">
        <v>0</v>
      </c>
      <c r="AF19" s="211">
        <v>0</v>
      </c>
      <c r="AG19" s="44">
        <f t="shared" si="12"/>
        <v>0</v>
      </c>
      <c r="AH19" s="210">
        <v>0</v>
      </c>
      <c r="AI19" s="211">
        <v>0</v>
      </c>
      <c r="AJ19" s="211">
        <v>0</v>
      </c>
      <c r="AK19" s="211">
        <v>0</v>
      </c>
      <c r="AL19" s="211">
        <v>0</v>
      </c>
      <c r="AM19" s="44">
        <f t="shared" si="13"/>
        <v>0</v>
      </c>
      <c r="AN19" s="210">
        <v>0</v>
      </c>
      <c r="AO19" s="211">
        <v>0</v>
      </c>
      <c r="AP19" s="211">
        <v>0</v>
      </c>
      <c r="AQ19" s="231">
        <v>0</v>
      </c>
      <c r="AR19" s="210">
        <v>0</v>
      </c>
      <c r="AS19" s="211">
        <v>0</v>
      </c>
      <c r="AT19" s="231">
        <v>0</v>
      </c>
      <c r="AU19" s="210">
        <v>0</v>
      </c>
      <c r="AV19" s="89">
        <f>IF(AU19&lt;&gt;"",AV17,"")</f>
        <v>0</v>
      </c>
      <c r="AW19" s="89">
        <f t="shared" ref="AW19" si="17">IF(AU19&lt;&gt;"",AW18,"")</f>
        <v>0</v>
      </c>
      <c r="AX19" s="89">
        <f>IF(AU19&lt;&gt;"",AX17,"")</f>
        <v>0</v>
      </c>
      <c r="AY19" s="89">
        <f>IF(AU18&lt;&gt;"",AY17,"")</f>
        <v>0</v>
      </c>
      <c r="AZ19" s="89">
        <f>IF(AU19&lt;&gt;"",AZ17,"")</f>
        <v>0</v>
      </c>
      <c r="BA19" s="44">
        <f>IF(AU19&lt;&gt;"",BA17,"")</f>
        <v>0</v>
      </c>
      <c r="BB19" s="437">
        <f t="shared" si="3"/>
        <v>22</v>
      </c>
      <c r="BC19" s="11"/>
      <c r="BD19" s="89">
        <f>IF(BB17="","",ABS(BB19-BC17))</f>
        <v>1.3333333333333321</v>
      </c>
      <c r="BE19" s="89">
        <f>IF(BB17="","",RANK(BB19,BB17:BB20,0))</f>
        <v>3</v>
      </c>
      <c r="BF19" s="75">
        <f t="shared" si="14"/>
        <v>22</v>
      </c>
      <c r="BG19" s="1421"/>
      <c r="BH19" s="1424"/>
      <c r="BI19" s="1427"/>
      <c r="BJ19" s="806"/>
      <c r="BK19" s="806"/>
      <c r="BL19" s="806"/>
      <c r="BM19" s="806"/>
      <c r="BN19" s="1208"/>
    </row>
    <row r="20" spans="1:66" x14ac:dyDescent="0.2">
      <c r="A20" s="893"/>
      <c r="B20" s="1412"/>
      <c r="C20" s="847"/>
      <c r="D20" s="1415"/>
      <c r="E20" s="862"/>
      <c r="F20" s="862"/>
      <c r="G20" s="83" t="s">
        <v>5</v>
      </c>
      <c r="H20" s="210"/>
      <c r="I20" s="77" t="str">
        <f t="shared" si="15"/>
        <v/>
      </c>
      <c r="J20" s="89" t="str">
        <f t="shared" si="16"/>
        <v/>
      </c>
      <c r="K20" s="231"/>
      <c r="L20" s="211"/>
      <c r="M20" s="211"/>
      <c r="N20" s="211"/>
      <c r="O20" s="231"/>
      <c r="P20" s="210"/>
      <c r="Q20" s="211"/>
      <c r="R20" s="211"/>
      <c r="S20" s="211"/>
      <c r="T20" s="211"/>
      <c r="U20" s="44" t="str">
        <f t="shared" si="10"/>
        <v/>
      </c>
      <c r="V20" s="210"/>
      <c r="W20" s="211"/>
      <c r="X20" s="211"/>
      <c r="Y20" s="211"/>
      <c r="Z20" s="211"/>
      <c r="AA20" s="44" t="str">
        <f t="shared" si="11"/>
        <v/>
      </c>
      <c r="AB20" s="210"/>
      <c r="AC20" s="211"/>
      <c r="AD20" s="211"/>
      <c r="AE20" s="211"/>
      <c r="AF20" s="211"/>
      <c r="AG20" s="44" t="str">
        <f t="shared" si="12"/>
        <v/>
      </c>
      <c r="AH20" s="210"/>
      <c r="AI20" s="211"/>
      <c r="AJ20" s="211"/>
      <c r="AK20" s="211"/>
      <c r="AL20" s="211"/>
      <c r="AM20" s="44" t="str">
        <f t="shared" si="13"/>
        <v/>
      </c>
      <c r="AN20" s="210"/>
      <c r="AO20" s="211"/>
      <c r="AP20" s="211"/>
      <c r="AQ20" s="231"/>
      <c r="AR20" s="210"/>
      <c r="AS20" s="211"/>
      <c r="AT20" s="231"/>
      <c r="AU20" s="210"/>
      <c r="AV20" s="89" t="str">
        <f>IF(AU20&lt;&gt;"",AV17,"")</f>
        <v/>
      </c>
      <c r="AW20" s="89" t="str">
        <f>IF(AU20&lt;&gt;"",AW17,"")</f>
        <v/>
      </c>
      <c r="AX20" s="89" t="str">
        <f>IF(AU20&lt;&gt;"",AX17,"")</f>
        <v/>
      </c>
      <c r="AY20" s="89" t="str">
        <f>IF(AU20&lt;&gt;"",AY17,"")</f>
        <v/>
      </c>
      <c r="AZ20" s="89" t="str">
        <f>IF(AU20&lt;&gt;"",AZ17,"")</f>
        <v/>
      </c>
      <c r="BA20" s="44" t="str">
        <f>IF(AU20&lt;&gt;"",AZ17,"")</f>
        <v/>
      </c>
      <c r="BB20" s="437" t="str">
        <f t="shared" si="3"/>
        <v/>
      </c>
      <c r="BC20" s="11"/>
      <c r="BD20" s="89" t="e">
        <f>IF(BB17="","",ABS(BB20-BC17))</f>
        <v>#VALUE!</v>
      </c>
      <c r="BE20" s="89" t="e">
        <f>IF(BB17="","",RANK(BB20,BB17:BB20,0))</f>
        <v>#VALUE!</v>
      </c>
      <c r="BF20" s="75" t="str">
        <f t="shared" si="14"/>
        <v/>
      </c>
      <c r="BG20" s="1421"/>
      <c r="BH20" s="1424"/>
      <c r="BI20" s="1427"/>
      <c r="BJ20" s="806"/>
      <c r="BK20" s="806"/>
      <c r="BL20" s="806"/>
      <c r="BM20" s="806"/>
      <c r="BN20" s="1208"/>
    </row>
    <row r="21" spans="1:66" ht="16" thickBot="1" x14ac:dyDescent="0.25">
      <c r="A21" s="894"/>
      <c r="B21" s="1413"/>
      <c r="C21" s="848"/>
      <c r="D21" s="1416"/>
      <c r="E21" s="863"/>
      <c r="F21" s="863"/>
      <c r="G21" s="84" t="s">
        <v>6</v>
      </c>
      <c r="H21" s="251"/>
      <c r="I21" s="78" t="str">
        <f t="shared" si="15"/>
        <v/>
      </c>
      <c r="J21" s="91" t="str">
        <f t="shared" si="16"/>
        <v/>
      </c>
      <c r="K21" s="250"/>
      <c r="L21" s="239"/>
      <c r="M21" s="239"/>
      <c r="N21" s="239"/>
      <c r="O21" s="250"/>
      <c r="P21" s="251"/>
      <c r="Q21" s="239"/>
      <c r="R21" s="239"/>
      <c r="S21" s="239"/>
      <c r="T21" s="239"/>
      <c r="U21" s="115" t="str">
        <f t="shared" si="10"/>
        <v/>
      </c>
      <c r="V21" s="251"/>
      <c r="W21" s="239"/>
      <c r="X21" s="239"/>
      <c r="Y21" s="239"/>
      <c r="Z21" s="239"/>
      <c r="AA21" s="115" t="str">
        <f t="shared" si="11"/>
        <v/>
      </c>
      <c r="AB21" s="251"/>
      <c r="AC21" s="239"/>
      <c r="AD21" s="239"/>
      <c r="AE21" s="239"/>
      <c r="AF21" s="239"/>
      <c r="AG21" s="115" t="str">
        <f t="shared" si="12"/>
        <v/>
      </c>
      <c r="AH21" s="251"/>
      <c r="AI21" s="239"/>
      <c r="AJ21" s="239"/>
      <c r="AK21" s="239"/>
      <c r="AL21" s="239"/>
      <c r="AM21" s="115" t="str">
        <f t="shared" si="13"/>
        <v/>
      </c>
      <c r="AN21" s="251"/>
      <c r="AO21" s="239"/>
      <c r="AP21" s="239"/>
      <c r="AQ21" s="250"/>
      <c r="AR21" s="251"/>
      <c r="AS21" s="239"/>
      <c r="AT21" s="250"/>
      <c r="AU21" s="251"/>
      <c r="AV21" s="91" t="str">
        <f>IF(AU21&lt;&gt;"",AV17,"")</f>
        <v/>
      </c>
      <c r="AW21" s="91" t="str">
        <f>IF(AU21&lt;&gt;"",AW17,"")</f>
        <v/>
      </c>
      <c r="AX21" s="91" t="str">
        <f>IF(AU21&lt;&gt;"",AX17,"")</f>
        <v/>
      </c>
      <c r="AY21" s="91" t="str">
        <f>IF(AU20&lt;&gt;"",AY17,"")</f>
        <v/>
      </c>
      <c r="AZ21" s="91" t="str">
        <f>IF(AU21&lt;&gt;"",AZ17,"")</f>
        <v/>
      </c>
      <c r="BA21" s="115" t="str">
        <f>IF(AU21&lt;&gt;"",AZ17,"")</f>
        <v/>
      </c>
      <c r="BB21" s="438" t="str">
        <f t="shared" si="3"/>
        <v/>
      </c>
      <c r="BC21" s="116"/>
      <c r="BD21" s="91" t="e">
        <f>IF(BB17="","",ABS(BB21-BC17))</f>
        <v>#VALUE!</v>
      </c>
      <c r="BE21" s="91" t="e">
        <f>IF(BB17="","",RANK(BB21,BB17:BB20,0))</f>
        <v>#VALUE!</v>
      </c>
      <c r="BF21" s="76" t="str">
        <f t="shared" si="14"/>
        <v/>
      </c>
      <c r="BG21" s="1422"/>
      <c r="BH21" s="1425"/>
      <c r="BI21" s="1428"/>
      <c r="BJ21" s="807"/>
      <c r="BK21" s="807"/>
      <c r="BL21" s="807"/>
      <c r="BM21" s="807"/>
      <c r="BN21" s="1209"/>
    </row>
    <row r="22" spans="1:66" x14ac:dyDescent="0.2">
      <c r="A22" s="1228">
        <f>IF(B22="","",INDEX('Names And Totals'!$A$9:$A$108,MATCH(Masters!B22,'Names And Totals'!$B$9:$B$108,0)))</f>
        <v>5</v>
      </c>
      <c r="B22" s="1418" t="s">
        <v>248</v>
      </c>
      <c r="C22" s="1018" t="str">
        <f>IF(B22="","",IF(BK22="","",INDEX('Names And Totals'!$E$9:$E$108,MATCH(Masters!B22,'Names And Totals'!$B$9:$B$108,0))))</f>
        <v>Male</v>
      </c>
      <c r="D22" s="859">
        <f>IF(B22="","",IF(BN22="DQ","DQ",IF(BK22="","",RANK(BK22,$BK$12:$BK$57,0))))</f>
        <v>4</v>
      </c>
      <c r="E22" s="883">
        <f>IF(BL22="","",IF(BN22="DQ","DQ",RANK(BL22,$BL$12:$BL$57,0)))</f>
        <v>2</v>
      </c>
      <c r="F22" s="883" t="str">
        <f>IF(BM22="","",IF(BN22="DQ","DQ",RANK(BM22,$BM$12:$BM$57,0)))</f>
        <v/>
      </c>
      <c r="G22" s="85" t="s">
        <v>7</v>
      </c>
      <c r="H22" s="232">
        <v>3</v>
      </c>
      <c r="I22" s="228">
        <v>6</v>
      </c>
      <c r="J22" s="229">
        <v>2</v>
      </c>
      <c r="K22" s="234">
        <v>1</v>
      </c>
      <c r="L22" s="233">
        <v>2</v>
      </c>
      <c r="M22" s="233">
        <v>3</v>
      </c>
      <c r="N22" s="233">
        <v>3</v>
      </c>
      <c r="O22" s="234">
        <v>2</v>
      </c>
      <c r="P22" s="232">
        <v>2</v>
      </c>
      <c r="Q22" s="233">
        <v>2</v>
      </c>
      <c r="R22" s="233">
        <v>2</v>
      </c>
      <c r="S22" s="233">
        <v>6</v>
      </c>
      <c r="T22" s="233">
        <v>2</v>
      </c>
      <c r="U22" s="234">
        <v>10</v>
      </c>
      <c r="V22" s="232">
        <v>0</v>
      </c>
      <c r="W22" s="233">
        <v>0</v>
      </c>
      <c r="X22" s="233">
        <v>0</v>
      </c>
      <c r="Y22" s="233">
        <v>0</v>
      </c>
      <c r="Z22" s="233">
        <v>0</v>
      </c>
      <c r="AA22" s="234">
        <v>0</v>
      </c>
      <c r="AB22" s="232">
        <v>2</v>
      </c>
      <c r="AC22" s="233">
        <v>3</v>
      </c>
      <c r="AD22" s="233">
        <v>1</v>
      </c>
      <c r="AE22" s="233">
        <v>4</v>
      </c>
      <c r="AF22" s="233">
        <v>4</v>
      </c>
      <c r="AG22" s="234">
        <v>4</v>
      </c>
      <c r="AH22" s="235">
        <v>2</v>
      </c>
      <c r="AI22" s="241">
        <v>6</v>
      </c>
      <c r="AJ22" s="241">
        <v>2</v>
      </c>
      <c r="AK22" s="241">
        <v>3</v>
      </c>
      <c r="AL22" s="241">
        <v>6</v>
      </c>
      <c r="AM22" s="236">
        <v>4</v>
      </c>
      <c r="AN22" s="232">
        <v>0</v>
      </c>
      <c r="AO22" s="233">
        <v>0</v>
      </c>
      <c r="AP22" s="233">
        <v>0</v>
      </c>
      <c r="AQ22" s="234">
        <v>0</v>
      </c>
      <c r="AR22" s="232">
        <v>2</v>
      </c>
      <c r="AS22" s="233">
        <v>2</v>
      </c>
      <c r="AT22" s="234">
        <v>0</v>
      </c>
      <c r="AU22" s="232">
        <v>0</v>
      </c>
      <c r="AV22" s="233">
        <v>0</v>
      </c>
      <c r="AW22" s="233">
        <v>0</v>
      </c>
      <c r="AX22" s="233">
        <v>20</v>
      </c>
      <c r="AY22" s="233">
        <v>0</v>
      </c>
      <c r="AZ22" s="233">
        <v>0</v>
      </c>
      <c r="BA22" s="234">
        <v>0</v>
      </c>
      <c r="BB22" s="439">
        <f t="shared" si="3"/>
        <v>71</v>
      </c>
      <c r="BC22" s="117">
        <f>IF(BB22="","",AVERAGE(BB22:BB25))</f>
        <v>95.666666666666671</v>
      </c>
      <c r="BD22" s="92">
        <f>IF(BB22="","",ABS(BB22-BC22))</f>
        <v>24.666666666666671</v>
      </c>
      <c r="BE22" s="92">
        <f>IF(BB22="","",RANK(BB22,BB22:BB25,0))</f>
        <v>3</v>
      </c>
      <c r="BF22" s="81">
        <f>IF(BB22="","",IF(BE22=1,"",BB22))</f>
        <v>71</v>
      </c>
      <c r="BG22" s="1417" t="s">
        <v>268</v>
      </c>
      <c r="BH22" s="1406"/>
      <c r="BI22" s="1409"/>
      <c r="BJ22" s="803" t="str">
        <f>IF(BG22="","",IF(BG22="TO","TO",BG22*60+BH22+BI22/100))</f>
        <v>TO</v>
      </c>
      <c r="BK22" s="803">
        <f t="shared" ref="BK22" si="18">IF(BB22="","",IF(BN22="DQ","DQ",IF(AVERAGE(BB22:BB26)&lt;0,0,IF(BB23="",BB22,IF(BB24="",AVERAGE(BB22:BB23),IF(BB25="",AVERAGE(BB22:BB24),IF(BB26="",AVERAGE(BF22:BF25),TRIMMEAN(BB22:BB26,0.4))))))))</f>
        <v>95.666666666666671</v>
      </c>
      <c r="BL22" s="802">
        <f>IF(B22="","",IF(BN22="DQ","DQ",IF(C22="Female","",BK22)))</f>
        <v>95.666666666666671</v>
      </c>
      <c r="BM22" s="802" t="str">
        <f>IF(B22="","",IF(BN22="DQ","DQ",IF(C22="Male","",BK22)))</f>
        <v/>
      </c>
      <c r="BN22" s="1216"/>
    </row>
    <row r="23" spans="1:66" x14ac:dyDescent="0.2">
      <c r="A23" s="1228"/>
      <c r="B23" s="1418"/>
      <c r="C23" s="1019"/>
      <c r="D23" s="859"/>
      <c r="E23" s="884"/>
      <c r="F23" s="884"/>
      <c r="G23" s="79" t="s">
        <v>4</v>
      </c>
      <c r="H23" s="208">
        <v>3</v>
      </c>
      <c r="I23" s="72">
        <f t="shared" ref="I23:I26" si="19">IF(K23&lt;&gt;"",I22,"")</f>
        <v>6</v>
      </c>
      <c r="J23" s="88">
        <f t="shared" ref="J23:J26" si="20">IF(K23&lt;&gt;"",J22,"")</f>
        <v>2</v>
      </c>
      <c r="K23" s="227">
        <v>1</v>
      </c>
      <c r="L23" s="209">
        <v>3</v>
      </c>
      <c r="M23" s="209">
        <v>2</v>
      </c>
      <c r="N23" s="209">
        <v>2</v>
      </c>
      <c r="O23" s="227">
        <v>2</v>
      </c>
      <c r="P23" s="208">
        <v>5</v>
      </c>
      <c r="Q23" s="209">
        <v>8</v>
      </c>
      <c r="R23" s="209">
        <v>6</v>
      </c>
      <c r="S23" s="209">
        <v>8</v>
      </c>
      <c r="T23" s="209">
        <v>2</v>
      </c>
      <c r="U23" s="43">
        <f t="shared" si="10"/>
        <v>10</v>
      </c>
      <c r="V23" s="208">
        <v>0</v>
      </c>
      <c r="W23" s="209">
        <v>0</v>
      </c>
      <c r="X23" s="209">
        <v>0</v>
      </c>
      <c r="Y23" s="209">
        <v>0</v>
      </c>
      <c r="Z23" s="209">
        <v>0</v>
      </c>
      <c r="AA23" s="43">
        <f t="shared" ref="AA23:AA26" si="21">IF(V23&lt;&gt;"",AA22,"")</f>
        <v>0</v>
      </c>
      <c r="AB23" s="208">
        <v>5</v>
      </c>
      <c r="AC23" s="209">
        <v>8</v>
      </c>
      <c r="AD23" s="209">
        <v>6</v>
      </c>
      <c r="AE23" s="209">
        <v>8</v>
      </c>
      <c r="AF23" s="209">
        <v>8</v>
      </c>
      <c r="AG23" s="43">
        <f t="shared" ref="AG23:AG26" si="22">IF(AB23&lt;&gt;"",AG22,"")</f>
        <v>4</v>
      </c>
      <c r="AH23" s="208">
        <v>5</v>
      </c>
      <c r="AI23" s="209">
        <v>5</v>
      </c>
      <c r="AJ23" s="209">
        <v>3</v>
      </c>
      <c r="AK23" s="209">
        <v>8</v>
      </c>
      <c r="AL23" s="209">
        <v>7</v>
      </c>
      <c r="AM23" s="43">
        <f t="shared" ref="AM23:AM26" si="23">IF(AH23&lt;&gt;"",AM22,"")</f>
        <v>4</v>
      </c>
      <c r="AN23" s="208">
        <v>0</v>
      </c>
      <c r="AO23" s="209">
        <v>0</v>
      </c>
      <c r="AP23" s="209">
        <v>0</v>
      </c>
      <c r="AQ23" s="227">
        <v>0</v>
      </c>
      <c r="AR23" s="208">
        <v>3</v>
      </c>
      <c r="AS23" s="209">
        <v>3</v>
      </c>
      <c r="AT23" s="227">
        <v>2</v>
      </c>
      <c r="AU23" s="232">
        <v>0</v>
      </c>
      <c r="AV23" s="88">
        <f>IF(AU23&lt;&gt;"",AV22,"")</f>
        <v>0</v>
      </c>
      <c r="AW23" s="88">
        <f>IF(AU23&lt;&gt;"",AW22,"")</f>
        <v>0</v>
      </c>
      <c r="AX23" s="88">
        <f>IF(AU23&lt;&gt;"",AX22,"")</f>
        <v>20</v>
      </c>
      <c r="AY23" s="88">
        <f>IF(AU23&lt;&gt;"",AY22,"")</f>
        <v>0</v>
      </c>
      <c r="AZ23" s="88">
        <f>IF(AU23&lt;&gt;"",AZ22,"")</f>
        <v>0</v>
      </c>
      <c r="BA23" s="43">
        <f>IF(AU23&lt;&gt;"",BA22,"")</f>
        <v>0</v>
      </c>
      <c r="BB23" s="434">
        <f t="shared" si="3"/>
        <v>119</v>
      </c>
      <c r="BC23" s="7"/>
      <c r="BD23" s="88">
        <f>IF(BB22="","",ABS(BB23-BC22))</f>
        <v>23.333333333333329</v>
      </c>
      <c r="BE23" s="88">
        <f>IF(BB22="","",RANK(BB23,BB22:BB25,0))</f>
        <v>1</v>
      </c>
      <c r="BF23" s="70" t="str">
        <f t="shared" ref="BF23:BF26" si="24">IF(BB23="","",IF(BE23=1,"",BB23))</f>
        <v/>
      </c>
      <c r="BG23" s="1417"/>
      <c r="BH23" s="1406"/>
      <c r="BI23" s="1409"/>
      <c r="BJ23" s="803"/>
      <c r="BK23" s="803"/>
      <c r="BL23" s="803"/>
      <c r="BM23" s="803"/>
      <c r="BN23" s="1216"/>
    </row>
    <row r="24" spans="1:66" x14ac:dyDescent="0.2">
      <c r="A24" s="1228"/>
      <c r="B24" s="1418"/>
      <c r="C24" s="1019"/>
      <c r="D24" s="859"/>
      <c r="E24" s="884"/>
      <c r="F24" s="884"/>
      <c r="G24" s="79" t="s">
        <v>8</v>
      </c>
      <c r="H24" s="208">
        <v>3</v>
      </c>
      <c r="I24" s="72">
        <f t="shared" si="19"/>
        <v>6</v>
      </c>
      <c r="J24" s="88">
        <f t="shared" si="20"/>
        <v>2</v>
      </c>
      <c r="K24" s="227">
        <v>1</v>
      </c>
      <c r="L24" s="209">
        <v>3</v>
      </c>
      <c r="M24" s="209">
        <v>3</v>
      </c>
      <c r="N24" s="209">
        <v>2</v>
      </c>
      <c r="O24" s="227">
        <v>2</v>
      </c>
      <c r="P24" s="208">
        <v>5</v>
      </c>
      <c r="Q24" s="209">
        <v>7</v>
      </c>
      <c r="R24" s="209">
        <v>7</v>
      </c>
      <c r="S24" s="209">
        <v>7</v>
      </c>
      <c r="T24" s="209">
        <v>2</v>
      </c>
      <c r="U24" s="43">
        <f t="shared" si="10"/>
        <v>10</v>
      </c>
      <c r="V24" s="208">
        <v>0</v>
      </c>
      <c r="W24" s="209">
        <v>0</v>
      </c>
      <c r="X24" s="209">
        <v>0</v>
      </c>
      <c r="Y24" s="209">
        <v>0</v>
      </c>
      <c r="Z24" s="209">
        <v>0</v>
      </c>
      <c r="AA24" s="43">
        <f t="shared" si="21"/>
        <v>0</v>
      </c>
      <c r="AB24" s="208">
        <v>5</v>
      </c>
      <c r="AC24" s="209">
        <v>5</v>
      </c>
      <c r="AD24" s="209">
        <v>6</v>
      </c>
      <c r="AE24" s="209">
        <v>8</v>
      </c>
      <c r="AF24" s="209">
        <v>8</v>
      </c>
      <c r="AG24" s="43">
        <f t="shared" si="22"/>
        <v>4</v>
      </c>
      <c r="AH24" s="208">
        <v>2</v>
      </c>
      <c r="AI24" s="209">
        <v>2</v>
      </c>
      <c r="AJ24" s="209">
        <v>3</v>
      </c>
      <c r="AK24" s="209">
        <v>2</v>
      </c>
      <c r="AL24" s="209">
        <v>4</v>
      </c>
      <c r="AM24" s="43">
        <f t="shared" si="23"/>
        <v>4</v>
      </c>
      <c r="AN24" s="208">
        <v>0</v>
      </c>
      <c r="AO24" s="209">
        <v>0</v>
      </c>
      <c r="AP24" s="209">
        <v>0</v>
      </c>
      <c r="AQ24" s="227">
        <v>0</v>
      </c>
      <c r="AR24" s="208">
        <v>2</v>
      </c>
      <c r="AS24" s="209">
        <v>2</v>
      </c>
      <c r="AT24" s="227">
        <v>0</v>
      </c>
      <c r="AU24" s="232">
        <v>0</v>
      </c>
      <c r="AV24" s="88">
        <f>IF(AU24&lt;&gt;"",AV22,"")</f>
        <v>0</v>
      </c>
      <c r="AW24" s="88">
        <f t="shared" ref="AW24" si="25">IF(AU24&lt;&gt;"",AW23,"")</f>
        <v>0</v>
      </c>
      <c r="AX24" s="88">
        <f>IF(AU24&lt;&gt;"",AX22,"")</f>
        <v>20</v>
      </c>
      <c r="AY24" s="88">
        <f>IF(AU23&lt;&gt;"",AY22,"")</f>
        <v>0</v>
      </c>
      <c r="AZ24" s="88">
        <f>IF(AU24&lt;&gt;"",AZ22,"")</f>
        <v>0</v>
      </c>
      <c r="BA24" s="43">
        <f>IF(AU24&lt;&gt;"",BA22,"")</f>
        <v>0</v>
      </c>
      <c r="BB24" s="434">
        <f t="shared" si="3"/>
        <v>97</v>
      </c>
      <c r="BC24" s="7"/>
      <c r="BD24" s="88">
        <f>IF(BB22="","",ABS(BB24-BC22))</f>
        <v>1.3333333333333286</v>
      </c>
      <c r="BE24" s="88">
        <f>IF(BB22="","",RANK(BB24,BB22:BB25,0))</f>
        <v>2</v>
      </c>
      <c r="BF24" s="70">
        <f t="shared" si="24"/>
        <v>97</v>
      </c>
      <c r="BG24" s="1417"/>
      <c r="BH24" s="1406"/>
      <c r="BI24" s="1409"/>
      <c r="BJ24" s="803"/>
      <c r="BK24" s="803"/>
      <c r="BL24" s="803"/>
      <c r="BM24" s="803"/>
      <c r="BN24" s="1216"/>
    </row>
    <row r="25" spans="1:66" x14ac:dyDescent="0.2">
      <c r="A25" s="1228"/>
      <c r="B25" s="1418"/>
      <c r="C25" s="1019"/>
      <c r="D25" s="859"/>
      <c r="E25" s="884"/>
      <c r="F25" s="884"/>
      <c r="G25" s="79" t="s">
        <v>5</v>
      </c>
      <c r="H25" s="208"/>
      <c r="I25" s="72" t="str">
        <f t="shared" si="19"/>
        <v/>
      </c>
      <c r="J25" s="88" t="str">
        <f t="shared" si="20"/>
        <v/>
      </c>
      <c r="K25" s="227"/>
      <c r="L25" s="209"/>
      <c r="M25" s="209"/>
      <c r="N25" s="209"/>
      <c r="O25" s="227"/>
      <c r="P25" s="208"/>
      <c r="Q25" s="209"/>
      <c r="R25" s="209"/>
      <c r="S25" s="209"/>
      <c r="T25" s="209"/>
      <c r="U25" s="43" t="str">
        <f t="shared" si="10"/>
        <v/>
      </c>
      <c r="V25" s="208"/>
      <c r="W25" s="209"/>
      <c r="X25" s="209"/>
      <c r="Y25" s="209"/>
      <c r="Z25" s="209"/>
      <c r="AA25" s="43" t="str">
        <f t="shared" si="21"/>
        <v/>
      </c>
      <c r="AB25" s="208"/>
      <c r="AC25" s="209"/>
      <c r="AD25" s="209"/>
      <c r="AE25" s="209"/>
      <c r="AF25" s="209"/>
      <c r="AG25" s="43" t="str">
        <f t="shared" si="22"/>
        <v/>
      </c>
      <c r="AH25" s="208"/>
      <c r="AI25" s="209"/>
      <c r="AJ25" s="209"/>
      <c r="AK25" s="209"/>
      <c r="AL25" s="209"/>
      <c r="AM25" s="43" t="str">
        <f t="shared" si="23"/>
        <v/>
      </c>
      <c r="AN25" s="208"/>
      <c r="AO25" s="209"/>
      <c r="AP25" s="209"/>
      <c r="AQ25" s="227"/>
      <c r="AR25" s="208"/>
      <c r="AS25" s="209"/>
      <c r="AT25" s="227"/>
      <c r="AU25" s="232"/>
      <c r="AV25" s="88" t="str">
        <f>IF(AU25&lt;&gt;"",AV22,"")</f>
        <v/>
      </c>
      <c r="AW25" s="88" t="str">
        <f>IF(AU25&lt;&gt;"",AW22,"")</f>
        <v/>
      </c>
      <c r="AX25" s="88" t="str">
        <f>IF(AU25&lt;&gt;"",AX22,"")</f>
        <v/>
      </c>
      <c r="AY25" s="88" t="str">
        <f>IF(AU25&lt;&gt;"",AY22,"")</f>
        <v/>
      </c>
      <c r="AZ25" s="88" t="str">
        <f>IF(AU25&lt;&gt;"",AZ22,"")</f>
        <v/>
      </c>
      <c r="BA25" s="43" t="str">
        <f>IF(AU25&lt;&gt;"",AZ22,"")</f>
        <v/>
      </c>
      <c r="BB25" s="434" t="str">
        <f t="shared" si="3"/>
        <v/>
      </c>
      <c r="BC25" s="7"/>
      <c r="BD25" s="88" t="e">
        <f>IF(BB22="","",ABS(BB25-BC22))</f>
        <v>#VALUE!</v>
      </c>
      <c r="BE25" s="88" t="e">
        <f>IF(BB22="","",RANK(BB25,BB22:BB25,0))</f>
        <v>#VALUE!</v>
      </c>
      <c r="BF25" s="70" t="str">
        <f t="shared" si="24"/>
        <v/>
      </c>
      <c r="BG25" s="1417"/>
      <c r="BH25" s="1406"/>
      <c r="BI25" s="1409"/>
      <c r="BJ25" s="803"/>
      <c r="BK25" s="803"/>
      <c r="BL25" s="803"/>
      <c r="BM25" s="803"/>
      <c r="BN25" s="1216"/>
    </row>
    <row r="26" spans="1:66" ht="16" thickBot="1" x14ac:dyDescent="0.25">
      <c r="A26" s="1228"/>
      <c r="B26" s="1418"/>
      <c r="C26" s="1019"/>
      <c r="D26" s="860"/>
      <c r="E26" s="884"/>
      <c r="F26" s="884"/>
      <c r="G26" s="80" t="s">
        <v>6</v>
      </c>
      <c r="H26" s="349"/>
      <c r="I26" s="73" t="str">
        <f t="shared" si="19"/>
        <v/>
      </c>
      <c r="J26" s="93" t="str">
        <f t="shared" si="20"/>
        <v/>
      </c>
      <c r="K26" s="343"/>
      <c r="L26" s="342"/>
      <c r="M26" s="342"/>
      <c r="N26" s="342"/>
      <c r="O26" s="343"/>
      <c r="P26" s="349"/>
      <c r="Q26" s="342"/>
      <c r="R26" s="342"/>
      <c r="S26" s="342"/>
      <c r="T26" s="342"/>
      <c r="U26" s="113" t="str">
        <f t="shared" si="10"/>
        <v/>
      </c>
      <c r="V26" s="349"/>
      <c r="W26" s="342"/>
      <c r="X26" s="342"/>
      <c r="Y26" s="342"/>
      <c r="Z26" s="342"/>
      <c r="AA26" s="113" t="str">
        <f t="shared" si="21"/>
        <v/>
      </c>
      <c r="AB26" s="349"/>
      <c r="AC26" s="342"/>
      <c r="AD26" s="342"/>
      <c r="AE26" s="342"/>
      <c r="AF26" s="342"/>
      <c r="AG26" s="113" t="str">
        <f t="shared" si="22"/>
        <v/>
      </c>
      <c r="AH26" s="349"/>
      <c r="AI26" s="342"/>
      <c r="AJ26" s="342"/>
      <c r="AK26" s="342"/>
      <c r="AL26" s="342"/>
      <c r="AM26" s="113" t="str">
        <f t="shared" si="23"/>
        <v/>
      </c>
      <c r="AN26" s="349"/>
      <c r="AO26" s="342"/>
      <c r="AP26" s="342"/>
      <c r="AQ26" s="343"/>
      <c r="AR26" s="349"/>
      <c r="AS26" s="342"/>
      <c r="AT26" s="343"/>
      <c r="AU26" s="232"/>
      <c r="AV26" s="93" t="str">
        <f>IF(AU26&lt;&gt;"",AV22,"")</f>
        <v/>
      </c>
      <c r="AW26" s="93" t="str">
        <f>IF(AU26&lt;&gt;"",AW22,"")</f>
        <v/>
      </c>
      <c r="AX26" s="93" t="str">
        <f>IF(AU26&lt;&gt;"",AX22,"")</f>
        <v/>
      </c>
      <c r="AY26" s="93" t="str">
        <f>IF(AU25&lt;&gt;"",AY22,"")</f>
        <v/>
      </c>
      <c r="AZ26" s="93" t="str">
        <f>IF(AU26&lt;&gt;"",AZ22,"")</f>
        <v/>
      </c>
      <c r="BA26" s="113" t="str">
        <f>IF(AU26&lt;&gt;"",AZ22,"")</f>
        <v/>
      </c>
      <c r="BB26" s="435" t="str">
        <f t="shared" si="3"/>
        <v/>
      </c>
      <c r="BC26" s="94"/>
      <c r="BD26" s="93" t="e">
        <f>IF(BB22="","",ABS(BB26-BC22))</f>
        <v>#VALUE!</v>
      </c>
      <c r="BE26" s="93" t="e">
        <f>IF(BB22="","",RANK(BB26,BB22:BB25,0))</f>
        <v>#VALUE!</v>
      </c>
      <c r="BF26" s="71" t="str">
        <f t="shared" si="24"/>
        <v/>
      </c>
      <c r="BG26" s="1417"/>
      <c r="BH26" s="1406"/>
      <c r="BI26" s="1409"/>
      <c r="BJ26" s="803"/>
      <c r="BK26" s="803"/>
      <c r="BL26" s="803"/>
      <c r="BM26" s="803"/>
      <c r="BN26" s="1216"/>
    </row>
    <row r="27" spans="1:66" x14ac:dyDescent="0.2">
      <c r="A27" s="892">
        <f>IF(B27="","",INDEX('Names And Totals'!$A$9:$A$108,MATCH(Masters!B27,'Names And Totals'!$B$9:$B$108,0)))</f>
        <v>4</v>
      </c>
      <c r="B27" s="1411" t="s">
        <v>239</v>
      </c>
      <c r="C27" s="846" t="str">
        <f>IF(B27="","",IF(BK27="","",INDEX('Names And Totals'!$E$9:$E$108,MATCH(Masters!B27,'Names And Totals'!$B$9:$B$108,0))))</f>
        <v>Female</v>
      </c>
      <c r="D27" s="1414">
        <f>IF(B27="","",IF(BN27="DQ","DQ",IF(BK27="","",RANK(BK27,$BK$12:$BK$57,0))))</f>
        <v>2</v>
      </c>
      <c r="E27" s="861" t="str">
        <f>IF(BL27="","",IF(BN27="DQ","DQ",RANK(BL27,$BL$12:$BL$57,0)))</f>
        <v/>
      </c>
      <c r="F27" s="861">
        <f>IF(BM27="","",IF(BN27="DQ","DQ",RANK(BM27,$BM$12:$BM$57,0)))</f>
        <v>1</v>
      </c>
      <c r="G27" s="603" t="s">
        <v>7</v>
      </c>
      <c r="H27" s="228">
        <v>2</v>
      </c>
      <c r="I27" s="228">
        <v>8</v>
      </c>
      <c r="J27" s="229">
        <v>3</v>
      </c>
      <c r="K27" s="230">
        <v>0</v>
      </c>
      <c r="L27" s="229">
        <v>2</v>
      </c>
      <c r="M27" s="229">
        <v>3</v>
      </c>
      <c r="N27" s="229">
        <v>3</v>
      </c>
      <c r="O27" s="230">
        <v>2</v>
      </c>
      <c r="P27" s="228">
        <v>5</v>
      </c>
      <c r="Q27" s="229">
        <v>7</v>
      </c>
      <c r="R27" s="229">
        <v>8</v>
      </c>
      <c r="S27" s="229">
        <v>9</v>
      </c>
      <c r="T27" s="229">
        <v>8</v>
      </c>
      <c r="U27" s="230">
        <v>10</v>
      </c>
      <c r="V27" s="228">
        <v>5</v>
      </c>
      <c r="W27" s="229">
        <v>7</v>
      </c>
      <c r="X27" s="229">
        <v>8</v>
      </c>
      <c r="Y27" s="229">
        <v>8</v>
      </c>
      <c r="Z27" s="229">
        <v>9</v>
      </c>
      <c r="AA27" s="230">
        <v>10</v>
      </c>
      <c r="AB27" s="228">
        <v>6</v>
      </c>
      <c r="AC27" s="229">
        <v>5</v>
      </c>
      <c r="AD27" s="229">
        <v>5</v>
      </c>
      <c r="AE27" s="229">
        <v>3</v>
      </c>
      <c r="AF27" s="229">
        <v>1</v>
      </c>
      <c r="AG27" s="230">
        <v>4</v>
      </c>
      <c r="AH27" s="228">
        <v>0</v>
      </c>
      <c r="AI27" s="229">
        <v>0</v>
      </c>
      <c r="AJ27" s="229">
        <v>0</v>
      </c>
      <c r="AK27" s="229">
        <v>0</v>
      </c>
      <c r="AL27" s="229">
        <v>0</v>
      </c>
      <c r="AM27" s="230">
        <v>0</v>
      </c>
      <c r="AN27" s="228">
        <v>0</v>
      </c>
      <c r="AO27" s="229">
        <v>0</v>
      </c>
      <c r="AP27" s="229">
        <v>0</v>
      </c>
      <c r="AQ27" s="230">
        <v>0</v>
      </c>
      <c r="AR27" s="228">
        <v>3</v>
      </c>
      <c r="AS27" s="229">
        <v>2</v>
      </c>
      <c r="AT27" s="230">
        <v>1</v>
      </c>
      <c r="AU27" s="228">
        <v>0</v>
      </c>
      <c r="AV27" s="229">
        <v>0</v>
      </c>
      <c r="AW27" s="229">
        <v>0</v>
      </c>
      <c r="AX27" s="229">
        <v>20</v>
      </c>
      <c r="AY27" s="229">
        <v>0</v>
      </c>
      <c r="AZ27" s="229">
        <v>0</v>
      </c>
      <c r="BA27" s="230">
        <v>0</v>
      </c>
      <c r="BB27" s="436">
        <f t="shared" si="3"/>
        <v>127</v>
      </c>
      <c r="BC27" s="114">
        <f>IF(BB27="","",AVERAGE(BB27:BB30))</f>
        <v>121</v>
      </c>
      <c r="BD27" s="90">
        <f>IF(BB27="","",ABS(BB27-BC27))</f>
        <v>6</v>
      </c>
      <c r="BE27" s="90">
        <f>IF(BB27="","",RANK(BB27,BB27:BB30,0))</f>
        <v>2</v>
      </c>
      <c r="BF27" s="74">
        <f>IF(BB27="","",IF(BE27=1,"",BB27))</f>
        <v>127</v>
      </c>
      <c r="BG27" s="1420" t="s">
        <v>268</v>
      </c>
      <c r="BH27" s="1423"/>
      <c r="BI27" s="1426"/>
      <c r="BJ27" s="805" t="str">
        <f>IF(BG27="","",IF(BG27="TO","TO",BG27*60+BH27+BI27/100))</f>
        <v>TO</v>
      </c>
      <c r="BK27" s="805">
        <f t="shared" ref="BK27" si="26">IF(BB27="","",IF(BN27="DQ","DQ",IF(AVERAGE(BB27:BB31)&lt;0,0,IF(BB28="",BB27,IF(BB29="",AVERAGE(BB27:BB28),IF(BB30="",AVERAGE(BB27:BB29),IF(BB31="",AVERAGE(BF27:BF30),TRIMMEAN(BB27:BB31,0.4))))))))</f>
        <v>121</v>
      </c>
      <c r="BL27" s="805" t="str">
        <f>IF(B27="","",IF(BN27="DQ","DQ",IF(C27="Female","",BK27)))</f>
        <v/>
      </c>
      <c r="BM27" s="805">
        <f>IF(B27="","",IF(BN27="DQ","DQ",IF(C27="Male","",BK27)))</f>
        <v>121</v>
      </c>
      <c r="BN27" s="1207"/>
    </row>
    <row r="28" spans="1:66" x14ac:dyDescent="0.2">
      <c r="A28" s="893"/>
      <c r="B28" s="1412"/>
      <c r="C28" s="847"/>
      <c r="D28" s="1415"/>
      <c r="E28" s="862"/>
      <c r="F28" s="862"/>
      <c r="G28" s="40" t="s">
        <v>4</v>
      </c>
      <c r="H28" s="210">
        <v>3</v>
      </c>
      <c r="I28" s="77">
        <f t="shared" ref="I28:I31" si="27">IF(K28&lt;&gt;"",I27,"")</f>
        <v>8</v>
      </c>
      <c r="J28" s="89">
        <f t="shared" ref="J28:J31" si="28">IF(K28&lt;&gt;"",J27,"")</f>
        <v>3</v>
      </c>
      <c r="K28" s="231">
        <v>1</v>
      </c>
      <c r="L28" s="211">
        <v>3</v>
      </c>
      <c r="M28" s="211">
        <v>2</v>
      </c>
      <c r="N28" s="211">
        <v>3</v>
      </c>
      <c r="O28" s="231">
        <v>3</v>
      </c>
      <c r="P28" s="210">
        <v>4</v>
      </c>
      <c r="Q28" s="211">
        <v>6</v>
      </c>
      <c r="R28" s="211">
        <v>7</v>
      </c>
      <c r="S28" s="211">
        <v>8</v>
      </c>
      <c r="T28" s="211">
        <v>3</v>
      </c>
      <c r="U28" s="44">
        <f t="shared" si="10"/>
        <v>10</v>
      </c>
      <c r="V28" s="210">
        <v>4</v>
      </c>
      <c r="W28" s="211">
        <v>6</v>
      </c>
      <c r="X28" s="211">
        <v>7</v>
      </c>
      <c r="Y28" s="211">
        <v>10</v>
      </c>
      <c r="Z28" s="211">
        <v>3</v>
      </c>
      <c r="AA28" s="44">
        <f t="shared" ref="AA28:AA31" si="29">IF(V28&lt;&gt;"",AA27,"")</f>
        <v>10</v>
      </c>
      <c r="AB28" s="210">
        <v>5</v>
      </c>
      <c r="AC28" s="211">
        <v>5</v>
      </c>
      <c r="AD28" s="211">
        <v>2</v>
      </c>
      <c r="AE28" s="211">
        <v>3</v>
      </c>
      <c r="AF28" s="211">
        <v>1</v>
      </c>
      <c r="AG28" s="44">
        <f t="shared" ref="AG28:AG31" si="30">IF(AB28&lt;&gt;"",AG27,"")</f>
        <v>4</v>
      </c>
      <c r="AH28" s="210">
        <v>0</v>
      </c>
      <c r="AI28" s="211">
        <v>0</v>
      </c>
      <c r="AJ28" s="211">
        <v>0</v>
      </c>
      <c r="AK28" s="211">
        <v>0</v>
      </c>
      <c r="AL28" s="211">
        <v>0</v>
      </c>
      <c r="AM28" s="44">
        <f t="shared" ref="AM28:AM31" si="31">IF(AH28&lt;&gt;"",AM27,"")</f>
        <v>0</v>
      </c>
      <c r="AN28" s="210">
        <v>0</v>
      </c>
      <c r="AO28" s="211">
        <v>0</v>
      </c>
      <c r="AP28" s="211">
        <v>0</v>
      </c>
      <c r="AQ28" s="231">
        <v>0</v>
      </c>
      <c r="AR28" s="210">
        <v>0</v>
      </c>
      <c r="AS28" s="211">
        <v>1</v>
      </c>
      <c r="AT28" s="231">
        <v>2</v>
      </c>
      <c r="AU28" s="210">
        <v>0</v>
      </c>
      <c r="AV28" s="89">
        <f>IF(AU28&lt;&gt;"",AV27,"")</f>
        <v>0</v>
      </c>
      <c r="AW28" s="89">
        <f>IF(AU28&lt;&gt;"",AW27,"")</f>
        <v>0</v>
      </c>
      <c r="AX28" s="89">
        <f>IF(AU28&lt;&gt;"",AX27,"")</f>
        <v>20</v>
      </c>
      <c r="AY28" s="89">
        <f>IF(AU28&lt;&gt;"",AY27,"")</f>
        <v>0</v>
      </c>
      <c r="AZ28" s="89">
        <f>IF(AU28&lt;&gt;"",AZ27,"")</f>
        <v>0</v>
      </c>
      <c r="BA28" s="44">
        <f>IF(AU28&lt;&gt;"",BA27,"")</f>
        <v>0</v>
      </c>
      <c r="BB28" s="437">
        <f t="shared" si="3"/>
        <v>107</v>
      </c>
      <c r="BC28" s="11"/>
      <c r="BD28" s="89">
        <f>IF(BB27="","",ABS(BB28-BC27))</f>
        <v>14</v>
      </c>
      <c r="BE28" s="89">
        <f>IF(BB27="","",RANK(BB28,BB27:BB30,0))</f>
        <v>3</v>
      </c>
      <c r="BF28" s="75">
        <f t="shared" ref="BF28:BF31" si="32">IF(BB28="","",IF(BE28=1,"",BB28))</f>
        <v>107</v>
      </c>
      <c r="BG28" s="1421"/>
      <c r="BH28" s="1424"/>
      <c r="BI28" s="1427"/>
      <c r="BJ28" s="806"/>
      <c r="BK28" s="806"/>
      <c r="BL28" s="806"/>
      <c r="BM28" s="806"/>
      <c r="BN28" s="1208"/>
    </row>
    <row r="29" spans="1:66" x14ac:dyDescent="0.2">
      <c r="A29" s="893"/>
      <c r="B29" s="1412"/>
      <c r="C29" s="847"/>
      <c r="D29" s="1415"/>
      <c r="E29" s="862"/>
      <c r="F29" s="862"/>
      <c r="G29" s="40" t="s">
        <v>8</v>
      </c>
      <c r="H29" s="210">
        <v>2</v>
      </c>
      <c r="I29" s="77">
        <f t="shared" si="27"/>
        <v>8</v>
      </c>
      <c r="J29" s="89">
        <f t="shared" si="28"/>
        <v>3</v>
      </c>
      <c r="K29" s="231">
        <v>0</v>
      </c>
      <c r="L29" s="211">
        <v>1</v>
      </c>
      <c r="M29" s="211">
        <v>2</v>
      </c>
      <c r="N29" s="211">
        <v>1</v>
      </c>
      <c r="O29" s="231">
        <v>2</v>
      </c>
      <c r="P29" s="210">
        <v>9</v>
      </c>
      <c r="Q29" s="211">
        <v>8</v>
      </c>
      <c r="R29" s="211">
        <v>8</v>
      </c>
      <c r="S29" s="211">
        <v>8</v>
      </c>
      <c r="T29" s="211">
        <v>7</v>
      </c>
      <c r="U29" s="44">
        <f t="shared" si="10"/>
        <v>10</v>
      </c>
      <c r="V29" s="210">
        <v>6</v>
      </c>
      <c r="W29" s="211">
        <v>8</v>
      </c>
      <c r="X29" s="211">
        <v>7</v>
      </c>
      <c r="Y29" s="211">
        <v>8</v>
      </c>
      <c r="Z29" s="211">
        <v>6</v>
      </c>
      <c r="AA29" s="44">
        <f t="shared" si="29"/>
        <v>10</v>
      </c>
      <c r="AB29" s="210">
        <v>6</v>
      </c>
      <c r="AC29" s="211">
        <v>6</v>
      </c>
      <c r="AD29" s="211">
        <v>5</v>
      </c>
      <c r="AE29" s="211">
        <v>5</v>
      </c>
      <c r="AF29" s="211">
        <v>2</v>
      </c>
      <c r="AG29" s="44">
        <f t="shared" si="30"/>
        <v>4</v>
      </c>
      <c r="AH29" s="210">
        <v>0</v>
      </c>
      <c r="AI29" s="211">
        <v>0</v>
      </c>
      <c r="AJ29" s="211">
        <v>0</v>
      </c>
      <c r="AK29" s="211">
        <v>0</v>
      </c>
      <c r="AL29" s="211">
        <v>0</v>
      </c>
      <c r="AM29" s="44">
        <f t="shared" si="31"/>
        <v>0</v>
      </c>
      <c r="AN29" s="210">
        <v>0</v>
      </c>
      <c r="AO29" s="211">
        <v>0</v>
      </c>
      <c r="AP29" s="211">
        <v>0</v>
      </c>
      <c r="AQ29" s="231">
        <v>0</v>
      </c>
      <c r="AR29" s="210">
        <v>3</v>
      </c>
      <c r="AS29" s="211">
        <v>2</v>
      </c>
      <c r="AT29" s="231">
        <v>2</v>
      </c>
      <c r="AU29" s="210">
        <v>0</v>
      </c>
      <c r="AV29" s="89">
        <f>IF(AU29&lt;&gt;"",AV27,"")</f>
        <v>0</v>
      </c>
      <c r="AW29" s="89">
        <f t="shared" ref="AW29" si="33">IF(AU29&lt;&gt;"",AW28,"")</f>
        <v>0</v>
      </c>
      <c r="AX29" s="89">
        <f>IF(AU29&lt;&gt;"",AX27,"")</f>
        <v>20</v>
      </c>
      <c r="AY29" s="89">
        <f>IF(AU28&lt;&gt;"",AY27,"")</f>
        <v>0</v>
      </c>
      <c r="AZ29" s="89">
        <f>IF(AU29&lt;&gt;"",AZ27,"")</f>
        <v>0</v>
      </c>
      <c r="BA29" s="44">
        <f>IF(AU29&lt;&gt;"",BA27,"")</f>
        <v>0</v>
      </c>
      <c r="BB29" s="437">
        <f t="shared" si="3"/>
        <v>129</v>
      </c>
      <c r="BC29" s="11"/>
      <c r="BD29" s="89">
        <f>IF(BB27="","",ABS(BB29-BC27))</f>
        <v>8</v>
      </c>
      <c r="BE29" s="89">
        <f>IF(BB27="","",RANK(BB29,BB27:BB30,0))</f>
        <v>1</v>
      </c>
      <c r="BF29" s="75" t="str">
        <f t="shared" si="32"/>
        <v/>
      </c>
      <c r="BG29" s="1421"/>
      <c r="BH29" s="1424"/>
      <c r="BI29" s="1427"/>
      <c r="BJ29" s="806"/>
      <c r="BK29" s="806"/>
      <c r="BL29" s="806"/>
      <c r="BM29" s="806"/>
      <c r="BN29" s="1208"/>
    </row>
    <row r="30" spans="1:66" x14ac:dyDescent="0.2">
      <c r="A30" s="893"/>
      <c r="B30" s="1412"/>
      <c r="C30" s="847"/>
      <c r="D30" s="1415"/>
      <c r="E30" s="862"/>
      <c r="F30" s="862"/>
      <c r="G30" s="40" t="s">
        <v>5</v>
      </c>
      <c r="H30" s="210"/>
      <c r="I30" s="77" t="str">
        <f t="shared" si="27"/>
        <v/>
      </c>
      <c r="J30" s="89" t="str">
        <f t="shared" si="28"/>
        <v/>
      </c>
      <c r="K30" s="231"/>
      <c r="L30" s="211"/>
      <c r="M30" s="211"/>
      <c r="N30" s="211"/>
      <c r="O30" s="231"/>
      <c r="P30" s="210"/>
      <c r="Q30" s="211"/>
      <c r="R30" s="211"/>
      <c r="S30" s="211"/>
      <c r="T30" s="211"/>
      <c r="U30" s="44" t="str">
        <f t="shared" si="10"/>
        <v/>
      </c>
      <c r="V30" s="210"/>
      <c r="W30" s="211"/>
      <c r="X30" s="211"/>
      <c r="Y30" s="211"/>
      <c r="Z30" s="211"/>
      <c r="AA30" s="44" t="str">
        <f t="shared" si="29"/>
        <v/>
      </c>
      <c r="AB30" s="210"/>
      <c r="AC30" s="211"/>
      <c r="AD30" s="211"/>
      <c r="AE30" s="211"/>
      <c r="AF30" s="211"/>
      <c r="AG30" s="44" t="str">
        <f t="shared" si="30"/>
        <v/>
      </c>
      <c r="AH30" s="210"/>
      <c r="AI30" s="211"/>
      <c r="AJ30" s="211"/>
      <c r="AK30" s="211"/>
      <c r="AL30" s="211"/>
      <c r="AM30" s="44" t="str">
        <f t="shared" si="31"/>
        <v/>
      </c>
      <c r="AN30" s="210"/>
      <c r="AO30" s="211"/>
      <c r="AP30" s="211"/>
      <c r="AQ30" s="231"/>
      <c r="AR30" s="210"/>
      <c r="AS30" s="211"/>
      <c r="AT30" s="231"/>
      <c r="AU30" s="210"/>
      <c r="AV30" s="89" t="str">
        <f>IF(AU30&lt;&gt;"",AV27,"")</f>
        <v/>
      </c>
      <c r="AW30" s="89" t="str">
        <f>IF(AU30&lt;&gt;"",AW27,"")</f>
        <v/>
      </c>
      <c r="AX30" s="89" t="str">
        <f>IF(AU30&lt;&gt;"",AX27,"")</f>
        <v/>
      </c>
      <c r="AY30" s="89" t="str">
        <f>IF(AU30&lt;&gt;"",AY27,"")</f>
        <v/>
      </c>
      <c r="AZ30" s="89" t="str">
        <f>IF(AU30&lt;&gt;"",AZ27,"")</f>
        <v/>
      </c>
      <c r="BA30" s="44" t="str">
        <f>IF(AU30&lt;&gt;"",AZ27,"")</f>
        <v/>
      </c>
      <c r="BB30" s="437" t="str">
        <f t="shared" si="3"/>
        <v/>
      </c>
      <c r="BC30" s="11"/>
      <c r="BD30" s="89" t="e">
        <f>IF(BB27="","",ABS(BB30-BC27))</f>
        <v>#VALUE!</v>
      </c>
      <c r="BE30" s="89" t="e">
        <f>IF(BB27="","",RANK(BB30,BB27:BB30,0))</f>
        <v>#VALUE!</v>
      </c>
      <c r="BF30" s="75" t="str">
        <f t="shared" si="32"/>
        <v/>
      </c>
      <c r="BG30" s="1421"/>
      <c r="BH30" s="1424"/>
      <c r="BI30" s="1427"/>
      <c r="BJ30" s="806"/>
      <c r="BK30" s="806"/>
      <c r="BL30" s="806"/>
      <c r="BM30" s="806"/>
      <c r="BN30" s="1208"/>
    </row>
    <row r="31" spans="1:66" ht="16" thickBot="1" x14ac:dyDescent="0.25">
      <c r="A31" s="894"/>
      <c r="B31" s="1413"/>
      <c r="C31" s="848"/>
      <c r="D31" s="1416"/>
      <c r="E31" s="863"/>
      <c r="F31" s="863"/>
      <c r="G31" s="262" t="s">
        <v>6</v>
      </c>
      <c r="H31" s="251"/>
      <c r="I31" s="78" t="str">
        <f t="shared" si="27"/>
        <v/>
      </c>
      <c r="J31" s="91" t="str">
        <f t="shared" si="28"/>
        <v/>
      </c>
      <c r="K31" s="250"/>
      <c r="L31" s="239"/>
      <c r="M31" s="239"/>
      <c r="N31" s="239"/>
      <c r="O31" s="250"/>
      <c r="P31" s="251"/>
      <c r="Q31" s="239"/>
      <c r="R31" s="239"/>
      <c r="S31" s="239"/>
      <c r="T31" s="239"/>
      <c r="U31" s="115" t="str">
        <f t="shared" si="10"/>
        <v/>
      </c>
      <c r="V31" s="251"/>
      <c r="W31" s="239"/>
      <c r="X31" s="239"/>
      <c r="Y31" s="239"/>
      <c r="Z31" s="239"/>
      <c r="AA31" s="115" t="str">
        <f t="shared" si="29"/>
        <v/>
      </c>
      <c r="AB31" s="251"/>
      <c r="AC31" s="239"/>
      <c r="AD31" s="239"/>
      <c r="AE31" s="239"/>
      <c r="AF31" s="239"/>
      <c r="AG31" s="115" t="str">
        <f t="shared" si="30"/>
        <v/>
      </c>
      <c r="AH31" s="251"/>
      <c r="AI31" s="239"/>
      <c r="AJ31" s="239"/>
      <c r="AK31" s="239"/>
      <c r="AL31" s="239"/>
      <c r="AM31" s="115" t="str">
        <f t="shared" si="31"/>
        <v/>
      </c>
      <c r="AN31" s="251"/>
      <c r="AO31" s="239"/>
      <c r="AP31" s="239"/>
      <c r="AQ31" s="250"/>
      <c r="AR31" s="251"/>
      <c r="AS31" s="239"/>
      <c r="AT31" s="250"/>
      <c r="AU31" s="251"/>
      <c r="AV31" s="91" t="str">
        <f>IF(AU31&lt;&gt;"",AV27,"")</f>
        <v/>
      </c>
      <c r="AW31" s="91" t="str">
        <f>IF(AU31&lt;&gt;"",AW27,"")</f>
        <v/>
      </c>
      <c r="AX31" s="91" t="str">
        <f>IF(AU31&lt;&gt;"",AX27,"")</f>
        <v/>
      </c>
      <c r="AY31" s="91" t="str">
        <f>IF(AU30&lt;&gt;"",AY27,"")</f>
        <v/>
      </c>
      <c r="AZ31" s="91" t="str">
        <f>IF(AU31&lt;&gt;"",AZ27,"")</f>
        <v/>
      </c>
      <c r="BA31" s="115" t="str">
        <f>IF(AU31&lt;&gt;"",AZ27,"")</f>
        <v/>
      </c>
      <c r="BB31" s="438" t="str">
        <f t="shared" si="3"/>
        <v/>
      </c>
      <c r="BC31" s="116"/>
      <c r="BD31" s="91" t="e">
        <f>IF(BB27="","",ABS(BB31-BC27))</f>
        <v>#VALUE!</v>
      </c>
      <c r="BE31" s="91" t="e">
        <f>IF(BB27="","",RANK(BB31,BB27:BB30,0))</f>
        <v>#VALUE!</v>
      </c>
      <c r="BF31" s="76" t="str">
        <f t="shared" si="32"/>
        <v/>
      </c>
      <c r="BG31" s="1422"/>
      <c r="BH31" s="1425"/>
      <c r="BI31" s="1428"/>
      <c r="BJ31" s="807"/>
      <c r="BK31" s="807"/>
      <c r="BL31" s="807"/>
      <c r="BM31" s="807"/>
      <c r="BN31" s="1209"/>
    </row>
    <row r="32" spans="1:66" x14ac:dyDescent="0.2">
      <c r="A32" s="1227">
        <f>IF(B32="","",INDEX('Names And Totals'!$A$9:$A$108,MATCH(Masters!B32,'Names And Totals'!$B$9:$B$108,0)))</f>
        <v>8</v>
      </c>
      <c r="B32" s="1429" t="s">
        <v>243</v>
      </c>
      <c r="C32" s="1018" t="str">
        <f>IF(B32="","",IF(BK32="","",INDEX('Names And Totals'!$E$9:$E$108,MATCH(Masters!B32,'Names And Totals'!$B$9:$B$108,0))))</f>
        <v>Female</v>
      </c>
      <c r="D32" s="1431">
        <f>IF(B32="","",IF(BN32="DQ","DQ",IF(BK32="","",RANK(BK32,$BK$12:$BK$57,0))))</f>
        <v>5</v>
      </c>
      <c r="E32" s="883" t="str">
        <f>IF(BL32="","",IF(BN32="DQ","DQ",RANK(BL32,$BL$12:$BL$57,0)))</f>
        <v/>
      </c>
      <c r="F32" s="883">
        <f>IF(BM32="","",IF(BN32="DQ","DQ",RANK(BM32,$BM$12:$BM$57,0)))</f>
        <v>3</v>
      </c>
      <c r="G32" s="69" t="s">
        <v>7</v>
      </c>
      <c r="H32" s="235">
        <v>2</v>
      </c>
      <c r="I32" s="235">
        <v>6</v>
      </c>
      <c r="J32" s="241">
        <v>2</v>
      </c>
      <c r="K32" s="236">
        <v>1</v>
      </c>
      <c r="L32" s="241">
        <v>1</v>
      </c>
      <c r="M32" s="241">
        <v>1</v>
      </c>
      <c r="N32" s="241">
        <v>1</v>
      </c>
      <c r="O32" s="236">
        <v>1</v>
      </c>
      <c r="P32" s="235">
        <v>1</v>
      </c>
      <c r="Q32" s="241">
        <v>1</v>
      </c>
      <c r="R32" s="241">
        <v>1</v>
      </c>
      <c r="S32" s="241">
        <v>1</v>
      </c>
      <c r="T32" s="241">
        <v>1</v>
      </c>
      <c r="U32" s="236">
        <v>10</v>
      </c>
      <c r="V32" s="235">
        <v>0</v>
      </c>
      <c r="W32" s="241">
        <v>0</v>
      </c>
      <c r="X32" s="241">
        <v>0</v>
      </c>
      <c r="Y32" s="241">
        <v>0</v>
      </c>
      <c r="Z32" s="241">
        <v>0</v>
      </c>
      <c r="AA32" s="236">
        <v>0</v>
      </c>
      <c r="AB32" s="235">
        <v>0</v>
      </c>
      <c r="AC32" s="241">
        <v>0</v>
      </c>
      <c r="AD32" s="241">
        <v>0</v>
      </c>
      <c r="AE32" s="241">
        <v>0</v>
      </c>
      <c r="AF32" s="241">
        <v>0</v>
      </c>
      <c r="AG32" s="236">
        <v>0</v>
      </c>
      <c r="AH32" s="235">
        <v>0</v>
      </c>
      <c r="AI32" s="241">
        <v>0</v>
      </c>
      <c r="AJ32" s="241">
        <v>0</v>
      </c>
      <c r="AK32" s="241">
        <v>0</v>
      </c>
      <c r="AL32" s="241">
        <v>0</v>
      </c>
      <c r="AM32" s="236">
        <v>0</v>
      </c>
      <c r="AN32" s="235">
        <v>0</v>
      </c>
      <c r="AO32" s="241">
        <v>1</v>
      </c>
      <c r="AP32" s="241">
        <v>0</v>
      </c>
      <c r="AQ32" s="236">
        <v>0</v>
      </c>
      <c r="AR32" s="235">
        <v>1</v>
      </c>
      <c r="AS32" s="241">
        <v>0</v>
      </c>
      <c r="AT32" s="236">
        <v>0</v>
      </c>
      <c r="AU32" s="235">
        <v>3</v>
      </c>
      <c r="AV32" s="241">
        <v>0</v>
      </c>
      <c r="AW32" s="241">
        <v>0</v>
      </c>
      <c r="AX32" s="241">
        <v>20</v>
      </c>
      <c r="AY32" s="241">
        <v>0</v>
      </c>
      <c r="AZ32" s="241">
        <v>0</v>
      </c>
      <c r="BA32" s="236">
        <v>0</v>
      </c>
      <c r="BB32" s="440">
        <f t="shared" si="3"/>
        <v>9</v>
      </c>
      <c r="BC32" s="118">
        <f>IF(BB32="","",AVERAGE(BB32:BB35))</f>
        <v>14.333333333333334</v>
      </c>
      <c r="BD32" s="87">
        <f>IF(BB32="","",ABS(BB32-BC32))</f>
        <v>5.3333333333333339</v>
      </c>
      <c r="BE32" s="87">
        <f>IF(BB32="","",RANK(BB32,BB32:BB35,0))</f>
        <v>2</v>
      </c>
      <c r="BF32" s="592">
        <f>IF(BB32="","",IF(BE32=1,"",BB32))</f>
        <v>9</v>
      </c>
      <c r="BG32" s="1432" t="s">
        <v>268</v>
      </c>
      <c r="BH32" s="1405"/>
      <c r="BI32" s="1408"/>
      <c r="BJ32" s="802" t="str">
        <f>IF(BG32="","",IF(BG32="TO","TO",BG32*60+BH32+BI32/100))</f>
        <v>TO</v>
      </c>
      <c r="BK32" s="802">
        <f t="shared" ref="BK32" si="34">IF(BB32="","",IF(BN32="DQ","DQ",IF(AVERAGE(BB32:BB36)&lt;0,0,IF(BB33="",BB32,IF(BB34="",AVERAGE(BB32:BB33),IF(BB35="",AVERAGE(BB32:BB34),IF(BB36="",AVERAGE(BF32:BF35),TRIMMEAN(BB32:BB36,0.4))))))))</f>
        <v>14.333333333333334</v>
      </c>
      <c r="BL32" s="802" t="str">
        <f>IF(B32="","",IF(BN32="DQ","DQ",IF(C32="Female","",BK32)))</f>
        <v/>
      </c>
      <c r="BM32" s="802">
        <f>IF(B32="","",IF(BN32="DQ","DQ",IF(C32="Male","",BK32)))</f>
        <v>14.333333333333334</v>
      </c>
      <c r="BN32" s="1215"/>
    </row>
    <row r="33" spans="1:66" x14ac:dyDescent="0.2">
      <c r="A33" s="1228"/>
      <c r="B33" s="1418"/>
      <c r="C33" s="1019"/>
      <c r="D33" s="859"/>
      <c r="E33" s="884"/>
      <c r="F33" s="884"/>
      <c r="G33" s="79" t="s">
        <v>4</v>
      </c>
      <c r="H33" s="208">
        <v>2</v>
      </c>
      <c r="I33" s="72">
        <f t="shared" ref="I33:I36" si="35">IF(K33&lt;&gt;"",I32,"")</f>
        <v>6</v>
      </c>
      <c r="J33" s="88">
        <f t="shared" ref="J33:J36" si="36">IF(K33&lt;&gt;"",J32,"")</f>
        <v>2</v>
      </c>
      <c r="K33" s="227">
        <v>1</v>
      </c>
      <c r="L33" s="209">
        <v>1</v>
      </c>
      <c r="M33" s="209">
        <v>1</v>
      </c>
      <c r="N33" s="209">
        <v>1</v>
      </c>
      <c r="O33" s="227">
        <v>1</v>
      </c>
      <c r="P33" s="208">
        <v>1</v>
      </c>
      <c r="Q33" s="209">
        <v>1</v>
      </c>
      <c r="R33" s="209">
        <v>1</v>
      </c>
      <c r="S33" s="209">
        <v>0</v>
      </c>
      <c r="T33" s="209">
        <v>1</v>
      </c>
      <c r="U33" s="43">
        <f t="shared" si="10"/>
        <v>10</v>
      </c>
      <c r="V33" s="208">
        <v>0</v>
      </c>
      <c r="W33" s="209">
        <v>0</v>
      </c>
      <c r="X33" s="209">
        <v>0</v>
      </c>
      <c r="Y33" s="209">
        <v>0</v>
      </c>
      <c r="Z33" s="209">
        <v>0</v>
      </c>
      <c r="AA33" s="43">
        <f t="shared" ref="AA33:AA36" si="37">IF(V33&lt;&gt;"",AA32,"")</f>
        <v>0</v>
      </c>
      <c r="AB33" s="208">
        <v>0</v>
      </c>
      <c r="AC33" s="209">
        <v>0</v>
      </c>
      <c r="AD33" s="209">
        <v>0</v>
      </c>
      <c r="AE33" s="209">
        <v>0</v>
      </c>
      <c r="AF33" s="209">
        <v>0</v>
      </c>
      <c r="AG33" s="43">
        <f t="shared" ref="AG33:AG36" si="38">IF(AB33&lt;&gt;"",AG32,"")</f>
        <v>0</v>
      </c>
      <c r="AH33" s="208">
        <v>0</v>
      </c>
      <c r="AI33" s="209">
        <v>0</v>
      </c>
      <c r="AJ33" s="209">
        <v>0</v>
      </c>
      <c r="AK33" s="209">
        <v>0</v>
      </c>
      <c r="AL33" s="209">
        <v>0</v>
      </c>
      <c r="AM33" s="43">
        <f t="shared" ref="AM33:AM36" si="39">IF(AH33&lt;&gt;"",AM32,"")</f>
        <v>0</v>
      </c>
      <c r="AN33" s="208">
        <v>0</v>
      </c>
      <c r="AO33" s="209">
        <v>1</v>
      </c>
      <c r="AP33" s="209">
        <v>0</v>
      </c>
      <c r="AQ33" s="227">
        <v>0</v>
      </c>
      <c r="AR33" s="208">
        <v>0</v>
      </c>
      <c r="AS33" s="209">
        <v>1</v>
      </c>
      <c r="AT33" s="227">
        <v>0</v>
      </c>
      <c r="AU33" s="208">
        <v>3</v>
      </c>
      <c r="AV33" s="88">
        <f>IF(AU33&lt;&gt;"",AV32,"")</f>
        <v>0</v>
      </c>
      <c r="AW33" s="88">
        <f>IF(AU33&lt;&gt;"",AW32,"")</f>
        <v>0</v>
      </c>
      <c r="AX33" s="88">
        <f>IF(AU33&lt;&gt;"",AX32,"")</f>
        <v>20</v>
      </c>
      <c r="AY33" s="88">
        <f>IF(AU33&lt;&gt;"",AY32,"")</f>
        <v>0</v>
      </c>
      <c r="AZ33" s="88">
        <f>IF(AU33&lt;&gt;"",AZ32,"")</f>
        <v>0</v>
      </c>
      <c r="BA33" s="43">
        <f>IF(AU33&lt;&gt;"",BA32,"")</f>
        <v>0</v>
      </c>
      <c r="BB33" s="434">
        <f t="shared" si="3"/>
        <v>8</v>
      </c>
      <c r="BC33" s="7"/>
      <c r="BD33" s="88">
        <f>IF(BB32="","",ABS(BB33-BC32))</f>
        <v>6.3333333333333339</v>
      </c>
      <c r="BE33" s="88">
        <f>IF(BB32="","",RANK(BB33,BB32:BB35,0))</f>
        <v>3</v>
      </c>
      <c r="BF33" s="70">
        <f t="shared" ref="BF33:BF36" si="40">IF(BB33="","",IF(BE33=1,"",BB33))</f>
        <v>8</v>
      </c>
      <c r="BG33" s="1417"/>
      <c r="BH33" s="1406"/>
      <c r="BI33" s="1409"/>
      <c r="BJ33" s="803"/>
      <c r="BK33" s="803"/>
      <c r="BL33" s="803"/>
      <c r="BM33" s="803"/>
      <c r="BN33" s="1216"/>
    </row>
    <row r="34" spans="1:66" x14ac:dyDescent="0.2">
      <c r="A34" s="1228"/>
      <c r="B34" s="1418"/>
      <c r="C34" s="1019"/>
      <c r="D34" s="859"/>
      <c r="E34" s="884"/>
      <c r="F34" s="884"/>
      <c r="G34" s="79" t="s">
        <v>8</v>
      </c>
      <c r="H34" s="208">
        <v>2</v>
      </c>
      <c r="I34" s="72">
        <f t="shared" si="35"/>
        <v>6</v>
      </c>
      <c r="J34" s="88">
        <f t="shared" si="36"/>
        <v>2</v>
      </c>
      <c r="K34" s="227">
        <v>1</v>
      </c>
      <c r="L34" s="209">
        <v>1</v>
      </c>
      <c r="M34" s="209">
        <v>1</v>
      </c>
      <c r="N34" s="209">
        <v>1</v>
      </c>
      <c r="O34" s="227">
        <v>1</v>
      </c>
      <c r="P34" s="208">
        <v>5</v>
      </c>
      <c r="Q34" s="209">
        <v>5</v>
      </c>
      <c r="R34" s="209">
        <v>3</v>
      </c>
      <c r="S34" s="209">
        <v>2</v>
      </c>
      <c r="T34" s="209">
        <v>5</v>
      </c>
      <c r="U34" s="43">
        <f t="shared" si="10"/>
        <v>10</v>
      </c>
      <c r="V34" s="208">
        <v>0</v>
      </c>
      <c r="W34" s="209">
        <v>0</v>
      </c>
      <c r="X34" s="209">
        <v>0</v>
      </c>
      <c r="Y34" s="209">
        <v>0</v>
      </c>
      <c r="Z34" s="209">
        <v>0</v>
      </c>
      <c r="AA34" s="43">
        <f t="shared" si="37"/>
        <v>0</v>
      </c>
      <c r="AB34" s="208">
        <v>0</v>
      </c>
      <c r="AC34" s="209">
        <v>0</v>
      </c>
      <c r="AD34" s="209">
        <v>0</v>
      </c>
      <c r="AE34" s="209">
        <v>0</v>
      </c>
      <c r="AF34" s="209">
        <v>0</v>
      </c>
      <c r="AG34" s="43">
        <f t="shared" si="38"/>
        <v>0</v>
      </c>
      <c r="AH34" s="208">
        <v>0</v>
      </c>
      <c r="AI34" s="209">
        <v>0</v>
      </c>
      <c r="AJ34" s="209">
        <v>0</v>
      </c>
      <c r="AK34" s="209">
        <v>0</v>
      </c>
      <c r="AL34" s="209">
        <v>0</v>
      </c>
      <c r="AM34" s="43">
        <f t="shared" si="39"/>
        <v>0</v>
      </c>
      <c r="AN34" s="208">
        <v>1</v>
      </c>
      <c r="AO34" s="209">
        <v>2</v>
      </c>
      <c r="AP34" s="209">
        <v>0</v>
      </c>
      <c r="AQ34" s="227">
        <v>0</v>
      </c>
      <c r="AR34" s="208">
        <v>0</v>
      </c>
      <c r="AS34" s="209">
        <v>1</v>
      </c>
      <c r="AT34" s="227">
        <v>0</v>
      </c>
      <c r="AU34" s="208">
        <v>3</v>
      </c>
      <c r="AV34" s="88">
        <f>IF(AU34&lt;&gt;"",AV32,"")</f>
        <v>0</v>
      </c>
      <c r="AW34" s="88">
        <f t="shared" ref="AW34" si="41">IF(AU34&lt;&gt;"",AW33,"")</f>
        <v>0</v>
      </c>
      <c r="AX34" s="88">
        <f>IF(AU34&lt;&gt;"",AX32,"")</f>
        <v>20</v>
      </c>
      <c r="AY34" s="88">
        <f>IF(AU33&lt;&gt;"",AY32,"")</f>
        <v>0</v>
      </c>
      <c r="AZ34" s="88">
        <f>IF(AU34&lt;&gt;"",AZ32,"")</f>
        <v>0</v>
      </c>
      <c r="BA34" s="43">
        <f>IF(AU34&lt;&gt;"",BA32,"")</f>
        <v>0</v>
      </c>
      <c r="BB34" s="434">
        <f t="shared" si="3"/>
        <v>26</v>
      </c>
      <c r="BC34" s="7"/>
      <c r="BD34" s="88">
        <f>IF(BB32="","",ABS(BB34-BC32))</f>
        <v>11.666666666666666</v>
      </c>
      <c r="BE34" s="88">
        <f>IF(BB32="","",RANK(BB34,BB32:BB35,0))</f>
        <v>1</v>
      </c>
      <c r="BF34" s="70" t="str">
        <f t="shared" si="40"/>
        <v/>
      </c>
      <c r="BG34" s="1417"/>
      <c r="BH34" s="1406"/>
      <c r="BI34" s="1409"/>
      <c r="BJ34" s="803"/>
      <c r="BK34" s="803"/>
      <c r="BL34" s="803"/>
      <c r="BM34" s="803"/>
      <c r="BN34" s="1216"/>
    </row>
    <row r="35" spans="1:66" x14ac:dyDescent="0.2">
      <c r="A35" s="1228"/>
      <c r="B35" s="1418"/>
      <c r="C35" s="1019"/>
      <c r="D35" s="859"/>
      <c r="E35" s="884"/>
      <c r="F35" s="884"/>
      <c r="G35" s="79" t="s">
        <v>5</v>
      </c>
      <c r="H35" s="208"/>
      <c r="I35" s="72" t="str">
        <f t="shared" si="35"/>
        <v/>
      </c>
      <c r="J35" s="88" t="str">
        <f t="shared" si="36"/>
        <v/>
      </c>
      <c r="K35" s="227"/>
      <c r="L35" s="209"/>
      <c r="M35" s="209"/>
      <c r="N35" s="209"/>
      <c r="O35" s="227"/>
      <c r="P35" s="208"/>
      <c r="Q35" s="209"/>
      <c r="R35" s="209"/>
      <c r="S35" s="209"/>
      <c r="T35" s="209"/>
      <c r="U35" s="43" t="str">
        <f t="shared" si="10"/>
        <v/>
      </c>
      <c r="V35" s="208"/>
      <c r="W35" s="209"/>
      <c r="X35" s="209"/>
      <c r="Y35" s="209"/>
      <c r="Z35" s="209"/>
      <c r="AA35" s="43" t="str">
        <f t="shared" si="37"/>
        <v/>
      </c>
      <c r="AB35" s="208"/>
      <c r="AC35" s="209"/>
      <c r="AD35" s="209"/>
      <c r="AE35" s="209"/>
      <c r="AF35" s="209"/>
      <c r="AG35" s="43" t="str">
        <f t="shared" si="38"/>
        <v/>
      </c>
      <c r="AH35" s="208"/>
      <c r="AI35" s="209"/>
      <c r="AJ35" s="209"/>
      <c r="AK35" s="209"/>
      <c r="AL35" s="209"/>
      <c r="AM35" s="43" t="str">
        <f t="shared" si="39"/>
        <v/>
      </c>
      <c r="AN35" s="208"/>
      <c r="AO35" s="209"/>
      <c r="AP35" s="209"/>
      <c r="AQ35" s="227"/>
      <c r="AR35" s="208"/>
      <c r="AS35" s="209"/>
      <c r="AT35" s="227"/>
      <c r="AU35" s="208"/>
      <c r="AV35" s="88" t="str">
        <f>IF(AU35&lt;&gt;"",AV32,"")</f>
        <v/>
      </c>
      <c r="AW35" s="88" t="str">
        <f>IF(AU35&lt;&gt;"",AW32,"")</f>
        <v/>
      </c>
      <c r="AX35" s="88" t="str">
        <f>IF(AU35&lt;&gt;"",AX32,"")</f>
        <v/>
      </c>
      <c r="AY35" s="88" t="str">
        <f>IF(AU35&lt;&gt;"",AY32,"")</f>
        <v/>
      </c>
      <c r="AZ35" s="88" t="str">
        <f>IF(AU35&lt;&gt;"",AZ32,"")</f>
        <v/>
      </c>
      <c r="BA35" s="43" t="str">
        <f>IF(AU35&lt;&gt;"",AZ32,"")</f>
        <v/>
      </c>
      <c r="BB35" s="434" t="str">
        <f t="shared" si="3"/>
        <v/>
      </c>
      <c r="BC35" s="7"/>
      <c r="BD35" s="88" t="e">
        <f>IF(BB32="","",ABS(BB35-BC32))</f>
        <v>#VALUE!</v>
      </c>
      <c r="BE35" s="88" t="e">
        <f>IF(BB32="","",RANK(BB35,BB32:BB35,0))</f>
        <v>#VALUE!</v>
      </c>
      <c r="BF35" s="70" t="str">
        <f t="shared" si="40"/>
        <v/>
      </c>
      <c r="BG35" s="1417"/>
      <c r="BH35" s="1406"/>
      <c r="BI35" s="1409"/>
      <c r="BJ35" s="803"/>
      <c r="BK35" s="803"/>
      <c r="BL35" s="803"/>
      <c r="BM35" s="803"/>
      <c r="BN35" s="1216"/>
    </row>
    <row r="36" spans="1:66" ht="16" thickBot="1" x14ac:dyDescent="0.25">
      <c r="A36" s="1229"/>
      <c r="B36" s="1430"/>
      <c r="C36" s="1020"/>
      <c r="D36" s="1419"/>
      <c r="E36" s="885"/>
      <c r="F36" s="885"/>
      <c r="G36" s="86" t="s">
        <v>6</v>
      </c>
      <c r="H36" s="212"/>
      <c r="I36" s="253" t="str">
        <f t="shared" si="35"/>
        <v/>
      </c>
      <c r="J36" s="347" t="str">
        <f t="shared" si="36"/>
        <v/>
      </c>
      <c r="K36" s="242"/>
      <c r="L36" s="213"/>
      <c r="M36" s="213"/>
      <c r="N36" s="213"/>
      <c r="O36" s="242"/>
      <c r="P36" s="212"/>
      <c r="Q36" s="213"/>
      <c r="R36" s="213"/>
      <c r="S36" s="213"/>
      <c r="T36" s="213"/>
      <c r="U36" s="593" t="str">
        <f t="shared" si="10"/>
        <v/>
      </c>
      <c r="V36" s="212"/>
      <c r="W36" s="213"/>
      <c r="X36" s="213"/>
      <c r="Y36" s="213"/>
      <c r="Z36" s="213"/>
      <c r="AA36" s="593" t="str">
        <f t="shared" si="37"/>
        <v/>
      </c>
      <c r="AB36" s="212"/>
      <c r="AC36" s="213"/>
      <c r="AD36" s="213"/>
      <c r="AE36" s="213"/>
      <c r="AF36" s="213"/>
      <c r="AG36" s="593" t="str">
        <f t="shared" si="38"/>
        <v/>
      </c>
      <c r="AH36" s="212"/>
      <c r="AI36" s="213"/>
      <c r="AJ36" s="213"/>
      <c r="AK36" s="213"/>
      <c r="AL36" s="213"/>
      <c r="AM36" s="593" t="str">
        <f t="shared" si="39"/>
        <v/>
      </c>
      <c r="AN36" s="212"/>
      <c r="AO36" s="213"/>
      <c r="AP36" s="213"/>
      <c r="AQ36" s="242"/>
      <c r="AR36" s="212"/>
      <c r="AS36" s="213"/>
      <c r="AT36" s="242"/>
      <c r="AU36" s="212"/>
      <c r="AV36" s="347" t="str">
        <f>IF(AU36&lt;&gt;"",AV32,"")</f>
        <v/>
      </c>
      <c r="AW36" s="347" t="str">
        <f>IF(AU36&lt;&gt;"",AW32,"")</f>
        <v/>
      </c>
      <c r="AX36" s="347" t="str">
        <f>IF(AU36&lt;&gt;"",AX32,"")</f>
        <v/>
      </c>
      <c r="AY36" s="347" t="str">
        <f>IF(AU35&lt;&gt;"",AY32,"")</f>
        <v/>
      </c>
      <c r="AZ36" s="347" t="str">
        <f>IF(AU36&lt;&gt;"",AZ32,"")</f>
        <v/>
      </c>
      <c r="BA36" s="593" t="str">
        <f>IF(AU36&lt;&gt;"",AZ32,"")</f>
        <v/>
      </c>
      <c r="BB36" s="441" t="str">
        <f t="shared" si="3"/>
        <v/>
      </c>
      <c r="BC36" s="8"/>
      <c r="BD36" s="347" t="e">
        <f>IF(BB32="","",ABS(BB36-BC32))</f>
        <v>#VALUE!</v>
      </c>
      <c r="BE36" s="347" t="e">
        <f>IF(BB32="","",RANK(BB36,BB32:BB35,0))</f>
        <v>#VALUE!</v>
      </c>
      <c r="BF36" s="254" t="str">
        <f t="shared" si="40"/>
        <v/>
      </c>
      <c r="BG36" s="1433"/>
      <c r="BH36" s="1407"/>
      <c r="BI36" s="1410"/>
      <c r="BJ36" s="804"/>
      <c r="BK36" s="804"/>
      <c r="BL36" s="804"/>
      <c r="BM36" s="804"/>
      <c r="BN36" s="1217"/>
    </row>
    <row r="37" spans="1:66" x14ac:dyDescent="0.2">
      <c r="A37" s="892">
        <f>IF(B37="","",INDEX('Names And Totals'!$A$9:$A$108,MATCH(Masters!B37,'Names And Totals'!$B$9:$B$108,0)))</f>
        <v>9</v>
      </c>
      <c r="B37" s="1411" t="s">
        <v>246</v>
      </c>
      <c r="C37" s="846" t="str">
        <f>IF(B37="","",IF(BK37="","",INDEX('Names And Totals'!$E$9:$E$108,MATCH(Masters!B37,'Names And Totals'!$B$9:$B$108,0))))</f>
        <v>Female</v>
      </c>
      <c r="D37" s="1414">
        <f>IF(B37="","",IF(BN37="DQ","DQ",IF(BK37="","",RANK(BK37,$BK$12:$BK$57,0))))</f>
        <v>3</v>
      </c>
      <c r="E37" s="861" t="str">
        <f>IF(BL37="","",IF(BN37="DQ","DQ",RANK(BL37,$BL$12:$BL$57,0)))</f>
        <v/>
      </c>
      <c r="F37" s="861">
        <f>IF(BM37="","",IF(BN37="DQ","DQ",RANK(BM37,$BM$12:$BM$57,0)))</f>
        <v>2</v>
      </c>
      <c r="G37" s="82" t="s">
        <v>7</v>
      </c>
      <c r="H37" s="243">
        <v>1</v>
      </c>
      <c r="I37" s="228">
        <v>8</v>
      </c>
      <c r="J37" s="229">
        <v>0</v>
      </c>
      <c r="K37" s="230">
        <v>0</v>
      </c>
      <c r="L37" s="229">
        <v>1</v>
      </c>
      <c r="M37" s="229">
        <v>1</v>
      </c>
      <c r="N37" s="229">
        <v>2</v>
      </c>
      <c r="O37" s="230">
        <v>1</v>
      </c>
      <c r="P37" s="228">
        <v>8</v>
      </c>
      <c r="Q37" s="229">
        <v>6</v>
      </c>
      <c r="R37" s="229">
        <v>8</v>
      </c>
      <c r="S37" s="229">
        <v>8</v>
      </c>
      <c r="T37" s="229">
        <v>7</v>
      </c>
      <c r="U37" s="244">
        <v>10</v>
      </c>
      <c r="V37" s="228">
        <v>5</v>
      </c>
      <c r="W37" s="229">
        <v>3</v>
      </c>
      <c r="X37" s="229">
        <v>6</v>
      </c>
      <c r="Y37" s="229">
        <v>2</v>
      </c>
      <c r="Z37" s="229">
        <v>5</v>
      </c>
      <c r="AA37" s="244">
        <v>10</v>
      </c>
      <c r="AB37" s="228">
        <v>0</v>
      </c>
      <c r="AC37" s="229">
        <v>0</v>
      </c>
      <c r="AD37" s="229">
        <v>0</v>
      </c>
      <c r="AE37" s="229">
        <v>0</v>
      </c>
      <c r="AF37" s="229">
        <v>0</v>
      </c>
      <c r="AG37" s="244">
        <v>0</v>
      </c>
      <c r="AH37" s="228">
        <v>0</v>
      </c>
      <c r="AI37" s="229">
        <v>0</v>
      </c>
      <c r="AJ37" s="229">
        <v>0</v>
      </c>
      <c r="AK37" s="229">
        <v>0</v>
      </c>
      <c r="AL37" s="229">
        <v>0</v>
      </c>
      <c r="AM37" s="230">
        <v>0</v>
      </c>
      <c r="AN37" s="228">
        <v>2</v>
      </c>
      <c r="AO37" s="229">
        <v>3</v>
      </c>
      <c r="AP37" s="229">
        <v>3</v>
      </c>
      <c r="AQ37" s="230">
        <v>3</v>
      </c>
      <c r="AR37" s="228">
        <v>1</v>
      </c>
      <c r="AS37" s="229">
        <v>0</v>
      </c>
      <c r="AT37" s="230">
        <v>2</v>
      </c>
      <c r="AU37" s="243">
        <v>0</v>
      </c>
      <c r="AV37" s="240">
        <v>0</v>
      </c>
      <c r="AW37" s="240">
        <v>0</v>
      </c>
      <c r="AX37" s="240">
        <v>0</v>
      </c>
      <c r="AY37" s="240">
        <v>0</v>
      </c>
      <c r="AZ37" s="240">
        <v>0</v>
      </c>
      <c r="BA37" s="244">
        <v>0</v>
      </c>
      <c r="BB37" s="436">
        <f t="shared" si="3"/>
        <v>106</v>
      </c>
      <c r="BC37" s="114">
        <f>IF(BB37="","",AVERAGE(BB37:BB40))</f>
        <v>101.33333333333333</v>
      </c>
      <c r="BD37" s="90">
        <f>IF(BB37="","",ABS(BB37-BC37))</f>
        <v>4.6666666666666714</v>
      </c>
      <c r="BE37" s="90">
        <f>IF(BB37="","",RANK(BB37,BB37:BB40,0))</f>
        <v>1</v>
      </c>
      <c r="BF37" s="74" t="str">
        <f>IF(BB37="","",IF(BE37=1,"",BB37))</f>
        <v/>
      </c>
      <c r="BG37" s="1420">
        <v>20</v>
      </c>
      <c r="BH37" s="1423">
        <v>49</v>
      </c>
      <c r="BI37" s="1426">
        <v>63</v>
      </c>
      <c r="BJ37" s="805">
        <f>IF(BG37="","",IF(BG37="TO","TO",BG37*60+BH37+BI37/100))</f>
        <v>1249.6300000000001</v>
      </c>
      <c r="BK37" s="805">
        <f t="shared" ref="BK37" si="42">IF(BB37="","",IF(BN37="DQ","DQ",IF(AVERAGE(BB37:BB41)&lt;0,0,IF(BB38="",BB37,IF(BB39="",AVERAGE(BB37:BB38),IF(BB40="",AVERAGE(BB37:BB39),IF(BB41="",AVERAGE(BF37:BF40),TRIMMEAN(BB37:BB41,0.4))))))))</f>
        <v>101.33333333333333</v>
      </c>
      <c r="BL37" s="805" t="str">
        <f>IF(B37="","",IF(BN37="DQ","DQ",IF(C37="Female","",BK37)))</f>
        <v/>
      </c>
      <c r="BM37" s="805">
        <f>IF(B37="","",IF(BN37="DQ","DQ",IF(C37="Male","",BK37)))</f>
        <v>101.33333333333333</v>
      </c>
      <c r="BN37" s="1207"/>
    </row>
    <row r="38" spans="1:66" x14ac:dyDescent="0.2">
      <c r="A38" s="893"/>
      <c r="B38" s="1412"/>
      <c r="C38" s="847"/>
      <c r="D38" s="1415"/>
      <c r="E38" s="862"/>
      <c r="F38" s="862"/>
      <c r="G38" s="83" t="s">
        <v>4</v>
      </c>
      <c r="H38" s="210">
        <v>1</v>
      </c>
      <c r="I38" s="77">
        <f>IF(K38&lt;&gt;"",I37,"")</f>
        <v>8</v>
      </c>
      <c r="J38" s="89">
        <f>IF(K38&lt;&gt;"",J37,"")</f>
        <v>0</v>
      </c>
      <c r="K38" s="231">
        <v>0</v>
      </c>
      <c r="L38" s="211">
        <v>1</v>
      </c>
      <c r="M38" s="211">
        <v>1</v>
      </c>
      <c r="N38" s="211">
        <v>1</v>
      </c>
      <c r="O38" s="231">
        <v>2</v>
      </c>
      <c r="P38" s="210">
        <v>5</v>
      </c>
      <c r="Q38" s="211">
        <v>7</v>
      </c>
      <c r="R38" s="211">
        <v>7</v>
      </c>
      <c r="S38" s="211">
        <v>7</v>
      </c>
      <c r="T38" s="211">
        <v>6</v>
      </c>
      <c r="U38" s="44">
        <f t="shared" si="10"/>
        <v>10</v>
      </c>
      <c r="V38" s="210">
        <v>5</v>
      </c>
      <c r="W38" s="211">
        <v>3</v>
      </c>
      <c r="X38" s="211">
        <v>5</v>
      </c>
      <c r="Y38" s="211">
        <v>2</v>
      </c>
      <c r="Z38" s="211">
        <v>2</v>
      </c>
      <c r="AA38" s="44">
        <f t="shared" ref="AA38:AA41" si="43">IF(V38&lt;&gt;"",AA37,"")</f>
        <v>10</v>
      </c>
      <c r="AB38" s="210">
        <v>0</v>
      </c>
      <c r="AC38" s="211">
        <v>0</v>
      </c>
      <c r="AD38" s="211">
        <v>0</v>
      </c>
      <c r="AE38" s="211">
        <v>0</v>
      </c>
      <c r="AF38" s="211">
        <v>0</v>
      </c>
      <c r="AG38" s="44">
        <f t="shared" ref="AG38:AG41" si="44">IF(AB38&lt;&gt;"",AG37,"")</f>
        <v>0</v>
      </c>
      <c r="AH38" s="210">
        <v>0</v>
      </c>
      <c r="AI38" s="211">
        <v>0</v>
      </c>
      <c r="AJ38" s="211">
        <v>0</v>
      </c>
      <c r="AK38" s="211">
        <v>0</v>
      </c>
      <c r="AL38" s="211">
        <v>0</v>
      </c>
      <c r="AM38" s="44">
        <f t="shared" ref="AM38:AM41" si="45">IF(AH38&lt;&gt;"",AM37,"")</f>
        <v>0</v>
      </c>
      <c r="AN38" s="210">
        <v>2</v>
      </c>
      <c r="AO38" s="211">
        <v>1</v>
      </c>
      <c r="AP38" s="211">
        <v>3</v>
      </c>
      <c r="AQ38" s="231">
        <v>2</v>
      </c>
      <c r="AR38" s="210">
        <v>0</v>
      </c>
      <c r="AS38" s="211">
        <v>0</v>
      </c>
      <c r="AT38" s="231">
        <v>1</v>
      </c>
      <c r="AU38" s="210">
        <v>0</v>
      </c>
      <c r="AV38" s="89">
        <f>IF(AU38&lt;&gt;"",AV37,"")</f>
        <v>0</v>
      </c>
      <c r="AW38" s="89">
        <f>IF(AU38&lt;&gt;"",AW37,"")</f>
        <v>0</v>
      </c>
      <c r="AX38" s="89">
        <f>IF(AU38&lt;&gt;"",AX37,"")</f>
        <v>0</v>
      </c>
      <c r="AY38" s="89">
        <f>IF(AU38&lt;&gt;"",AY37,"")</f>
        <v>0</v>
      </c>
      <c r="AZ38" s="89">
        <f>IF(AU38&lt;&gt;"",AZ37,"")</f>
        <v>0</v>
      </c>
      <c r="BA38" s="44">
        <f>IF(AU38&lt;&gt;"",BA37,"")</f>
        <v>0</v>
      </c>
      <c r="BB38" s="437">
        <f t="shared" si="3"/>
        <v>92</v>
      </c>
      <c r="BC38" s="11"/>
      <c r="BD38" s="89">
        <f>IF(BB37="","",ABS(BB38-BC37))</f>
        <v>9.3333333333333286</v>
      </c>
      <c r="BE38" s="89">
        <f>IF(BB37="","",RANK(BB38,BB37:BB40,0))</f>
        <v>3</v>
      </c>
      <c r="BF38" s="75">
        <f t="shared" ref="BF38:BF41" si="46">IF(BB38="","",IF(BE38=1,"",BB38))</f>
        <v>92</v>
      </c>
      <c r="BG38" s="1421"/>
      <c r="BH38" s="1424"/>
      <c r="BI38" s="1427"/>
      <c r="BJ38" s="806"/>
      <c r="BK38" s="806"/>
      <c r="BL38" s="806"/>
      <c r="BM38" s="806"/>
      <c r="BN38" s="1208"/>
    </row>
    <row r="39" spans="1:66" x14ac:dyDescent="0.2">
      <c r="A39" s="893"/>
      <c r="B39" s="1412"/>
      <c r="C39" s="847"/>
      <c r="D39" s="1415"/>
      <c r="E39" s="862"/>
      <c r="F39" s="862"/>
      <c r="G39" s="83" t="s">
        <v>8</v>
      </c>
      <c r="H39" s="210">
        <v>1</v>
      </c>
      <c r="I39" s="77">
        <f>IF(K39&lt;&gt;"",I38,"")</f>
        <v>8</v>
      </c>
      <c r="J39" s="89">
        <f>IF(K39&lt;&gt;"",J38,"")</f>
        <v>0</v>
      </c>
      <c r="K39" s="231">
        <v>0</v>
      </c>
      <c r="L39" s="211">
        <v>1</v>
      </c>
      <c r="M39" s="211">
        <v>1</v>
      </c>
      <c r="N39" s="211">
        <v>2</v>
      </c>
      <c r="O39" s="231">
        <v>1</v>
      </c>
      <c r="P39" s="210">
        <v>4</v>
      </c>
      <c r="Q39" s="211">
        <v>8</v>
      </c>
      <c r="R39" s="211">
        <v>5</v>
      </c>
      <c r="S39" s="211">
        <v>8</v>
      </c>
      <c r="T39" s="211">
        <v>6</v>
      </c>
      <c r="U39" s="44">
        <f t="shared" si="10"/>
        <v>10</v>
      </c>
      <c r="V39" s="210">
        <v>8</v>
      </c>
      <c r="W39" s="211">
        <v>6</v>
      </c>
      <c r="X39" s="211">
        <v>8</v>
      </c>
      <c r="Y39" s="211">
        <v>5</v>
      </c>
      <c r="Z39" s="211">
        <v>4</v>
      </c>
      <c r="AA39" s="44">
        <f t="shared" si="43"/>
        <v>10</v>
      </c>
      <c r="AB39" s="210">
        <v>0</v>
      </c>
      <c r="AC39" s="211">
        <v>0</v>
      </c>
      <c r="AD39" s="211">
        <v>0</v>
      </c>
      <c r="AE39" s="211">
        <v>0</v>
      </c>
      <c r="AF39" s="211">
        <v>0</v>
      </c>
      <c r="AG39" s="44">
        <f t="shared" si="44"/>
        <v>0</v>
      </c>
      <c r="AH39" s="210">
        <v>0</v>
      </c>
      <c r="AI39" s="211">
        <v>0</v>
      </c>
      <c r="AJ39" s="211">
        <v>0</v>
      </c>
      <c r="AK39" s="211">
        <v>0</v>
      </c>
      <c r="AL39" s="211">
        <v>0</v>
      </c>
      <c r="AM39" s="44">
        <f t="shared" si="45"/>
        <v>0</v>
      </c>
      <c r="AN39" s="210">
        <v>1</v>
      </c>
      <c r="AO39" s="211">
        <v>1</v>
      </c>
      <c r="AP39" s="211">
        <v>3</v>
      </c>
      <c r="AQ39" s="231">
        <v>2</v>
      </c>
      <c r="AR39" s="210">
        <v>1</v>
      </c>
      <c r="AS39" s="211">
        <v>1</v>
      </c>
      <c r="AT39" s="231">
        <v>1</v>
      </c>
      <c r="AU39" s="210">
        <v>0</v>
      </c>
      <c r="AV39" s="89">
        <f>IF(AU39&lt;&gt;"",AV37,"")</f>
        <v>0</v>
      </c>
      <c r="AW39" s="89">
        <f t="shared" ref="AW39" si="47">IF(AU39&lt;&gt;"",AW38,"")</f>
        <v>0</v>
      </c>
      <c r="AX39" s="89">
        <f>IF(AU39&lt;&gt;"",AX37,"")</f>
        <v>0</v>
      </c>
      <c r="AY39" s="89">
        <f>IF(AU38&lt;&gt;"",AY37,"")</f>
        <v>0</v>
      </c>
      <c r="AZ39" s="89">
        <f>IF(AU39&lt;&gt;"",AZ37,"")</f>
        <v>0</v>
      </c>
      <c r="BA39" s="44">
        <f>IF(AU39&lt;&gt;"",BA37,"")</f>
        <v>0</v>
      </c>
      <c r="BB39" s="437">
        <f t="shared" si="3"/>
        <v>106</v>
      </c>
      <c r="BC39" s="11"/>
      <c r="BD39" s="89">
        <f>IF(BB37="","",ABS(BB39-BC37))</f>
        <v>4.6666666666666714</v>
      </c>
      <c r="BE39" s="89">
        <f>IF(BB37="","",RANK(BB39,BB37:BB40,0))</f>
        <v>1</v>
      </c>
      <c r="BF39" s="75" t="str">
        <f t="shared" si="46"/>
        <v/>
      </c>
      <c r="BG39" s="1421"/>
      <c r="BH39" s="1424"/>
      <c r="BI39" s="1427"/>
      <c r="BJ39" s="806"/>
      <c r="BK39" s="806"/>
      <c r="BL39" s="806"/>
      <c r="BM39" s="806"/>
      <c r="BN39" s="1208"/>
    </row>
    <row r="40" spans="1:66" x14ac:dyDescent="0.2">
      <c r="A40" s="893"/>
      <c r="B40" s="1412"/>
      <c r="C40" s="847"/>
      <c r="D40" s="1415"/>
      <c r="E40" s="862"/>
      <c r="F40" s="862"/>
      <c r="G40" s="83" t="s">
        <v>5</v>
      </c>
      <c r="H40" s="210"/>
      <c r="I40" s="77" t="str">
        <f>IF(K40&lt;&gt;"",I39,"")</f>
        <v/>
      </c>
      <c r="J40" s="89" t="str">
        <f>IF(K40&lt;&gt;"",J39,"")</f>
        <v/>
      </c>
      <c r="K40" s="231"/>
      <c r="L40" s="211"/>
      <c r="M40" s="211"/>
      <c r="N40" s="211"/>
      <c r="O40" s="231"/>
      <c r="P40" s="210"/>
      <c r="Q40" s="211"/>
      <c r="R40" s="211"/>
      <c r="S40" s="211"/>
      <c r="T40" s="211"/>
      <c r="U40" s="44" t="str">
        <f t="shared" si="10"/>
        <v/>
      </c>
      <c r="V40" s="210"/>
      <c r="W40" s="211"/>
      <c r="X40" s="211"/>
      <c r="Y40" s="211"/>
      <c r="Z40" s="211"/>
      <c r="AA40" s="44" t="str">
        <f t="shared" si="43"/>
        <v/>
      </c>
      <c r="AB40" s="210"/>
      <c r="AC40" s="211"/>
      <c r="AD40" s="211"/>
      <c r="AE40" s="211"/>
      <c r="AF40" s="211"/>
      <c r="AG40" s="44" t="str">
        <f t="shared" si="44"/>
        <v/>
      </c>
      <c r="AH40" s="210"/>
      <c r="AI40" s="211"/>
      <c r="AJ40" s="211"/>
      <c r="AK40" s="211"/>
      <c r="AL40" s="211"/>
      <c r="AM40" s="44" t="str">
        <f t="shared" si="45"/>
        <v/>
      </c>
      <c r="AN40" s="210"/>
      <c r="AO40" s="211"/>
      <c r="AP40" s="211"/>
      <c r="AQ40" s="231"/>
      <c r="AR40" s="210"/>
      <c r="AS40" s="211"/>
      <c r="AT40" s="231"/>
      <c r="AU40" s="210"/>
      <c r="AV40" s="89" t="str">
        <f>IF(AU40&lt;&gt;"",AV37,"")</f>
        <v/>
      </c>
      <c r="AW40" s="89" t="str">
        <f>IF(AU40&lt;&gt;"",AW37,"")</f>
        <v/>
      </c>
      <c r="AX40" s="89" t="str">
        <f>IF(AU40&lt;&gt;"",AX37,"")</f>
        <v/>
      </c>
      <c r="AY40" s="89" t="str">
        <f>IF(AU40&lt;&gt;"",AY37,"")</f>
        <v/>
      </c>
      <c r="AZ40" s="89" t="str">
        <f>IF(AU40&lt;&gt;"",AZ37,"")</f>
        <v/>
      </c>
      <c r="BA40" s="44" t="str">
        <f>IF(AU40&lt;&gt;"",AZ37,"")</f>
        <v/>
      </c>
      <c r="BB40" s="437" t="str">
        <f t="shared" si="3"/>
        <v/>
      </c>
      <c r="BC40" s="11"/>
      <c r="BD40" s="89" t="e">
        <f>IF(BB37="","",ABS(BB40-BC37))</f>
        <v>#VALUE!</v>
      </c>
      <c r="BE40" s="89" t="e">
        <f>IF(BB37="","",RANK(BB40,BB37:BB40,0))</f>
        <v>#VALUE!</v>
      </c>
      <c r="BF40" s="75" t="str">
        <f t="shared" si="46"/>
        <v/>
      </c>
      <c r="BG40" s="1421"/>
      <c r="BH40" s="1424"/>
      <c r="BI40" s="1427"/>
      <c r="BJ40" s="806"/>
      <c r="BK40" s="806"/>
      <c r="BL40" s="806"/>
      <c r="BM40" s="806"/>
      <c r="BN40" s="1208"/>
    </row>
    <row r="41" spans="1:66" ht="16" thickBot="1" x14ac:dyDescent="0.25">
      <c r="A41" s="894"/>
      <c r="B41" s="1413"/>
      <c r="C41" s="848"/>
      <c r="D41" s="1416"/>
      <c r="E41" s="863"/>
      <c r="F41" s="863"/>
      <c r="G41" s="84" t="s">
        <v>6</v>
      </c>
      <c r="H41" s="245"/>
      <c r="I41" s="78" t="str">
        <f>IF(K41&lt;&gt;"",I40,"")</f>
        <v/>
      </c>
      <c r="J41" s="91" t="str">
        <f>IF(K41&lt;&gt;"",J40,"")</f>
        <v/>
      </c>
      <c r="K41" s="250"/>
      <c r="L41" s="239"/>
      <c r="M41" s="239"/>
      <c r="N41" s="239"/>
      <c r="O41" s="250"/>
      <c r="P41" s="251"/>
      <c r="Q41" s="239"/>
      <c r="R41" s="239"/>
      <c r="S41" s="239"/>
      <c r="T41" s="239"/>
      <c r="U41" s="115" t="str">
        <f t="shared" si="10"/>
        <v/>
      </c>
      <c r="V41" s="251"/>
      <c r="W41" s="239"/>
      <c r="X41" s="239"/>
      <c r="Y41" s="239"/>
      <c r="Z41" s="239"/>
      <c r="AA41" s="115" t="str">
        <f t="shared" si="43"/>
        <v/>
      </c>
      <c r="AB41" s="251"/>
      <c r="AC41" s="239"/>
      <c r="AD41" s="239"/>
      <c r="AE41" s="239"/>
      <c r="AF41" s="239"/>
      <c r="AG41" s="115" t="str">
        <f t="shared" si="44"/>
        <v/>
      </c>
      <c r="AH41" s="251"/>
      <c r="AI41" s="239"/>
      <c r="AJ41" s="239"/>
      <c r="AK41" s="239"/>
      <c r="AL41" s="239"/>
      <c r="AM41" s="115" t="str">
        <f t="shared" si="45"/>
        <v/>
      </c>
      <c r="AN41" s="251"/>
      <c r="AO41" s="239"/>
      <c r="AP41" s="239"/>
      <c r="AQ41" s="250"/>
      <c r="AR41" s="251"/>
      <c r="AS41" s="239"/>
      <c r="AT41" s="250"/>
      <c r="AU41" s="251"/>
      <c r="AV41" s="91" t="str">
        <f>IF(AU41&lt;&gt;"",AV37,"")</f>
        <v/>
      </c>
      <c r="AW41" s="91" t="str">
        <f>IF(AU41&lt;&gt;"",AW37,"")</f>
        <v/>
      </c>
      <c r="AX41" s="91" t="str">
        <f>IF(AU41&lt;&gt;"",AX37,"")</f>
        <v/>
      </c>
      <c r="AY41" s="91" t="str">
        <f>IF(AU40&lt;&gt;"",AY37,"")</f>
        <v/>
      </c>
      <c r="AZ41" s="91" t="str">
        <f>IF(AU41&lt;&gt;"",AZ37,"")</f>
        <v/>
      </c>
      <c r="BA41" s="115" t="str">
        <f>IF(AU41&lt;&gt;"",AZ37,"")</f>
        <v/>
      </c>
      <c r="BB41" s="438" t="str">
        <f t="shared" si="3"/>
        <v/>
      </c>
      <c r="BC41" s="116"/>
      <c r="BD41" s="91" t="e">
        <f>IF(BB37="","",ABS(BB41-BC37))</f>
        <v>#VALUE!</v>
      </c>
      <c r="BE41" s="91" t="e">
        <f>IF(BB37="","",RANK(BB41,BB37:BB40,0))</f>
        <v>#VALUE!</v>
      </c>
      <c r="BF41" s="76" t="str">
        <f t="shared" si="46"/>
        <v/>
      </c>
      <c r="BG41" s="1422"/>
      <c r="BH41" s="1425"/>
      <c r="BI41" s="1428"/>
      <c r="BJ41" s="807"/>
      <c r="BK41" s="807"/>
      <c r="BL41" s="807"/>
      <c r="BM41" s="807"/>
      <c r="BN41" s="1209"/>
    </row>
    <row r="42" spans="1:66" x14ac:dyDescent="0.2">
      <c r="A42" s="1227" t="str">
        <f>IF(B42="","",INDEX('Names And Totals'!$A$9:$A$108,MATCH(Masters!B42,'Names And Totals'!$B$9:$B$108,0)))</f>
        <v/>
      </c>
      <c r="B42" s="1429"/>
      <c r="C42" s="1018" t="str">
        <f>IF(B42="","",IF(BK42="","",INDEX('Names And Totals'!$E$9:$E$108,MATCH(Masters!B42,'Names And Totals'!$B$9:$B$108,0))))</f>
        <v/>
      </c>
      <c r="D42" s="1431" t="str">
        <f>IF(B42="","",IF(BN42="DQ","DQ",IF(BK42="","",RANK(BK42,$BK$12:$BK$57,0))))</f>
        <v/>
      </c>
      <c r="E42" s="883" t="str">
        <f>IF(BL42="","",IF(BN42="DQ","DQ",RANK(BL42,$BL$12:$BL$57,0)))</f>
        <v/>
      </c>
      <c r="F42" s="883" t="str">
        <f>IF(BM42="","",IF(BN42="DQ","DQ",RANK(BM42,$BM$12:$BM$57,0)))</f>
        <v/>
      </c>
      <c r="G42" s="69" t="s">
        <v>7</v>
      </c>
      <c r="H42" s="235"/>
      <c r="I42" s="235"/>
      <c r="J42" s="241"/>
      <c r="K42" s="236"/>
      <c r="L42" s="241"/>
      <c r="M42" s="241"/>
      <c r="N42" s="241"/>
      <c r="O42" s="236"/>
      <c r="P42" s="235"/>
      <c r="Q42" s="241"/>
      <c r="R42" s="241"/>
      <c r="S42" s="241"/>
      <c r="T42" s="241"/>
      <c r="U42" s="236"/>
      <c r="V42" s="235"/>
      <c r="W42" s="241"/>
      <c r="X42" s="241"/>
      <c r="Y42" s="241"/>
      <c r="Z42" s="241"/>
      <c r="AA42" s="236"/>
      <c r="AB42" s="235"/>
      <c r="AC42" s="241"/>
      <c r="AD42" s="241"/>
      <c r="AE42" s="241"/>
      <c r="AF42" s="241"/>
      <c r="AG42" s="236"/>
      <c r="AH42" s="235"/>
      <c r="AI42" s="241"/>
      <c r="AJ42" s="241"/>
      <c r="AK42" s="241"/>
      <c r="AL42" s="241"/>
      <c r="AM42" s="234"/>
      <c r="AN42" s="235"/>
      <c r="AO42" s="241"/>
      <c r="AP42" s="241"/>
      <c r="AQ42" s="236"/>
      <c r="AR42" s="235"/>
      <c r="AS42" s="241"/>
      <c r="AT42" s="236"/>
      <c r="AU42" s="232"/>
      <c r="AV42" s="241"/>
      <c r="AW42" s="241"/>
      <c r="AX42" s="241"/>
      <c r="AY42" s="241"/>
      <c r="AZ42" s="241"/>
      <c r="BA42" s="236"/>
      <c r="BB42" s="440" t="str">
        <f t="shared" si="3"/>
        <v/>
      </c>
      <c r="BC42" s="118" t="str">
        <f>IF(BB42="","",AVERAGE(BB42:BB45))</f>
        <v/>
      </c>
      <c r="BD42" s="87" t="str">
        <f>IF(BB42="","",ABS(BB42-BC42))</f>
        <v/>
      </c>
      <c r="BE42" s="87" t="str">
        <f>IF(BB42="","",RANK(BB42,BB42:BB45,0))</f>
        <v/>
      </c>
      <c r="BF42" s="592" t="str">
        <f>IF(BB42="","",IF(BE42=1,"",BB42))</f>
        <v/>
      </c>
      <c r="BG42" s="1432"/>
      <c r="BH42" s="1405"/>
      <c r="BI42" s="1408"/>
      <c r="BJ42" s="802" t="str">
        <f>IF(BG42="","",IF(BG42="TO","TO",BG42*60+BH42+BI42/100))</f>
        <v/>
      </c>
      <c r="BK42" s="802" t="str">
        <f t="shared" ref="BK42" si="48">IF(BB42="","",IF(BN42="DQ","DQ",IF(AVERAGE(BB42:BB46)&lt;0,0,IF(BB43="",BB42,IF(BB44="",AVERAGE(BB42:BB43),IF(BB45="",AVERAGE(BB42:BB44),IF(BB46="",AVERAGE(BF42:BF45),TRIMMEAN(BB42:BB46,0.4))))))))</f>
        <v/>
      </c>
      <c r="BL42" s="802" t="str">
        <f>IF(B42="","",IF(BN42="DQ","DQ",IF(C42="Female","",BK42)))</f>
        <v/>
      </c>
      <c r="BM42" s="802" t="str">
        <f>IF(B42="","",IF(BN42="DQ","DQ",IF(C42="Male","",BK42)))</f>
        <v/>
      </c>
      <c r="BN42" s="1215"/>
    </row>
    <row r="43" spans="1:66" x14ac:dyDescent="0.2">
      <c r="A43" s="1228"/>
      <c r="B43" s="1418"/>
      <c r="C43" s="1019"/>
      <c r="D43" s="859"/>
      <c r="E43" s="884"/>
      <c r="F43" s="884"/>
      <c r="G43" s="79" t="s">
        <v>4</v>
      </c>
      <c r="H43" s="208"/>
      <c r="I43" s="72" t="str">
        <f>IF(K43&lt;&gt;"",I42,"")</f>
        <v/>
      </c>
      <c r="J43" s="88" t="str">
        <f>IF(K43&lt;&gt;"",J42,"")</f>
        <v/>
      </c>
      <c r="K43" s="227"/>
      <c r="L43" s="209"/>
      <c r="M43" s="209"/>
      <c r="N43" s="209"/>
      <c r="O43" s="227"/>
      <c r="P43" s="208"/>
      <c r="Q43" s="209"/>
      <c r="R43" s="209"/>
      <c r="S43" s="209"/>
      <c r="T43" s="209"/>
      <c r="U43" s="43" t="str">
        <f t="shared" si="10"/>
        <v/>
      </c>
      <c r="V43" s="208"/>
      <c r="W43" s="209"/>
      <c r="X43" s="209"/>
      <c r="Y43" s="209"/>
      <c r="Z43" s="209"/>
      <c r="AA43" s="43" t="str">
        <f t="shared" ref="AA43:AA46" si="49">IF(V43&lt;&gt;"",AA42,"")</f>
        <v/>
      </c>
      <c r="AB43" s="208"/>
      <c r="AC43" s="209"/>
      <c r="AD43" s="209"/>
      <c r="AE43" s="209"/>
      <c r="AF43" s="209"/>
      <c r="AG43" s="43" t="str">
        <f t="shared" ref="AG43:AG46" si="50">IF(AB43&lt;&gt;"",AG42,"")</f>
        <v/>
      </c>
      <c r="AH43" s="208"/>
      <c r="AI43" s="209"/>
      <c r="AJ43" s="209"/>
      <c r="AK43" s="209"/>
      <c r="AL43" s="209"/>
      <c r="AM43" s="43" t="str">
        <f t="shared" ref="AM43:AM46" si="51">IF(AH43&lt;&gt;"",AM42,"")</f>
        <v/>
      </c>
      <c r="AN43" s="208"/>
      <c r="AO43" s="209"/>
      <c r="AP43" s="209"/>
      <c r="AQ43" s="227"/>
      <c r="AR43" s="208"/>
      <c r="AS43" s="209"/>
      <c r="AT43" s="227"/>
      <c r="AU43" s="208"/>
      <c r="AV43" s="88" t="str">
        <f>IF(AU43&lt;&gt;"",AV42,"")</f>
        <v/>
      </c>
      <c r="AW43" s="88" t="str">
        <f>IF(AU43&lt;&gt;"",AW42,"")</f>
        <v/>
      </c>
      <c r="AX43" s="88" t="str">
        <f>IF(AU43&lt;&gt;"",AX42,"")</f>
        <v/>
      </c>
      <c r="AY43" s="88" t="str">
        <f>IF(AU43&lt;&gt;"",AY42,"")</f>
        <v/>
      </c>
      <c r="AZ43" s="88" t="str">
        <f>IF(AU43&lt;&gt;"",AZ42,"")</f>
        <v/>
      </c>
      <c r="BA43" s="43" t="str">
        <f>IF(AU43&lt;&gt;"",BA42,"")</f>
        <v/>
      </c>
      <c r="BB43" s="434" t="str">
        <f t="shared" si="3"/>
        <v/>
      </c>
      <c r="BC43" s="7"/>
      <c r="BD43" s="88" t="str">
        <f>IF(BB42="","",ABS(BB43-BC42))</f>
        <v/>
      </c>
      <c r="BE43" s="88" t="str">
        <f>IF(BB42="","",RANK(BB43,BB42:BB45,0))</f>
        <v/>
      </c>
      <c r="BF43" s="70" t="str">
        <f t="shared" ref="BF43:BF46" si="52">IF(BB43="","",IF(BE43=1,"",BB43))</f>
        <v/>
      </c>
      <c r="BG43" s="1417"/>
      <c r="BH43" s="1406"/>
      <c r="BI43" s="1409"/>
      <c r="BJ43" s="803"/>
      <c r="BK43" s="803"/>
      <c r="BL43" s="803"/>
      <c r="BM43" s="803"/>
      <c r="BN43" s="1216"/>
    </row>
    <row r="44" spans="1:66" x14ac:dyDescent="0.2">
      <c r="A44" s="1228"/>
      <c r="B44" s="1418"/>
      <c r="C44" s="1019"/>
      <c r="D44" s="859"/>
      <c r="E44" s="884"/>
      <c r="F44" s="884"/>
      <c r="G44" s="79" t="s">
        <v>8</v>
      </c>
      <c r="H44" s="208"/>
      <c r="I44" s="72" t="str">
        <f>IF(K44&lt;&gt;"",I43,"")</f>
        <v/>
      </c>
      <c r="J44" s="88" t="str">
        <f>IF(K44&lt;&gt;"",J43,"")</f>
        <v/>
      </c>
      <c r="K44" s="227"/>
      <c r="L44" s="209"/>
      <c r="M44" s="209"/>
      <c r="N44" s="209"/>
      <c r="O44" s="227"/>
      <c r="P44" s="208"/>
      <c r="Q44" s="209"/>
      <c r="R44" s="209"/>
      <c r="S44" s="209"/>
      <c r="T44" s="209"/>
      <c r="U44" s="43" t="str">
        <f t="shared" si="10"/>
        <v/>
      </c>
      <c r="V44" s="208"/>
      <c r="W44" s="209"/>
      <c r="X44" s="209"/>
      <c r="Y44" s="209"/>
      <c r="Z44" s="209"/>
      <c r="AA44" s="43" t="str">
        <f t="shared" si="49"/>
        <v/>
      </c>
      <c r="AB44" s="208"/>
      <c r="AC44" s="209"/>
      <c r="AD44" s="209"/>
      <c r="AE44" s="209"/>
      <c r="AF44" s="209"/>
      <c r="AG44" s="43" t="str">
        <f t="shared" si="50"/>
        <v/>
      </c>
      <c r="AH44" s="208"/>
      <c r="AI44" s="209"/>
      <c r="AJ44" s="209"/>
      <c r="AK44" s="209"/>
      <c r="AL44" s="209"/>
      <c r="AM44" s="43" t="str">
        <f t="shared" si="51"/>
        <v/>
      </c>
      <c r="AN44" s="208"/>
      <c r="AO44" s="209"/>
      <c r="AP44" s="209"/>
      <c r="AQ44" s="227"/>
      <c r="AR44" s="208"/>
      <c r="AS44" s="209"/>
      <c r="AT44" s="227"/>
      <c r="AU44" s="208"/>
      <c r="AV44" s="88" t="str">
        <f>IF(AU44&lt;&gt;"",AV42,"")</f>
        <v/>
      </c>
      <c r="AW44" s="88" t="str">
        <f t="shared" ref="AW44" si="53">IF(AU44&lt;&gt;"",AW43,"")</f>
        <v/>
      </c>
      <c r="AX44" s="88" t="str">
        <f>IF(AU44&lt;&gt;"",AX42,"")</f>
        <v/>
      </c>
      <c r="AY44" s="88" t="str">
        <f>IF(AU43&lt;&gt;"",AY42,"")</f>
        <v/>
      </c>
      <c r="AZ44" s="88" t="str">
        <f>IF(AU44&lt;&gt;"",AZ42,"")</f>
        <v/>
      </c>
      <c r="BA44" s="43" t="str">
        <f>IF(AU44&lt;&gt;"",BA42,"")</f>
        <v/>
      </c>
      <c r="BB44" s="434" t="str">
        <f t="shared" si="3"/>
        <v/>
      </c>
      <c r="BC44" s="7"/>
      <c r="BD44" s="88" t="str">
        <f>IF(BB42="","",ABS(BB44-BC42))</f>
        <v/>
      </c>
      <c r="BE44" s="88" t="str">
        <f>IF(BB42="","",RANK(BB44,BB42:BB45,0))</f>
        <v/>
      </c>
      <c r="BF44" s="70" t="str">
        <f t="shared" si="52"/>
        <v/>
      </c>
      <c r="BG44" s="1417"/>
      <c r="BH44" s="1406"/>
      <c r="BI44" s="1409"/>
      <c r="BJ44" s="803"/>
      <c r="BK44" s="803"/>
      <c r="BL44" s="803"/>
      <c r="BM44" s="803"/>
      <c r="BN44" s="1216"/>
    </row>
    <row r="45" spans="1:66" x14ac:dyDescent="0.2">
      <c r="A45" s="1228"/>
      <c r="B45" s="1418"/>
      <c r="C45" s="1019"/>
      <c r="D45" s="859"/>
      <c r="E45" s="884"/>
      <c r="F45" s="884"/>
      <c r="G45" s="79" t="s">
        <v>5</v>
      </c>
      <c r="H45" s="208"/>
      <c r="I45" s="72" t="str">
        <f>IF(K45&lt;&gt;"",I44,"")</f>
        <v/>
      </c>
      <c r="J45" s="88" t="str">
        <f>IF(K45&lt;&gt;"",J44,"")</f>
        <v/>
      </c>
      <c r="K45" s="227"/>
      <c r="L45" s="209"/>
      <c r="M45" s="209"/>
      <c r="N45" s="209"/>
      <c r="O45" s="227"/>
      <c r="P45" s="208"/>
      <c r="Q45" s="209"/>
      <c r="R45" s="209"/>
      <c r="S45" s="209"/>
      <c r="T45" s="209"/>
      <c r="U45" s="43" t="str">
        <f t="shared" si="10"/>
        <v/>
      </c>
      <c r="V45" s="208"/>
      <c r="W45" s="209"/>
      <c r="X45" s="209"/>
      <c r="Y45" s="209"/>
      <c r="Z45" s="209"/>
      <c r="AA45" s="43" t="str">
        <f t="shared" si="49"/>
        <v/>
      </c>
      <c r="AB45" s="208"/>
      <c r="AC45" s="209"/>
      <c r="AD45" s="209"/>
      <c r="AE45" s="209"/>
      <c r="AF45" s="209"/>
      <c r="AG45" s="43" t="str">
        <f t="shared" si="50"/>
        <v/>
      </c>
      <c r="AH45" s="208"/>
      <c r="AI45" s="209"/>
      <c r="AJ45" s="209"/>
      <c r="AK45" s="209"/>
      <c r="AL45" s="209"/>
      <c r="AM45" s="43" t="str">
        <f t="shared" si="51"/>
        <v/>
      </c>
      <c r="AN45" s="208"/>
      <c r="AO45" s="209"/>
      <c r="AP45" s="209"/>
      <c r="AQ45" s="227"/>
      <c r="AR45" s="208"/>
      <c r="AS45" s="209"/>
      <c r="AT45" s="227"/>
      <c r="AU45" s="208"/>
      <c r="AV45" s="88" t="str">
        <f>IF(AU45&lt;&gt;"",AV42,"")</f>
        <v/>
      </c>
      <c r="AW45" s="88" t="str">
        <f>IF(AU45&lt;&gt;"",AW42,"")</f>
        <v/>
      </c>
      <c r="AX45" s="88" t="str">
        <f>IF(AU45&lt;&gt;"",AX42,"")</f>
        <v/>
      </c>
      <c r="AY45" s="88" t="str">
        <f>IF(AU45&lt;&gt;"",AY42,"")</f>
        <v/>
      </c>
      <c r="AZ45" s="88" t="str">
        <f>IF(AU45&lt;&gt;"",AZ42,"")</f>
        <v/>
      </c>
      <c r="BA45" s="43" t="str">
        <f>IF(AU45&lt;&gt;"",AZ42,"")</f>
        <v/>
      </c>
      <c r="BB45" s="434" t="str">
        <f t="shared" si="3"/>
        <v/>
      </c>
      <c r="BC45" s="7"/>
      <c r="BD45" s="88" t="str">
        <f>IF(BB42="","",ABS(BB45-BC42))</f>
        <v/>
      </c>
      <c r="BE45" s="88" t="str">
        <f>IF(BB42="","",RANK(BB45,BB42:BB45,0))</f>
        <v/>
      </c>
      <c r="BF45" s="70" t="str">
        <f t="shared" si="52"/>
        <v/>
      </c>
      <c r="BG45" s="1417"/>
      <c r="BH45" s="1406"/>
      <c r="BI45" s="1409"/>
      <c r="BJ45" s="803"/>
      <c r="BK45" s="803"/>
      <c r="BL45" s="803"/>
      <c r="BM45" s="803"/>
      <c r="BN45" s="1216"/>
    </row>
    <row r="46" spans="1:66" ht="16" thickBot="1" x14ac:dyDescent="0.25">
      <c r="A46" s="1229"/>
      <c r="B46" s="1430"/>
      <c r="C46" s="1020"/>
      <c r="D46" s="1419"/>
      <c r="E46" s="885"/>
      <c r="F46" s="885"/>
      <c r="G46" s="86" t="s">
        <v>6</v>
      </c>
      <c r="H46" s="212"/>
      <c r="I46" s="253" t="str">
        <f>IF(K46&lt;&gt;"",I45,"")</f>
        <v/>
      </c>
      <c r="J46" s="347" t="str">
        <f>IF(K46&lt;&gt;"",J45,"")</f>
        <v/>
      </c>
      <c r="K46" s="242"/>
      <c r="L46" s="213"/>
      <c r="M46" s="213"/>
      <c r="N46" s="213"/>
      <c r="O46" s="242"/>
      <c r="P46" s="212"/>
      <c r="Q46" s="213"/>
      <c r="R46" s="213"/>
      <c r="S46" s="213"/>
      <c r="T46" s="213"/>
      <c r="U46" s="593" t="str">
        <f t="shared" si="10"/>
        <v/>
      </c>
      <c r="V46" s="212"/>
      <c r="W46" s="213"/>
      <c r="X46" s="213"/>
      <c r="Y46" s="213"/>
      <c r="Z46" s="213"/>
      <c r="AA46" s="593" t="str">
        <f t="shared" si="49"/>
        <v/>
      </c>
      <c r="AB46" s="212"/>
      <c r="AC46" s="213"/>
      <c r="AD46" s="213"/>
      <c r="AE46" s="213"/>
      <c r="AF46" s="213"/>
      <c r="AG46" s="593" t="str">
        <f t="shared" si="50"/>
        <v/>
      </c>
      <c r="AH46" s="212"/>
      <c r="AI46" s="213"/>
      <c r="AJ46" s="213"/>
      <c r="AK46" s="213"/>
      <c r="AL46" s="213"/>
      <c r="AM46" s="593" t="str">
        <f t="shared" si="51"/>
        <v/>
      </c>
      <c r="AN46" s="212"/>
      <c r="AO46" s="213"/>
      <c r="AP46" s="213"/>
      <c r="AQ46" s="242"/>
      <c r="AR46" s="212"/>
      <c r="AS46" s="213"/>
      <c r="AT46" s="242"/>
      <c r="AU46" s="212"/>
      <c r="AV46" s="347" t="str">
        <f>IF(AU46&lt;&gt;"",AV42,"")</f>
        <v/>
      </c>
      <c r="AW46" s="347" t="str">
        <f>IF(AU46&lt;&gt;"",AW42,"")</f>
        <v/>
      </c>
      <c r="AX46" s="347" t="str">
        <f>IF(AU46&lt;&gt;"",AX42,"")</f>
        <v/>
      </c>
      <c r="AY46" s="347" t="str">
        <f>IF(AU45&lt;&gt;"",AY42,"")</f>
        <v/>
      </c>
      <c r="AZ46" s="347" t="str">
        <f>IF(AU46&lt;&gt;"",AZ42,"")</f>
        <v/>
      </c>
      <c r="BA46" s="593" t="str">
        <f>IF(AU46&lt;&gt;"",AZ42,"")</f>
        <v/>
      </c>
      <c r="BB46" s="441" t="str">
        <f t="shared" si="3"/>
        <v/>
      </c>
      <c r="BC46" s="8"/>
      <c r="BD46" s="347" t="str">
        <f>IF(BB42="","",ABS(BB46-BC42))</f>
        <v/>
      </c>
      <c r="BE46" s="347" t="str">
        <f>IF(BB42="","",RANK(BB46,BB42:BB45,0))</f>
        <v/>
      </c>
      <c r="BF46" s="254" t="str">
        <f t="shared" si="52"/>
        <v/>
      </c>
      <c r="BG46" s="1433"/>
      <c r="BH46" s="1407"/>
      <c r="BI46" s="1410"/>
      <c r="BJ46" s="804"/>
      <c r="BK46" s="804"/>
      <c r="BL46" s="804"/>
      <c r="BM46" s="804"/>
      <c r="BN46" s="1217"/>
    </row>
    <row r="47" spans="1:66" x14ac:dyDescent="0.2">
      <c r="A47" s="892" t="str">
        <f>IF(B47="","",INDEX('Names And Totals'!$A$9:$A$108,MATCH(Masters!B47,'Names And Totals'!$B$9:$B$108,0)))</f>
        <v/>
      </c>
      <c r="B47" s="1411"/>
      <c r="C47" s="846" t="str">
        <f>IF(B47="","",IF(BK47="","",INDEX('Names And Totals'!$E$9:$E$108,MATCH(Masters!B47,'Names And Totals'!$B$9:$B$108,0))))</f>
        <v/>
      </c>
      <c r="D47" s="1414" t="str">
        <f>IF(B47="","",IF(BN47="DQ","DQ",IF(BK47="","",RANK(BK47,$BK$12:$BK$57,0))))</f>
        <v/>
      </c>
      <c r="E47" s="861" t="str">
        <f>IF(BL47="","",IF(BN47="DQ","DQ",RANK(BL47,$BL$12:$BL$57,0)))</f>
        <v/>
      </c>
      <c r="F47" s="861" t="str">
        <f>IF(BM47="","",IF(BN47="DQ","DQ",RANK(BM47,$BM$12:$BM$57,0)))</f>
        <v/>
      </c>
      <c r="G47" s="82" t="s">
        <v>7</v>
      </c>
      <c r="H47" s="243"/>
      <c r="I47" s="243"/>
      <c r="J47" s="240"/>
      <c r="K47" s="244"/>
      <c r="L47" s="229"/>
      <c r="M47" s="229"/>
      <c r="N47" s="229"/>
      <c r="O47" s="230"/>
      <c r="P47" s="228"/>
      <c r="Q47" s="229"/>
      <c r="R47" s="229"/>
      <c r="S47" s="229"/>
      <c r="T47" s="229"/>
      <c r="U47" s="230"/>
      <c r="V47" s="228"/>
      <c r="W47" s="229"/>
      <c r="X47" s="229"/>
      <c r="Y47" s="229"/>
      <c r="Z47" s="229"/>
      <c r="AA47" s="230"/>
      <c r="AB47" s="228"/>
      <c r="AC47" s="229"/>
      <c r="AD47" s="229"/>
      <c r="AE47" s="229"/>
      <c r="AF47" s="229"/>
      <c r="AG47" s="230"/>
      <c r="AH47" s="228"/>
      <c r="AI47" s="229"/>
      <c r="AJ47" s="229"/>
      <c r="AK47" s="229"/>
      <c r="AL47" s="229"/>
      <c r="AM47" s="231"/>
      <c r="AN47" s="240"/>
      <c r="AO47" s="240"/>
      <c r="AP47" s="240"/>
      <c r="AQ47" s="240"/>
      <c r="AR47" s="240"/>
      <c r="AS47" s="240"/>
      <c r="AT47" s="231"/>
      <c r="AU47" s="240"/>
      <c r="AV47" s="240"/>
      <c r="AW47" s="240"/>
      <c r="AX47" s="240"/>
      <c r="AY47" s="240"/>
      <c r="AZ47" s="240"/>
      <c r="BA47" s="244"/>
      <c r="BB47" s="436" t="str">
        <f t="shared" si="3"/>
        <v/>
      </c>
      <c r="BC47" s="114" t="str">
        <f>IF(BB47="","",AVERAGE(BB47:BB50))</f>
        <v/>
      </c>
      <c r="BD47" s="90" t="str">
        <f>IF(BB47="","",ABS(BB47-BC47))</f>
        <v/>
      </c>
      <c r="BE47" s="90" t="str">
        <f>IF(BB47="","",RANK(BB47,BB47:BB50,0))</f>
        <v/>
      </c>
      <c r="BF47" s="74" t="str">
        <f>IF(BB47="","",IF(BE47=1,"",BB47))</f>
        <v/>
      </c>
      <c r="BG47" s="1420"/>
      <c r="BH47" s="1423"/>
      <c r="BI47" s="1426"/>
      <c r="BJ47" s="805" t="str">
        <f>IF(BG47="","",IF(BG47="TO","TO",BG47*60+BH47+BI47/100))</f>
        <v/>
      </c>
      <c r="BK47" s="805" t="str">
        <f t="shared" ref="BK47" si="54">IF(BB47="","",IF(BN47="DQ","DQ",IF(AVERAGE(BB47:BB51)&lt;0,0,IF(BB48="",BB47,IF(BB49="",AVERAGE(BB47:BB48),IF(BB50="",AVERAGE(BB47:BB49),IF(BB51="",AVERAGE(BF47:BF50),TRIMMEAN(BB47:BB51,0.4))))))))</f>
        <v/>
      </c>
      <c r="BL47" s="805" t="str">
        <f>IF(B47="","",IF(BN47="DQ","DQ",IF(C47="Female","",BK47)))</f>
        <v/>
      </c>
      <c r="BM47" s="805" t="str">
        <f>IF(B47="","",IF(BN47="DQ","DQ",IF(C47="Male","",BK47)))</f>
        <v/>
      </c>
      <c r="BN47" s="1207"/>
    </row>
    <row r="48" spans="1:66" x14ac:dyDescent="0.2">
      <c r="A48" s="893"/>
      <c r="B48" s="1412"/>
      <c r="C48" s="847"/>
      <c r="D48" s="1415"/>
      <c r="E48" s="862"/>
      <c r="F48" s="862"/>
      <c r="G48" s="83" t="s">
        <v>4</v>
      </c>
      <c r="H48" s="210"/>
      <c r="I48" s="77" t="str">
        <f>IF(K48&lt;&gt;"",I47,"")</f>
        <v/>
      </c>
      <c r="J48" s="89" t="str">
        <f>IF(K48&lt;&gt;"",J47,"")</f>
        <v/>
      </c>
      <c r="K48" s="231"/>
      <c r="L48" s="211"/>
      <c r="M48" s="211"/>
      <c r="N48" s="211"/>
      <c r="O48" s="231"/>
      <c r="P48" s="210"/>
      <c r="Q48" s="211"/>
      <c r="R48" s="211"/>
      <c r="S48" s="211"/>
      <c r="T48" s="211"/>
      <c r="U48" s="44" t="str">
        <f t="shared" si="10"/>
        <v/>
      </c>
      <c r="V48" s="210"/>
      <c r="W48" s="211"/>
      <c r="X48" s="211"/>
      <c r="Y48" s="211"/>
      <c r="Z48" s="211"/>
      <c r="AA48" s="44" t="str">
        <f t="shared" ref="AA48:AA51" si="55">IF(V48&lt;&gt;"",AA47,"")</f>
        <v/>
      </c>
      <c r="AB48" s="210"/>
      <c r="AC48" s="211"/>
      <c r="AD48" s="211"/>
      <c r="AE48" s="211"/>
      <c r="AF48" s="211"/>
      <c r="AG48" s="44" t="str">
        <f>IF(AB48&lt;&gt;"",AG47,"")</f>
        <v/>
      </c>
      <c r="AH48" s="210"/>
      <c r="AI48" s="211"/>
      <c r="AJ48" s="211"/>
      <c r="AK48" s="211"/>
      <c r="AL48" s="211"/>
      <c r="AM48" s="44" t="str">
        <f t="shared" ref="AM48:AM51" si="56">IF(AH48&lt;&gt;"",AM47,"")</f>
        <v/>
      </c>
      <c r="AN48" s="240"/>
      <c r="AO48" s="240"/>
      <c r="AP48" s="240"/>
      <c r="AQ48" s="240"/>
      <c r="AR48" s="240"/>
      <c r="AS48" s="240"/>
      <c r="AT48" s="231"/>
      <c r="AU48" s="240"/>
      <c r="AV48" s="89" t="str">
        <f>IF(AU48&lt;&gt;"",AV47,"")</f>
        <v/>
      </c>
      <c r="AW48" s="89" t="str">
        <f>IF(AU48&lt;&gt;"",AW47,"")</f>
        <v/>
      </c>
      <c r="AX48" s="89" t="str">
        <f>IF(AU48&lt;&gt;"",AX47,"")</f>
        <v/>
      </c>
      <c r="AY48" s="89" t="str">
        <f>IF(AU48&lt;&gt;"",AY47,"")</f>
        <v/>
      </c>
      <c r="AZ48" s="89" t="str">
        <f>IF(AU48&lt;&gt;"",AZ47,"")</f>
        <v/>
      </c>
      <c r="BA48" s="44" t="str">
        <f>IF(AU48&lt;&gt;"",BA47,"")</f>
        <v/>
      </c>
      <c r="BB48" s="437" t="str">
        <f t="shared" si="3"/>
        <v/>
      </c>
      <c r="BC48" s="11"/>
      <c r="BD48" s="89" t="str">
        <f>IF(BB47="","",ABS(BB48-BC47))</f>
        <v/>
      </c>
      <c r="BE48" s="89" t="str">
        <f>IF(BB47="","",RANK(BB48,BB47:BB50,0))</f>
        <v/>
      </c>
      <c r="BF48" s="75" t="str">
        <f t="shared" ref="BF48:BF51" si="57">IF(BB48="","",IF(BE48=1,"",BB48))</f>
        <v/>
      </c>
      <c r="BG48" s="1421"/>
      <c r="BH48" s="1424"/>
      <c r="BI48" s="1427"/>
      <c r="BJ48" s="806"/>
      <c r="BK48" s="806"/>
      <c r="BL48" s="806"/>
      <c r="BM48" s="806"/>
      <c r="BN48" s="1208"/>
    </row>
    <row r="49" spans="1:66" x14ac:dyDescent="0.2">
      <c r="A49" s="893"/>
      <c r="B49" s="1412"/>
      <c r="C49" s="847"/>
      <c r="D49" s="1415"/>
      <c r="E49" s="862"/>
      <c r="F49" s="862"/>
      <c r="G49" s="83" t="s">
        <v>8</v>
      </c>
      <c r="H49" s="210"/>
      <c r="I49" s="77" t="str">
        <f>IF(K49&lt;&gt;"",I48,"")</f>
        <v/>
      </c>
      <c r="J49" s="89" t="str">
        <f>IF(K49&lt;&gt;"",J48,"")</f>
        <v/>
      </c>
      <c r="K49" s="231"/>
      <c r="L49" s="211"/>
      <c r="M49" s="211"/>
      <c r="N49" s="211"/>
      <c r="O49" s="231"/>
      <c r="P49" s="210"/>
      <c r="Q49" s="211"/>
      <c r="R49" s="211"/>
      <c r="S49" s="211"/>
      <c r="T49" s="211"/>
      <c r="U49" s="44" t="str">
        <f t="shared" si="10"/>
        <v/>
      </c>
      <c r="V49" s="210"/>
      <c r="W49" s="211"/>
      <c r="X49" s="211"/>
      <c r="Y49" s="211"/>
      <c r="Z49" s="211"/>
      <c r="AA49" s="44" t="str">
        <f t="shared" si="55"/>
        <v/>
      </c>
      <c r="AB49" s="210"/>
      <c r="AC49" s="211"/>
      <c r="AD49" s="211"/>
      <c r="AE49" s="211"/>
      <c r="AF49" s="211"/>
      <c r="AG49" s="44" t="str">
        <f t="shared" ref="AG49:AG51" si="58">IF(AB49&lt;&gt;"",AG48,"")</f>
        <v/>
      </c>
      <c r="AH49" s="210"/>
      <c r="AI49" s="211"/>
      <c r="AJ49" s="211"/>
      <c r="AK49" s="211"/>
      <c r="AL49" s="211"/>
      <c r="AM49" s="44" t="str">
        <f t="shared" si="56"/>
        <v/>
      </c>
      <c r="AN49" s="240"/>
      <c r="AO49" s="240"/>
      <c r="AP49" s="240"/>
      <c r="AQ49" s="240"/>
      <c r="AR49" s="240"/>
      <c r="AS49" s="240"/>
      <c r="AT49" s="231"/>
      <c r="AU49" s="240"/>
      <c r="AV49" s="89" t="str">
        <f>IF(AU49&lt;&gt;"",AV47,"")</f>
        <v/>
      </c>
      <c r="AW49" s="89" t="str">
        <f t="shared" ref="AW49" si="59">IF(AU49&lt;&gt;"",AW48,"")</f>
        <v/>
      </c>
      <c r="AX49" s="89" t="str">
        <f>IF(AU49&lt;&gt;"",AX47,"")</f>
        <v/>
      </c>
      <c r="AY49" s="89" t="str">
        <f>IF(AU48&lt;&gt;"",AY47,"")</f>
        <v/>
      </c>
      <c r="AZ49" s="89" t="str">
        <f>IF(AU49&lt;&gt;"",AZ47,"")</f>
        <v/>
      </c>
      <c r="BA49" s="44" t="str">
        <f>IF(AU49&lt;&gt;"",BA47,"")</f>
        <v/>
      </c>
      <c r="BB49" s="437" t="str">
        <f t="shared" si="3"/>
        <v/>
      </c>
      <c r="BC49" s="11"/>
      <c r="BD49" s="89" t="str">
        <f>IF(BB47="","",ABS(BB49-BC47))</f>
        <v/>
      </c>
      <c r="BE49" s="89" t="str">
        <f>IF(BB47="","",RANK(BB49,BB47:BB50,0))</f>
        <v/>
      </c>
      <c r="BF49" s="75" t="str">
        <f t="shared" si="57"/>
        <v/>
      </c>
      <c r="BG49" s="1421"/>
      <c r="BH49" s="1424"/>
      <c r="BI49" s="1427"/>
      <c r="BJ49" s="806"/>
      <c r="BK49" s="806"/>
      <c r="BL49" s="806"/>
      <c r="BM49" s="806"/>
      <c r="BN49" s="1208"/>
    </row>
    <row r="50" spans="1:66" x14ac:dyDescent="0.2">
      <c r="A50" s="893"/>
      <c r="B50" s="1412"/>
      <c r="C50" s="847"/>
      <c r="D50" s="1415"/>
      <c r="E50" s="862"/>
      <c r="F50" s="862"/>
      <c r="G50" s="83" t="s">
        <v>5</v>
      </c>
      <c r="H50" s="210"/>
      <c r="I50" s="77" t="str">
        <f>IF(K50&lt;&gt;"",I49,"")</f>
        <v/>
      </c>
      <c r="J50" s="89" t="str">
        <f>IF(K50&lt;&gt;"",J49,"")</f>
        <v/>
      </c>
      <c r="K50" s="231"/>
      <c r="L50" s="211"/>
      <c r="M50" s="211"/>
      <c r="N50" s="211"/>
      <c r="O50" s="231"/>
      <c r="P50" s="210"/>
      <c r="Q50" s="211"/>
      <c r="R50" s="211"/>
      <c r="S50" s="211"/>
      <c r="T50" s="211"/>
      <c r="U50" s="44" t="str">
        <f t="shared" si="10"/>
        <v/>
      </c>
      <c r="V50" s="210"/>
      <c r="W50" s="211"/>
      <c r="X50" s="211"/>
      <c r="Y50" s="211"/>
      <c r="Z50" s="211"/>
      <c r="AA50" s="44" t="str">
        <f t="shared" si="55"/>
        <v/>
      </c>
      <c r="AB50" s="210"/>
      <c r="AC50" s="211"/>
      <c r="AD50" s="211"/>
      <c r="AE50" s="211"/>
      <c r="AF50" s="211"/>
      <c r="AG50" s="44" t="str">
        <f t="shared" si="58"/>
        <v/>
      </c>
      <c r="AH50" s="210"/>
      <c r="AI50" s="211"/>
      <c r="AJ50" s="211"/>
      <c r="AK50" s="211"/>
      <c r="AL50" s="211"/>
      <c r="AM50" s="44" t="str">
        <f t="shared" si="56"/>
        <v/>
      </c>
      <c r="AN50" s="240"/>
      <c r="AO50" s="240"/>
      <c r="AP50" s="240"/>
      <c r="AQ50" s="240"/>
      <c r="AR50" s="240"/>
      <c r="AS50" s="240"/>
      <c r="AT50" s="231"/>
      <c r="AU50" s="240"/>
      <c r="AV50" s="89" t="str">
        <f>IF(AU50&lt;&gt;"",AV47,"")</f>
        <v/>
      </c>
      <c r="AW50" s="89" t="str">
        <f>IF(AU50&lt;&gt;"",AW47,"")</f>
        <v/>
      </c>
      <c r="AX50" s="89" t="str">
        <f>IF(AU50&lt;&gt;"",AX47,"")</f>
        <v/>
      </c>
      <c r="AY50" s="89" t="str">
        <f>IF(AU50&lt;&gt;"",AY47,"")</f>
        <v/>
      </c>
      <c r="AZ50" s="89" t="str">
        <f>IF(AU50&lt;&gt;"",AZ47,"")</f>
        <v/>
      </c>
      <c r="BA50" s="44" t="str">
        <f>IF(AU50&lt;&gt;"",AZ47,"")</f>
        <v/>
      </c>
      <c r="BB50" s="437" t="str">
        <f t="shared" si="3"/>
        <v/>
      </c>
      <c r="BC50" s="11"/>
      <c r="BD50" s="89" t="str">
        <f>IF(BB47="","",ABS(BB50-BC47))</f>
        <v/>
      </c>
      <c r="BE50" s="89" t="str">
        <f>IF(BB47="","",RANK(BB50,BB47:BB50,0))</f>
        <v/>
      </c>
      <c r="BF50" s="75" t="str">
        <f t="shared" si="57"/>
        <v/>
      </c>
      <c r="BG50" s="1421"/>
      <c r="BH50" s="1424"/>
      <c r="BI50" s="1427"/>
      <c r="BJ50" s="806"/>
      <c r="BK50" s="806"/>
      <c r="BL50" s="806"/>
      <c r="BM50" s="806"/>
      <c r="BN50" s="1208"/>
    </row>
    <row r="51" spans="1:66" ht="16" thickBot="1" x14ac:dyDescent="0.25">
      <c r="A51" s="894"/>
      <c r="B51" s="1413"/>
      <c r="C51" s="848"/>
      <c r="D51" s="1416"/>
      <c r="E51" s="863"/>
      <c r="F51" s="863"/>
      <c r="G51" s="84" t="s">
        <v>6</v>
      </c>
      <c r="H51" s="245"/>
      <c r="I51" s="78" t="str">
        <f>IF(K51&lt;&gt;"",I50,"")</f>
        <v/>
      </c>
      <c r="J51" s="91" t="str">
        <f>IF(K51&lt;&gt;"",J50,"")</f>
        <v/>
      </c>
      <c r="K51" s="247"/>
      <c r="L51" s="239"/>
      <c r="M51" s="239"/>
      <c r="N51" s="239"/>
      <c r="O51" s="250"/>
      <c r="P51" s="251"/>
      <c r="Q51" s="239"/>
      <c r="R51" s="239"/>
      <c r="S51" s="239"/>
      <c r="T51" s="239"/>
      <c r="U51" s="115" t="str">
        <f t="shared" si="10"/>
        <v/>
      </c>
      <c r="V51" s="251"/>
      <c r="W51" s="239"/>
      <c r="X51" s="239"/>
      <c r="Y51" s="239"/>
      <c r="Z51" s="239"/>
      <c r="AA51" s="115" t="str">
        <f t="shared" si="55"/>
        <v/>
      </c>
      <c r="AB51" s="251"/>
      <c r="AC51" s="239"/>
      <c r="AD51" s="239"/>
      <c r="AE51" s="239"/>
      <c r="AF51" s="239"/>
      <c r="AG51" s="115" t="str">
        <f t="shared" si="58"/>
        <v/>
      </c>
      <c r="AH51" s="251"/>
      <c r="AI51" s="239"/>
      <c r="AJ51" s="239"/>
      <c r="AK51" s="239"/>
      <c r="AL51" s="239"/>
      <c r="AM51" s="115" t="str">
        <f t="shared" si="56"/>
        <v/>
      </c>
      <c r="AN51" s="240"/>
      <c r="AO51" s="240"/>
      <c r="AP51" s="240"/>
      <c r="AQ51" s="240"/>
      <c r="AR51" s="240"/>
      <c r="AS51" s="240"/>
      <c r="AT51" s="250"/>
      <c r="AU51" s="251"/>
      <c r="AV51" s="91" t="str">
        <f>IF(AU51&lt;&gt;"",AV47,"")</f>
        <v/>
      </c>
      <c r="AW51" s="91" t="str">
        <f>IF(AU51&lt;&gt;"",AW47,"")</f>
        <v/>
      </c>
      <c r="AX51" s="91" t="str">
        <f>IF(AU51&lt;&gt;"",AX47,"")</f>
        <v/>
      </c>
      <c r="AY51" s="91" t="str">
        <f>IF(AU50&lt;&gt;"",AY47,"")</f>
        <v/>
      </c>
      <c r="AZ51" s="91" t="str">
        <f>IF(AU51&lt;&gt;"",AZ47,"")</f>
        <v/>
      </c>
      <c r="BA51" s="115" t="str">
        <f>IF(AU51&lt;&gt;"",AZ47,"")</f>
        <v/>
      </c>
      <c r="BB51" s="438" t="str">
        <f t="shared" si="3"/>
        <v/>
      </c>
      <c r="BC51" s="116"/>
      <c r="BD51" s="91" t="str">
        <f>IF(BB47="","",ABS(BB51-BC47))</f>
        <v/>
      </c>
      <c r="BE51" s="91" t="str">
        <f>IF(BB47="","",RANK(BB51,BB47:BB50,0))</f>
        <v/>
      </c>
      <c r="BF51" s="76" t="str">
        <f t="shared" si="57"/>
        <v/>
      </c>
      <c r="BG51" s="1422"/>
      <c r="BH51" s="1425"/>
      <c r="BI51" s="1428"/>
      <c r="BJ51" s="807"/>
      <c r="BK51" s="807"/>
      <c r="BL51" s="807"/>
      <c r="BM51" s="807"/>
      <c r="BN51" s="1209"/>
    </row>
    <row r="52" spans="1:66" x14ac:dyDescent="0.2">
      <c r="A52" s="1215" t="str">
        <f>IF(B52="","",INDEX('Names And Totals'!$A$9:$A$108,MATCH(Masters!B52,'Names And Totals'!$B$9:$B$108,0)))</f>
        <v/>
      </c>
      <c r="B52" s="1429"/>
      <c r="C52" s="1018" t="str">
        <f>IF(B52="","",IF(BK52="","",INDEX('Names And Totals'!$E$9:$E$108,MATCH(Masters!B52,'Names And Totals'!$B$9:$B$108,0))))</f>
        <v/>
      </c>
      <c r="D52" s="1431" t="str">
        <f>IF(B52="","",IF(BN52="DQ","DQ",IF(BK52="","",RANK(BK52,$BK$12:$BK$57,0))))</f>
        <v/>
      </c>
      <c r="E52" s="883" t="str">
        <f>IF(BL52="","",IF(BN52="DQ","DQ",RANK(BL52,$BL$12:$BL$57,0)))</f>
        <v/>
      </c>
      <c r="F52" s="883" t="str">
        <f>IF(BM52="","",IF(BN52="DQ","DQ",RANK(BM52,$BM$12:$BM$57,0)))</f>
        <v/>
      </c>
      <c r="G52" s="69" t="s">
        <v>7</v>
      </c>
      <c r="H52" s="235"/>
      <c r="I52" s="235"/>
      <c r="J52" s="241"/>
      <c r="K52" s="236"/>
      <c r="L52" s="241"/>
      <c r="M52" s="241"/>
      <c r="N52" s="241"/>
      <c r="O52" s="236"/>
      <c r="P52" s="235"/>
      <c r="Q52" s="241"/>
      <c r="R52" s="241"/>
      <c r="S52" s="241"/>
      <c r="T52" s="241"/>
      <c r="U52" s="236"/>
      <c r="V52" s="235"/>
      <c r="W52" s="241"/>
      <c r="X52" s="241"/>
      <c r="Y52" s="241"/>
      <c r="Z52" s="241"/>
      <c r="AA52" s="236"/>
      <c r="AB52" s="235"/>
      <c r="AC52" s="241"/>
      <c r="AD52" s="241"/>
      <c r="AE52" s="241"/>
      <c r="AF52" s="241"/>
      <c r="AG52" s="236"/>
      <c r="AH52" s="235"/>
      <c r="AI52" s="241"/>
      <c r="AJ52" s="241"/>
      <c r="AK52" s="241"/>
      <c r="AL52" s="241"/>
      <c r="AM52" s="227"/>
      <c r="AN52" s="235"/>
      <c r="AO52" s="241"/>
      <c r="AP52" s="241"/>
      <c r="AQ52" s="236"/>
      <c r="AR52" s="235"/>
      <c r="AS52" s="241"/>
      <c r="AT52" s="236"/>
      <c r="AU52" s="232"/>
      <c r="AV52" s="233"/>
      <c r="AW52" s="233"/>
      <c r="AX52" s="233"/>
      <c r="AY52" s="233"/>
      <c r="AZ52" s="241"/>
      <c r="BA52" s="234"/>
      <c r="BB52" s="440" t="str">
        <f t="shared" si="3"/>
        <v/>
      </c>
      <c r="BC52" s="118" t="str">
        <f>IF(BB52="","",AVERAGE(BB52:BB55))</f>
        <v/>
      </c>
      <c r="BD52" s="87" t="str">
        <f>IF(BB52="","",ABS(BB52-BC52))</f>
        <v/>
      </c>
      <c r="BE52" s="87" t="str">
        <f>IF(BB52="","",RANK(BB52,BB52:BB55,0))</f>
        <v/>
      </c>
      <c r="BF52" s="592" t="str">
        <f>IF(BB52="","",IF(BE52=1,"",BB52))</f>
        <v/>
      </c>
      <c r="BG52" s="1432"/>
      <c r="BH52" s="1405"/>
      <c r="BI52" s="1408"/>
      <c r="BJ52" s="802" t="str">
        <f>IF(BG52="","",IF(BG52="TO","TO",BG52*60+BH52+BI52/100))</f>
        <v/>
      </c>
      <c r="BK52" s="802" t="str">
        <f t="shared" ref="BK52" si="60">IF(BB52="","",IF(BN52="DQ","DQ",IF(AVERAGE(BB52:BB56)&lt;0,0,IF(BB53="",BB52,IF(BB54="",AVERAGE(BB52:BB53),IF(BB55="",AVERAGE(BB52:BB54),IF(BB56="",AVERAGE(BF52:BF55),TRIMMEAN(BB52:BB56,0.4))))))))</f>
        <v/>
      </c>
      <c r="BL52" s="802" t="str">
        <f>IF(B52="","",IF(BN52="DQ","DQ",IF(C52="Female","",BK52)))</f>
        <v/>
      </c>
      <c r="BM52" s="802" t="str">
        <f>IF(B52="","",IF(BN52="DQ","DQ",IF(C52="Male","",BK52)))</f>
        <v/>
      </c>
      <c r="BN52" s="1215"/>
    </row>
    <row r="53" spans="1:66" x14ac:dyDescent="0.2">
      <c r="A53" s="1216"/>
      <c r="B53" s="1418"/>
      <c r="C53" s="1019"/>
      <c r="D53" s="859"/>
      <c r="E53" s="884"/>
      <c r="F53" s="884"/>
      <c r="G53" s="79" t="s">
        <v>4</v>
      </c>
      <c r="H53" s="208"/>
      <c r="I53" s="72" t="str">
        <f>IF(K53&lt;&gt;"",I52,"")</f>
        <v/>
      </c>
      <c r="J53" s="88" t="str">
        <f>IF(K53&lt;&gt;"",J52,"")</f>
        <v/>
      </c>
      <c r="K53" s="227"/>
      <c r="L53" s="209"/>
      <c r="M53" s="209"/>
      <c r="N53" s="209"/>
      <c r="O53" s="227"/>
      <c r="P53" s="208"/>
      <c r="Q53" s="209"/>
      <c r="R53" s="209"/>
      <c r="S53" s="209"/>
      <c r="T53" s="209"/>
      <c r="U53" s="43" t="str">
        <f t="shared" si="10"/>
        <v/>
      </c>
      <c r="V53" s="208"/>
      <c r="W53" s="209"/>
      <c r="X53" s="209"/>
      <c r="Y53" s="209"/>
      <c r="Z53" s="209"/>
      <c r="AA53" s="43" t="str">
        <f t="shared" ref="AA53:AA56" si="61">IF(V53&lt;&gt;"",AA52,"")</f>
        <v/>
      </c>
      <c r="AB53" s="208"/>
      <c r="AC53" s="209"/>
      <c r="AD53" s="209"/>
      <c r="AE53" s="209"/>
      <c r="AF53" s="209"/>
      <c r="AG53" s="43" t="str">
        <f t="shared" ref="AG53:AG56" si="62">IF(AB53&lt;&gt;"",AG52,"")</f>
        <v/>
      </c>
      <c r="AH53" s="208"/>
      <c r="AI53" s="209"/>
      <c r="AJ53" s="209"/>
      <c r="AK53" s="209"/>
      <c r="AL53" s="209"/>
      <c r="AM53" s="43" t="str">
        <f t="shared" ref="AM53:AM56" si="63">IF(AH53&lt;&gt;"",AM52,"")</f>
        <v/>
      </c>
      <c r="AN53" s="208"/>
      <c r="AO53" s="209"/>
      <c r="AP53" s="209"/>
      <c r="AQ53" s="227"/>
      <c r="AR53" s="208"/>
      <c r="AS53" s="209"/>
      <c r="AT53" s="227"/>
      <c r="AU53" s="208"/>
      <c r="AV53" s="88" t="str">
        <f>IF(AU53&lt;&gt;"",AV52,"")</f>
        <v/>
      </c>
      <c r="AW53" s="88" t="str">
        <f>IF(AU53&lt;&gt;"",AW52,"")</f>
        <v/>
      </c>
      <c r="AX53" s="88" t="str">
        <f>IF(AU53&lt;&gt;"",AX52,"")</f>
        <v/>
      </c>
      <c r="AY53" s="88" t="str">
        <f>IF(AU53&lt;&gt;"",AY52,"")</f>
        <v/>
      </c>
      <c r="AZ53" s="88" t="str">
        <f>IF(AU53&lt;&gt;"",AZ52,"")</f>
        <v/>
      </c>
      <c r="BA53" s="88" t="str">
        <f>IF(AU53&lt;&gt;"",BA52,"")</f>
        <v/>
      </c>
      <c r="BB53" s="434" t="str">
        <f t="shared" si="3"/>
        <v/>
      </c>
      <c r="BC53" s="7"/>
      <c r="BD53" s="88" t="str">
        <f>IF(BB52="","",ABS(BB53-BC52))</f>
        <v/>
      </c>
      <c r="BE53" s="88" t="str">
        <f>IF(BB52="","",RANK(BB53,BB52:BB55,0))</f>
        <v/>
      </c>
      <c r="BF53" s="70" t="str">
        <f t="shared" ref="BF53:BF56" si="64">IF(BB53="","",IF(BE53=1,"",BB53))</f>
        <v/>
      </c>
      <c r="BG53" s="1417"/>
      <c r="BH53" s="1406"/>
      <c r="BI53" s="1409"/>
      <c r="BJ53" s="803"/>
      <c r="BK53" s="803"/>
      <c r="BL53" s="803"/>
      <c r="BM53" s="803"/>
      <c r="BN53" s="1216"/>
    </row>
    <row r="54" spans="1:66" x14ac:dyDescent="0.2">
      <c r="A54" s="1216"/>
      <c r="B54" s="1418"/>
      <c r="C54" s="1019"/>
      <c r="D54" s="859"/>
      <c r="E54" s="884"/>
      <c r="F54" s="884"/>
      <c r="G54" s="79" t="s">
        <v>8</v>
      </c>
      <c r="H54" s="208"/>
      <c r="I54" s="72" t="str">
        <f>IF(K54&lt;&gt;"",I53,"")</f>
        <v/>
      </c>
      <c r="J54" s="88" t="str">
        <f>IF(K54&lt;&gt;"",J53,"")</f>
        <v/>
      </c>
      <c r="K54" s="227"/>
      <c r="L54" s="209"/>
      <c r="M54" s="209"/>
      <c r="N54" s="209"/>
      <c r="O54" s="227"/>
      <c r="P54" s="208"/>
      <c r="Q54" s="209"/>
      <c r="R54" s="209"/>
      <c r="S54" s="209"/>
      <c r="T54" s="209"/>
      <c r="U54" s="43" t="str">
        <f t="shared" si="10"/>
        <v/>
      </c>
      <c r="V54" s="208"/>
      <c r="W54" s="209"/>
      <c r="X54" s="209"/>
      <c r="Y54" s="209"/>
      <c r="Z54" s="209"/>
      <c r="AA54" s="43" t="str">
        <f t="shared" si="61"/>
        <v/>
      </c>
      <c r="AB54" s="208"/>
      <c r="AC54" s="209"/>
      <c r="AD54" s="209"/>
      <c r="AE54" s="209"/>
      <c r="AF54" s="209"/>
      <c r="AG54" s="43" t="str">
        <f t="shared" si="62"/>
        <v/>
      </c>
      <c r="AH54" s="208"/>
      <c r="AI54" s="209"/>
      <c r="AJ54" s="209"/>
      <c r="AK54" s="209"/>
      <c r="AL54" s="209"/>
      <c r="AM54" s="43" t="str">
        <f t="shared" si="63"/>
        <v/>
      </c>
      <c r="AN54" s="208"/>
      <c r="AO54" s="209"/>
      <c r="AP54" s="209"/>
      <c r="AQ54" s="227"/>
      <c r="AR54" s="208"/>
      <c r="AS54" s="209"/>
      <c r="AT54" s="227"/>
      <c r="AU54" s="208"/>
      <c r="AV54" s="88" t="str">
        <f>IF(AU54&lt;&gt;"",AV52,"")</f>
        <v/>
      </c>
      <c r="AW54" s="88" t="str">
        <f t="shared" ref="AW54" si="65">IF(AU54&lt;&gt;"",AW53,"")</f>
        <v/>
      </c>
      <c r="AX54" s="88" t="str">
        <f>IF(AU54&lt;&gt;"",AX52,"")</f>
        <v/>
      </c>
      <c r="AY54" s="88" t="str">
        <f>IF(AU53&lt;&gt;"",AY52,"")</f>
        <v/>
      </c>
      <c r="AZ54" s="88" t="str">
        <f>IF(AU54&lt;&gt;"",AZ52,"")</f>
        <v/>
      </c>
      <c r="BA54" s="43" t="str">
        <f>IF(AU54&lt;&gt;"",BA52,"")</f>
        <v/>
      </c>
      <c r="BB54" s="434" t="str">
        <f t="shared" si="3"/>
        <v/>
      </c>
      <c r="BC54" s="7"/>
      <c r="BD54" s="88" t="str">
        <f>IF(BB52="","",ABS(BB54-BC52))</f>
        <v/>
      </c>
      <c r="BE54" s="88" t="str">
        <f>IF(BB52="","",RANK(BB54,BB52:BB55,0))</f>
        <v/>
      </c>
      <c r="BF54" s="70" t="str">
        <f t="shared" si="64"/>
        <v/>
      </c>
      <c r="BG54" s="1417"/>
      <c r="BH54" s="1406"/>
      <c r="BI54" s="1409"/>
      <c r="BJ54" s="803"/>
      <c r="BK54" s="803"/>
      <c r="BL54" s="803"/>
      <c r="BM54" s="803"/>
      <c r="BN54" s="1216"/>
    </row>
    <row r="55" spans="1:66" x14ac:dyDescent="0.2">
      <c r="A55" s="1216"/>
      <c r="B55" s="1418"/>
      <c r="C55" s="1019"/>
      <c r="D55" s="859"/>
      <c r="E55" s="884"/>
      <c r="F55" s="884"/>
      <c r="G55" s="79" t="s">
        <v>5</v>
      </c>
      <c r="H55" s="208"/>
      <c r="I55" s="72" t="str">
        <f>IF(K55&lt;&gt;"",I54,"")</f>
        <v/>
      </c>
      <c r="J55" s="88" t="str">
        <f>IF(K55&lt;&gt;"",J54,"")</f>
        <v/>
      </c>
      <c r="K55" s="227"/>
      <c r="L55" s="209"/>
      <c r="M55" s="209"/>
      <c r="N55" s="209"/>
      <c r="O55" s="227"/>
      <c r="P55" s="208"/>
      <c r="Q55" s="209"/>
      <c r="R55" s="209"/>
      <c r="S55" s="209"/>
      <c r="T55" s="209"/>
      <c r="U55" s="43" t="str">
        <f t="shared" si="10"/>
        <v/>
      </c>
      <c r="V55" s="208"/>
      <c r="W55" s="209"/>
      <c r="X55" s="209"/>
      <c r="Y55" s="209"/>
      <c r="Z55" s="209"/>
      <c r="AA55" s="43" t="str">
        <f t="shared" si="61"/>
        <v/>
      </c>
      <c r="AB55" s="208"/>
      <c r="AC55" s="209"/>
      <c r="AD55" s="209"/>
      <c r="AE55" s="209"/>
      <c r="AF55" s="209"/>
      <c r="AG55" s="43" t="str">
        <f t="shared" si="62"/>
        <v/>
      </c>
      <c r="AH55" s="208"/>
      <c r="AI55" s="209"/>
      <c r="AJ55" s="209"/>
      <c r="AK55" s="209"/>
      <c r="AL55" s="209"/>
      <c r="AM55" s="43" t="str">
        <f t="shared" si="63"/>
        <v/>
      </c>
      <c r="AN55" s="208"/>
      <c r="AO55" s="209"/>
      <c r="AP55" s="209"/>
      <c r="AQ55" s="227"/>
      <c r="AR55" s="208"/>
      <c r="AS55" s="209"/>
      <c r="AT55" s="227"/>
      <c r="AU55" s="208"/>
      <c r="AV55" s="88" t="str">
        <f>IF(AU55&lt;&gt;"",AV52,"")</f>
        <v/>
      </c>
      <c r="AW55" s="88" t="str">
        <f>IF(AU55&lt;&gt;"",AW52,"")</f>
        <v/>
      </c>
      <c r="AX55" s="88" t="str">
        <f>IF(AU55&lt;&gt;"",AX52,"")</f>
        <v/>
      </c>
      <c r="AY55" s="88" t="str">
        <f>IF(AU55&lt;&gt;"",AY52,"")</f>
        <v/>
      </c>
      <c r="AZ55" s="88" t="str">
        <f>IF(AU55&lt;&gt;"",AZ52,"")</f>
        <v/>
      </c>
      <c r="BA55" s="43" t="str">
        <f>IF(AU55&lt;&gt;"",AZ52,"")</f>
        <v/>
      </c>
      <c r="BB55" s="434" t="str">
        <f t="shared" si="3"/>
        <v/>
      </c>
      <c r="BC55" s="7"/>
      <c r="BD55" s="88" t="str">
        <f>IF(BB52="","",ABS(BB55-BC52))</f>
        <v/>
      </c>
      <c r="BE55" s="88" t="str">
        <f>IF(BB52="","",RANK(BB55,BB52:BB55,0))</f>
        <v/>
      </c>
      <c r="BF55" s="70" t="str">
        <f t="shared" si="64"/>
        <v/>
      </c>
      <c r="BG55" s="1417"/>
      <c r="BH55" s="1406"/>
      <c r="BI55" s="1409"/>
      <c r="BJ55" s="803"/>
      <c r="BK55" s="803"/>
      <c r="BL55" s="803"/>
      <c r="BM55" s="803"/>
      <c r="BN55" s="1216"/>
    </row>
    <row r="56" spans="1:66" ht="16" thickBot="1" x14ac:dyDescent="0.25">
      <c r="A56" s="1217"/>
      <c r="B56" s="1430"/>
      <c r="C56" s="1020"/>
      <c r="D56" s="1419"/>
      <c r="E56" s="885"/>
      <c r="F56" s="885"/>
      <c r="G56" s="86" t="s">
        <v>6</v>
      </c>
      <c r="H56" s="212"/>
      <c r="I56" s="253" t="str">
        <f>IF(K56&lt;&gt;"",I55,"")</f>
        <v/>
      </c>
      <c r="J56" s="347" t="str">
        <f>IF(K56&lt;&gt;"",J55,"")</f>
        <v/>
      </c>
      <c r="K56" s="242"/>
      <c r="L56" s="213"/>
      <c r="M56" s="213"/>
      <c r="N56" s="213"/>
      <c r="O56" s="242"/>
      <c r="P56" s="212"/>
      <c r="Q56" s="213"/>
      <c r="R56" s="213"/>
      <c r="S56" s="213"/>
      <c r="T56" s="213"/>
      <c r="U56" s="593" t="str">
        <f t="shared" si="10"/>
        <v/>
      </c>
      <c r="V56" s="212"/>
      <c r="W56" s="213"/>
      <c r="X56" s="213"/>
      <c r="Y56" s="213"/>
      <c r="Z56" s="213"/>
      <c r="AA56" s="593" t="str">
        <f t="shared" si="61"/>
        <v/>
      </c>
      <c r="AB56" s="212"/>
      <c r="AC56" s="213"/>
      <c r="AD56" s="213"/>
      <c r="AE56" s="213"/>
      <c r="AF56" s="213"/>
      <c r="AG56" s="593" t="str">
        <f t="shared" si="62"/>
        <v/>
      </c>
      <c r="AH56" s="212"/>
      <c r="AI56" s="213"/>
      <c r="AJ56" s="213"/>
      <c r="AK56" s="213"/>
      <c r="AL56" s="213"/>
      <c r="AM56" s="593" t="str">
        <f t="shared" si="63"/>
        <v/>
      </c>
      <c r="AN56" s="212"/>
      <c r="AO56" s="213"/>
      <c r="AP56" s="213"/>
      <c r="AQ56" s="242"/>
      <c r="AR56" s="212"/>
      <c r="AS56" s="213"/>
      <c r="AT56" s="242"/>
      <c r="AU56" s="212"/>
      <c r="AV56" s="347" t="str">
        <f>IF(AU56&lt;&gt;"",AV52,"")</f>
        <v/>
      </c>
      <c r="AW56" s="347" t="str">
        <f>IF(AU56&lt;&gt;"",AW52,"")</f>
        <v/>
      </c>
      <c r="AX56" s="347" t="str">
        <f>IF(AU56&lt;&gt;"",AX52,"")</f>
        <v/>
      </c>
      <c r="AY56" s="347" t="str">
        <f>IF(AU55&lt;&gt;"",AY52,"")</f>
        <v/>
      </c>
      <c r="AZ56" s="347" t="str">
        <f>IF(AU56&lt;&gt;"",AZ52,"")</f>
        <v/>
      </c>
      <c r="BA56" s="593" t="str">
        <f>IF(AU56&lt;&gt;"",AZ52,"")</f>
        <v/>
      </c>
      <c r="BB56" s="441" t="str">
        <f t="shared" si="3"/>
        <v/>
      </c>
      <c r="BC56" s="8"/>
      <c r="BD56" s="347" t="str">
        <f>IF(BB52="","",ABS(BB56-BC52))</f>
        <v/>
      </c>
      <c r="BE56" s="347" t="str">
        <f>IF(BB52="","",RANK(BB56,BB52:BB55,0))</f>
        <v/>
      </c>
      <c r="BF56" s="254" t="str">
        <f t="shared" si="64"/>
        <v/>
      </c>
      <c r="BG56" s="1433"/>
      <c r="BH56" s="1407"/>
      <c r="BI56" s="1410"/>
      <c r="BJ56" s="804"/>
      <c r="BK56" s="804"/>
      <c r="BL56" s="804"/>
      <c r="BM56" s="804"/>
      <c r="BN56" s="1217"/>
    </row>
    <row r="57" spans="1:66" x14ac:dyDescent="0.2">
      <c r="A57" s="892" t="str">
        <f>IF(B57="","",INDEX('Names And Totals'!$A$9:$A$108,MATCH(Masters!B57,'Names And Totals'!$B$9:$B$108,0)))</f>
        <v/>
      </c>
      <c r="B57" s="1411"/>
      <c r="C57" s="846" t="str">
        <f>IF(B57="","",IF(BK57="","",INDEX('Names And Totals'!$E$9:$E$108,MATCH(Masters!B57,'Names And Totals'!$B$9:$B$108,0))))</f>
        <v/>
      </c>
      <c r="D57" s="1414" t="str">
        <f>IF(B57="","",IF(BN57="DQ","DQ",IF(BK57="","",RANK(BK57,$BK$12:$BK$57,0))))</f>
        <v/>
      </c>
      <c r="E57" s="861" t="str">
        <f>IF(BL57="","",IF(BN57="DQ","DQ",RANK(BL57,$BL$12:$BL$57,0)))</f>
        <v/>
      </c>
      <c r="F57" s="861" t="str">
        <f>IF(BM57="","",IF(BN57="DQ","DQ",RANK(BM57,$BM$12:$BM$57,0)))</f>
        <v/>
      </c>
      <c r="G57" s="82" t="s">
        <v>7</v>
      </c>
      <c r="H57" s="228"/>
      <c r="I57" s="228"/>
      <c r="J57" s="229"/>
      <c r="K57" s="230"/>
      <c r="L57" s="229"/>
      <c r="M57" s="229"/>
      <c r="N57" s="229"/>
      <c r="O57" s="230"/>
      <c r="P57" s="228"/>
      <c r="Q57" s="229"/>
      <c r="R57" s="229"/>
      <c r="S57" s="229"/>
      <c r="T57" s="229"/>
      <c r="U57" s="230"/>
      <c r="V57" s="228"/>
      <c r="W57" s="229"/>
      <c r="X57" s="229"/>
      <c r="Y57" s="229"/>
      <c r="Z57" s="229"/>
      <c r="AA57" s="230"/>
      <c r="AB57" s="228"/>
      <c r="AC57" s="229"/>
      <c r="AD57" s="229"/>
      <c r="AE57" s="229"/>
      <c r="AF57" s="229"/>
      <c r="AG57" s="230"/>
      <c r="AH57" s="243"/>
      <c r="AI57" s="240"/>
      <c r="AJ57" s="240"/>
      <c r="AK57" s="240"/>
      <c r="AL57" s="240"/>
      <c r="AM57" s="244"/>
      <c r="AN57" s="228"/>
      <c r="AO57" s="229"/>
      <c r="AP57" s="229"/>
      <c r="AQ57" s="230"/>
      <c r="AR57" s="228"/>
      <c r="AS57" s="229"/>
      <c r="AT57" s="230"/>
      <c r="AU57" s="228"/>
      <c r="AV57" s="229"/>
      <c r="AW57" s="229"/>
      <c r="AX57" s="229"/>
      <c r="AY57" s="229"/>
      <c r="AZ57" s="240"/>
      <c r="BA57" s="230"/>
      <c r="BB57" s="436" t="str">
        <f t="shared" si="3"/>
        <v/>
      </c>
      <c r="BC57" s="114" t="str">
        <f>IF(BB57="","",AVERAGE(BB57:BB60))</f>
        <v/>
      </c>
      <c r="BD57" s="90" t="str">
        <f>IF(BB57="","",ABS(BB57-BC57))</f>
        <v/>
      </c>
      <c r="BE57" s="90" t="str">
        <f>IF(BB57="","",RANK(BB57,BB57:BB60,0))</f>
        <v/>
      </c>
      <c r="BF57" s="74" t="str">
        <f>IF(BB57="","",IF(BE57=1,"",BB57))</f>
        <v/>
      </c>
      <c r="BG57" s="1420"/>
      <c r="BH57" s="1423"/>
      <c r="BI57" s="1426"/>
      <c r="BJ57" s="805" t="str">
        <f>IF(BG57="","",IF(BG57="TO","TO",BG57*60+BH57+BI57/100))</f>
        <v/>
      </c>
      <c r="BK57" s="805" t="str">
        <f t="shared" ref="BK57" si="66">IF(BB57="","",IF(BN57="DQ","DQ",IF(AVERAGE(BB57:BB61)&lt;0,0,IF(BB58="",BB57,IF(BB59="",AVERAGE(BB57:BB58),IF(BB60="",AVERAGE(BB57:BB59),IF(BB61="",AVERAGE(BF57:BF60),TRIMMEAN(BB57:BB61,0.4))))))))</f>
        <v/>
      </c>
      <c r="BL57" s="805" t="str">
        <f>IF(B57="","",IF(BN57="DQ","DQ",IF(C57="Female","",BK57)))</f>
        <v/>
      </c>
      <c r="BM57" s="805" t="str">
        <f>IF(B57="","",IF(BN57="DQ","DQ",IF(C57="Male","",BK57)))</f>
        <v/>
      </c>
      <c r="BN57" s="1207"/>
    </row>
    <row r="58" spans="1:66" x14ac:dyDescent="0.2">
      <c r="A58" s="893"/>
      <c r="B58" s="1412"/>
      <c r="C58" s="847"/>
      <c r="D58" s="1415"/>
      <c r="E58" s="862"/>
      <c r="F58" s="862"/>
      <c r="G58" s="83" t="s">
        <v>4</v>
      </c>
      <c r="H58" s="210"/>
      <c r="I58" s="77" t="str">
        <f>IF(K58&lt;&gt;"",I57,"")</f>
        <v/>
      </c>
      <c r="J58" s="89" t="str">
        <f>IF(K58&lt;&gt;"",J57,"")</f>
        <v/>
      </c>
      <c r="K58" s="231"/>
      <c r="L58" s="211"/>
      <c r="M58" s="211"/>
      <c r="N58" s="211"/>
      <c r="O58" s="231"/>
      <c r="P58" s="210"/>
      <c r="Q58" s="211"/>
      <c r="R58" s="211"/>
      <c r="S58" s="211"/>
      <c r="T58" s="211"/>
      <c r="U58" s="44" t="str">
        <f t="shared" si="10"/>
        <v/>
      </c>
      <c r="V58" s="210"/>
      <c r="W58" s="211"/>
      <c r="X58" s="211"/>
      <c r="Y58" s="211"/>
      <c r="Z58" s="211"/>
      <c r="AA58" s="44" t="str">
        <f t="shared" ref="AA58:AA61" si="67">IF(V58&lt;&gt;"",AA57,"")</f>
        <v/>
      </c>
      <c r="AB58" s="210"/>
      <c r="AC58" s="211"/>
      <c r="AD58" s="211"/>
      <c r="AE58" s="211"/>
      <c r="AF58" s="211"/>
      <c r="AG58" s="44" t="str">
        <f t="shared" ref="AG58:AG61" si="68">IF(AB58&lt;&gt;"",AG57,"")</f>
        <v/>
      </c>
      <c r="AH58" s="210"/>
      <c r="AI58" s="211"/>
      <c r="AJ58" s="211"/>
      <c r="AK58" s="211"/>
      <c r="AL58" s="211"/>
      <c r="AM58" s="44" t="str">
        <f t="shared" ref="AM58:AM61" si="69">IF(AH58&lt;&gt;"",AM57,"")</f>
        <v/>
      </c>
      <c r="AN58" s="210"/>
      <c r="AO58" s="211"/>
      <c r="AP58" s="211"/>
      <c r="AQ58" s="231"/>
      <c r="AR58" s="210"/>
      <c r="AS58" s="211"/>
      <c r="AT58" s="231"/>
      <c r="AU58" s="210"/>
      <c r="AV58" s="89" t="str">
        <f>IF(AU58&lt;&gt;"",AV57,"")</f>
        <v/>
      </c>
      <c r="AW58" s="89" t="str">
        <f>IF(AU58&lt;&gt;"",AW57,"")</f>
        <v/>
      </c>
      <c r="AX58" s="89" t="str">
        <f>IF(AU58&lt;&gt;"",AX57,"")</f>
        <v/>
      </c>
      <c r="AY58" s="89" t="str">
        <f>IF(AU58&lt;&gt;"",AY57,"")</f>
        <v/>
      </c>
      <c r="AZ58" s="89" t="str">
        <f>IF(AU58&lt;&gt;"",AZ57,"")</f>
        <v/>
      </c>
      <c r="BA58" s="89" t="str">
        <f>IF(AU58&lt;&gt;"",BA57,"")</f>
        <v/>
      </c>
      <c r="BB58" s="437" t="str">
        <f t="shared" si="3"/>
        <v/>
      </c>
      <c r="BC58" s="11"/>
      <c r="BD58" s="89" t="str">
        <f>IF(BB57="","",ABS(BB58-BC57))</f>
        <v/>
      </c>
      <c r="BE58" s="89" t="str">
        <f>IF(BB57="","",RANK(BB58,BB57:BB60,0))</f>
        <v/>
      </c>
      <c r="BF58" s="75" t="str">
        <f t="shared" ref="BF58:BF61" si="70">IF(BB58="","",IF(BE58=1,"",BB58))</f>
        <v/>
      </c>
      <c r="BG58" s="1421"/>
      <c r="BH58" s="1424"/>
      <c r="BI58" s="1427"/>
      <c r="BJ58" s="806"/>
      <c r="BK58" s="806"/>
      <c r="BL58" s="806"/>
      <c r="BM58" s="806"/>
      <c r="BN58" s="1208"/>
    </row>
    <row r="59" spans="1:66" x14ac:dyDescent="0.2">
      <c r="A59" s="893"/>
      <c r="B59" s="1412"/>
      <c r="C59" s="847"/>
      <c r="D59" s="1415"/>
      <c r="E59" s="862"/>
      <c r="F59" s="862"/>
      <c r="G59" s="83" t="s">
        <v>8</v>
      </c>
      <c r="H59" s="210"/>
      <c r="I59" s="77" t="str">
        <f>IF(K59&lt;&gt;"",I58,"")</f>
        <v/>
      </c>
      <c r="J59" s="89" t="str">
        <f>IF(K59&lt;&gt;"",J58,"")</f>
        <v/>
      </c>
      <c r="K59" s="231"/>
      <c r="L59" s="211"/>
      <c r="M59" s="211"/>
      <c r="N59" s="211"/>
      <c r="O59" s="231"/>
      <c r="P59" s="210"/>
      <c r="Q59" s="211"/>
      <c r="R59" s="211"/>
      <c r="S59" s="211"/>
      <c r="T59" s="211"/>
      <c r="U59" s="44" t="str">
        <f t="shared" si="10"/>
        <v/>
      </c>
      <c r="V59" s="210"/>
      <c r="W59" s="211"/>
      <c r="X59" s="211"/>
      <c r="Y59" s="211"/>
      <c r="Z59" s="211"/>
      <c r="AA59" s="44" t="str">
        <f t="shared" si="67"/>
        <v/>
      </c>
      <c r="AB59" s="210"/>
      <c r="AC59" s="211"/>
      <c r="AD59" s="211"/>
      <c r="AE59" s="211"/>
      <c r="AF59" s="211"/>
      <c r="AG59" s="44" t="str">
        <f t="shared" si="68"/>
        <v/>
      </c>
      <c r="AH59" s="210"/>
      <c r="AI59" s="211"/>
      <c r="AJ59" s="211"/>
      <c r="AK59" s="211"/>
      <c r="AL59" s="211"/>
      <c r="AM59" s="44" t="str">
        <f t="shared" si="69"/>
        <v/>
      </c>
      <c r="AN59" s="210"/>
      <c r="AO59" s="211"/>
      <c r="AP59" s="211"/>
      <c r="AQ59" s="231"/>
      <c r="AR59" s="210"/>
      <c r="AS59" s="211"/>
      <c r="AT59" s="231"/>
      <c r="AU59" s="210"/>
      <c r="AV59" s="89" t="str">
        <f>IF(AU59&lt;&gt;"",AV57,"")</f>
        <v/>
      </c>
      <c r="AW59" s="89" t="str">
        <f t="shared" ref="AW59" si="71">IF(AU59&lt;&gt;"",AW58,"")</f>
        <v/>
      </c>
      <c r="AX59" s="89" t="str">
        <f>IF(AU59&lt;&gt;"",AX57,"")</f>
        <v/>
      </c>
      <c r="AY59" s="89" t="str">
        <f>IF(AU58&lt;&gt;"",AY57,"")</f>
        <v/>
      </c>
      <c r="AZ59" s="89" t="str">
        <f>IF(AU59&lt;&gt;"",AZ57,"")</f>
        <v/>
      </c>
      <c r="BA59" s="44" t="str">
        <f>IF(AU59&lt;&gt;"",BA57,"")</f>
        <v/>
      </c>
      <c r="BB59" s="437" t="str">
        <f t="shared" si="3"/>
        <v/>
      </c>
      <c r="BC59" s="11"/>
      <c r="BD59" s="89" t="str">
        <f>IF(BB57="","",ABS(BB59-BC57))</f>
        <v/>
      </c>
      <c r="BE59" s="89" t="str">
        <f>IF(BB57="","",RANK(BB59,BB57:BB60,0))</f>
        <v/>
      </c>
      <c r="BF59" s="75" t="str">
        <f t="shared" si="70"/>
        <v/>
      </c>
      <c r="BG59" s="1421"/>
      <c r="BH59" s="1424"/>
      <c r="BI59" s="1427"/>
      <c r="BJ59" s="806"/>
      <c r="BK59" s="806"/>
      <c r="BL59" s="806"/>
      <c r="BM59" s="806"/>
      <c r="BN59" s="1208"/>
    </row>
    <row r="60" spans="1:66" x14ac:dyDescent="0.2">
      <c r="A60" s="893"/>
      <c r="B60" s="1412"/>
      <c r="C60" s="847"/>
      <c r="D60" s="1415"/>
      <c r="E60" s="862"/>
      <c r="F60" s="862"/>
      <c r="G60" s="83" t="s">
        <v>5</v>
      </c>
      <c r="H60" s="210"/>
      <c r="I60" s="77" t="str">
        <f>IF(K60&lt;&gt;"",I59,"")</f>
        <v/>
      </c>
      <c r="J60" s="89" t="str">
        <f>IF(K60&lt;&gt;"",J59,"")</f>
        <v/>
      </c>
      <c r="K60" s="231"/>
      <c r="L60" s="211"/>
      <c r="M60" s="211"/>
      <c r="N60" s="211"/>
      <c r="O60" s="231"/>
      <c r="P60" s="210"/>
      <c r="Q60" s="211"/>
      <c r="R60" s="211"/>
      <c r="S60" s="211"/>
      <c r="T60" s="211"/>
      <c r="U60" s="44" t="str">
        <f t="shared" si="10"/>
        <v/>
      </c>
      <c r="V60" s="210"/>
      <c r="W60" s="211"/>
      <c r="X60" s="211"/>
      <c r="Y60" s="211"/>
      <c r="Z60" s="211"/>
      <c r="AA60" s="44" t="str">
        <f t="shared" si="67"/>
        <v/>
      </c>
      <c r="AB60" s="210"/>
      <c r="AC60" s="211"/>
      <c r="AD60" s="211"/>
      <c r="AE60" s="211"/>
      <c r="AF60" s="211"/>
      <c r="AG60" s="44" t="str">
        <f t="shared" si="68"/>
        <v/>
      </c>
      <c r="AH60" s="210"/>
      <c r="AI60" s="211"/>
      <c r="AJ60" s="211"/>
      <c r="AK60" s="211"/>
      <c r="AL60" s="211"/>
      <c r="AM60" s="44" t="str">
        <f t="shared" si="69"/>
        <v/>
      </c>
      <c r="AN60" s="210"/>
      <c r="AO60" s="211"/>
      <c r="AP60" s="211"/>
      <c r="AQ60" s="231"/>
      <c r="AR60" s="210"/>
      <c r="AS60" s="211"/>
      <c r="AT60" s="231"/>
      <c r="AU60" s="210"/>
      <c r="AV60" s="89" t="str">
        <f>IF(AU60&lt;&gt;"",AV57,"")</f>
        <v/>
      </c>
      <c r="AW60" s="89" t="str">
        <f>IF(AU60&lt;&gt;"",AW57,"")</f>
        <v/>
      </c>
      <c r="AX60" s="89" t="str">
        <f>IF(AU60&lt;&gt;"",AX57,"")</f>
        <v/>
      </c>
      <c r="AY60" s="89" t="str">
        <f>IF(AU60&lt;&gt;"",AY57,"")</f>
        <v/>
      </c>
      <c r="AZ60" s="89" t="str">
        <f>IF(AU60&lt;&gt;"",AZ57,"")</f>
        <v/>
      </c>
      <c r="BA60" s="44" t="str">
        <f>IF(AU60&lt;&gt;"",AZ57,"")</f>
        <v/>
      </c>
      <c r="BB60" s="437" t="str">
        <f t="shared" si="3"/>
        <v/>
      </c>
      <c r="BC60" s="11"/>
      <c r="BD60" s="89" t="str">
        <f>IF(BB57="","",ABS(BB60-BC57))</f>
        <v/>
      </c>
      <c r="BE60" s="89" t="str">
        <f>IF(BB57="","",RANK(BB60,BB57:BB60,0))</f>
        <v/>
      </c>
      <c r="BF60" s="75" t="str">
        <f t="shared" si="70"/>
        <v/>
      </c>
      <c r="BG60" s="1421"/>
      <c r="BH60" s="1424"/>
      <c r="BI60" s="1427"/>
      <c r="BJ60" s="806"/>
      <c r="BK60" s="806"/>
      <c r="BL60" s="806"/>
      <c r="BM60" s="806"/>
      <c r="BN60" s="1208"/>
    </row>
    <row r="61" spans="1:66" ht="16" thickBot="1" x14ac:dyDescent="0.25">
      <c r="A61" s="894"/>
      <c r="B61" s="1413"/>
      <c r="C61" s="848"/>
      <c r="D61" s="1416"/>
      <c r="E61" s="863"/>
      <c r="F61" s="863"/>
      <c r="G61" s="84" t="s">
        <v>6</v>
      </c>
      <c r="H61" s="251"/>
      <c r="I61" s="78" t="str">
        <f>IF(K61&lt;&gt;"",I60,"")</f>
        <v/>
      </c>
      <c r="J61" s="91" t="str">
        <f>IF(K61&lt;&gt;"",J60,"")</f>
        <v/>
      </c>
      <c r="K61" s="250"/>
      <c r="L61" s="239"/>
      <c r="M61" s="239"/>
      <c r="N61" s="239"/>
      <c r="O61" s="250"/>
      <c r="P61" s="251"/>
      <c r="Q61" s="239"/>
      <c r="R61" s="239"/>
      <c r="S61" s="239"/>
      <c r="T61" s="239"/>
      <c r="U61" s="115" t="str">
        <f t="shared" si="10"/>
        <v/>
      </c>
      <c r="V61" s="251"/>
      <c r="W61" s="239"/>
      <c r="X61" s="239"/>
      <c r="Y61" s="239"/>
      <c r="Z61" s="239"/>
      <c r="AA61" s="115" t="str">
        <f t="shared" si="67"/>
        <v/>
      </c>
      <c r="AB61" s="251"/>
      <c r="AC61" s="239"/>
      <c r="AD61" s="239"/>
      <c r="AE61" s="239"/>
      <c r="AF61" s="239"/>
      <c r="AG61" s="115" t="str">
        <f t="shared" si="68"/>
        <v/>
      </c>
      <c r="AH61" s="251"/>
      <c r="AI61" s="239"/>
      <c r="AJ61" s="239"/>
      <c r="AK61" s="239"/>
      <c r="AL61" s="239"/>
      <c r="AM61" s="115" t="str">
        <f t="shared" si="69"/>
        <v/>
      </c>
      <c r="AN61" s="251"/>
      <c r="AO61" s="239"/>
      <c r="AP61" s="239"/>
      <c r="AQ61" s="250"/>
      <c r="AR61" s="251"/>
      <c r="AS61" s="239"/>
      <c r="AT61" s="250"/>
      <c r="AU61" s="251"/>
      <c r="AV61" s="91" t="str">
        <f>IF(AU61&lt;&gt;"",AV57,"")</f>
        <v/>
      </c>
      <c r="AW61" s="91" t="str">
        <f>IF(AU61&lt;&gt;"",AW57,"")</f>
        <v/>
      </c>
      <c r="AX61" s="91" t="str">
        <f>IF(AU61&lt;&gt;"",AX57,"")</f>
        <v/>
      </c>
      <c r="AY61" s="91" t="str">
        <f>IF(AU60&lt;&gt;"",AY57,"")</f>
        <v/>
      </c>
      <c r="AZ61" s="91" t="str">
        <f>IF(AU61&lt;&gt;"",AZ57,"")</f>
        <v/>
      </c>
      <c r="BA61" s="115" t="str">
        <f>IF(AU61&lt;&gt;"",AZ57,"")</f>
        <v/>
      </c>
      <c r="BB61" s="438" t="str">
        <f t="shared" si="3"/>
        <v/>
      </c>
      <c r="BC61" s="116"/>
      <c r="BD61" s="91" t="str">
        <f>IF(BB57="","",ABS(BB61-BC57))</f>
        <v/>
      </c>
      <c r="BE61" s="91" t="str">
        <f>IF(BB57="","",RANK(BB61,BB57:BB60,0))</f>
        <v/>
      </c>
      <c r="BF61" s="76" t="str">
        <f t="shared" si="70"/>
        <v/>
      </c>
      <c r="BG61" s="1422"/>
      <c r="BH61" s="1425"/>
      <c r="BI61" s="1428"/>
      <c r="BJ61" s="807"/>
      <c r="BK61" s="807"/>
      <c r="BL61" s="807"/>
      <c r="BM61" s="807"/>
      <c r="BN61" s="1209"/>
    </row>
  </sheetData>
  <sheetProtection algorithmName="SHA-512" hashValue="buLZ48J+SWpdrsoHTDV0TWcxD48xcNWZ9pD0ZKR3sNXok4/4hOX7WJu0OWHvS4yOrnV7RCXHFL3s3zfan9JIyg==" saltValue="jcAP7ifSwX2Vuwi+Cop7/A==" spinCount="100000" sheet="1" objects="1" scenarios="1"/>
  <mergeCells count="231">
    <mergeCell ref="F27:F31"/>
    <mergeCell ref="E32:E36"/>
    <mergeCell ref="F32:F36"/>
    <mergeCell ref="E37:E41"/>
    <mergeCell ref="F37:F41"/>
    <mergeCell ref="E42:E46"/>
    <mergeCell ref="F42:F46"/>
    <mergeCell ref="E47:E51"/>
    <mergeCell ref="F47:F51"/>
    <mergeCell ref="BL22:BL26"/>
    <mergeCell ref="BM22:BM26"/>
    <mergeCell ref="BL27:BL31"/>
    <mergeCell ref="BM27:BM31"/>
    <mergeCell ref="BL32:BL36"/>
    <mergeCell ref="BM32:BM36"/>
    <mergeCell ref="BL37:BL41"/>
    <mergeCell ref="BM37:BM41"/>
    <mergeCell ref="BL42:BL46"/>
    <mergeCell ref="BM42:BM46"/>
    <mergeCell ref="C7:C11"/>
    <mergeCell ref="C12:C16"/>
    <mergeCell ref="C17:C21"/>
    <mergeCell ref="C22:C26"/>
    <mergeCell ref="C27:C31"/>
    <mergeCell ref="C32:C36"/>
    <mergeCell ref="C37:C41"/>
    <mergeCell ref="C42:C46"/>
    <mergeCell ref="C47:C51"/>
    <mergeCell ref="A57:A61"/>
    <mergeCell ref="B57:B61"/>
    <mergeCell ref="D57:D61"/>
    <mergeCell ref="BG57:BG61"/>
    <mergeCell ref="BH57:BH61"/>
    <mergeCell ref="BI57:BI61"/>
    <mergeCell ref="BJ57:BJ61"/>
    <mergeCell ref="BK57:BK61"/>
    <mergeCell ref="BN57:BN61"/>
    <mergeCell ref="C57:C61"/>
    <mergeCell ref="BL57:BL61"/>
    <mergeCell ref="BM57:BM61"/>
    <mergeCell ref="E57:E61"/>
    <mergeCell ref="F57:F61"/>
    <mergeCell ref="A52:A56"/>
    <mergeCell ref="B52:B56"/>
    <mergeCell ref="D52:D56"/>
    <mergeCell ref="BG52:BG56"/>
    <mergeCell ref="BH52:BH56"/>
    <mergeCell ref="BI52:BI56"/>
    <mergeCell ref="BJ52:BJ56"/>
    <mergeCell ref="BK52:BK56"/>
    <mergeCell ref="BN52:BN56"/>
    <mergeCell ref="C52:C56"/>
    <mergeCell ref="BL52:BL56"/>
    <mergeCell ref="BM52:BM56"/>
    <mergeCell ref="E52:E56"/>
    <mergeCell ref="F52:F56"/>
    <mergeCell ref="A47:A51"/>
    <mergeCell ref="B47:B51"/>
    <mergeCell ref="D47:D51"/>
    <mergeCell ref="BG47:BG51"/>
    <mergeCell ref="BH47:BH51"/>
    <mergeCell ref="BI47:BI51"/>
    <mergeCell ref="BJ47:BJ51"/>
    <mergeCell ref="BK47:BK51"/>
    <mergeCell ref="BN47:BN51"/>
    <mergeCell ref="BL47:BL51"/>
    <mergeCell ref="BM47:BM51"/>
    <mergeCell ref="A42:A46"/>
    <mergeCell ref="B42:B46"/>
    <mergeCell ref="D42:D46"/>
    <mergeCell ref="BG42:BG46"/>
    <mergeCell ref="BH42:BH46"/>
    <mergeCell ref="BI42:BI46"/>
    <mergeCell ref="BJ42:BJ46"/>
    <mergeCell ref="BK42:BK46"/>
    <mergeCell ref="BN42:BN46"/>
    <mergeCell ref="A37:A41"/>
    <mergeCell ref="B37:B41"/>
    <mergeCell ref="D37:D41"/>
    <mergeCell ref="BG37:BG41"/>
    <mergeCell ref="BH37:BH41"/>
    <mergeCell ref="BI37:BI41"/>
    <mergeCell ref="BJ37:BJ41"/>
    <mergeCell ref="BK37:BK41"/>
    <mergeCell ref="BN37:BN41"/>
    <mergeCell ref="E12:E16"/>
    <mergeCell ref="F12:F16"/>
    <mergeCell ref="E17:E21"/>
    <mergeCell ref="F17:F21"/>
    <mergeCell ref="BL4:BL6"/>
    <mergeCell ref="BM4:BM6"/>
    <mergeCell ref="BL7:BL11"/>
    <mergeCell ref="BM7:BM11"/>
    <mergeCell ref="BL12:BL16"/>
    <mergeCell ref="BM12:BM16"/>
    <mergeCell ref="BL17:BL21"/>
    <mergeCell ref="BM17:BM21"/>
    <mergeCell ref="BK4:BK6"/>
    <mergeCell ref="BK7:BK11"/>
    <mergeCell ref="A32:A36"/>
    <mergeCell ref="B32:B36"/>
    <mergeCell ref="D32:D36"/>
    <mergeCell ref="BK32:BK36"/>
    <mergeCell ref="BG32:BG36"/>
    <mergeCell ref="A22:A26"/>
    <mergeCell ref="A27:A31"/>
    <mergeCell ref="B27:B31"/>
    <mergeCell ref="D27:D31"/>
    <mergeCell ref="BK27:BK31"/>
    <mergeCell ref="BG27:BG31"/>
    <mergeCell ref="BH27:BH31"/>
    <mergeCell ref="BI27:BI31"/>
    <mergeCell ref="BJ27:BJ31"/>
    <mergeCell ref="B22:B26"/>
    <mergeCell ref="D22:D26"/>
    <mergeCell ref="BK22:BK26"/>
    <mergeCell ref="BG22:BG26"/>
    <mergeCell ref="BH22:BH26"/>
    <mergeCell ref="BI22:BI26"/>
    <mergeCell ref="BJ22:BJ26"/>
    <mergeCell ref="E22:E26"/>
    <mergeCell ref="F22:F26"/>
    <mergeCell ref="E27:E31"/>
    <mergeCell ref="BN22:BN26"/>
    <mergeCell ref="BN27:BN31"/>
    <mergeCell ref="BH32:BH36"/>
    <mergeCell ref="BI32:BI36"/>
    <mergeCell ref="BJ32:BJ36"/>
    <mergeCell ref="BN32:BN36"/>
    <mergeCell ref="BK12:BK16"/>
    <mergeCell ref="A17:A21"/>
    <mergeCell ref="B17:B21"/>
    <mergeCell ref="D17:D21"/>
    <mergeCell ref="BK17:BK21"/>
    <mergeCell ref="BN12:BN16"/>
    <mergeCell ref="BG12:BG16"/>
    <mergeCell ref="BH12:BH16"/>
    <mergeCell ref="BI12:BI16"/>
    <mergeCell ref="BJ12:BJ16"/>
    <mergeCell ref="B12:B16"/>
    <mergeCell ref="A12:A16"/>
    <mergeCell ref="D12:D16"/>
    <mergeCell ref="BG17:BG21"/>
    <mergeCell ref="BH17:BH21"/>
    <mergeCell ref="BI17:BI21"/>
    <mergeCell ref="BJ17:BJ21"/>
    <mergeCell ref="BN17:BN21"/>
    <mergeCell ref="BI1:BN1"/>
    <mergeCell ref="A2:BN2"/>
    <mergeCell ref="I5:I6"/>
    <mergeCell ref="J5:J6"/>
    <mergeCell ref="K5:K6"/>
    <mergeCell ref="L5:L6"/>
    <mergeCell ref="M5:M6"/>
    <mergeCell ref="N5:N6"/>
    <mergeCell ref="O5:O6"/>
    <mergeCell ref="U5:U6"/>
    <mergeCell ref="AU5:AU6"/>
    <mergeCell ref="AX5:AX6"/>
    <mergeCell ref="AZ5:AZ6"/>
    <mergeCell ref="A4:B5"/>
    <mergeCell ref="G4:G6"/>
    <mergeCell ref="AN5:AN6"/>
    <mergeCell ref="AT5:AT6"/>
    <mergeCell ref="AO5:AO6"/>
    <mergeCell ref="AP5:AP6"/>
    <mergeCell ref="AQ5:AQ6"/>
    <mergeCell ref="BN4:BN6"/>
    <mergeCell ref="BJ4:BJ6"/>
    <mergeCell ref="BG4:BI5"/>
    <mergeCell ref="F4:F6"/>
    <mergeCell ref="A7:A11"/>
    <mergeCell ref="B7:B11"/>
    <mergeCell ref="D7:D11"/>
    <mergeCell ref="BG7:BG11"/>
    <mergeCell ref="BH7:BH11"/>
    <mergeCell ref="BI7:BI11"/>
    <mergeCell ref="BJ7:BJ11"/>
    <mergeCell ref="P5:P6"/>
    <mergeCell ref="Q5:Q6"/>
    <mergeCell ref="R5:R6"/>
    <mergeCell ref="S5:S6"/>
    <mergeCell ref="T5:T6"/>
    <mergeCell ref="V5:V6"/>
    <mergeCell ref="W5:W6"/>
    <mergeCell ref="X5:X6"/>
    <mergeCell ref="Y5:Y6"/>
    <mergeCell ref="D4:D6"/>
    <mergeCell ref="V4:AA4"/>
    <mergeCell ref="BD4:BD6"/>
    <mergeCell ref="BE4:BE6"/>
    <mergeCell ref="BF4:BF6"/>
    <mergeCell ref="AG5:AG6"/>
    <mergeCell ref="F7:F11"/>
    <mergeCell ref="E7:E11"/>
    <mergeCell ref="BN7:BN11"/>
    <mergeCell ref="AR4:AT4"/>
    <mergeCell ref="BB4:BB6"/>
    <mergeCell ref="Z5:Z6"/>
    <mergeCell ref="AA5:AA6"/>
    <mergeCell ref="AB4:AG4"/>
    <mergeCell ref="AH5:AH6"/>
    <mergeCell ref="AN4:AQ4"/>
    <mergeCell ref="AI5:AI6"/>
    <mergeCell ref="AJ5:AJ6"/>
    <mergeCell ref="AH4:AM4"/>
    <mergeCell ref="AK5:AK6"/>
    <mergeCell ref="AL5:AL6"/>
    <mergeCell ref="AM5:AM6"/>
    <mergeCell ref="BC4:BC6"/>
    <mergeCell ref="BA5:BA6"/>
    <mergeCell ref="A1:I1"/>
    <mergeCell ref="AY5:AY6"/>
    <mergeCell ref="I4:K4"/>
    <mergeCell ref="AV5:AV6"/>
    <mergeCell ref="AR5:AR6"/>
    <mergeCell ref="AS5:AS6"/>
    <mergeCell ref="AB5:AB6"/>
    <mergeCell ref="AC5:AC6"/>
    <mergeCell ref="AD5:AD6"/>
    <mergeCell ref="AE5:AE6"/>
    <mergeCell ref="AF5:AF6"/>
    <mergeCell ref="A3:O3"/>
    <mergeCell ref="J1:N1"/>
    <mergeCell ref="E4:E6"/>
    <mergeCell ref="C4:C6"/>
    <mergeCell ref="L4:O4"/>
    <mergeCell ref="H5:H6"/>
    <mergeCell ref="AW5:AW6"/>
    <mergeCell ref="AU4:BA4"/>
    <mergeCell ref="P4:U4"/>
  </mergeCells>
  <conditionalFormatting sqref="H12:H61">
    <cfRule type="containsBlanks" dxfId="350" priority="24">
      <formula>LEN(TRIM(H12))=0</formula>
    </cfRule>
  </conditionalFormatting>
  <conditionalFormatting sqref="I13:J16">
    <cfRule type="containsBlanks" dxfId="349" priority="336">
      <formula>LEN(TRIM(I13))=0</formula>
    </cfRule>
  </conditionalFormatting>
  <conditionalFormatting sqref="I17:J17 U17">
    <cfRule type="containsBlanks" dxfId="348" priority="244">
      <formula>LEN(TRIM(I17))=0</formula>
    </cfRule>
  </conditionalFormatting>
  <conditionalFormatting sqref="I18:J21 U18:U21">
    <cfRule type="containsBlanks" dxfId="347" priority="297">
      <formula>LEN(TRIM(I18))=0</formula>
    </cfRule>
  </conditionalFormatting>
  <conditionalFormatting sqref="I18:J21">
    <cfRule type="containsBlanks" dxfId="346" priority="295">
      <formula>LEN(TRIM(I18))=0</formula>
    </cfRule>
  </conditionalFormatting>
  <conditionalFormatting sqref="I22:J22">
    <cfRule type="containsBlanks" dxfId="345" priority="1">
      <formula>LEN(TRIM(I22))=0</formula>
    </cfRule>
  </conditionalFormatting>
  <conditionalFormatting sqref="I23:J26 U23:U26">
    <cfRule type="containsBlanks" dxfId="344" priority="289">
      <formula>LEN(TRIM(I23))=0</formula>
    </cfRule>
  </conditionalFormatting>
  <conditionalFormatting sqref="I23:J26">
    <cfRule type="containsBlanks" dxfId="343" priority="287">
      <formula>LEN(TRIM(I23))=0</formula>
    </cfRule>
  </conditionalFormatting>
  <conditionalFormatting sqref="I27:J27">
    <cfRule type="containsBlanks" dxfId="342" priority="63">
      <formula>LEN(TRIM(I27))=0</formula>
    </cfRule>
  </conditionalFormatting>
  <conditionalFormatting sqref="I28:J31 U28:U31">
    <cfRule type="containsBlanks" dxfId="341" priority="281">
      <formula>LEN(TRIM(I28))=0</formula>
    </cfRule>
  </conditionalFormatting>
  <conditionalFormatting sqref="I28:J31">
    <cfRule type="containsBlanks" dxfId="340" priority="279">
      <formula>LEN(TRIM(I28))=0</formula>
    </cfRule>
  </conditionalFormatting>
  <conditionalFormatting sqref="I32:J32 U32">
    <cfRule type="containsBlanks" dxfId="339" priority="153">
      <formula>LEN(TRIM(I32))=0</formula>
    </cfRule>
  </conditionalFormatting>
  <conditionalFormatting sqref="I33:J36 U33:U36">
    <cfRule type="containsBlanks" dxfId="338" priority="273">
      <formula>LEN(TRIM(I33))=0</formula>
    </cfRule>
  </conditionalFormatting>
  <conditionalFormatting sqref="I33:J36">
    <cfRule type="containsBlanks" dxfId="337" priority="271">
      <formula>LEN(TRIM(I33))=0</formula>
    </cfRule>
  </conditionalFormatting>
  <conditionalFormatting sqref="I37:J37">
    <cfRule type="containsBlanks" dxfId="336" priority="43">
      <formula>LEN(TRIM(I37))=0</formula>
    </cfRule>
  </conditionalFormatting>
  <conditionalFormatting sqref="I38:J41 U38:U41">
    <cfRule type="containsBlanks" dxfId="335" priority="223">
      <formula>LEN(TRIM(I38))=0</formula>
    </cfRule>
  </conditionalFormatting>
  <conditionalFormatting sqref="I38:J41">
    <cfRule type="containsBlanks" dxfId="334" priority="221">
      <formula>LEN(TRIM(I38))=0</formula>
    </cfRule>
  </conditionalFormatting>
  <conditionalFormatting sqref="I42:J42">
    <cfRule type="containsBlanks" dxfId="333" priority="33">
      <formula>LEN(TRIM(I42))=0</formula>
    </cfRule>
  </conditionalFormatting>
  <conditionalFormatting sqref="I43:J46 U43:U46">
    <cfRule type="containsBlanks" dxfId="332" priority="215">
      <formula>LEN(TRIM(I43))=0</formula>
    </cfRule>
  </conditionalFormatting>
  <conditionalFormatting sqref="I43:J46">
    <cfRule type="containsBlanks" dxfId="331" priority="213">
      <formula>LEN(TRIM(I43))=0</formula>
    </cfRule>
  </conditionalFormatting>
  <conditionalFormatting sqref="I47:J47">
    <cfRule type="containsBlanks" dxfId="330" priority="23">
      <formula>LEN(TRIM(I47))=0</formula>
    </cfRule>
  </conditionalFormatting>
  <conditionalFormatting sqref="I48:J51 U48:U51">
    <cfRule type="containsBlanks" dxfId="329" priority="196">
      <formula>LEN(TRIM(I48))=0</formula>
    </cfRule>
  </conditionalFormatting>
  <conditionalFormatting sqref="I48:J51">
    <cfRule type="containsBlanks" dxfId="328" priority="194">
      <formula>LEN(TRIM(I48))=0</formula>
    </cfRule>
  </conditionalFormatting>
  <conditionalFormatting sqref="I53:J56">
    <cfRule type="containsBlanks" dxfId="327" priority="186">
      <formula>LEN(TRIM(I53))=0</formula>
    </cfRule>
  </conditionalFormatting>
  <conditionalFormatting sqref="I58:J61">
    <cfRule type="containsBlanks" dxfId="326" priority="167">
      <formula>LEN(TRIM(I58))=0</formula>
    </cfRule>
  </conditionalFormatting>
  <conditionalFormatting sqref="I12:K12">
    <cfRule type="containsBlanks" dxfId="325" priority="84">
      <formula>LEN(TRIM(I12))=0</formula>
    </cfRule>
  </conditionalFormatting>
  <conditionalFormatting sqref="I13:K16 U13:U16 AA13:AA16 AG13:AG16 AM13:AM16 AA18:AA21 AG18:AG21 AM18:AM21 AA23:AA26 AG23:AG26 AM23:AM26 AA28:AA31 AG28:AG31 AM28:AM31 AA33:AA36 AG33:AG36 AM33:AM36 I52:U61">
    <cfRule type="containsBlanks" dxfId="324" priority="338">
      <formula>LEN(TRIM(I13))=0</formula>
    </cfRule>
  </conditionalFormatting>
  <conditionalFormatting sqref="K17:T51">
    <cfRule type="containsBlanks" dxfId="323" priority="22">
      <formula>LEN(TRIM(K17))=0</formula>
    </cfRule>
  </conditionalFormatting>
  <conditionalFormatting sqref="L12:T16">
    <cfRule type="containsBlanks" dxfId="322" priority="82">
      <formula>LEN(TRIM(L12))=0</formula>
    </cfRule>
  </conditionalFormatting>
  <conditionalFormatting sqref="U12 AA12 AG12 AM12">
    <cfRule type="containsBlanks" dxfId="321" priority="247">
      <formula>LEN(TRIM(U12))=0</formula>
    </cfRule>
  </conditionalFormatting>
  <conditionalFormatting sqref="U13:U16">
    <cfRule type="containsBlanks" dxfId="320" priority="335">
      <formula>LEN(TRIM(U13))=0</formula>
    </cfRule>
  </conditionalFormatting>
  <conditionalFormatting sqref="U18:U21">
    <cfRule type="containsBlanks" dxfId="319" priority="294">
      <formula>LEN(TRIM(U18))=0</formula>
    </cfRule>
  </conditionalFormatting>
  <conditionalFormatting sqref="U22">
    <cfRule type="containsBlanks" dxfId="318" priority="240">
      <formula>LEN(TRIM(U22))=0</formula>
    </cfRule>
  </conditionalFormatting>
  <conditionalFormatting sqref="U23:U26">
    <cfRule type="containsBlanks" dxfId="317" priority="286">
      <formula>LEN(TRIM(U23))=0</formula>
    </cfRule>
  </conditionalFormatting>
  <conditionalFormatting sqref="U27 AA27 AG27 AM27">
    <cfRule type="containsBlanks" dxfId="316" priority="156">
      <formula>LEN(TRIM(U27))=0</formula>
    </cfRule>
  </conditionalFormatting>
  <conditionalFormatting sqref="U28:U31">
    <cfRule type="containsBlanks" dxfId="315" priority="278">
      <formula>LEN(TRIM(U28))=0</formula>
    </cfRule>
  </conditionalFormatting>
  <conditionalFormatting sqref="U33:U36">
    <cfRule type="containsBlanks" dxfId="314" priority="270">
      <formula>LEN(TRIM(U33))=0</formula>
    </cfRule>
  </conditionalFormatting>
  <conditionalFormatting sqref="U37">
    <cfRule type="containsBlanks" dxfId="313" priority="149">
      <formula>LEN(TRIM(U37))=0</formula>
    </cfRule>
  </conditionalFormatting>
  <conditionalFormatting sqref="U38:U41">
    <cfRule type="containsBlanks" dxfId="312" priority="220">
      <formula>LEN(TRIM(U38))=0</formula>
    </cfRule>
  </conditionalFormatting>
  <conditionalFormatting sqref="U42">
    <cfRule type="containsBlanks" dxfId="311" priority="145">
      <formula>LEN(TRIM(U42))=0</formula>
    </cfRule>
  </conditionalFormatting>
  <conditionalFormatting sqref="U43:U46">
    <cfRule type="containsBlanks" dxfId="310" priority="212">
      <formula>LEN(TRIM(U43))=0</formula>
    </cfRule>
  </conditionalFormatting>
  <conditionalFormatting sqref="U47">
    <cfRule type="containsBlanks" dxfId="309" priority="141">
      <formula>LEN(TRIM(U47))=0</formula>
    </cfRule>
  </conditionalFormatting>
  <conditionalFormatting sqref="U48:U51">
    <cfRule type="containsBlanks" dxfId="308" priority="193">
      <formula>LEN(TRIM(U48))=0</formula>
    </cfRule>
  </conditionalFormatting>
  <conditionalFormatting sqref="U53:U56">
    <cfRule type="containsBlanks" dxfId="307" priority="185">
      <formula>LEN(TRIM(U53))=0</formula>
    </cfRule>
  </conditionalFormatting>
  <conditionalFormatting sqref="U58:U61">
    <cfRule type="containsBlanks" dxfId="306" priority="166">
      <formula>LEN(TRIM(U58))=0</formula>
    </cfRule>
  </conditionalFormatting>
  <conditionalFormatting sqref="V12:Z51">
    <cfRule type="containsBlanks" dxfId="305" priority="30">
      <formula>LEN(TRIM(V12))=0</formula>
    </cfRule>
  </conditionalFormatting>
  <conditionalFormatting sqref="V57:AG61 AH58:AU61">
    <cfRule type="containsBlanks" dxfId="304" priority="171">
      <formula>LEN(TRIM(V57))=0</formula>
    </cfRule>
  </conditionalFormatting>
  <conditionalFormatting sqref="AA13:AA16">
    <cfRule type="containsBlanks" dxfId="303" priority="334">
      <formula>LEN(TRIM(AA13))=0</formula>
    </cfRule>
  </conditionalFormatting>
  <conditionalFormatting sqref="AA17 AG17">
    <cfRule type="containsBlanks" dxfId="302" priority="245">
      <formula>LEN(TRIM(AA17))=0</formula>
    </cfRule>
  </conditionalFormatting>
  <conditionalFormatting sqref="AA18:AA21">
    <cfRule type="containsBlanks" dxfId="301" priority="293">
      <formula>LEN(TRIM(AA18))=0</formula>
    </cfRule>
  </conditionalFormatting>
  <conditionalFormatting sqref="AA22 AG22">
    <cfRule type="containsBlanks" dxfId="300" priority="241">
      <formula>LEN(TRIM(AA22))=0</formula>
    </cfRule>
  </conditionalFormatting>
  <conditionalFormatting sqref="AA23:AA26">
    <cfRule type="containsBlanks" dxfId="299" priority="285">
      <formula>LEN(TRIM(AA23))=0</formula>
    </cfRule>
  </conditionalFormatting>
  <conditionalFormatting sqref="AA28:AA31">
    <cfRule type="containsBlanks" dxfId="298" priority="277">
      <formula>LEN(TRIM(AA28))=0</formula>
    </cfRule>
  </conditionalFormatting>
  <conditionalFormatting sqref="AA32 AG32">
    <cfRule type="containsBlanks" dxfId="297" priority="154">
      <formula>LEN(TRIM(AA32))=0</formula>
    </cfRule>
  </conditionalFormatting>
  <conditionalFormatting sqref="AA33:AA36">
    <cfRule type="containsBlanks" dxfId="296" priority="269">
      <formula>LEN(TRIM(AA33))=0</formula>
    </cfRule>
  </conditionalFormatting>
  <conditionalFormatting sqref="AA37 AG37">
    <cfRule type="containsBlanks" dxfId="295" priority="150">
      <formula>LEN(TRIM(AA37))=0</formula>
    </cfRule>
  </conditionalFormatting>
  <conditionalFormatting sqref="AA38:AA41 AG38:AG41 AM38:AM41 AA43:AA46 AG43:AG46 AM43:AM46">
    <cfRule type="containsBlanks" dxfId="294" priority="225">
      <formula>LEN(TRIM(AA38))=0</formula>
    </cfRule>
  </conditionalFormatting>
  <conditionalFormatting sqref="AA38:AA41">
    <cfRule type="containsBlanks" dxfId="293" priority="219">
      <formula>LEN(TRIM(AA38))=0</formula>
    </cfRule>
  </conditionalFormatting>
  <conditionalFormatting sqref="AA42 AG42">
    <cfRule type="containsBlanks" dxfId="292" priority="146">
      <formula>LEN(TRIM(AA42))=0</formula>
    </cfRule>
  </conditionalFormatting>
  <conditionalFormatting sqref="AA43:AA46">
    <cfRule type="containsBlanks" dxfId="291" priority="211">
      <formula>LEN(TRIM(AA43))=0</formula>
    </cfRule>
  </conditionalFormatting>
  <conditionalFormatting sqref="AA47 AG47">
    <cfRule type="containsBlanks" dxfId="290" priority="142">
      <formula>LEN(TRIM(AA47))=0</formula>
    </cfRule>
  </conditionalFormatting>
  <conditionalFormatting sqref="AA48:AA51 AG48:AG51 AM48:AM51 V52:AG56 AH53:AU56">
    <cfRule type="containsBlanks" dxfId="289" priority="198">
      <formula>LEN(TRIM(V48))=0</formula>
    </cfRule>
  </conditionalFormatting>
  <conditionalFormatting sqref="AA48:AA51">
    <cfRule type="containsBlanks" dxfId="288" priority="192">
      <formula>LEN(TRIM(AA48))=0</formula>
    </cfRule>
  </conditionalFormatting>
  <conditionalFormatting sqref="AA53:AA56">
    <cfRule type="containsBlanks" dxfId="287" priority="184">
      <formula>LEN(TRIM(AA53))=0</formula>
    </cfRule>
  </conditionalFormatting>
  <conditionalFormatting sqref="AA58:AA61">
    <cfRule type="containsBlanks" dxfId="286" priority="165">
      <formula>LEN(TRIM(AA58))=0</formula>
    </cfRule>
  </conditionalFormatting>
  <conditionalFormatting sqref="AB12:AF51">
    <cfRule type="containsBlanks" dxfId="285" priority="29">
      <formula>LEN(TRIM(AB12))=0</formula>
    </cfRule>
  </conditionalFormatting>
  <conditionalFormatting sqref="AG13:AG16">
    <cfRule type="containsBlanks" dxfId="284" priority="333">
      <formula>LEN(TRIM(AG13))=0</formula>
    </cfRule>
  </conditionalFormatting>
  <conditionalFormatting sqref="AG18:AG21">
    <cfRule type="containsBlanks" dxfId="283" priority="292">
      <formula>LEN(TRIM(AG18))=0</formula>
    </cfRule>
  </conditionalFormatting>
  <conditionalFormatting sqref="AG23:AG26">
    <cfRule type="containsBlanks" dxfId="282" priority="284">
      <formula>LEN(TRIM(AG23))=0</formula>
    </cfRule>
  </conditionalFormatting>
  <conditionalFormatting sqref="AG28:AG31">
    <cfRule type="containsBlanks" dxfId="281" priority="276">
      <formula>LEN(TRIM(AG28))=0</formula>
    </cfRule>
  </conditionalFormatting>
  <conditionalFormatting sqref="AG33:AG36">
    <cfRule type="containsBlanks" dxfId="280" priority="268">
      <formula>LEN(TRIM(AG33))=0</formula>
    </cfRule>
  </conditionalFormatting>
  <conditionalFormatting sqref="AG38:AG41">
    <cfRule type="containsBlanks" dxfId="279" priority="218">
      <formula>LEN(TRIM(AG38))=0</formula>
    </cfRule>
  </conditionalFormatting>
  <conditionalFormatting sqref="AG43:AG46">
    <cfRule type="containsBlanks" dxfId="278" priority="210">
      <formula>LEN(TRIM(AG43))=0</formula>
    </cfRule>
  </conditionalFormatting>
  <conditionalFormatting sqref="AG48:AG51">
    <cfRule type="containsBlanks" dxfId="277" priority="191">
      <formula>LEN(TRIM(AG48))=0</formula>
    </cfRule>
  </conditionalFormatting>
  <conditionalFormatting sqref="AG53:AG56">
    <cfRule type="containsBlanks" dxfId="276" priority="183">
      <formula>LEN(TRIM(AG53))=0</formula>
    </cfRule>
  </conditionalFormatting>
  <conditionalFormatting sqref="AG58:AG61">
    <cfRule type="containsBlanks" dxfId="275" priority="164">
      <formula>LEN(TRIM(AG58))=0</formula>
    </cfRule>
  </conditionalFormatting>
  <conditionalFormatting sqref="AH12:AL51">
    <cfRule type="containsBlanks" dxfId="274" priority="28">
      <formula>LEN(TRIM(AH12))=0</formula>
    </cfRule>
  </conditionalFormatting>
  <conditionalFormatting sqref="AH52:AU52">
    <cfRule type="containsBlanks" dxfId="273" priority="179">
      <formula>LEN(TRIM(AH52))=0</formula>
    </cfRule>
  </conditionalFormatting>
  <conditionalFormatting sqref="AH57:AU57">
    <cfRule type="containsBlanks" dxfId="272" priority="161">
      <formula>LEN(TRIM(AH57))=0</formula>
    </cfRule>
  </conditionalFormatting>
  <conditionalFormatting sqref="AM13:AM16">
    <cfRule type="containsBlanks" dxfId="271" priority="332">
      <formula>LEN(TRIM(AM13))=0</formula>
    </cfRule>
  </conditionalFormatting>
  <conditionalFormatting sqref="AM17">
    <cfRule type="containsBlanks" dxfId="270" priority="243">
      <formula>LEN(TRIM(AM17))=0</formula>
    </cfRule>
  </conditionalFormatting>
  <conditionalFormatting sqref="AM18:AM21">
    <cfRule type="containsBlanks" dxfId="269" priority="291">
      <formula>LEN(TRIM(AM18))=0</formula>
    </cfRule>
  </conditionalFormatting>
  <conditionalFormatting sqref="AM22">
    <cfRule type="containsBlanks" dxfId="268" priority="239">
      <formula>LEN(TRIM(AM22))=0</formula>
    </cfRule>
  </conditionalFormatting>
  <conditionalFormatting sqref="AM23:AM26">
    <cfRule type="containsBlanks" dxfId="267" priority="283">
      <formula>LEN(TRIM(AM23))=0</formula>
    </cfRule>
  </conditionalFormatting>
  <conditionalFormatting sqref="AM28:AM31">
    <cfRule type="containsBlanks" dxfId="266" priority="275">
      <formula>LEN(TRIM(AM28))=0</formula>
    </cfRule>
  </conditionalFormatting>
  <conditionalFormatting sqref="AM32">
    <cfRule type="containsBlanks" dxfId="265" priority="152">
      <formula>LEN(TRIM(AM32))=0</formula>
    </cfRule>
  </conditionalFormatting>
  <conditionalFormatting sqref="AM33:AM36">
    <cfRule type="containsBlanks" dxfId="264" priority="267">
      <formula>LEN(TRIM(AM33))=0</formula>
    </cfRule>
  </conditionalFormatting>
  <conditionalFormatting sqref="AM37">
    <cfRule type="containsBlanks" dxfId="263" priority="148">
      <formula>LEN(TRIM(AM37))=0</formula>
    </cfRule>
  </conditionalFormatting>
  <conditionalFormatting sqref="AM38:AM41">
    <cfRule type="containsBlanks" dxfId="262" priority="217">
      <formula>LEN(TRIM(AM38))=0</formula>
    </cfRule>
  </conditionalFormatting>
  <conditionalFormatting sqref="AM42">
    <cfRule type="containsBlanks" dxfId="261" priority="144">
      <formula>LEN(TRIM(AM42))=0</formula>
    </cfRule>
  </conditionalFormatting>
  <conditionalFormatting sqref="AM43:AM46">
    <cfRule type="containsBlanks" dxfId="260" priority="209">
      <formula>LEN(TRIM(AM43))=0</formula>
    </cfRule>
  </conditionalFormatting>
  <conditionalFormatting sqref="AM47">
    <cfRule type="containsBlanks" dxfId="259" priority="140">
      <formula>LEN(TRIM(AM47))=0</formula>
    </cfRule>
  </conditionalFormatting>
  <conditionalFormatting sqref="AM48:AM51">
    <cfRule type="containsBlanks" dxfId="258" priority="190">
      <formula>LEN(TRIM(AM48))=0</formula>
    </cfRule>
  </conditionalFormatting>
  <conditionalFormatting sqref="AM53:AM56">
    <cfRule type="containsBlanks" dxfId="257" priority="182">
      <formula>LEN(TRIM(AM53))=0</formula>
    </cfRule>
  </conditionalFormatting>
  <conditionalFormatting sqref="AM58:AM61">
    <cfRule type="containsBlanks" dxfId="256" priority="163">
      <formula>LEN(TRIM(AM58))=0</formula>
    </cfRule>
  </conditionalFormatting>
  <conditionalFormatting sqref="AN12:AU51">
    <cfRule type="containsBlanks" dxfId="255" priority="2">
      <formula>LEN(TRIM(AN12))=0</formula>
    </cfRule>
  </conditionalFormatting>
  <conditionalFormatting sqref="AV52:AY61">
    <cfRule type="containsBlanks" dxfId="254" priority="159">
      <formula>LEN(TRIM(AV52))=0</formula>
    </cfRule>
  </conditionalFormatting>
  <conditionalFormatting sqref="AV12:BA12">
    <cfRule type="containsBlanks" dxfId="253" priority="246">
      <formula>LEN(TRIM(AV12))=0</formula>
    </cfRule>
  </conditionalFormatting>
  <conditionalFormatting sqref="AV13:BA16 AV23:BA26 AV28:BA31 AV33:BA36">
    <cfRule type="containsBlanks" dxfId="252" priority="261">
      <formula>LEN(TRIM(AV13))=0</formula>
    </cfRule>
  </conditionalFormatting>
  <conditionalFormatting sqref="AV13:BA16">
    <cfRule type="containsBlanks" dxfId="251" priority="260">
      <formula>LEN(TRIM(AV13))=0</formula>
    </cfRule>
  </conditionalFormatting>
  <conditionalFormatting sqref="AV17:BA22">
    <cfRule type="containsBlanks" dxfId="250" priority="99">
      <formula>LEN(TRIM(AV17))=0</formula>
    </cfRule>
  </conditionalFormatting>
  <conditionalFormatting sqref="AV18:BA21">
    <cfRule type="containsBlanks" dxfId="249" priority="98">
      <formula>LEN(TRIM(AV18))=0</formula>
    </cfRule>
  </conditionalFormatting>
  <conditionalFormatting sqref="AV23:BA26">
    <cfRule type="containsBlanks" dxfId="248" priority="250">
      <formula>LEN(TRIM(AV23))=0</formula>
    </cfRule>
  </conditionalFormatting>
  <conditionalFormatting sqref="AV27:BA27">
    <cfRule type="containsBlanks" dxfId="247" priority="155">
      <formula>LEN(TRIM(AV27))=0</formula>
    </cfRule>
  </conditionalFormatting>
  <conditionalFormatting sqref="AV28:BA31">
    <cfRule type="containsBlanks" dxfId="246" priority="249">
      <formula>LEN(TRIM(AV28))=0</formula>
    </cfRule>
  </conditionalFormatting>
  <conditionalFormatting sqref="AV32:BA32">
    <cfRule type="containsBlanks" dxfId="245" priority="151">
      <formula>LEN(TRIM(AV32))=0</formula>
    </cfRule>
  </conditionalFormatting>
  <conditionalFormatting sqref="AV33:BA36">
    <cfRule type="containsBlanks" dxfId="244" priority="248">
      <formula>LEN(TRIM(AV33))=0</formula>
    </cfRule>
  </conditionalFormatting>
  <conditionalFormatting sqref="AV37:BA37">
    <cfRule type="containsBlanks" dxfId="243" priority="147">
      <formula>LEN(TRIM(AV37))=0</formula>
    </cfRule>
  </conditionalFormatting>
  <conditionalFormatting sqref="AV38:BA41">
    <cfRule type="containsBlanks" dxfId="242" priority="200">
      <formula>LEN(TRIM(AV38))=0</formula>
    </cfRule>
    <cfRule type="containsBlanks" dxfId="241" priority="205">
      <formula>LEN(TRIM(AV38))=0</formula>
    </cfRule>
  </conditionalFormatting>
  <conditionalFormatting sqref="AV42:BA47">
    <cfRule type="containsBlanks" dxfId="240" priority="17">
      <formula>LEN(TRIM(AV42))=0</formula>
    </cfRule>
  </conditionalFormatting>
  <conditionalFormatting sqref="AV43:BA46">
    <cfRule type="containsBlanks" dxfId="239" priority="16">
      <formula>LEN(TRIM(AV43))=0</formula>
    </cfRule>
  </conditionalFormatting>
  <conditionalFormatting sqref="AV48:BA51">
    <cfRule type="containsBlanks" dxfId="238" priority="173">
      <formula>LEN(TRIM(AV48))=0</formula>
    </cfRule>
    <cfRule type="containsBlanks" dxfId="237" priority="178">
      <formula>LEN(TRIM(AV48))=0</formula>
    </cfRule>
  </conditionalFormatting>
  <conditionalFormatting sqref="AV53:BA56">
    <cfRule type="containsBlanks" dxfId="236" priority="14">
      <formula>LEN(TRIM(AV53))=0</formula>
    </cfRule>
  </conditionalFormatting>
  <conditionalFormatting sqref="AV58:BA61">
    <cfRule type="containsBlanks" dxfId="235" priority="12">
      <formula>LEN(TRIM(AV58))=0</formula>
    </cfRule>
  </conditionalFormatting>
  <conditionalFormatting sqref="AZ52">
    <cfRule type="containsBlanks" dxfId="234" priority="11">
      <formula>LEN(TRIM(AZ52))=0</formula>
    </cfRule>
  </conditionalFormatting>
  <conditionalFormatting sqref="AZ53:AZ56">
    <cfRule type="containsBlanks" dxfId="233" priority="15">
      <formula>LEN(TRIM(AZ53))=0</formula>
    </cfRule>
  </conditionalFormatting>
  <conditionalFormatting sqref="AZ57">
    <cfRule type="containsBlanks" dxfId="232" priority="10">
      <formula>LEN(TRIM(AZ57))=0</formula>
    </cfRule>
  </conditionalFormatting>
  <conditionalFormatting sqref="AZ58:AZ61">
    <cfRule type="containsBlanks" dxfId="231" priority="13">
      <formula>LEN(TRIM(AZ58))=0</formula>
    </cfRule>
  </conditionalFormatting>
  <conditionalFormatting sqref="BA52:BA61">
    <cfRule type="containsBlanks" dxfId="230" priority="88">
      <formula>LEN(TRIM(BA52))=0</formula>
    </cfRule>
  </conditionalFormatting>
  <conditionalFormatting sqref="BG12:BI61">
    <cfRule type="containsBlanks" dxfId="229" priority="4">
      <formula>LEN(TRIM(BG12))=0</formula>
    </cfRule>
  </conditionalFormatting>
  <dataValidations count="31">
    <dataValidation type="list" allowBlank="1" showInputMessage="1" showErrorMessage="1" errorTitle="Entry Error" error="This cell is only to be filled if the competitor was disqualified from the event." sqref="BN12:BN61" xr:uid="{00000000-0002-0000-0900-000000000000}">
      <formula1>"DQ"</formula1>
    </dataValidation>
    <dataValidation type="whole" allowBlank="1" showInputMessage="1" showErrorMessage="1" errorTitle="Entry Error" error="Entries must be between 0 and 3." sqref="AN12:AQ61 L12:O61" xr:uid="{00000000-0002-0000-0900-000001000000}">
      <formula1>0</formula1>
      <formula2>3</formula2>
    </dataValidation>
    <dataValidation type="whole" allowBlank="1" showInputMessage="1" showErrorMessage="1" errorTitle="Entry Error" error="Entries must be between 0 and 10." sqref="P12:T61 AB12:AF61 V12:Z61 AH12:AL61" xr:uid="{00000000-0002-0000-0900-000002000000}">
      <formula1>0</formula1>
      <formula2>10</formula2>
    </dataValidation>
    <dataValidation type="list" allowBlank="1" showInputMessage="1" showErrorMessage="1" errorTitle="Entry Error" error="Entries must be 0, 4, 6, 8, or 10." sqref="AG27 AG57 AG12 AG17 AG22 AG37 AG32 AG52 AG42 AG47" xr:uid="{00000000-0002-0000-0900-000003000000}">
      <formula1>"0,4,6,8,10"</formula1>
    </dataValidation>
    <dataValidation type="list" allowBlank="1" showInputMessage="1" showErrorMessage="1" errorTitle="Entry Error" error="Entries must be 0 or 10." sqref="AA12 U17 U12 U57 AA27 AA57 AA17 U27 U22 AA22 U32 U37 AA32 AA37 U42 U52 AA42 AA52 U47 AA47" xr:uid="{00000000-0002-0000-0900-000004000000}">
      <formula1>"0,10"</formula1>
    </dataValidation>
    <dataValidation type="whole" allowBlank="1" showInputMessage="1" showErrorMessage="1" errorTitle="Entry Error" error="Entries must be between 0 and 5." sqref="AR12:AU61 H12:H61" xr:uid="{00000000-0002-0000-0900-000005000000}">
      <formula1>0</formula1>
      <formula2>5</formula2>
    </dataValidation>
    <dataValidation type="list" allowBlank="1" showInputMessage="1" showErrorMessage="1" errorTitle="Entry Error" error="Entries must be 0 or 20." sqref="AX57 AX12 AX17 AX27 AX22 AX32 AX37 AX42 AX52 AX47" xr:uid="{00000000-0002-0000-0900-000006000000}">
      <formula1>"0,20"</formula1>
    </dataValidation>
    <dataValidation type="list" allowBlank="1" showInputMessage="1" showErrorMessage="1" errorTitle="Entry Error" error="Entries must be between 0 and 2." sqref="AZ12 K12:K61 AZ22 AZ27 AZ42 AZ37 AZ57 AZ47 AZ52 AZ32 AZ17" xr:uid="{00000000-0002-0000-0900-000007000000}">
      <formula1>"0,1,2"</formula1>
    </dataValidation>
    <dataValidation type="list" allowBlank="1" showInputMessage="1" showErrorMessage="1" errorTitle="Entry Error" error="Entries must be 0 or 3." sqref="AY17 AY57 AY12 AV22 AY27 AV32 AV52 AV17 AY22 AV27 AY32 AY37 AV42 AV37 AY42 AY52 AV57 AV47 AY47 AV12" xr:uid="{00000000-0002-0000-0900-000008000000}">
      <formula1>"0,3"</formula1>
    </dataValidation>
    <dataValidation type="whole" allowBlank="1" showInputMessage="1" showErrorMessage="1" errorTitle="Entry Error" error="Entries must be between 0 and 59." sqref="BH12:BH61" xr:uid="{00000000-0002-0000-0900-000009000000}">
      <formula1>0</formula1>
      <formula2>59</formula2>
    </dataValidation>
    <dataValidation type="whole" allowBlank="1" showInputMessage="1" showErrorMessage="1" errorTitle="Entry Error" error="Entries must be between 0 and 99." sqref="BI12:BI61" xr:uid="{00000000-0002-0000-0900-00000A000000}">
      <formula1>0</formula1>
      <formula2>99</formula2>
    </dataValidation>
    <dataValidation type="list" allowBlank="1" showInputMessage="1" showErrorMessage="1" errorTitle="Entry Error" error="Entries must be 0, 4, 7, or 10." sqref="AM27 AM12 AM17 AM57 AM22 AM37 AM32 AM52 AM42 AM47" xr:uid="{00000000-0002-0000-0900-00000B000000}">
      <formula1>"0,4,7,10"</formula1>
    </dataValidation>
    <dataValidation type="list" allowBlank="1" showInputMessage="1" showErrorMessage="1" errorTitle="Entry Error" error="Entries must be 0, 2, 4, 6, 8, or 10." sqref="I27 I12 I17 I57 I22 I37 I32 I52 I42 I47" xr:uid="{00000000-0002-0000-0900-00000C000000}">
      <formula1>"0,2,4,6,8,10"</formula1>
    </dataValidation>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BN7:BN11" xr:uid="{00000000-0002-0000-0900-00000D000000}"/>
    <dataValidation allowBlank="1" showInputMessage="1" showErrorMessage="1" promptTitle="Competitor Number" prompt="The competitor’s number will autofill from the Names and Totals sheet. _x000a__x000a_NO DATA NEEDS TO BE ENTERED HERE._x000a_" sqref="A7:A11" xr:uid="{00000000-0002-0000-0900-00000E000000}"/>
    <dataValidation allowBlank="1" showInputMessage="1" showErrorMessage="1" promptTitle="Competitor Name" prompt="Use the dropdown menu to select the competitor participating in the Masters' Challenge._x000a_" sqref="B7:B11 C7" xr:uid="{00000000-0002-0000-0900-00000F000000}"/>
    <dataValidation allowBlank="1" showInputMessage="1" showErrorMessage="1" promptTitle="Competitor's Rank" prompt="The competitor’s rank will be automatically calculated once scores are entered._x000a__x000a_NO DATA NEEDS TO BE ENTERED HERE._x000a__x000a_If there is a tie, use the preliminary ranking as a tiebreaker." sqref="D7:D11 E7:F7" xr:uid="{00000000-0002-0000-0900-000010000000}"/>
    <dataValidation allowBlank="1" showInputMessage="1" showErrorMessage="1" promptTitle="Time" prompt="Enter the time. If the competitor timed out, enter TO (for timed out) in the minute cell only." sqref="BG7:BI11" xr:uid="{00000000-0002-0000-0900-000011000000}"/>
    <dataValidation allowBlank="1" showInputMessage="1" showErrorMessage="1" promptTitle="Time (in seconds)" prompt="The program will automatically calculate the times in seconds._x000a__x000a_NO DATA NEEDS TO BE ENTERED HERE._x000a_" sqref="BJ7:BJ11" xr:uid="{00000000-0002-0000-0900-000012000000}"/>
    <dataValidation allowBlank="1" showInputMessage="1" showErrorMessage="1" promptTitle="Average Middle Score" prompt="The program will automatically calculate the final score._x000a__x000a_NO DATA NEEDS TO BE ENTERED HERE._x000a_" sqref="BK7:BK11 BL7:BM7" xr:uid="{00000000-0002-0000-0900-000013000000}"/>
    <dataValidation allowBlank="1" showInputMessage="1" showErrorMessage="1" promptTitle="Total" prompt="The program will automatically calculate the totals._x000a__x000a_NO DATA NEEDS TO BE ENTERED HERE." sqref="BB7:BB11" xr:uid="{00000000-0002-0000-0900-000014000000}"/>
    <dataValidation allowBlank="1" showInputMessage="1" showErrorMessage="1" promptTitle="Scoring Points and Penalties" prompt="Data will autofill once more discretionary points are entered._x000a__x000a_NO DATA NEEDS TO BE ENTERED HERE." sqref="I8:J11 AM8:AM11 AG8:AG11 AA8:AA11 U8:U11 AV8:BA11" xr:uid="{00000000-0002-0000-0900-000015000000}"/>
    <dataValidation allowBlank="1" showInputMessage="1" showErrorMessage="1" promptTitle="Scoring Points" prompt="Enter discretionary points for EACH judge for EACH competitor._x000a__x000a_Do NOT skip rows!_x000a__x000a_If there are fewer than 5 judges, leave the last row(s) blank. Entering zeros will negatively affect the scores." sqref="V7:Z7 AB7:AF7 AH7:AL7 AN7:AT7 H7 K7:T7" xr:uid="{00000000-0002-0000-0900-000016000000}"/>
    <dataValidation allowBlank="1" showInputMessage="1" showErrorMessage="1" promptTitle="Scoring Points" prompt="Only enter this ONCE per competitor. The program will auto-populate once you enter more discretionary points._x000a__x000a_The points here must match for each scoring judge." sqref="I7:J7 U7 AA7 AG7 AM7" xr:uid="{00000000-0002-0000-0900-000017000000}"/>
    <dataValidation allowBlank="1" showInputMessage="1" showErrorMessage="1" promptTitle="Penalties" prompt="Only enter this ONCE per competitor. The program will auto-populate once you enter more discretionary points._x000a__x000a_The penalty here must match for each scoring judge._x000a_" sqref="AV7:BA7" xr:uid="{00000000-0002-0000-0900-000018000000}"/>
    <dataValidation allowBlank="1" showInputMessage="1" showErrorMessage="1" promptTitle="Scoring Points" prompt="Enter discretionary points for EACH judge for EACH competitor._x000a__x000a_Do NOT skip rows!_x000a__x000a_If there are fewer than 5 judges, leave the last row(s) blank. Entering zeros will negatively affect the scores._x000a_" sqref="V8:Z11 AB8:AF11 AH8:AL11 AN8:AT11 H8:H11 K8:T11" xr:uid="{00000000-0002-0000-0900-000019000000}"/>
    <dataValidation allowBlank="1" showInputMessage="1" showErrorMessage="1" promptTitle="Penalties" prompt="Enter penalties for EACH judge for EACH competitor._x000a__x000a_Do NOT skip rows!_x000a__x000a_If there are fewer than 5 judges, leave the last row(s) blank. Entering zeros will negatively affect the scores._x000a_" sqref="AU7:AU11" xr:uid="{00000000-0002-0000-0900-00001A000000}"/>
    <dataValidation type="list" allowBlank="1" showInputMessage="1" showErrorMessage="1" errorTitle="Entry Error" error="Entries must be between 0 and 40, or TO (for timed out) if the competitor timed out." sqref="BG12:BG61" xr:uid="{00000000-0002-0000-0900-00001B000000}">
      <formula1>"TO,0,1,2,3,4,5,6,7,8,9,10,11,12,13,14,15,16,17,18,19,20,21,22,23,24,25,26,27,28,29,30,31,32,33,34,35,36,37,38,39,40"</formula1>
    </dataValidation>
    <dataValidation type="list" allowBlank="1" showInputMessage="1" showErrorMessage="1" errorTitle="Entry Error" error="Entries must be between 0 and 4." sqref="J12 J17 J22 J27 J32 J37 J42 J47 J52 J57" xr:uid="{0B7A2735-EE37-443C-81B2-9079BEA49CF8}">
      <formula1>"0,1,2,3,4"</formula1>
    </dataValidation>
    <dataValidation type="list" allowBlank="1" showInputMessage="1" showErrorMessage="1" errorTitle="Entry Error" error="Entries must be between 0 and 2." sqref="BA12 BA17 BA22 BA27 BA32 BA37 BA42 BA47 BA52 BA57" xr:uid="{49672733-7335-4080-B59B-C2223CB9C28B}">
      <formula1>"0,1"</formula1>
    </dataValidation>
    <dataValidation type="list" allowBlank="1" showInputMessage="1" showErrorMessage="1" errorTitle="Entry Error" error="Entries must be 0 or 3." sqref="AW12 AW17 AW22 AW27 AW32 AW37 AW42 AW47 AW52 AW57" xr:uid="{C9FB7A98-BEA1-4481-93FA-F9A94B35C934}">
      <formula1>"0,1,2"</formula1>
    </dataValidation>
  </dataValidations>
  <pageMargins left="0.7" right="0.7" top="0.75" bottom="0.75" header="0.3" footer="0.3"/>
  <pageSetup scale="31"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Title="Entry Error" error="Please use the dropdown menu to select the appropriate competitor." xr:uid="{00000000-0002-0000-0900-00001C000000}">
          <x14:formula1>
            <xm:f>'Names And Totals'!$B$9:$B$108</xm:f>
          </x14:formula1>
          <xm:sqref>B12:B61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06"/>
  <sheetViews>
    <sheetView workbookViewId="0">
      <selection sqref="A1:XFD1048576"/>
    </sheetView>
  </sheetViews>
  <sheetFormatPr baseColWidth="10" defaultColWidth="8.83203125" defaultRowHeight="15" x14ac:dyDescent="0.2"/>
  <cols>
    <col min="1" max="1" width="5.5" customWidth="1"/>
    <col min="2" max="2" width="30" customWidth="1"/>
    <col min="3" max="3" width="11.33203125" customWidth="1"/>
    <col min="4" max="4" width="21.33203125" customWidth="1"/>
    <col min="5" max="5" width="11.5" customWidth="1"/>
    <col min="6" max="6" width="10" customWidth="1"/>
    <col min="7" max="7" width="11" customWidth="1"/>
    <col min="8" max="8" width="10.33203125" customWidth="1"/>
    <col min="9" max="9" width="10.5" customWidth="1"/>
    <col min="10" max="10" width="11" customWidth="1"/>
  </cols>
  <sheetData>
    <row r="1" spans="1:10" ht="35.25" customHeight="1" thickBot="1" x14ac:dyDescent="0.35">
      <c r="A1" s="2" t="s">
        <v>206</v>
      </c>
      <c r="E1" s="1468" t="s">
        <v>126</v>
      </c>
      <c r="F1" s="1468"/>
      <c r="G1" s="1468"/>
      <c r="H1" s="1468"/>
      <c r="I1" s="1468"/>
      <c r="J1" s="1468"/>
    </row>
    <row r="2" spans="1:10" ht="22" thickBot="1" x14ac:dyDescent="0.25">
      <c r="A2" s="1460" t="s">
        <v>3</v>
      </c>
      <c r="B2" s="1461"/>
      <c r="C2" s="1462">
        <f>'Names And Totals'!C2</f>
        <v>0</v>
      </c>
      <c r="D2" s="1463"/>
      <c r="E2" s="1463"/>
      <c r="F2" s="1464"/>
      <c r="G2" s="313" t="s">
        <v>0</v>
      </c>
      <c r="H2" s="1465">
        <f>'Names And Totals'!K2</f>
        <v>0</v>
      </c>
      <c r="I2" s="1466"/>
      <c r="J2" s="1467"/>
    </row>
    <row r="3" spans="1:10" ht="7.5" customHeight="1" thickBot="1" x14ac:dyDescent="0.25">
      <c r="A3" s="987"/>
      <c r="B3" s="988"/>
      <c r="C3" s="988"/>
      <c r="D3" s="988"/>
      <c r="E3" s="988"/>
      <c r="F3" s="988"/>
      <c r="G3" s="988"/>
      <c r="H3" s="988"/>
      <c r="I3" s="988"/>
      <c r="J3" s="989"/>
    </row>
    <row r="4" spans="1:10" ht="40.5" customHeight="1" x14ac:dyDescent="0.2">
      <c r="A4" s="1447" t="s">
        <v>40</v>
      </c>
      <c r="B4" s="1450" t="s">
        <v>105</v>
      </c>
      <c r="C4" s="1450" t="s">
        <v>106</v>
      </c>
      <c r="D4" s="1453" t="s">
        <v>107</v>
      </c>
      <c r="E4" s="1458" t="s">
        <v>129</v>
      </c>
      <c r="F4" s="1456" t="s">
        <v>164</v>
      </c>
      <c r="G4" s="300" t="str">
        <f>'Names And Totals'!K6</f>
        <v>ASCENT EVENT</v>
      </c>
      <c r="H4" s="1443" t="s">
        <v>133</v>
      </c>
      <c r="I4" s="1445" t="s">
        <v>165</v>
      </c>
      <c r="J4" s="1443" t="s">
        <v>166</v>
      </c>
    </row>
    <row r="5" spans="1:10" ht="17" x14ac:dyDescent="0.2">
      <c r="A5" s="1448"/>
      <c r="B5" s="1451"/>
      <c r="C5" s="1451"/>
      <c r="D5" s="1454"/>
      <c r="E5" s="1459"/>
      <c r="F5" s="1457"/>
      <c r="G5" s="476" t="s">
        <v>31</v>
      </c>
      <c r="H5" s="1444"/>
      <c r="I5" s="1446"/>
      <c r="J5" s="1444"/>
    </row>
    <row r="6" spans="1:10" ht="18" thickBot="1" x14ac:dyDescent="0.25">
      <c r="A6" s="1449"/>
      <c r="B6" s="1452"/>
      <c r="C6" s="1452"/>
      <c r="D6" s="1455"/>
      <c r="E6" s="480" t="s">
        <v>131</v>
      </c>
      <c r="F6" s="479" t="s">
        <v>161</v>
      </c>
      <c r="G6" s="356" t="s">
        <v>161</v>
      </c>
      <c r="H6" s="354" t="s">
        <v>162</v>
      </c>
      <c r="I6" s="480" t="s">
        <v>131</v>
      </c>
      <c r="J6" s="481" t="s">
        <v>163</v>
      </c>
    </row>
    <row r="7" spans="1:10" x14ac:dyDescent="0.2">
      <c r="A7" s="477">
        <f>IF('Names And Totals'!A9="","",'Names And Totals'!A9)</f>
        <v>26</v>
      </c>
      <c r="B7" s="92" t="str">
        <f>IF('Names And Totals'!B9="","",'Names And Totals'!B9)</f>
        <v>Carlos Banuelos</v>
      </c>
      <c r="C7" s="92" t="str">
        <f>IF('Names And Totals'!C9="","",'Names And Totals'!C9)</f>
        <v>B</v>
      </c>
      <c r="D7" s="478" t="str">
        <f>IF('Names And Totals'!D9="","",'Names And Totals'!D9)</f>
        <v>Illinois</v>
      </c>
      <c r="E7" s="350">
        <f>'Aerial Rescue'!AC12</f>
        <v>19.666666666666668</v>
      </c>
      <c r="F7" s="351">
        <f>'Belayed Speed Climb'!R12</f>
        <v>36.806666666666665</v>
      </c>
      <c r="G7" s="482">
        <f>IF(B7="","",IF($G$4="ASCENT EVENT",Ascent!U10,'Secured Footlock'!AA12))</f>
        <v>32.966666666666669</v>
      </c>
      <c r="H7" s="85">
        <f>Throwline!AA7</f>
        <v>18</v>
      </c>
      <c r="I7" s="352">
        <f>'Work Climb'!W13</f>
        <v>18</v>
      </c>
      <c r="J7" s="382">
        <f>'Work Climb'!AC13</f>
        <v>272.46500000000003</v>
      </c>
    </row>
    <row r="8" spans="1:10" x14ac:dyDescent="0.2">
      <c r="A8" s="77">
        <f>IF('Names And Totals'!A10="","",'Names And Totals'!A10)</f>
        <v>7</v>
      </c>
      <c r="B8" s="89" t="str">
        <f>IF('Names And Totals'!B10="","",'Names And Totals'!B10)</f>
        <v>Katie Becker</v>
      </c>
      <c r="C8" s="89" t="str">
        <f>IF('Names And Totals'!C10="","",'Names And Totals'!C10)</f>
        <v>A</v>
      </c>
      <c r="D8" s="44" t="str">
        <f>IF('Names And Totals'!D10="","",'Names And Totals'!D10)</f>
        <v>Illinois</v>
      </c>
      <c r="E8" s="30">
        <f>'Aerial Rescue'!AC17</f>
        <v>8</v>
      </c>
      <c r="F8" s="31">
        <f>'Belayed Speed Climb'!R17</f>
        <v>94.546666666666681</v>
      </c>
      <c r="G8" s="430">
        <f>IF(B8="","",IF($G$4="ASCENT EVENT",Ascent!U13,'Secured Footlock'!AA17))</f>
        <v>44.52</v>
      </c>
      <c r="H8" s="83">
        <f>Throwline!AA8</f>
        <v>5</v>
      </c>
      <c r="I8" s="23">
        <f>'Work Climb'!W18</f>
        <v>7.333333333333333</v>
      </c>
      <c r="J8" s="311" t="str">
        <f>'Work Climb'!AC18</f>
        <v>TO</v>
      </c>
    </row>
    <row r="9" spans="1:10" x14ac:dyDescent="0.2">
      <c r="A9" s="72">
        <f>IF('Names And Totals'!A11="","",'Names And Totals'!A11)</f>
        <v>23</v>
      </c>
      <c r="B9" s="88" t="str">
        <f>IF('Names And Totals'!B11="","",'Names And Totals'!B11)</f>
        <v>Kelly Marie Bougher</v>
      </c>
      <c r="C9" s="88" t="str">
        <f>IF('Names And Totals'!C11="","",'Names And Totals'!C11)</f>
        <v>A</v>
      </c>
      <c r="D9" s="43" t="str">
        <f>IF('Names And Totals'!D11="","",'Names And Totals'!D11)</f>
        <v>Illinois</v>
      </c>
      <c r="E9" s="25">
        <f>'Aerial Rescue'!AC22</f>
        <v>5.666666666666667</v>
      </c>
      <c r="F9" s="21">
        <f>'Belayed Speed Climb'!R22</f>
        <v>264.05666666666667</v>
      </c>
      <c r="G9" s="351">
        <f>IF(B9="","",IF($G$4="ASCENT EVENT",Ascent!U16,'Secured Footlock'!AA22))</f>
        <v>77.833333333333329</v>
      </c>
      <c r="H9" s="79">
        <f>Throwline!AA9</f>
        <v>3</v>
      </c>
      <c r="I9" s="22">
        <f>'Work Climb'!W23</f>
        <v>7</v>
      </c>
      <c r="J9" s="310" t="str">
        <f>'Work Climb'!AC23</f>
        <v>TO</v>
      </c>
    </row>
    <row r="10" spans="1:10" x14ac:dyDescent="0.2">
      <c r="A10" s="77">
        <f>IF('Names And Totals'!A12="","",'Names And Totals'!A12)</f>
        <v>4</v>
      </c>
      <c r="B10" s="89" t="str">
        <f>IF('Names And Totals'!B12="","",'Names And Totals'!B12)</f>
        <v>Libby Bower</v>
      </c>
      <c r="C10" s="89" t="str">
        <f>IF('Names And Totals'!C12="","",'Names And Totals'!C12)</f>
        <v>A</v>
      </c>
      <c r="D10" s="44" t="str">
        <f>IF('Names And Totals'!D12="","",'Names And Totals'!D12)</f>
        <v>Illinois</v>
      </c>
      <c r="E10" s="30">
        <f>'Aerial Rescue'!AC27</f>
        <v>26.333333333333332</v>
      </c>
      <c r="F10" s="31">
        <f>'Belayed Speed Climb'!R27</f>
        <v>72.36</v>
      </c>
      <c r="G10" s="430">
        <f>IF(B10="","",IF($G$4="ASCENT EVENT",Ascent!U19,'Secured Footlock'!AA27))</f>
        <v>19.536666666666665</v>
      </c>
      <c r="H10" s="83">
        <f>Throwline!AA10</f>
        <v>12</v>
      </c>
      <c r="I10" s="23">
        <f>'Work Climb'!W28</f>
        <v>25.666666666666668</v>
      </c>
      <c r="J10" s="311">
        <f>'Work Climb'!AC28</f>
        <v>259.41499999999996</v>
      </c>
    </row>
    <row r="11" spans="1:10" x14ac:dyDescent="0.2">
      <c r="A11" s="72">
        <f>IF('Names And Totals'!A13="","",'Names And Totals'!A13)</f>
        <v>10</v>
      </c>
      <c r="B11" s="88" t="str">
        <f>IF('Names And Totals'!B13="","",'Names And Totals'!B13)</f>
        <v>Dana Brelowski</v>
      </c>
      <c r="C11" s="88" t="str">
        <f>IF('Names And Totals'!C13="","",'Names And Totals'!C13)</f>
        <v>C</v>
      </c>
      <c r="D11" s="43" t="str">
        <f>IF('Names And Totals'!D13="","",'Names And Totals'!D13)</f>
        <v>Illinois</v>
      </c>
      <c r="E11" s="25">
        <f>'Aerial Rescue'!AC32</f>
        <v>5</v>
      </c>
      <c r="F11" s="21">
        <f>'Belayed Speed Climb'!R32</f>
        <v>125.54333333333334</v>
      </c>
      <c r="G11" s="351" t="str">
        <f>IF(B11="","",IF($G$4="ASCENT EVENT",Ascent!U22,'Secured Footlock'!AA32))</f>
        <v>TO</v>
      </c>
      <c r="H11" s="79">
        <f>Throwline!AA11</f>
        <v>3</v>
      </c>
      <c r="I11" s="22">
        <f>'Work Climb'!W33</f>
        <v>12.333333333333334</v>
      </c>
      <c r="J11" s="310" t="str">
        <f>'Work Climb'!AC33</f>
        <v>TO</v>
      </c>
    </row>
    <row r="12" spans="1:10" x14ac:dyDescent="0.2">
      <c r="A12" s="77">
        <f>IF('Names And Totals'!A14="","",'Names And Totals'!A14)</f>
        <v>16</v>
      </c>
      <c r="B12" s="89" t="str">
        <f>IF('Names And Totals'!B14="","",'Names And Totals'!B14)</f>
        <v>Grace Ehlinger</v>
      </c>
      <c r="C12" s="89" t="str">
        <f>IF('Names And Totals'!C14="","",'Names And Totals'!C14)</f>
        <v>E</v>
      </c>
      <c r="D12" s="44" t="str">
        <f>IF('Names And Totals'!D14="","",'Names And Totals'!D14)</f>
        <v>Illinois</v>
      </c>
      <c r="E12" s="30" t="str">
        <f>'Aerial Rescue'!AC37</f>
        <v/>
      </c>
      <c r="F12" s="31" t="str">
        <f>'Belayed Speed Climb'!R37</f>
        <v/>
      </c>
      <c r="G12" s="430" t="str">
        <f>IF(B12="","",IF($G$4="ASCENT EVENT",Ascent!U25,'Secured Footlock'!AA37))</f>
        <v/>
      </c>
      <c r="H12" s="83" t="str">
        <f>Throwline!AA12</f>
        <v/>
      </c>
      <c r="I12" s="23">
        <f>'Work Climb'!W38</f>
        <v>7</v>
      </c>
      <c r="J12" s="311" t="str">
        <f>'Work Climb'!AC38</f>
        <v>TO</v>
      </c>
    </row>
    <row r="13" spans="1:10" x14ac:dyDescent="0.2">
      <c r="A13" s="72">
        <f>IF('Names And Totals'!A15="","",'Names And Totals'!A15)</f>
        <v>18</v>
      </c>
      <c r="B13" s="88" t="str">
        <f>IF('Names And Totals'!B15="","",'Names And Totals'!B15)</f>
        <v>Edward Fermoso</v>
      </c>
      <c r="C13" s="88" t="str">
        <f>IF('Names And Totals'!C15="","",'Names And Totals'!C15)</f>
        <v>B</v>
      </c>
      <c r="D13" s="43" t="str">
        <f>IF('Names And Totals'!D15="","",'Names And Totals'!D15)</f>
        <v>Illinois</v>
      </c>
      <c r="E13" s="25">
        <f>'Aerial Rescue'!AC42</f>
        <v>10.333333333333334</v>
      </c>
      <c r="F13" s="21">
        <f>'Belayed Speed Climb'!R42</f>
        <v>70.92</v>
      </c>
      <c r="G13" s="351">
        <f>IF(B13="","",IF($G$4="ASCENT EVENT",Ascent!U28,'Secured Footlock'!AA42))</f>
        <v>30.383333333333336</v>
      </c>
      <c r="H13" s="79">
        <f>Throwline!AA13</f>
        <v>23</v>
      </c>
      <c r="I13" s="22">
        <f>'Work Climb'!W43</f>
        <v>22.333333333333332</v>
      </c>
      <c r="J13" s="310">
        <f>'Work Climb'!AC43</f>
        <v>270.73500000000001</v>
      </c>
    </row>
    <row r="14" spans="1:10" x14ac:dyDescent="0.2">
      <c r="A14" s="77">
        <f>IF('Names And Totals'!A16="","",'Names And Totals'!A16)</f>
        <v>8</v>
      </c>
      <c r="B14" s="89" t="str">
        <f>IF('Names And Totals'!B16="","",'Names And Totals'!B16)</f>
        <v>Katie Fleming</v>
      </c>
      <c r="C14" s="89" t="str">
        <f>IF('Names And Totals'!C16="","",'Names And Totals'!C16)</f>
        <v>E</v>
      </c>
      <c r="D14" s="44" t="str">
        <f>IF('Names And Totals'!D16="","",'Names And Totals'!D16)</f>
        <v>Illinois</v>
      </c>
      <c r="E14" s="30">
        <f>'Aerial Rescue'!AC47</f>
        <v>8</v>
      </c>
      <c r="F14" s="31">
        <f>'Belayed Speed Climb'!R47</f>
        <v>165.37333333333333</v>
      </c>
      <c r="G14" s="430">
        <f>IF(B14="","",IF($G$4="ASCENT EVENT",Ascent!U31,'Secured Footlock'!AA47))</f>
        <v>42.963333333333331</v>
      </c>
      <c r="H14" s="83">
        <f>Throwline!AA14</f>
        <v>11</v>
      </c>
      <c r="I14" s="23">
        <f>'Work Climb'!W48</f>
        <v>7.333333333333333</v>
      </c>
      <c r="J14" s="311" t="str">
        <f>'Work Climb'!AC48</f>
        <v>TO</v>
      </c>
    </row>
    <row r="15" spans="1:10" x14ac:dyDescent="0.2">
      <c r="A15" s="72">
        <f>IF('Names And Totals'!A17="","",'Names And Totals'!A17)</f>
        <v>24</v>
      </c>
      <c r="B15" s="88" t="str">
        <f>IF('Names And Totals'!B17="","",'Names And Totals'!B17)</f>
        <v>Tyler Ford</v>
      </c>
      <c r="C15" s="88" t="str">
        <f>IF('Names And Totals'!C17="","",'Names And Totals'!C17)</f>
        <v>A</v>
      </c>
      <c r="D15" s="43" t="str">
        <f>IF('Names And Totals'!D17="","",'Names And Totals'!D17)</f>
        <v>Illinois</v>
      </c>
      <c r="E15" s="25">
        <f>'Aerial Rescue'!AC52</f>
        <v>12</v>
      </c>
      <c r="F15" s="21">
        <f>'Belayed Speed Climb'!R52</f>
        <v>36.233333333333341</v>
      </c>
      <c r="G15" s="351">
        <f>IF(B15="","",IF($G$4="ASCENT EVENT",Ascent!U34,'Secured Footlock'!AA52))</f>
        <v>63.603333333333332</v>
      </c>
      <c r="H15" s="79">
        <f>Throwline!AA15</f>
        <v>15</v>
      </c>
      <c r="I15" s="22">
        <f>'Work Climb'!W53</f>
        <v>26.666666666666668</v>
      </c>
      <c r="J15" s="310">
        <f>'Work Climb'!AC53</f>
        <v>208.07</v>
      </c>
    </row>
    <row r="16" spans="1:10" x14ac:dyDescent="0.2">
      <c r="A16" s="77">
        <f>IF('Names And Totals'!A18="","",'Names And Totals'!A18)</f>
        <v>25</v>
      </c>
      <c r="B16" s="89" t="str">
        <f>IF('Names And Totals'!B18="","",'Names And Totals'!B18)</f>
        <v>Fabian Gaytan</v>
      </c>
      <c r="C16" s="89" t="str">
        <f>IF('Names And Totals'!C18="","",'Names And Totals'!C18)</f>
        <v>E</v>
      </c>
      <c r="D16" s="44" t="str">
        <f>IF('Names And Totals'!D18="","",'Names And Totals'!D18)</f>
        <v>Illinois</v>
      </c>
      <c r="E16" s="30">
        <f>'Aerial Rescue'!AC57</f>
        <v>4</v>
      </c>
      <c r="F16" s="31">
        <f>'Belayed Speed Climb'!R57</f>
        <v>51.916666666666664</v>
      </c>
      <c r="G16" s="430" t="str">
        <f>IF(B16="","",IF($G$4="ASCENT EVENT",Ascent!U37,'Secured Footlock'!AA57))</f>
        <v/>
      </c>
      <c r="H16" s="83">
        <f>Throwline!AA16</f>
        <v>19</v>
      </c>
      <c r="I16" s="23">
        <f>'Work Climb'!W58</f>
        <v>26.666666666666668</v>
      </c>
      <c r="J16" s="311">
        <f>'Work Climb'!AC58</f>
        <v>286.03500000000003</v>
      </c>
    </row>
    <row r="17" spans="1:10" x14ac:dyDescent="0.2">
      <c r="A17" s="72">
        <f>IF('Names And Totals'!A19="","",'Names And Totals'!A19)</f>
        <v>9</v>
      </c>
      <c r="B17" s="88" t="str">
        <f>IF('Names And Totals'!B19="","",'Names And Totals'!B19)</f>
        <v>Mel C Hamilton</v>
      </c>
      <c r="C17" s="88" t="str">
        <f>IF('Names And Totals'!C19="","",'Names And Totals'!C19)</f>
        <v>D</v>
      </c>
      <c r="D17" s="43" t="str">
        <f>IF('Names And Totals'!D19="","",'Names And Totals'!D19)</f>
        <v>Illinois</v>
      </c>
      <c r="E17" s="25">
        <f>'Aerial Rescue'!AC62</f>
        <v>2.6666666666666665</v>
      </c>
      <c r="F17" s="21">
        <f>'Belayed Speed Climb'!R62</f>
        <v>170.63333333333333</v>
      </c>
      <c r="G17" s="351">
        <f>IF(B17="","",IF($G$4="ASCENT EVENT",Ascent!U40,'Secured Footlock'!AA62))</f>
        <v>64.703333333333333</v>
      </c>
      <c r="H17" s="79">
        <f>Throwline!AA17</f>
        <v>15</v>
      </c>
      <c r="I17" s="22">
        <f>'Work Climb'!W63</f>
        <v>7</v>
      </c>
      <c r="J17" s="310" t="str">
        <f>'Work Climb'!AC63</f>
        <v>TO</v>
      </c>
    </row>
    <row r="18" spans="1:10" x14ac:dyDescent="0.2">
      <c r="A18" s="77">
        <f>IF('Names And Totals'!A20="","",'Names And Totals'!A20)</f>
        <v>19</v>
      </c>
      <c r="B18" s="89" t="str">
        <f>IF('Names And Totals'!B20="","",'Names And Totals'!B20)</f>
        <v>Luis Felipe</v>
      </c>
      <c r="C18" s="89" t="str">
        <f>IF('Names And Totals'!C20="","",'Names And Totals'!C20)</f>
        <v>B</v>
      </c>
      <c r="D18" s="44" t="str">
        <f>IF('Names And Totals'!D20="","",'Names And Totals'!D20)</f>
        <v>Illinois</v>
      </c>
      <c r="E18" s="30">
        <f>'Aerial Rescue'!AC67</f>
        <v>5</v>
      </c>
      <c r="F18" s="31">
        <f>'Belayed Speed Climb'!R67</f>
        <v>109.2</v>
      </c>
      <c r="G18" s="430">
        <f>IF(B18="","",IF($G$4="ASCENT EVENT",Ascent!U43,'Secured Footlock'!AA67))</f>
        <v>43.763333333333328</v>
      </c>
      <c r="H18" s="83">
        <f>Throwline!AA18</f>
        <v>14</v>
      </c>
      <c r="I18" s="23">
        <f>'Work Climb'!W68</f>
        <v>15</v>
      </c>
      <c r="J18" s="311" t="str">
        <f>'Work Climb'!AC68</f>
        <v>TO</v>
      </c>
    </row>
    <row r="19" spans="1:10" x14ac:dyDescent="0.2">
      <c r="A19" s="72">
        <f>IF('Names And Totals'!A21="","",'Names And Totals'!A21)</f>
        <v>5</v>
      </c>
      <c r="B19" s="88" t="str">
        <f>IF('Names And Totals'!B21="","",'Names And Totals'!B21)</f>
        <v>Cameron Hughes</v>
      </c>
      <c r="C19" s="88" t="str">
        <f>IF('Names And Totals'!C21="","",'Names And Totals'!C21)</f>
        <v>D</v>
      </c>
      <c r="D19" s="43" t="str">
        <f>IF('Names And Totals'!D21="","",'Names And Totals'!D21)</f>
        <v>Illinois</v>
      </c>
      <c r="E19" s="25">
        <f>'Aerial Rescue'!AC72</f>
        <v>32</v>
      </c>
      <c r="F19" s="21">
        <f>'Belayed Speed Climb'!R72</f>
        <v>31.386666666666667</v>
      </c>
      <c r="G19" s="351">
        <f>IF(B19="","",IF($G$4="ASCENT EVENT",Ascent!U46,'Secured Footlock'!AA72))</f>
        <v>14.536666666666667</v>
      </c>
      <c r="H19" s="79">
        <f>Throwline!AA19</f>
        <v>31</v>
      </c>
      <c r="I19" s="22">
        <f>'Work Climb'!W73</f>
        <v>25.333333333333332</v>
      </c>
      <c r="J19" s="310">
        <f>'Work Climb'!AC73</f>
        <v>179.42000000000002</v>
      </c>
    </row>
    <row r="20" spans="1:10" x14ac:dyDescent="0.2">
      <c r="A20" s="77">
        <f>IF('Names And Totals'!A22="","",'Names And Totals'!A22)</f>
        <v>14</v>
      </c>
      <c r="B20" s="89" t="str">
        <f>IF('Names And Totals'!B22="","",'Names And Totals'!B22)</f>
        <v>Patrick Kelsch</v>
      </c>
      <c r="C20" s="89" t="str">
        <f>IF('Names And Totals'!C22="","",'Names And Totals'!C22)</f>
        <v>D</v>
      </c>
      <c r="D20" s="44" t="str">
        <f>IF('Names And Totals'!D22="","",'Names And Totals'!D22)</f>
        <v>Illinois</v>
      </c>
      <c r="E20" s="30">
        <f>'Aerial Rescue'!AC77</f>
        <v>8.3333333333333339</v>
      </c>
      <c r="F20" s="31">
        <f>'Belayed Speed Climb'!R77</f>
        <v>43.69</v>
      </c>
      <c r="G20" s="430">
        <f>IF(B20="","",IF($G$4="ASCENT EVENT",Ascent!U49,'Secured Footlock'!AA77))</f>
        <v>17.940000000000001</v>
      </c>
      <c r="H20" s="83">
        <f>Throwline!AA20</f>
        <v>18</v>
      </c>
      <c r="I20" s="23">
        <f>'Work Climb'!W78</f>
        <v>20</v>
      </c>
      <c r="J20" s="311" t="str">
        <f>'Work Climb'!AC78</f>
        <v>TO</v>
      </c>
    </row>
    <row r="21" spans="1:10" x14ac:dyDescent="0.2">
      <c r="A21" s="72">
        <f>IF('Names And Totals'!A23="","",'Names And Totals'!A23)</f>
        <v>1</v>
      </c>
      <c r="B21" s="88" t="str">
        <f>IF('Names And Totals'!B23="","",'Names And Totals'!B23)</f>
        <v>Abdon Leon-Espinoza</v>
      </c>
      <c r="C21" s="88" t="str">
        <f>IF('Names And Totals'!C23="","",'Names And Totals'!C23)</f>
        <v>B</v>
      </c>
      <c r="D21" s="43" t="str">
        <f>IF('Names And Totals'!D23="","",'Names And Totals'!D23)</f>
        <v>Illinois</v>
      </c>
      <c r="E21" s="25">
        <f>'Aerial Rescue'!AC82</f>
        <v>29.333333333333332</v>
      </c>
      <c r="F21" s="21">
        <f>'Belayed Speed Climb'!R82</f>
        <v>42.85</v>
      </c>
      <c r="G21" s="351">
        <f>IF(B21="","",IF($G$4="ASCENT EVENT",Ascent!U52,'Secured Footlock'!AA82))</f>
        <v>13.176666666666668</v>
      </c>
      <c r="H21" s="79">
        <f>Throwline!AA21</f>
        <v>22</v>
      </c>
      <c r="I21" s="22">
        <f>'Work Climb'!W83</f>
        <v>25.666666666666668</v>
      </c>
      <c r="J21" s="310">
        <f>'Work Climb'!AC83</f>
        <v>192.25</v>
      </c>
    </row>
    <row r="22" spans="1:10" x14ac:dyDescent="0.2">
      <c r="A22" s="77">
        <f>IF('Names And Totals'!A24="","",'Names And Totals'!A24)</f>
        <v>15</v>
      </c>
      <c r="B22" s="89" t="str">
        <f>IF('Names And Totals'!B24="","",'Names And Totals'!B24)</f>
        <v>Lisa Mende</v>
      </c>
      <c r="C22" s="89" t="str">
        <f>IF('Names And Totals'!C24="","",'Names And Totals'!C24)</f>
        <v>C</v>
      </c>
      <c r="D22" s="44" t="str">
        <f>IF('Names And Totals'!D24="","",'Names And Totals'!D24)</f>
        <v>Illinois</v>
      </c>
      <c r="E22" s="30">
        <f>'Aerial Rescue'!AC87</f>
        <v>7.333333333333333</v>
      </c>
      <c r="F22" s="31">
        <f>'Belayed Speed Climb'!R87</f>
        <v>474.48</v>
      </c>
      <c r="G22" s="430">
        <f>IF(B22="","",IF($G$4="ASCENT EVENT",Ascent!U55,'Secured Footlock'!AA87))</f>
        <v>43.063333333333333</v>
      </c>
      <c r="H22" s="83">
        <f>Throwline!AA22</f>
        <v>0</v>
      </c>
      <c r="I22" s="23">
        <f>'Work Climb'!W88</f>
        <v>2</v>
      </c>
      <c r="J22" s="311" t="str">
        <f>'Work Climb'!AC88</f>
        <v>TO</v>
      </c>
    </row>
    <row r="23" spans="1:10" x14ac:dyDescent="0.2">
      <c r="A23" s="72">
        <f>IF('Names And Totals'!A25="","",'Names And Totals'!A25)</f>
        <v>27</v>
      </c>
      <c r="B23" s="88" t="str">
        <f>IF('Names And Totals'!B25="","",'Names And Totals'!B25)</f>
        <v>Aaron Morit</v>
      </c>
      <c r="C23" s="88" t="str">
        <f>IF('Names And Totals'!C25="","",'Names And Totals'!C25)</f>
        <v>D</v>
      </c>
      <c r="D23" s="43" t="str">
        <f>IF('Names And Totals'!D25="","",'Names And Totals'!D25)</f>
        <v>Illinois</v>
      </c>
      <c r="E23" s="25">
        <f>'Aerial Rescue'!AC92</f>
        <v>16.333333333333332</v>
      </c>
      <c r="F23" s="21">
        <f>'Belayed Speed Climb'!R92</f>
        <v>46.196666666666665</v>
      </c>
      <c r="G23" s="351">
        <f>IF(B23="","",IF($G$4="ASCENT EVENT",Ascent!U58,'Secured Footlock'!AA92))</f>
        <v>18.650000000000002</v>
      </c>
      <c r="H23" s="79">
        <f>Throwline!AA23</f>
        <v>19</v>
      </c>
      <c r="I23" s="22">
        <f>'Work Climb'!W93</f>
        <v>23.333333333333332</v>
      </c>
      <c r="J23" s="310">
        <f>'Work Climb'!AC93</f>
        <v>238.75</v>
      </c>
    </row>
    <row r="24" spans="1:10" x14ac:dyDescent="0.2">
      <c r="A24" s="77">
        <f>IF('Names And Totals'!A26="","",'Names And Totals'!A26)</f>
        <v>12</v>
      </c>
      <c r="B24" s="89" t="str">
        <f>IF('Names And Totals'!B26="","",'Names And Totals'!B26)</f>
        <v>Beau Nagan</v>
      </c>
      <c r="C24" s="89" t="str">
        <f>IF('Names And Totals'!C26="","",'Names And Totals'!C26)</f>
        <v>A</v>
      </c>
      <c r="D24" s="44" t="str">
        <f>IF('Names And Totals'!D26="","",'Names And Totals'!D26)</f>
        <v>Illinois</v>
      </c>
      <c r="E24" s="30">
        <f>'Aerial Rescue'!AC97</f>
        <v>48</v>
      </c>
      <c r="F24" s="31">
        <f>'Belayed Speed Climb'!R97</f>
        <v>30.33666666666667</v>
      </c>
      <c r="G24" s="430">
        <f>IF(B24="","",IF($G$4="ASCENT EVENT",Ascent!U61,'Secured Footlock'!AA97))</f>
        <v>14.526666666666666</v>
      </c>
      <c r="H24" s="83">
        <f>Throwline!AA24</f>
        <v>35</v>
      </c>
      <c r="I24" s="23">
        <f>'Work Climb'!W98</f>
        <v>23.333333333333332</v>
      </c>
      <c r="J24" s="311">
        <f>'Work Climb'!AC98</f>
        <v>175.655</v>
      </c>
    </row>
    <row r="25" spans="1:10" x14ac:dyDescent="0.2">
      <c r="A25" s="72">
        <f>IF('Names And Totals'!A27="","",'Names And Totals'!A27)</f>
        <v>13</v>
      </c>
      <c r="B25" s="88" t="str">
        <f>IF('Names And Totals'!B27="","",'Names And Totals'!B27)</f>
        <v>Phil Reth</v>
      </c>
      <c r="C25" s="88" t="str">
        <f>IF('Names And Totals'!C27="","",'Names And Totals'!C27)</f>
        <v>E</v>
      </c>
      <c r="D25" s="43" t="str">
        <f>IF('Names And Totals'!D27="","",'Names And Totals'!D27)</f>
        <v>Illinois</v>
      </c>
      <c r="E25" s="25">
        <f>'Aerial Rescue'!AC102</f>
        <v>22.333333333333332</v>
      </c>
      <c r="F25" s="21">
        <f>'Belayed Speed Climb'!R102</f>
        <v>42.25333333333333</v>
      </c>
      <c r="G25" s="351">
        <f>IF(B25="","",IF($G$4="ASCENT EVENT",Ascent!U64,'Secured Footlock'!AA102))</f>
        <v>17.523333333333337</v>
      </c>
      <c r="H25" s="79">
        <f>Throwline!AA25</f>
        <v>16</v>
      </c>
      <c r="I25" s="22">
        <f>'Work Climb'!W103</f>
        <v>23.333333333333332</v>
      </c>
      <c r="J25" s="310">
        <f>'Work Climb'!AC103</f>
        <v>224.89</v>
      </c>
    </row>
    <row r="26" spans="1:10" x14ac:dyDescent="0.2">
      <c r="A26" s="77">
        <f>IF('Names And Totals'!A28="","",'Names And Totals'!A28)</f>
        <v>11</v>
      </c>
      <c r="B26" s="89" t="str">
        <f>IF('Names And Totals'!B28="","",'Names And Totals'!B28)</f>
        <v>Ryan Sams</v>
      </c>
      <c r="C26" s="89" t="str">
        <f>IF('Names And Totals'!C28="","",'Names And Totals'!C28)</f>
        <v>C</v>
      </c>
      <c r="D26" s="44" t="str">
        <f>IF('Names And Totals'!D28="","",'Names And Totals'!D28)</f>
        <v>Illinois</v>
      </c>
      <c r="E26" s="30">
        <f>'Aerial Rescue'!AC107</f>
        <v>30.333333333333332</v>
      </c>
      <c r="F26" s="31">
        <f>'Belayed Speed Climb'!R107</f>
        <v>37.75333333333333</v>
      </c>
      <c r="G26" s="430">
        <f>IF(B26="","",IF($G$4="ASCENT EVENT",Ascent!U67,'Secured Footlock'!AA107))</f>
        <v>11.716666666666667</v>
      </c>
      <c r="H26" s="83">
        <f>Throwline!AA26</f>
        <v>9</v>
      </c>
      <c r="I26" s="23">
        <f>'Work Climb'!W108</f>
        <v>23.666666666666668</v>
      </c>
      <c r="J26" s="311">
        <f>'Work Climb'!AC108</f>
        <v>172.48500000000001</v>
      </c>
    </row>
    <row r="27" spans="1:10" x14ac:dyDescent="0.2">
      <c r="A27" s="72">
        <f>IF('Names And Totals'!A29="","",'Names And Totals'!A29)</f>
        <v>20</v>
      </c>
      <c r="B27" s="88" t="str">
        <f>IF('Names And Totals'!B29="","",'Names And Totals'!B29)</f>
        <v>Daniel Sancen</v>
      </c>
      <c r="C27" s="88" t="str">
        <f>IF('Names And Totals'!C29="","",'Names And Totals'!C29)</f>
        <v>A</v>
      </c>
      <c r="D27" s="43" t="str">
        <f>IF('Names And Totals'!D29="","",'Names And Totals'!D29)</f>
        <v>Illinois</v>
      </c>
      <c r="E27" s="25">
        <f>'Aerial Rescue'!AC112</f>
        <v>14.666666666666666</v>
      </c>
      <c r="F27" s="21">
        <f>'Belayed Speed Climb'!R112</f>
        <v>58.873333333333335</v>
      </c>
      <c r="G27" s="351">
        <f>IF(B27="","",IF($G$4="ASCENT EVENT",Ascent!U70,'Secured Footlock'!AA112))</f>
        <v>29.5</v>
      </c>
      <c r="H27" s="79">
        <f>Throwline!AA27</f>
        <v>31</v>
      </c>
      <c r="I27" s="22">
        <f>'Work Climb'!W113</f>
        <v>23</v>
      </c>
      <c r="J27" s="310">
        <f>'Work Climb'!AC113</f>
        <v>273.34500000000003</v>
      </c>
    </row>
    <row r="28" spans="1:10" x14ac:dyDescent="0.2">
      <c r="A28" s="77">
        <f>IF('Names And Totals'!A30="","",'Names And Totals'!A30)</f>
        <v>29</v>
      </c>
      <c r="B28" s="89" t="str">
        <f>IF('Names And Totals'!B30="","",'Names And Totals'!B30)</f>
        <v>Samuel John Sapyta</v>
      </c>
      <c r="C28" s="89" t="str">
        <f>IF('Names And Totals'!C30="","",'Names And Totals'!C30)</f>
        <v>B</v>
      </c>
      <c r="D28" s="44" t="str">
        <f>IF('Names And Totals'!D30="","",'Names And Totals'!D30)</f>
        <v>Illinois</v>
      </c>
      <c r="E28" s="30">
        <f>'Aerial Rescue'!AC117</f>
        <v>5</v>
      </c>
      <c r="F28" s="31">
        <f>'Belayed Speed Climb'!R117</f>
        <v>56.449999999999996</v>
      </c>
      <c r="G28" s="430">
        <f>IF(B28="","",IF($G$4="ASCENT EVENT",Ascent!U73,'Secured Footlock'!AA117))</f>
        <v>25.819999999999997</v>
      </c>
      <c r="H28" s="83">
        <f>Throwline!AA28</f>
        <v>15</v>
      </c>
      <c r="I28" s="23">
        <f>'Work Climb'!W118</f>
        <v>12.666666666666666</v>
      </c>
      <c r="J28" s="311" t="str">
        <f>'Work Climb'!AC118</f>
        <v>TO</v>
      </c>
    </row>
    <row r="29" spans="1:10" x14ac:dyDescent="0.2">
      <c r="A29" s="72">
        <f>IF('Names And Totals'!A31="","",'Names And Totals'!A31)</f>
        <v>28</v>
      </c>
      <c r="B29" s="88" t="str">
        <f>IF('Names And Totals'!B31="","",'Names And Totals'!B31)</f>
        <v>Sam Soltswisch</v>
      </c>
      <c r="C29" s="88" t="str">
        <f>IF('Names And Totals'!C31="","",'Names And Totals'!C31)</f>
        <v>B</v>
      </c>
      <c r="D29" s="43" t="str">
        <f>IF('Names And Totals'!D31="","",'Names And Totals'!D31)</f>
        <v>Illinois</v>
      </c>
      <c r="E29" s="25">
        <f>'Aerial Rescue'!AC122</f>
        <v>12.333333333333334</v>
      </c>
      <c r="F29" s="21">
        <f>'Belayed Speed Climb'!R122</f>
        <v>140.74333333333331</v>
      </c>
      <c r="G29" s="351" t="str">
        <f>IF(B29="","",IF($G$4="ASCENT EVENT",Ascent!U76,'Secured Footlock'!AA122))</f>
        <v>TO</v>
      </c>
      <c r="H29" s="79">
        <f>Throwline!AA29</f>
        <v>10</v>
      </c>
      <c r="I29" s="22">
        <f>'Work Climb'!W123</f>
        <v>13</v>
      </c>
      <c r="J29" s="310" t="str">
        <f>'Work Climb'!AC123</f>
        <v>TO</v>
      </c>
    </row>
    <row r="30" spans="1:10" x14ac:dyDescent="0.2">
      <c r="A30" s="77">
        <f>IF('Names And Totals'!A32="","",'Names And Totals'!A32)</f>
        <v>17</v>
      </c>
      <c r="B30" s="89" t="str">
        <f>IF('Names And Totals'!B32="","",'Names And Totals'!B32)</f>
        <v>Janet Sonntag</v>
      </c>
      <c r="C30" s="89" t="str">
        <f>IF('Names And Totals'!C32="","",'Names And Totals'!C32)</f>
        <v>C</v>
      </c>
      <c r="D30" s="44" t="str">
        <f>IF('Names And Totals'!D32="","",'Names And Totals'!D32)</f>
        <v>Illinois</v>
      </c>
      <c r="E30" s="30" t="str">
        <f>'Aerial Rescue'!AC127</f>
        <v/>
      </c>
      <c r="F30" s="31" t="str">
        <f>'Belayed Speed Climb'!R127</f>
        <v/>
      </c>
      <c r="G30" s="430" t="str">
        <f>IF(B30="","",IF($G$4="ASCENT EVENT",Ascent!U79,'Secured Footlock'!AA127))</f>
        <v/>
      </c>
      <c r="H30" s="83" t="str">
        <f>Throwline!AA30</f>
        <v/>
      </c>
      <c r="I30" s="23" t="str">
        <f>'Work Climb'!W128</f>
        <v/>
      </c>
      <c r="J30" s="311" t="str">
        <f>'Work Climb'!AC128</f>
        <v/>
      </c>
    </row>
    <row r="31" spans="1:10" x14ac:dyDescent="0.2">
      <c r="A31" s="72">
        <f>IF('Names And Totals'!A33="","",'Names And Totals'!A33)</f>
        <v>30</v>
      </c>
      <c r="B31" s="88" t="str">
        <f>IF('Names And Totals'!B33="","",'Names And Totals'!B33)</f>
        <v>Leonardo Sotelo</v>
      </c>
      <c r="C31" s="88" t="str">
        <f>IF('Names And Totals'!C33="","",'Names And Totals'!C33)</f>
        <v>C</v>
      </c>
      <c r="D31" s="43" t="str">
        <f>IF('Names And Totals'!D33="","",'Names And Totals'!D33)</f>
        <v>Illinois</v>
      </c>
      <c r="E31" s="25">
        <f>'Aerial Rescue'!AC132</f>
        <v>8</v>
      </c>
      <c r="F31" s="21">
        <f>'Belayed Speed Climb'!R132</f>
        <v>359.19</v>
      </c>
      <c r="G31" s="351">
        <f>IF(B31="","",IF($G$4="ASCENT EVENT",Ascent!U82,'Secured Footlock'!AA132))</f>
        <v>43.669999999999995</v>
      </c>
      <c r="H31" s="79">
        <f>Throwline!AA31</f>
        <v>16</v>
      </c>
      <c r="I31" s="22">
        <f>'Work Climb'!W133</f>
        <v>7.666666666666667</v>
      </c>
      <c r="J31" s="310" t="str">
        <f>'Work Climb'!AC133</f>
        <v>TO</v>
      </c>
    </row>
    <row r="32" spans="1:10" x14ac:dyDescent="0.2">
      <c r="A32" s="77">
        <f>IF('Names And Totals'!A34="","",'Names And Totals'!A34)</f>
        <v>22</v>
      </c>
      <c r="B32" s="89" t="str">
        <f>IF('Names And Totals'!B34="","",'Names And Totals'!B34)</f>
        <v>Logan Stine</v>
      </c>
      <c r="C32" s="89" t="str">
        <f>IF('Names And Totals'!C34="","",'Names And Totals'!C34)</f>
        <v>D</v>
      </c>
      <c r="D32" s="44" t="str">
        <f>IF('Names And Totals'!D34="","",'Names And Totals'!D34)</f>
        <v>Illinois</v>
      </c>
      <c r="E32" s="30">
        <f>'Aerial Rescue'!AC137</f>
        <v>5</v>
      </c>
      <c r="F32" s="31" t="str">
        <f>'Belayed Speed Climb'!R137</f>
        <v/>
      </c>
      <c r="G32" s="430">
        <f>IF(B32="","",IF($G$4="ASCENT EVENT",Ascent!U85,'Secured Footlock'!AA137))</f>
        <v>34.080000000000005</v>
      </c>
      <c r="H32" s="83" t="str">
        <f>Throwline!AA32</f>
        <v/>
      </c>
      <c r="I32" s="23">
        <f>'Work Climb'!W138</f>
        <v>18.666666666666668</v>
      </c>
      <c r="J32" s="311">
        <f>'Work Climb'!AC138</f>
        <v>287.05</v>
      </c>
    </row>
    <row r="33" spans="1:10" x14ac:dyDescent="0.2">
      <c r="A33" s="72">
        <f>IF('Names And Totals'!A35="","",'Names And Totals'!A35)</f>
        <v>6</v>
      </c>
      <c r="B33" s="88" t="str">
        <f>IF('Names And Totals'!B35="","",'Names And Totals'!B35)</f>
        <v>Billy Volchko</v>
      </c>
      <c r="C33" s="88" t="str">
        <f>IF('Names And Totals'!C35="","",'Names And Totals'!C35)</f>
        <v>E</v>
      </c>
      <c r="D33" s="43" t="str">
        <f>IF('Names And Totals'!D35="","",'Names And Totals'!D35)</f>
        <v>Illinois</v>
      </c>
      <c r="E33" s="25" t="str">
        <f>'Aerial Rescue'!AC142</f>
        <v/>
      </c>
      <c r="F33" s="21" t="str">
        <f>'Belayed Speed Climb'!R142</f>
        <v/>
      </c>
      <c r="G33" s="351" t="str">
        <f>IF(B33="","",IF($G$4="ASCENT EVENT",Ascent!U88,'Secured Footlock'!AA142))</f>
        <v/>
      </c>
      <c r="H33" s="79" t="str">
        <f>Throwline!AA33</f>
        <v/>
      </c>
      <c r="I33" s="22" t="str">
        <f>'Work Climb'!W143</f>
        <v/>
      </c>
      <c r="J33" s="310" t="str">
        <f>'Work Climb'!AC143</f>
        <v/>
      </c>
    </row>
    <row r="34" spans="1:10" x14ac:dyDescent="0.2">
      <c r="A34" s="77">
        <f>IF('Names And Totals'!A36="","",'Names And Totals'!A36)</f>
        <v>21</v>
      </c>
      <c r="B34" s="89" t="str">
        <f>IF('Names And Totals'!B36="","",'Names And Totals'!B36)</f>
        <v>Cody Schwartz</v>
      </c>
      <c r="C34" s="89" t="str">
        <f>IF('Names And Totals'!C36="","",'Names And Totals'!C36)</f>
        <v>E</v>
      </c>
      <c r="D34" s="44" t="str">
        <f>IF('Names And Totals'!D36="","",'Names And Totals'!D36)</f>
        <v>Michigan</v>
      </c>
      <c r="E34" s="30">
        <f>'Aerial Rescue'!AC147</f>
        <v>40</v>
      </c>
      <c r="F34" s="31">
        <f>'Belayed Speed Climb'!R147</f>
        <v>50.413333333333334</v>
      </c>
      <c r="G34" s="430">
        <f>IF(B34="","",IF($G$4="ASCENT EVENT",Ascent!U91,'Secured Footlock'!AA147))</f>
        <v>11.986666666666666</v>
      </c>
      <c r="H34" s="83">
        <f>Throwline!AA34</f>
        <v>33</v>
      </c>
      <c r="I34" s="23">
        <f>'Work Climb'!W148</f>
        <v>26.333333333333332</v>
      </c>
      <c r="J34" s="311">
        <f>'Work Climb'!AC148</f>
        <v>260.61</v>
      </c>
    </row>
    <row r="35" spans="1:10" x14ac:dyDescent="0.2">
      <c r="A35" s="72">
        <f>IF('Names And Totals'!A37="","",'Names And Totals'!A37)</f>
        <v>3</v>
      </c>
      <c r="B35" s="88" t="str">
        <f>IF('Names And Totals'!B37="","",'Names And Totals'!B37)</f>
        <v>Andrew Barnard</v>
      </c>
      <c r="C35" s="88" t="str">
        <f>IF('Names And Totals'!C37="","",'Names And Totals'!C37)</f>
        <v>C</v>
      </c>
      <c r="D35" s="43" t="str">
        <f>IF('Names And Totals'!D37="","",'Names And Totals'!D37)</f>
        <v>Illinois</v>
      </c>
      <c r="E35" s="25">
        <f>'Aerial Rescue'!AC152</f>
        <v>32.333333333333336</v>
      </c>
      <c r="F35" s="21">
        <f>'Belayed Speed Climb'!R152</f>
        <v>36.020000000000003</v>
      </c>
      <c r="G35" s="351">
        <f>IF(B35="","",IF($G$4="ASCENT EVENT",Ascent!U94,'Secured Footlock'!AA152))</f>
        <v>17.623333333333331</v>
      </c>
      <c r="H35" s="79">
        <f>Throwline!AA35</f>
        <v>19</v>
      </c>
      <c r="I35" s="22">
        <f>'Work Climb'!W153</f>
        <v>25.666666666666668</v>
      </c>
      <c r="J35" s="310">
        <f>'Work Climb'!AC153</f>
        <v>202.5</v>
      </c>
    </row>
    <row r="36" spans="1:10" x14ac:dyDescent="0.2">
      <c r="A36" s="77" t="str">
        <f>IF('Names And Totals'!A38="","",'Names And Totals'!A38)</f>
        <v/>
      </c>
      <c r="B36" s="89" t="str">
        <f>IF('Names And Totals'!B38="","",'Names And Totals'!B38)</f>
        <v/>
      </c>
      <c r="C36" s="89" t="str">
        <f>IF('Names And Totals'!C38="","",'Names And Totals'!C38)</f>
        <v/>
      </c>
      <c r="D36" s="44" t="str">
        <f>IF('Names And Totals'!D38="","",'Names And Totals'!D38)</f>
        <v/>
      </c>
      <c r="E36" s="30" t="str">
        <f>'Aerial Rescue'!AC157</f>
        <v/>
      </c>
      <c r="F36" s="31" t="str">
        <f>'Belayed Speed Climb'!R157</f>
        <v/>
      </c>
      <c r="G36" s="430" t="str">
        <f>IF(B36="","",IF($G$4="ASCENT EVENT",Ascent!U97,'Secured Footlock'!AA157))</f>
        <v/>
      </c>
      <c r="H36" s="83" t="str">
        <f>Throwline!AA36</f>
        <v/>
      </c>
      <c r="I36" s="23" t="str">
        <f>'Work Climb'!W158</f>
        <v/>
      </c>
      <c r="J36" s="311" t="str">
        <f>'Work Climb'!AC158</f>
        <v/>
      </c>
    </row>
    <row r="37" spans="1:10" x14ac:dyDescent="0.2">
      <c r="A37" s="72" t="str">
        <f>IF('Names And Totals'!A39="","",'Names And Totals'!A39)</f>
        <v/>
      </c>
      <c r="B37" s="88" t="str">
        <f>IF('Names And Totals'!B39="","",'Names And Totals'!B39)</f>
        <v/>
      </c>
      <c r="C37" s="88" t="str">
        <f>IF('Names And Totals'!C39="","",'Names And Totals'!C39)</f>
        <v/>
      </c>
      <c r="D37" s="43" t="str">
        <f>IF('Names And Totals'!D39="","",'Names And Totals'!D39)</f>
        <v/>
      </c>
      <c r="E37" s="25" t="str">
        <f>'Aerial Rescue'!AC162</f>
        <v/>
      </c>
      <c r="F37" s="21" t="str">
        <f>'Belayed Speed Climb'!R162</f>
        <v/>
      </c>
      <c r="G37" s="351" t="str">
        <f>IF(B37="","",IF($G$4="ASCENT EVENT",Ascent!U100,'Secured Footlock'!AA162))</f>
        <v/>
      </c>
      <c r="H37" s="79" t="str">
        <f>Throwline!AA37</f>
        <v/>
      </c>
      <c r="I37" s="22" t="str">
        <f>'Work Climb'!W163</f>
        <v/>
      </c>
      <c r="J37" s="310" t="str">
        <f>'Work Climb'!AC163</f>
        <v/>
      </c>
    </row>
    <row r="38" spans="1:10" x14ac:dyDescent="0.2">
      <c r="A38" s="77" t="str">
        <f>IF('Names And Totals'!A40="","",'Names And Totals'!A40)</f>
        <v/>
      </c>
      <c r="B38" s="89" t="str">
        <f>IF('Names And Totals'!B40="","",'Names And Totals'!B40)</f>
        <v/>
      </c>
      <c r="C38" s="89" t="str">
        <f>IF('Names And Totals'!C40="","",'Names And Totals'!C40)</f>
        <v/>
      </c>
      <c r="D38" s="44" t="str">
        <f>IF('Names And Totals'!D40="","",'Names And Totals'!D40)</f>
        <v/>
      </c>
      <c r="E38" s="30" t="str">
        <f>'Aerial Rescue'!AC167</f>
        <v/>
      </c>
      <c r="F38" s="31" t="str">
        <f>'Belayed Speed Climb'!R167</f>
        <v/>
      </c>
      <c r="G38" s="430" t="str">
        <f>IF(B38="","",IF($G$4="ASCENT EVENT",Ascent!U103,'Secured Footlock'!AA167))</f>
        <v/>
      </c>
      <c r="H38" s="83" t="str">
        <f>Throwline!AA38</f>
        <v/>
      </c>
      <c r="I38" s="23" t="str">
        <f>'Work Climb'!W168</f>
        <v/>
      </c>
      <c r="J38" s="311" t="str">
        <f>'Work Climb'!AC168</f>
        <v/>
      </c>
    </row>
    <row r="39" spans="1:10" x14ac:dyDescent="0.2">
      <c r="A39" s="72" t="str">
        <f>IF('Names And Totals'!A41="","",'Names And Totals'!A41)</f>
        <v/>
      </c>
      <c r="B39" s="88" t="str">
        <f>IF('Names And Totals'!B41="","",'Names And Totals'!B41)</f>
        <v/>
      </c>
      <c r="C39" s="88" t="str">
        <f>IF('Names And Totals'!C41="","",'Names And Totals'!C41)</f>
        <v/>
      </c>
      <c r="D39" s="43" t="str">
        <f>IF('Names And Totals'!D41="","",'Names And Totals'!D41)</f>
        <v/>
      </c>
      <c r="E39" s="25" t="str">
        <f>'Aerial Rescue'!AC172</f>
        <v/>
      </c>
      <c r="F39" s="21" t="str">
        <f>'Belayed Speed Climb'!R172</f>
        <v/>
      </c>
      <c r="G39" s="351" t="str">
        <f>IF(B39="","",IF($G$4="ASCENT EVENT",Ascent!U106,'Secured Footlock'!AA172))</f>
        <v/>
      </c>
      <c r="H39" s="79" t="str">
        <f>Throwline!AA39</f>
        <v/>
      </c>
      <c r="I39" s="22" t="str">
        <f>'Work Climb'!W173</f>
        <v/>
      </c>
      <c r="J39" s="310" t="str">
        <f>'Work Climb'!AC173</f>
        <v/>
      </c>
    </row>
    <row r="40" spans="1:10" x14ac:dyDescent="0.2">
      <c r="A40" s="77" t="str">
        <f>IF('Names And Totals'!A42="","",'Names And Totals'!A42)</f>
        <v/>
      </c>
      <c r="B40" s="89" t="str">
        <f>IF('Names And Totals'!B42="","",'Names And Totals'!B42)</f>
        <v/>
      </c>
      <c r="C40" s="89" t="str">
        <f>IF('Names And Totals'!C42="","",'Names And Totals'!C42)</f>
        <v/>
      </c>
      <c r="D40" s="44" t="str">
        <f>IF('Names And Totals'!D42="","",'Names And Totals'!D42)</f>
        <v/>
      </c>
      <c r="E40" s="30" t="str">
        <f>'Aerial Rescue'!AC177</f>
        <v/>
      </c>
      <c r="F40" s="31" t="str">
        <f>'Belayed Speed Climb'!R177</f>
        <v/>
      </c>
      <c r="G40" s="430" t="str">
        <f>IF(B40="","",IF($G$4="ASCENT EVENT",Ascent!U109,'Secured Footlock'!AA177))</f>
        <v/>
      </c>
      <c r="H40" s="83" t="str">
        <f>Throwline!AA40</f>
        <v/>
      </c>
      <c r="I40" s="23" t="str">
        <f>'Work Climb'!W178</f>
        <v/>
      </c>
      <c r="J40" s="311" t="str">
        <f>'Work Climb'!AC178</f>
        <v/>
      </c>
    </row>
    <row r="41" spans="1:10" x14ac:dyDescent="0.2">
      <c r="A41" s="72" t="str">
        <f>IF('Names And Totals'!A43="","",'Names And Totals'!A43)</f>
        <v/>
      </c>
      <c r="B41" s="88" t="str">
        <f>IF('Names And Totals'!B43="","",'Names And Totals'!B43)</f>
        <v/>
      </c>
      <c r="C41" s="88" t="str">
        <f>IF('Names And Totals'!C43="","",'Names And Totals'!C43)</f>
        <v/>
      </c>
      <c r="D41" s="43" t="str">
        <f>IF('Names And Totals'!D43="","",'Names And Totals'!D43)</f>
        <v/>
      </c>
      <c r="E41" s="25" t="str">
        <f>'Aerial Rescue'!AC182</f>
        <v/>
      </c>
      <c r="F41" s="21" t="str">
        <f>'Belayed Speed Climb'!R182</f>
        <v/>
      </c>
      <c r="G41" s="351" t="str">
        <f>IF(B41="","",IF($G$4="ASCENT EVENT",Ascent!U112,'Secured Footlock'!AA182))</f>
        <v/>
      </c>
      <c r="H41" s="79" t="str">
        <f>Throwline!AA41</f>
        <v/>
      </c>
      <c r="I41" s="22" t="str">
        <f>'Work Climb'!W183</f>
        <v/>
      </c>
      <c r="J41" s="310" t="str">
        <f>'Work Climb'!AC183</f>
        <v/>
      </c>
    </row>
    <row r="42" spans="1:10" x14ac:dyDescent="0.2">
      <c r="A42" s="77" t="str">
        <f>IF('Names And Totals'!A44="","",'Names And Totals'!A44)</f>
        <v/>
      </c>
      <c r="B42" s="89" t="str">
        <f>IF('Names And Totals'!B44="","",'Names And Totals'!B44)</f>
        <v/>
      </c>
      <c r="C42" s="89" t="str">
        <f>IF('Names And Totals'!C44="","",'Names And Totals'!C44)</f>
        <v/>
      </c>
      <c r="D42" s="44" t="str">
        <f>IF('Names And Totals'!D44="","",'Names And Totals'!D44)</f>
        <v/>
      </c>
      <c r="E42" s="30" t="str">
        <f>'Aerial Rescue'!AC187</f>
        <v/>
      </c>
      <c r="F42" s="31" t="str">
        <f>'Belayed Speed Climb'!R187</f>
        <v/>
      </c>
      <c r="G42" s="430" t="str">
        <f>IF(B42="","",IF($G$4="ASCENT EVENT",Ascent!U115,'Secured Footlock'!AA187))</f>
        <v/>
      </c>
      <c r="H42" s="83" t="str">
        <f>Throwline!AA42</f>
        <v/>
      </c>
      <c r="I42" s="23" t="str">
        <f>'Work Climb'!W188</f>
        <v/>
      </c>
      <c r="J42" s="311" t="str">
        <f>'Work Climb'!AC188</f>
        <v/>
      </c>
    </row>
    <row r="43" spans="1:10" x14ac:dyDescent="0.2">
      <c r="A43" s="72" t="str">
        <f>IF('Names And Totals'!A45="","",'Names And Totals'!A45)</f>
        <v/>
      </c>
      <c r="B43" s="88" t="str">
        <f>IF('Names And Totals'!B45="","",'Names And Totals'!B45)</f>
        <v/>
      </c>
      <c r="C43" s="88" t="str">
        <f>IF('Names And Totals'!C45="","",'Names And Totals'!C45)</f>
        <v/>
      </c>
      <c r="D43" s="43" t="str">
        <f>IF('Names And Totals'!D45="","",'Names And Totals'!D45)</f>
        <v/>
      </c>
      <c r="E43" s="25" t="str">
        <f>'Aerial Rescue'!AC192</f>
        <v/>
      </c>
      <c r="F43" s="21" t="str">
        <f>'Belayed Speed Climb'!R192</f>
        <v/>
      </c>
      <c r="G43" s="351" t="str">
        <f>IF(B43="","",IF($G$4="ASCENT EVENT",Ascent!U118,'Secured Footlock'!AA192))</f>
        <v/>
      </c>
      <c r="H43" s="79" t="str">
        <f>Throwline!AA43</f>
        <v/>
      </c>
      <c r="I43" s="22" t="str">
        <f>'Work Climb'!W193</f>
        <v/>
      </c>
      <c r="J43" s="310" t="str">
        <f>'Work Climb'!AC193</f>
        <v/>
      </c>
    </row>
    <row r="44" spans="1:10" x14ac:dyDescent="0.2">
      <c r="A44" s="77" t="str">
        <f>IF('Names And Totals'!A46="","",'Names And Totals'!A46)</f>
        <v/>
      </c>
      <c r="B44" s="89" t="str">
        <f>IF('Names And Totals'!B46="","",'Names And Totals'!B46)</f>
        <v/>
      </c>
      <c r="C44" s="89" t="str">
        <f>IF('Names And Totals'!C46="","",'Names And Totals'!C46)</f>
        <v/>
      </c>
      <c r="D44" s="44" t="str">
        <f>IF('Names And Totals'!D46="","",'Names And Totals'!D46)</f>
        <v/>
      </c>
      <c r="E44" s="30" t="str">
        <f>'Aerial Rescue'!AC197</f>
        <v/>
      </c>
      <c r="F44" s="31" t="str">
        <f>'Belayed Speed Climb'!R197</f>
        <v/>
      </c>
      <c r="G44" s="430" t="str">
        <f>IF(B44="","",IF($G$4="ASCENT EVENT",Ascent!U121,'Secured Footlock'!AA197))</f>
        <v/>
      </c>
      <c r="H44" s="83" t="str">
        <f>Throwline!AA44</f>
        <v/>
      </c>
      <c r="I44" s="23" t="str">
        <f>'Work Climb'!W198</f>
        <v/>
      </c>
      <c r="J44" s="311" t="str">
        <f>'Work Climb'!AC198</f>
        <v/>
      </c>
    </row>
    <row r="45" spans="1:10" x14ac:dyDescent="0.2">
      <c r="A45" s="72" t="str">
        <f>IF('Names And Totals'!A47="","",'Names And Totals'!A47)</f>
        <v/>
      </c>
      <c r="B45" s="88" t="str">
        <f>IF('Names And Totals'!B47="","",'Names And Totals'!B47)</f>
        <v/>
      </c>
      <c r="C45" s="88" t="str">
        <f>IF('Names And Totals'!C47="","",'Names And Totals'!C47)</f>
        <v/>
      </c>
      <c r="D45" s="43" t="str">
        <f>IF('Names And Totals'!D47="","",'Names And Totals'!D47)</f>
        <v/>
      </c>
      <c r="E45" s="25" t="str">
        <f>'Aerial Rescue'!AC202</f>
        <v/>
      </c>
      <c r="F45" s="21" t="str">
        <f>'Belayed Speed Climb'!R202</f>
        <v/>
      </c>
      <c r="G45" s="351" t="str">
        <f>IF(B45="","",IF($G$4="ASCENT EVENT",Ascent!U124,'Secured Footlock'!AA202))</f>
        <v/>
      </c>
      <c r="H45" s="79" t="str">
        <f>Throwline!AA45</f>
        <v/>
      </c>
      <c r="I45" s="22" t="str">
        <f>'Work Climb'!W203</f>
        <v/>
      </c>
      <c r="J45" s="310" t="str">
        <f>'Work Climb'!AC203</f>
        <v/>
      </c>
    </row>
    <row r="46" spans="1:10" x14ac:dyDescent="0.2">
      <c r="A46" s="77" t="str">
        <f>IF('Names And Totals'!A48="","",'Names And Totals'!A48)</f>
        <v/>
      </c>
      <c r="B46" s="89" t="str">
        <f>IF('Names And Totals'!B48="","",'Names And Totals'!B48)</f>
        <v/>
      </c>
      <c r="C46" s="89" t="str">
        <f>IF('Names And Totals'!C48="","",'Names And Totals'!C48)</f>
        <v/>
      </c>
      <c r="D46" s="44" t="str">
        <f>IF('Names And Totals'!D48="","",'Names And Totals'!D48)</f>
        <v/>
      </c>
      <c r="E46" s="30" t="str">
        <f>'Aerial Rescue'!AC207</f>
        <v/>
      </c>
      <c r="F46" s="31" t="str">
        <f>'Belayed Speed Climb'!R207</f>
        <v/>
      </c>
      <c r="G46" s="430" t="str">
        <f>IF(B46="","",IF($G$4="ASCENT EVENT",Ascent!U127,'Secured Footlock'!AA207))</f>
        <v/>
      </c>
      <c r="H46" s="83" t="str">
        <f>Throwline!AA46</f>
        <v/>
      </c>
      <c r="I46" s="23" t="str">
        <f>'Work Climb'!W208</f>
        <v/>
      </c>
      <c r="J46" s="311" t="str">
        <f>'Work Climb'!AC208</f>
        <v/>
      </c>
    </row>
    <row r="47" spans="1:10" x14ac:dyDescent="0.2">
      <c r="A47" s="72" t="str">
        <f>IF('Names And Totals'!A49="","",'Names And Totals'!A49)</f>
        <v/>
      </c>
      <c r="B47" s="88" t="str">
        <f>IF('Names And Totals'!B49="","",'Names And Totals'!B49)</f>
        <v/>
      </c>
      <c r="C47" s="88" t="str">
        <f>IF('Names And Totals'!C49="","",'Names And Totals'!C49)</f>
        <v/>
      </c>
      <c r="D47" s="43" t="str">
        <f>IF('Names And Totals'!D49="","",'Names And Totals'!D49)</f>
        <v/>
      </c>
      <c r="E47" s="25" t="str">
        <f>'Aerial Rescue'!AC212</f>
        <v/>
      </c>
      <c r="F47" s="21" t="str">
        <f>'Belayed Speed Climb'!R212</f>
        <v/>
      </c>
      <c r="G47" s="351" t="str">
        <f>IF(B47="","",IF($G$4="ASCENT EVENT",Ascent!U130,'Secured Footlock'!AA212))</f>
        <v/>
      </c>
      <c r="H47" s="79" t="str">
        <f>Throwline!AA47</f>
        <v/>
      </c>
      <c r="I47" s="22" t="str">
        <f>'Work Climb'!W213</f>
        <v/>
      </c>
      <c r="J47" s="310" t="str">
        <f>'Work Climb'!AC213</f>
        <v/>
      </c>
    </row>
    <row r="48" spans="1:10" x14ac:dyDescent="0.2">
      <c r="A48" s="77" t="str">
        <f>IF('Names And Totals'!A50="","",'Names And Totals'!A50)</f>
        <v/>
      </c>
      <c r="B48" s="89" t="str">
        <f>IF('Names And Totals'!B50="","",'Names And Totals'!B50)</f>
        <v/>
      </c>
      <c r="C48" s="89" t="str">
        <f>IF('Names And Totals'!C50="","",'Names And Totals'!C50)</f>
        <v/>
      </c>
      <c r="D48" s="44" t="str">
        <f>IF('Names And Totals'!D50="","",'Names And Totals'!D50)</f>
        <v/>
      </c>
      <c r="E48" s="30" t="str">
        <f>'Aerial Rescue'!AC217</f>
        <v/>
      </c>
      <c r="F48" s="31" t="str">
        <f>'Belayed Speed Climb'!R217</f>
        <v/>
      </c>
      <c r="G48" s="430" t="str">
        <f>IF(B48="","",IF($G$4="ASCENT EVENT",Ascent!U133,'Secured Footlock'!AA217))</f>
        <v/>
      </c>
      <c r="H48" s="83" t="str">
        <f>Throwline!AA48</f>
        <v/>
      </c>
      <c r="I48" s="23" t="str">
        <f>'Work Climb'!W218</f>
        <v/>
      </c>
      <c r="J48" s="311" t="str">
        <f>'Work Climb'!AC218</f>
        <v/>
      </c>
    </row>
    <row r="49" spans="1:10" x14ac:dyDescent="0.2">
      <c r="A49" s="72" t="str">
        <f>IF('Names And Totals'!A51="","",'Names And Totals'!A51)</f>
        <v/>
      </c>
      <c r="B49" s="88" t="str">
        <f>IF('Names And Totals'!B51="","",'Names And Totals'!B51)</f>
        <v/>
      </c>
      <c r="C49" s="88" t="str">
        <f>IF('Names And Totals'!C51="","",'Names And Totals'!C51)</f>
        <v/>
      </c>
      <c r="D49" s="43" t="str">
        <f>IF('Names And Totals'!D51="","",'Names And Totals'!D51)</f>
        <v/>
      </c>
      <c r="E49" s="25" t="str">
        <f>'Aerial Rescue'!AC222</f>
        <v/>
      </c>
      <c r="F49" s="21" t="str">
        <f>'Belayed Speed Climb'!R222</f>
        <v/>
      </c>
      <c r="G49" s="351" t="str">
        <f>IF(B49="","",IF($G$4="ASCENT EVENT",Ascent!U136,'Secured Footlock'!AA222))</f>
        <v/>
      </c>
      <c r="H49" s="79" t="str">
        <f>Throwline!AA49</f>
        <v/>
      </c>
      <c r="I49" s="22" t="str">
        <f>'Work Climb'!W223</f>
        <v/>
      </c>
      <c r="J49" s="310" t="str">
        <f>'Work Climb'!AC223</f>
        <v/>
      </c>
    </row>
    <row r="50" spans="1:10" x14ac:dyDescent="0.2">
      <c r="A50" s="77" t="str">
        <f>IF('Names And Totals'!A52="","",'Names And Totals'!A52)</f>
        <v/>
      </c>
      <c r="B50" s="89" t="str">
        <f>IF('Names And Totals'!B52="","",'Names And Totals'!B52)</f>
        <v/>
      </c>
      <c r="C50" s="89" t="str">
        <f>IF('Names And Totals'!C52="","",'Names And Totals'!C52)</f>
        <v/>
      </c>
      <c r="D50" s="44" t="str">
        <f>IF('Names And Totals'!D52="","",'Names And Totals'!D52)</f>
        <v/>
      </c>
      <c r="E50" s="30" t="str">
        <f>'Aerial Rescue'!AC227</f>
        <v/>
      </c>
      <c r="F50" s="31" t="str">
        <f>'Belayed Speed Climb'!R227</f>
        <v/>
      </c>
      <c r="G50" s="430" t="str">
        <f>IF(B50="","",IF($G$4="ASCENT EVENT",Ascent!U139,'Secured Footlock'!AA227))</f>
        <v/>
      </c>
      <c r="H50" s="83" t="str">
        <f>Throwline!AA50</f>
        <v/>
      </c>
      <c r="I50" s="23" t="str">
        <f>'Work Climb'!W228</f>
        <v/>
      </c>
      <c r="J50" s="311" t="str">
        <f>'Work Climb'!AC228</f>
        <v/>
      </c>
    </row>
    <row r="51" spans="1:10" x14ac:dyDescent="0.2">
      <c r="A51" s="72" t="str">
        <f>IF('Names And Totals'!A53="","",'Names And Totals'!A53)</f>
        <v/>
      </c>
      <c r="B51" s="88" t="str">
        <f>IF('Names And Totals'!B53="","",'Names And Totals'!B53)</f>
        <v/>
      </c>
      <c r="C51" s="88" t="str">
        <f>IF('Names And Totals'!C53="","",'Names And Totals'!C53)</f>
        <v/>
      </c>
      <c r="D51" s="43" t="str">
        <f>IF('Names And Totals'!D53="","",'Names And Totals'!D53)</f>
        <v/>
      </c>
      <c r="E51" s="25" t="str">
        <f>'Aerial Rescue'!AC232</f>
        <v/>
      </c>
      <c r="F51" s="21" t="str">
        <f>'Belayed Speed Climb'!R232</f>
        <v/>
      </c>
      <c r="G51" s="351" t="str">
        <f>IF(B51="","",IF($G$4="ASCENT EVENT",Ascent!U142,'Secured Footlock'!AA232))</f>
        <v/>
      </c>
      <c r="H51" s="79" t="str">
        <f>Throwline!AA51</f>
        <v/>
      </c>
      <c r="I51" s="22" t="str">
        <f>'Work Climb'!W233</f>
        <v/>
      </c>
      <c r="J51" s="310" t="str">
        <f>'Work Climb'!AC233</f>
        <v/>
      </c>
    </row>
    <row r="52" spans="1:10" x14ac:dyDescent="0.2">
      <c r="A52" s="77" t="str">
        <f>IF('Names And Totals'!A54="","",'Names And Totals'!A54)</f>
        <v/>
      </c>
      <c r="B52" s="89" t="str">
        <f>IF('Names And Totals'!B54="","",'Names And Totals'!B54)</f>
        <v/>
      </c>
      <c r="C52" s="89" t="str">
        <f>IF('Names And Totals'!C54="","",'Names And Totals'!C54)</f>
        <v/>
      </c>
      <c r="D52" s="44" t="str">
        <f>IF('Names And Totals'!D54="","",'Names And Totals'!D54)</f>
        <v/>
      </c>
      <c r="E52" s="30" t="str">
        <f>'Aerial Rescue'!AC237</f>
        <v/>
      </c>
      <c r="F52" s="31" t="str">
        <f>'Belayed Speed Climb'!R237</f>
        <v/>
      </c>
      <c r="G52" s="430" t="str">
        <f>IF(B52="","",IF($G$4="ASCENT EVENT",Ascent!U145,'Secured Footlock'!AA237))</f>
        <v/>
      </c>
      <c r="H52" s="83" t="str">
        <f>Throwline!AA52</f>
        <v/>
      </c>
      <c r="I52" s="23" t="str">
        <f>'Work Climb'!W238</f>
        <v/>
      </c>
      <c r="J52" s="311" t="str">
        <f>'Work Climb'!AC238</f>
        <v/>
      </c>
    </row>
    <row r="53" spans="1:10" x14ac:dyDescent="0.2">
      <c r="A53" s="72" t="str">
        <f>IF('Names And Totals'!A55="","",'Names And Totals'!A55)</f>
        <v/>
      </c>
      <c r="B53" s="88" t="str">
        <f>IF('Names And Totals'!B55="","",'Names And Totals'!B55)</f>
        <v/>
      </c>
      <c r="C53" s="88" t="str">
        <f>IF('Names And Totals'!C55="","",'Names And Totals'!C55)</f>
        <v/>
      </c>
      <c r="D53" s="43" t="str">
        <f>IF('Names And Totals'!D55="","",'Names And Totals'!D55)</f>
        <v/>
      </c>
      <c r="E53" s="25" t="str">
        <f>'Aerial Rescue'!AC242</f>
        <v/>
      </c>
      <c r="F53" s="21" t="str">
        <f>'Belayed Speed Climb'!R242</f>
        <v/>
      </c>
      <c r="G53" s="351" t="str">
        <f>IF(B53="","",IF($G$4="ASCENT EVENT",Ascent!U148,'Secured Footlock'!AA242))</f>
        <v/>
      </c>
      <c r="H53" s="79" t="str">
        <f>Throwline!AA53</f>
        <v/>
      </c>
      <c r="I53" s="22" t="str">
        <f>'Work Climb'!W243</f>
        <v/>
      </c>
      <c r="J53" s="310" t="str">
        <f>'Work Climb'!AC243</f>
        <v/>
      </c>
    </row>
    <row r="54" spans="1:10" x14ac:dyDescent="0.2">
      <c r="A54" s="77" t="str">
        <f>IF('Names And Totals'!A56="","",'Names And Totals'!A56)</f>
        <v/>
      </c>
      <c r="B54" s="89" t="str">
        <f>IF('Names And Totals'!B56="","",'Names And Totals'!B56)</f>
        <v/>
      </c>
      <c r="C54" s="89" t="str">
        <f>IF('Names And Totals'!C56="","",'Names And Totals'!C56)</f>
        <v/>
      </c>
      <c r="D54" s="44" t="str">
        <f>IF('Names And Totals'!D56="","",'Names And Totals'!D56)</f>
        <v/>
      </c>
      <c r="E54" s="30" t="str">
        <f>'Aerial Rescue'!AC247</f>
        <v/>
      </c>
      <c r="F54" s="31" t="str">
        <f>'Belayed Speed Climb'!R247</f>
        <v/>
      </c>
      <c r="G54" s="430" t="str">
        <f>IF(B54="","",IF($G$4="ASCENT EVENT",Ascent!U151,'Secured Footlock'!AA247))</f>
        <v/>
      </c>
      <c r="H54" s="83" t="str">
        <f>Throwline!AA54</f>
        <v/>
      </c>
      <c r="I54" s="23" t="str">
        <f>'Work Climb'!W248</f>
        <v/>
      </c>
      <c r="J54" s="311" t="str">
        <f>'Work Climb'!AC248</f>
        <v/>
      </c>
    </row>
    <row r="55" spans="1:10" x14ac:dyDescent="0.2">
      <c r="A55" s="72" t="str">
        <f>IF('Names And Totals'!A57="","",'Names And Totals'!A57)</f>
        <v/>
      </c>
      <c r="B55" s="88" t="str">
        <f>IF('Names And Totals'!B57="","",'Names And Totals'!B57)</f>
        <v/>
      </c>
      <c r="C55" s="88" t="str">
        <f>IF('Names And Totals'!C57="","",'Names And Totals'!C57)</f>
        <v/>
      </c>
      <c r="D55" s="43" t="str">
        <f>IF('Names And Totals'!D57="","",'Names And Totals'!D57)</f>
        <v/>
      </c>
      <c r="E55" s="25" t="str">
        <f>'Aerial Rescue'!AC252</f>
        <v/>
      </c>
      <c r="F55" s="21" t="str">
        <f>'Belayed Speed Climb'!R252</f>
        <v/>
      </c>
      <c r="G55" s="351" t="str">
        <f>IF(B55="","",IF($G$4="ASCENT EVENT",Ascent!U154,'Secured Footlock'!AA252))</f>
        <v/>
      </c>
      <c r="H55" s="79" t="str">
        <f>Throwline!AA55</f>
        <v/>
      </c>
      <c r="I55" s="22" t="str">
        <f>'Work Climb'!W253</f>
        <v/>
      </c>
      <c r="J55" s="310" t="str">
        <f>'Work Climb'!AC253</f>
        <v/>
      </c>
    </row>
    <row r="56" spans="1:10" x14ac:dyDescent="0.2">
      <c r="A56" s="77" t="str">
        <f>IF('Names And Totals'!A58="","",'Names And Totals'!A58)</f>
        <v/>
      </c>
      <c r="B56" s="89" t="str">
        <f>IF('Names And Totals'!B58="","",'Names And Totals'!B58)</f>
        <v/>
      </c>
      <c r="C56" s="89" t="str">
        <f>IF('Names And Totals'!C58="","",'Names And Totals'!C58)</f>
        <v/>
      </c>
      <c r="D56" s="44" t="str">
        <f>IF('Names And Totals'!D58="","",'Names And Totals'!D58)</f>
        <v/>
      </c>
      <c r="E56" s="30" t="str">
        <f>'Aerial Rescue'!AC257</f>
        <v/>
      </c>
      <c r="F56" s="31" t="str">
        <f>'Belayed Speed Climb'!R257</f>
        <v/>
      </c>
      <c r="G56" s="430" t="str">
        <f>IF(B56="","",IF($G$4="ASCENT EVENT",Ascent!U157,'Secured Footlock'!AA257))</f>
        <v/>
      </c>
      <c r="H56" s="83" t="str">
        <f>Throwline!AA56</f>
        <v/>
      </c>
      <c r="I56" s="23" t="str">
        <f>'Work Climb'!W258</f>
        <v/>
      </c>
      <c r="J56" s="311" t="str">
        <f>'Work Climb'!AC258</f>
        <v/>
      </c>
    </row>
    <row r="57" spans="1:10" x14ac:dyDescent="0.2">
      <c r="A57" s="72" t="str">
        <f>IF('Names And Totals'!A59="","",'Names And Totals'!A59)</f>
        <v/>
      </c>
      <c r="B57" s="88" t="str">
        <f>IF('Names And Totals'!B59="","",'Names And Totals'!B59)</f>
        <v/>
      </c>
      <c r="C57" s="88" t="str">
        <f>IF('Names And Totals'!C59="","",'Names And Totals'!C59)</f>
        <v/>
      </c>
      <c r="D57" s="43" t="str">
        <f>IF('Names And Totals'!D59="","",'Names And Totals'!D59)</f>
        <v/>
      </c>
      <c r="E57" s="25" t="str">
        <f>'Aerial Rescue'!AC262</f>
        <v/>
      </c>
      <c r="F57" s="21" t="str">
        <f>'Belayed Speed Climb'!R262</f>
        <v/>
      </c>
      <c r="G57" s="351" t="str">
        <f>IF(B57="","",IF($G$4="ASCENT EVENT",Ascent!U160,'Secured Footlock'!AA262))</f>
        <v/>
      </c>
      <c r="H57" s="79" t="str">
        <f>Throwline!AA57</f>
        <v/>
      </c>
      <c r="I57" s="22" t="str">
        <f>'Work Climb'!W263</f>
        <v/>
      </c>
      <c r="J57" s="310" t="str">
        <f>'Work Climb'!AC263</f>
        <v/>
      </c>
    </row>
    <row r="58" spans="1:10" x14ac:dyDescent="0.2">
      <c r="A58" s="77" t="str">
        <f>IF('Names And Totals'!A60="","",'Names And Totals'!A60)</f>
        <v/>
      </c>
      <c r="B58" s="89" t="str">
        <f>IF('Names And Totals'!B60="","",'Names And Totals'!B60)</f>
        <v/>
      </c>
      <c r="C58" s="89" t="str">
        <f>IF('Names And Totals'!C60="","",'Names And Totals'!C60)</f>
        <v/>
      </c>
      <c r="D58" s="44" t="str">
        <f>IF('Names And Totals'!D60="","",'Names And Totals'!D60)</f>
        <v/>
      </c>
      <c r="E58" s="30" t="str">
        <f>'Aerial Rescue'!AC267</f>
        <v/>
      </c>
      <c r="F58" s="31" t="str">
        <f>'Belayed Speed Climb'!R267</f>
        <v/>
      </c>
      <c r="G58" s="430" t="str">
        <f>IF(B58="","",IF($G$4="ASCENT EVENT",Ascent!U163,'Secured Footlock'!AA267))</f>
        <v/>
      </c>
      <c r="H58" s="83" t="str">
        <f>Throwline!AA58</f>
        <v/>
      </c>
      <c r="I58" s="23" t="str">
        <f>'Work Climb'!W268</f>
        <v/>
      </c>
      <c r="J58" s="311" t="str">
        <f>'Work Climb'!AC268</f>
        <v/>
      </c>
    </row>
    <row r="59" spans="1:10" x14ac:dyDescent="0.2">
      <c r="A59" s="72" t="str">
        <f>IF('Names And Totals'!A61="","",'Names And Totals'!A61)</f>
        <v/>
      </c>
      <c r="B59" s="88" t="str">
        <f>IF('Names And Totals'!B61="","",'Names And Totals'!B61)</f>
        <v/>
      </c>
      <c r="C59" s="88" t="str">
        <f>IF('Names And Totals'!C61="","",'Names And Totals'!C61)</f>
        <v/>
      </c>
      <c r="D59" s="43" t="str">
        <f>IF('Names And Totals'!D61="","",'Names And Totals'!D61)</f>
        <v/>
      </c>
      <c r="E59" s="25" t="str">
        <f>'Aerial Rescue'!AC272</f>
        <v/>
      </c>
      <c r="F59" s="21" t="str">
        <f>'Belayed Speed Climb'!R272</f>
        <v/>
      </c>
      <c r="G59" s="351" t="str">
        <f>IF(B59="","",IF($G$4="ASCENT EVENT",Ascent!U166,'Secured Footlock'!AA272))</f>
        <v/>
      </c>
      <c r="H59" s="79" t="str">
        <f>Throwline!AA59</f>
        <v/>
      </c>
      <c r="I59" s="22" t="str">
        <f>'Work Climb'!W273</f>
        <v/>
      </c>
      <c r="J59" s="310" t="str">
        <f>'Work Climb'!AC273</f>
        <v/>
      </c>
    </row>
    <row r="60" spans="1:10" x14ac:dyDescent="0.2">
      <c r="A60" s="77" t="str">
        <f>IF('Names And Totals'!A62="","",'Names And Totals'!A62)</f>
        <v/>
      </c>
      <c r="B60" s="89" t="str">
        <f>IF('Names And Totals'!B62="","",'Names And Totals'!B62)</f>
        <v/>
      </c>
      <c r="C60" s="89" t="str">
        <f>IF('Names And Totals'!C62="","",'Names And Totals'!C62)</f>
        <v/>
      </c>
      <c r="D60" s="44" t="str">
        <f>IF('Names And Totals'!D62="","",'Names And Totals'!D62)</f>
        <v/>
      </c>
      <c r="E60" s="30" t="str">
        <f>'Aerial Rescue'!AC277</f>
        <v/>
      </c>
      <c r="F60" s="31" t="str">
        <f>'Belayed Speed Climb'!R277</f>
        <v/>
      </c>
      <c r="G60" s="430" t="str">
        <f>IF(B60="","",IF($G$4="ASCENT EVENT",Ascent!U169,'Secured Footlock'!AA277))</f>
        <v/>
      </c>
      <c r="H60" s="83" t="str">
        <f>Throwline!AA60</f>
        <v/>
      </c>
      <c r="I60" s="23" t="str">
        <f>'Work Climb'!W278</f>
        <v/>
      </c>
      <c r="J60" s="311" t="str">
        <f>'Work Climb'!AC278</f>
        <v/>
      </c>
    </row>
    <row r="61" spans="1:10" x14ac:dyDescent="0.2">
      <c r="A61" s="72" t="str">
        <f>IF('Names And Totals'!A63="","",'Names And Totals'!A63)</f>
        <v/>
      </c>
      <c r="B61" s="88" t="str">
        <f>IF('Names And Totals'!B63="","",'Names And Totals'!B63)</f>
        <v/>
      </c>
      <c r="C61" s="88" t="str">
        <f>IF('Names And Totals'!C63="","",'Names And Totals'!C63)</f>
        <v/>
      </c>
      <c r="D61" s="43" t="str">
        <f>IF('Names And Totals'!D63="","",'Names And Totals'!D63)</f>
        <v/>
      </c>
      <c r="E61" s="25" t="str">
        <f>'Aerial Rescue'!AC282</f>
        <v/>
      </c>
      <c r="F61" s="21" t="str">
        <f>'Belayed Speed Climb'!R282</f>
        <v/>
      </c>
      <c r="G61" s="351" t="str">
        <f>IF(B61="","",IF($G$4="ASCENT EVENT",Ascent!U172,'Secured Footlock'!AA282))</f>
        <v/>
      </c>
      <c r="H61" s="79" t="str">
        <f>Throwline!AA61</f>
        <v/>
      </c>
      <c r="I61" s="22" t="str">
        <f>'Work Climb'!W283</f>
        <v/>
      </c>
      <c r="J61" s="310" t="str">
        <f>'Work Climb'!AC283</f>
        <v/>
      </c>
    </row>
    <row r="62" spans="1:10" x14ac:dyDescent="0.2">
      <c r="A62" s="77" t="str">
        <f>IF('Names And Totals'!A64="","",'Names And Totals'!A64)</f>
        <v/>
      </c>
      <c r="B62" s="89" t="str">
        <f>IF('Names And Totals'!B64="","",'Names And Totals'!B64)</f>
        <v/>
      </c>
      <c r="C62" s="89" t="str">
        <f>IF('Names And Totals'!C64="","",'Names And Totals'!C64)</f>
        <v/>
      </c>
      <c r="D62" s="44" t="str">
        <f>IF('Names And Totals'!D64="","",'Names And Totals'!D64)</f>
        <v/>
      </c>
      <c r="E62" s="30" t="str">
        <f>'Aerial Rescue'!AC287</f>
        <v/>
      </c>
      <c r="F62" s="31" t="str">
        <f>'Belayed Speed Climb'!R287</f>
        <v/>
      </c>
      <c r="G62" s="430" t="str">
        <f>IF(B62="","",IF($G$4="ASCENT EVENT",Ascent!U175,'Secured Footlock'!AA287))</f>
        <v/>
      </c>
      <c r="H62" s="83" t="str">
        <f>Throwline!AA62</f>
        <v/>
      </c>
      <c r="I62" s="23" t="str">
        <f>'Work Climb'!W288</f>
        <v/>
      </c>
      <c r="J62" s="311" t="str">
        <f>'Work Climb'!AC288</f>
        <v/>
      </c>
    </row>
    <row r="63" spans="1:10" x14ac:dyDescent="0.2">
      <c r="A63" s="72" t="str">
        <f>IF('Names And Totals'!A65="","",'Names And Totals'!A65)</f>
        <v/>
      </c>
      <c r="B63" s="88" t="str">
        <f>IF('Names And Totals'!B65="","",'Names And Totals'!B65)</f>
        <v/>
      </c>
      <c r="C63" s="88" t="str">
        <f>IF('Names And Totals'!C65="","",'Names And Totals'!C65)</f>
        <v/>
      </c>
      <c r="D63" s="43" t="str">
        <f>IF('Names And Totals'!D65="","",'Names And Totals'!D65)</f>
        <v/>
      </c>
      <c r="E63" s="25" t="str">
        <f>'Aerial Rescue'!AC292</f>
        <v/>
      </c>
      <c r="F63" s="21" t="str">
        <f>'Belayed Speed Climb'!R292</f>
        <v/>
      </c>
      <c r="G63" s="351" t="str">
        <f>IF(B63="","",IF($G$4="ASCENT EVENT",Ascent!U178,'Secured Footlock'!AA292))</f>
        <v/>
      </c>
      <c r="H63" s="79" t="str">
        <f>Throwline!AA63</f>
        <v/>
      </c>
      <c r="I63" s="22" t="str">
        <f>'Work Climb'!W293</f>
        <v/>
      </c>
      <c r="J63" s="310" t="str">
        <f>'Work Climb'!AC293</f>
        <v/>
      </c>
    </row>
    <row r="64" spans="1:10" x14ac:dyDescent="0.2">
      <c r="A64" s="77" t="str">
        <f>IF('Names And Totals'!A66="","",'Names And Totals'!A66)</f>
        <v/>
      </c>
      <c r="B64" s="89" t="str">
        <f>IF('Names And Totals'!B66="","",'Names And Totals'!B66)</f>
        <v/>
      </c>
      <c r="C64" s="89" t="str">
        <f>IF('Names And Totals'!C66="","",'Names And Totals'!C66)</f>
        <v/>
      </c>
      <c r="D64" s="44" t="str">
        <f>IF('Names And Totals'!D66="","",'Names And Totals'!D66)</f>
        <v/>
      </c>
      <c r="E64" s="30" t="str">
        <f>'Aerial Rescue'!AC297</f>
        <v/>
      </c>
      <c r="F64" s="31" t="str">
        <f>'Belayed Speed Climb'!R297</f>
        <v/>
      </c>
      <c r="G64" s="430" t="str">
        <f>IF(B64="","",IF($G$4="ASCENT EVENT",Ascent!U181,'Secured Footlock'!AA297))</f>
        <v/>
      </c>
      <c r="H64" s="83" t="str">
        <f>Throwline!AA64</f>
        <v/>
      </c>
      <c r="I64" s="23" t="str">
        <f>'Work Climb'!W298</f>
        <v/>
      </c>
      <c r="J64" s="311" t="str">
        <f>'Work Climb'!AC298</f>
        <v/>
      </c>
    </row>
    <row r="65" spans="1:10" x14ac:dyDescent="0.2">
      <c r="A65" s="72" t="str">
        <f>IF('Names And Totals'!A67="","",'Names And Totals'!A67)</f>
        <v/>
      </c>
      <c r="B65" s="88" t="str">
        <f>IF('Names And Totals'!B67="","",'Names And Totals'!B67)</f>
        <v/>
      </c>
      <c r="C65" s="88" t="str">
        <f>IF('Names And Totals'!C67="","",'Names And Totals'!C67)</f>
        <v/>
      </c>
      <c r="D65" s="43" t="str">
        <f>IF('Names And Totals'!D67="","",'Names And Totals'!D67)</f>
        <v/>
      </c>
      <c r="E65" s="25" t="str">
        <f>'Aerial Rescue'!AC302</f>
        <v/>
      </c>
      <c r="F65" s="21" t="str">
        <f>'Belayed Speed Climb'!R302</f>
        <v/>
      </c>
      <c r="G65" s="351" t="str">
        <f>IF(B65="","",IF($G$4="ASCENT EVENT",Ascent!U184,'Secured Footlock'!AA302))</f>
        <v/>
      </c>
      <c r="H65" s="79" t="str">
        <f>Throwline!AA65</f>
        <v/>
      </c>
      <c r="I65" s="22" t="str">
        <f>'Work Climb'!W303</f>
        <v/>
      </c>
      <c r="J65" s="310" t="str">
        <f>'Work Climb'!AC303</f>
        <v/>
      </c>
    </row>
    <row r="66" spans="1:10" x14ac:dyDescent="0.2">
      <c r="A66" s="77" t="str">
        <f>IF('Names And Totals'!A68="","",'Names And Totals'!A68)</f>
        <v/>
      </c>
      <c r="B66" s="89" t="str">
        <f>IF('Names And Totals'!B68="","",'Names And Totals'!B68)</f>
        <v/>
      </c>
      <c r="C66" s="89" t="str">
        <f>IF('Names And Totals'!C68="","",'Names And Totals'!C68)</f>
        <v/>
      </c>
      <c r="D66" s="44" t="str">
        <f>IF('Names And Totals'!D68="","",'Names And Totals'!D68)</f>
        <v/>
      </c>
      <c r="E66" s="30" t="str">
        <f>'Aerial Rescue'!AC307</f>
        <v/>
      </c>
      <c r="F66" s="31" t="str">
        <f>'Belayed Speed Climb'!R307</f>
        <v/>
      </c>
      <c r="G66" s="430" t="str">
        <f>IF(B66="","",IF($G$4="ASCENT EVENT",Ascent!U187,'Secured Footlock'!AA307))</f>
        <v/>
      </c>
      <c r="H66" s="83" t="str">
        <f>Throwline!AA66</f>
        <v/>
      </c>
      <c r="I66" s="23" t="str">
        <f>'Work Climb'!W308</f>
        <v/>
      </c>
      <c r="J66" s="311" t="str">
        <f>'Work Climb'!AC308</f>
        <v/>
      </c>
    </row>
    <row r="67" spans="1:10" x14ac:dyDescent="0.2">
      <c r="A67" s="72" t="str">
        <f>IF('Names And Totals'!A69="","",'Names And Totals'!A69)</f>
        <v/>
      </c>
      <c r="B67" s="88" t="str">
        <f>IF('Names And Totals'!B69="","",'Names And Totals'!B69)</f>
        <v/>
      </c>
      <c r="C67" s="88" t="str">
        <f>IF('Names And Totals'!C69="","",'Names And Totals'!C69)</f>
        <v/>
      </c>
      <c r="D67" s="43" t="str">
        <f>IF('Names And Totals'!D69="","",'Names And Totals'!D69)</f>
        <v/>
      </c>
      <c r="E67" s="25" t="str">
        <f>'Aerial Rescue'!AC312</f>
        <v/>
      </c>
      <c r="F67" s="21" t="str">
        <f>'Belayed Speed Climb'!R312</f>
        <v/>
      </c>
      <c r="G67" s="351" t="str">
        <f>IF(B67="","",IF($G$4="ASCENT EVENT",Ascent!U190,'Secured Footlock'!AA312))</f>
        <v/>
      </c>
      <c r="H67" s="79" t="str">
        <f>Throwline!AA67</f>
        <v/>
      </c>
      <c r="I67" s="22" t="str">
        <f>'Work Climb'!W313</f>
        <v/>
      </c>
      <c r="J67" s="310" t="str">
        <f>'Work Climb'!AC313</f>
        <v/>
      </c>
    </row>
    <row r="68" spans="1:10" x14ac:dyDescent="0.2">
      <c r="A68" s="77" t="str">
        <f>IF('Names And Totals'!A70="","",'Names And Totals'!A70)</f>
        <v/>
      </c>
      <c r="B68" s="89" t="str">
        <f>IF('Names And Totals'!B70="","",'Names And Totals'!B70)</f>
        <v/>
      </c>
      <c r="C68" s="89" t="str">
        <f>IF('Names And Totals'!C70="","",'Names And Totals'!C70)</f>
        <v/>
      </c>
      <c r="D68" s="44" t="str">
        <f>IF('Names And Totals'!D70="","",'Names And Totals'!D70)</f>
        <v/>
      </c>
      <c r="E68" s="30" t="str">
        <f>'Aerial Rescue'!AC317</f>
        <v/>
      </c>
      <c r="F68" s="31" t="str">
        <f>'Belayed Speed Climb'!R317</f>
        <v/>
      </c>
      <c r="G68" s="430" t="str">
        <f>IF(B68="","",IF($G$4="ASCENT EVENT",Ascent!U193,'Secured Footlock'!AA317))</f>
        <v/>
      </c>
      <c r="H68" s="83" t="str">
        <f>Throwline!AA68</f>
        <v/>
      </c>
      <c r="I68" s="23" t="str">
        <f>'Work Climb'!W318</f>
        <v/>
      </c>
      <c r="J68" s="311" t="str">
        <f>'Work Climb'!AC318</f>
        <v/>
      </c>
    </row>
    <row r="69" spans="1:10" x14ac:dyDescent="0.2">
      <c r="A69" s="72" t="str">
        <f>IF('Names And Totals'!A71="","",'Names And Totals'!A71)</f>
        <v/>
      </c>
      <c r="B69" s="88" t="str">
        <f>IF('Names And Totals'!B71="","",'Names And Totals'!B71)</f>
        <v/>
      </c>
      <c r="C69" s="88" t="str">
        <f>IF('Names And Totals'!C71="","",'Names And Totals'!C71)</f>
        <v/>
      </c>
      <c r="D69" s="43" t="str">
        <f>IF('Names And Totals'!D71="","",'Names And Totals'!D71)</f>
        <v/>
      </c>
      <c r="E69" s="25" t="str">
        <f>'Aerial Rescue'!AC322</f>
        <v/>
      </c>
      <c r="F69" s="21" t="str">
        <f>'Belayed Speed Climb'!R322</f>
        <v/>
      </c>
      <c r="G69" s="351" t="str">
        <f>IF(B69="","",IF($G$4="ASCENT EVENT",Ascent!U196,'Secured Footlock'!AA322))</f>
        <v/>
      </c>
      <c r="H69" s="79" t="str">
        <f>Throwline!AA69</f>
        <v/>
      </c>
      <c r="I69" s="22" t="str">
        <f>'Work Climb'!W323</f>
        <v/>
      </c>
      <c r="J69" s="310" t="str">
        <f>'Work Climb'!AC323</f>
        <v/>
      </c>
    </row>
    <row r="70" spans="1:10" x14ac:dyDescent="0.2">
      <c r="A70" s="77" t="str">
        <f>IF('Names And Totals'!A72="","",'Names And Totals'!A72)</f>
        <v/>
      </c>
      <c r="B70" s="89" t="str">
        <f>IF('Names And Totals'!B72="","",'Names And Totals'!B72)</f>
        <v/>
      </c>
      <c r="C70" s="89" t="str">
        <f>IF('Names And Totals'!C72="","",'Names And Totals'!C72)</f>
        <v/>
      </c>
      <c r="D70" s="44" t="str">
        <f>IF('Names And Totals'!D72="","",'Names And Totals'!D72)</f>
        <v/>
      </c>
      <c r="E70" s="30" t="str">
        <f>'Aerial Rescue'!AC327</f>
        <v/>
      </c>
      <c r="F70" s="31" t="str">
        <f>'Belayed Speed Climb'!R327</f>
        <v/>
      </c>
      <c r="G70" s="430" t="str">
        <f>IF(B70="","",IF($G$4="ASCENT EVENT",Ascent!U199,'Secured Footlock'!AA327))</f>
        <v/>
      </c>
      <c r="H70" s="83" t="str">
        <f>Throwline!AA70</f>
        <v/>
      </c>
      <c r="I70" s="23" t="str">
        <f>'Work Climb'!W328</f>
        <v/>
      </c>
      <c r="J70" s="311" t="str">
        <f>'Work Climb'!AC328</f>
        <v/>
      </c>
    </row>
    <row r="71" spans="1:10" x14ac:dyDescent="0.2">
      <c r="A71" s="72" t="str">
        <f>IF('Names And Totals'!A73="","",'Names And Totals'!A73)</f>
        <v/>
      </c>
      <c r="B71" s="88" t="str">
        <f>IF('Names And Totals'!B73="","",'Names And Totals'!B73)</f>
        <v/>
      </c>
      <c r="C71" s="88" t="str">
        <f>IF('Names And Totals'!C73="","",'Names And Totals'!C73)</f>
        <v/>
      </c>
      <c r="D71" s="43" t="str">
        <f>IF('Names And Totals'!D73="","",'Names And Totals'!D73)</f>
        <v/>
      </c>
      <c r="E71" s="25" t="str">
        <f>'Aerial Rescue'!AC332</f>
        <v/>
      </c>
      <c r="F71" s="21" t="str">
        <f>'Belayed Speed Climb'!R332</f>
        <v/>
      </c>
      <c r="G71" s="351" t="str">
        <f>IF(B71="","",IF($G$4="ASCENT EVENT",Ascent!U202,'Secured Footlock'!AA332))</f>
        <v/>
      </c>
      <c r="H71" s="79" t="str">
        <f>Throwline!AA71</f>
        <v/>
      </c>
      <c r="I71" s="22" t="str">
        <f>'Work Climb'!W333</f>
        <v/>
      </c>
      <c r="J71" s="310" t="str">
        <f>'Work Climb'!AC333</f>
        <v/>
      </c>
    </row>
    <row r="72" spans="1:10" x14ac:dyDescent="0.2">
      <c r="A72" s="77" t="str">
        <f>IF('Names And Totals'!A74="","",'Names And Totals'!A74)</f>
        <v/>
      </c>
      <c r="B72" s="89" t="str">
        <f>IF('Names And Totals'!B74="","",'Names And Totals'!B74)</f>
        <v/>
      </c>
      <c r="C72" s="89" t="str">
        <f>IF('Names And Totals'!C74="","",'Names And Totals'!C74)</f>
        <v/>
      </c>
      <c r="D72" s="44" t="str">
        <f>IF('Names And Totals'!D74="","",'Names And Totals'!D74)</f>
        <v/>
      </c>
      <c r="E72" s="30" t="str">
        <f>'Aerial Rescue'!AC337</f>
        <v/>
      </c>
      <c r="F72" s="31" t="str">
        <f>'Belayed Speed Climb'!R337</f>
        <v/>
      </c>
      <c r="G72" s="430" t="str">
        <f>IF(B72="","",IF($G$4="ASCENT EVENT",Ascent!U205,'Secured Footlock'!AA337))</f>
        <v/>
      </c>
      <c r="H72" s="83" t="str">
        <f>Throwline!AA72</f>
        <v/>
      </c>
      <c r="I72" s="23" t="str">
        <f>'Work Climb'!W338</f>
        <v/>
      </c>
      <c r="J72" s="311" t="str">
        <f>'Work Climb'!AC338</f>
        <v/>
      </c>
    </row>
    <row r="73" spans="1:10" x14ac:dyDescent="0.2">
      <c r="A73" s="72" t="str">
        <f>IF('Names And Totals'!A75="","",'Names And Totals'!A75)</f>
        <v/>
      </c>
      <c r="B73" s="88" t="str">
        <f>IF('Names And Totals'!B75="","",'Names And Totals'!B75)</f>
        <v/>
      </c>
      <c r="C73" s="88" t="str">
        <f>IF('Names And Totals'!C75="","",'Names And Totals'!C75)</f>
        <v/>
      </c>
      <c r="D73" s="43" t="str">
        <f>IF('Names And Totals'!D75="","",'Names And Totals'!D75)</f>
        <v/>
      </c>
      <c r="E73" s="25" t="str">
        <f>'Aerial Rescue'!AC342</f>
        <v/>
      </c>
      <c r="F73" s="21" t="str">
        <f>'Belayed Speed Climb'!R342</f>
        <v/>
      </c>
      <c r="G73" s="351" t="str">
        <f>IF(B73="","",IF($G$4="ASCENT EVENT",Ascent!U208,'Secured Footlock'!AA342))</f>
        <v/>
      </c>
      <c r="H73" s="79" t="str">
        <f>Throwline!AA73</f>
        <v/>
      </c>
      <c r="I73" s="22" t="str">
        <f>'Work Climb'!W343</f>
        <v/>
      </c>
      <c r="J73" s="310" t="str">
        <f>'Work Climb'!AC343</f>
        <v/>
      </c>
    </row>
    <row r="74" spans="1:10" x14ac:dyDescent="0.2">
      <c r="A74" s="77" t="str">
        <f>IF('Names And Totals'!A76="","",'Names And Totals'!A76)</f>
        <v/>
      </c>
      <c r="B74" s="89" t="str">
        <f>IF('Names And Totals'!B76="","",'Names And Totals'!B76)</f>
        <v/>
      </c>
      <c r="C74" s="89" t="str">
        <f>IF('Names And Totals'!C76="","",'Names And Totals'!C76)</f>
        <v/>
      </c>
      <c r="D74" s="44" t="str">
        <f>IF('Names And Totals'!D76="","",'Names And Totals'!D76)</f>
        <v/>
      </c>
      <c r="E74" s="30" t="str">
        <f>'Aerial Rescue'!AC347</f>
        <v/>
      </c>
      <c r="F74" s="31" t="str">
        <f>'Belayed Speed Climb'!R347</f>
        <v/>
      </c>
      <c r="G74" s="430" t="str">
        <f>IF(B74="","",IF($G$4="ASCENT EVENT",Ascent!U211,'Secured Footlock'!AA347))</f>
        <v/>
      </c>
      <c r="H74" s="83" t="str">
        <f>Throwline!AA74</f>
        <v/>
      </c>
      <c r="I74" s="23" t="str">
        <f>'Work Climb'!W348</f>
        <v/>
      </c>
      <c r="J74" s="311" t="str">
        <f>'Work Climb'!AC348</f>
        <v/>
      </c>
    </row>
    <row r="75" spans="1:10" x14ac:dyDescent="0.2">
      <c r="A75" s="72" t="str">
        <f>IF('Names And Totals'!A77="","",'Names And Totals'!A77)</f>
        <v/>
      </c>
      <c r="B75" s="88" t="str">
        <f>IF('Names And Totals'!B77="","",'Names And Totals'!B77)</f>
        <v/>
      </c>
      <c r="C75" s="88" t="str">
        <f>IF('Names And Totals'!C77="","",'Names And Totals'!C77)</f>
        <v/>
      </c>
      <c r="D75" s="43" t="str">
        <f>IF('Names And Totals'!D77="","",'Names And Totals'!D77)</f>
        <v/>
      </c>
      <c r="E75" s="25" t="str">
        <f>'Aerial Rescue'!AC352</f>
        <v/>
      </c>
      <c r="F75" s="21" t="str">
        <f>'Belayed Speed Climb'!R352</f>
        <v/>
      </c>
      <c r="G75" s="351" t="str">
        <f>IF(B75="","",IF($G$4="ASCENT EVENT",Ascent!U214,'Secured Footlock'!AA352))</f>
        <v/>
      </c>
      <c r="H75" s="79" t="str">
        <f>Throwline!AA75</f>
        <v/>
      </c>
      <c r="I75" s="22" t="str">
        <f>'Work Climb'!W353</f>
        <v/>
      </c>
      <c r="J75" s="310" t="str">
        <f>'Work Climb'!AC353</f>
        <v/>
      </c>
    </row>
    <row r="76" spans="1:10" x14ac:dyDescent="0.2">
      <c r="A76" s="77" t="str">
        <f>IF('Names And Totals'!A78="","",'Names And Totals'!A78)</f>
        <v/>
      </c>
      <c r="B76" s="89" t="str">
        <f>IF('Names And Totals'!B78="","",'Names And Totals'!B78)</f>
        <v/>
      </c>
      <c r="C76" s="89" t="str">
        <f>IF('Names And Totals'!C78="","",'Names And Totals'!C78)</f>
        <v/>
      </c>
      <c r="D76" s="44" t="str">
        <f>IF('Names And Totals'!D78="","",'Names And Totals'!D78)</f>
        <v/>
      </c>
      <c r="E76" s="30" t="str">
        <f>'Aerial Rescue'!AC357</f>
        <v/>
      </c>
      <c r="F76" s="31" t="str">
        <f>'Belayed Speed Climb'!R357</f>
        <v/>
      </c>
      <c r="G76" s="430" t="str">
        <f>IF(B76="","",IF($G$4="ASCENT EVENT",Ascent!U217,'Secured Footlock'!AA357))</f>
        <v/>
      </c>
      <c r="H76" s="83" t="str">
        <f>Throwline!AA76</f>
        <v/>
      </c>
      <c r="I76" s="23" t="str">
        <f>'Work Climb'!W358</f>
        <v/>
      </c>
      <c r="J76" s="311" t="str">
        <f>'Work Climb'!AC358</f>
        <v/>
      </c>
    </row>
    <row r="77" spans="1:10" x14ac:dyDescent="0.2">
      <c r="A77" s="72" t="str">
        <f>IF('Names And Totals'!A79="","",'Names And Totals'!A79)</f>
        <v/>
      </c>
      <c r="B77" s="88" t="str">
        <f>IF('Names And Totals'!B79="","",'Names And Totals'!B79)</f>
        <v/>
      </c>
      <c r="C77" s="88" t="str">
        <f>IF('Names And Totals'!C79="","",'Names And Totals'!C79)</f>
        <v/>
      </c>
      <c r="D77" s="43" t="str">
        <f>IF('Names And Totals'!D79="","",'Names And Totals'!D79)</f>
        <v/>
      </c>
      <c r="E77" s="25" t="str">
        <f>'Aerial Rescue'!AC362</f>
        <v/>
      </c>
      <c r="F77" s="21" t="str">
        <f>'Belayed Speed Climb'!R362</f>
        <v/>
      </c>
      <c r="G77" s="351" t="str">
        <f>IF(B77="","",IF($G$4="ASCENT EVENT",Ascent!U220,'Secured Footlock'!AA362))</f>
        <v/>
      </c>
      <c r="H77" s="79" t="str">
        <f>Throwline!AA77</f>
        <v/>
      </c>
      <c r="I77" s="22" t="str">
        <f>'Work Climb'!W363</f>
        <v/>
      </c>
      <c r="J77" s="310" t="str">
        <f>'Work Climb'!AC363</f>
        <v/>
      </c>
    </row>
    <row r="78" spans="1:10" x14ac:dyDescent="0.2">
      <c r="A78" s="77" t="str">
        <f>IF('Names And Totals'!A80="","",'Names And Totals'!A80)</f>
        <v/>
      </c>
      <c r="B78" s="89" t="str">
        <f>IF('Names And Totals'!B80="","",'Names And Totals'!B80)</f>
        <v/>
      </c>
      <c r="C78" s="89" t="str">
        <f>IF('Names And Totals'!C80="","",'Names And Totals'!C80)</f>
        <v/>
      </c>
      <c r="D78" s="44" t="str">
        <f>IF('Names And Totals'!D80="","",'Names And Totals'!D80)</f>
        <v/>
      </c>
      <c r="E78" s="30" t="str">
        <f>'Aerial Rescue'!AC367</f>
        <v/>
      </c>
      <c r="F78" s="31" t="str">
        <f>'Belayed Speed Climb'!R367</f>
        <v/>
      </c>
      <c r="G78" s="430" t="str">
        <f>IF(B78="","",IF($G$4="ASCENT EVENT",Ascent!U223,'Secured Footlock'!AA367))</f>
        <v/>
      </c>
      <c r="H78" s="83" t="str">
        <f>Throwline!AA78</f>
        <v/>
      </c>
      <c r="I78" s="23" t="str">
        <f>'Work Climb'!W368</f>
        <v/>
      </c>
      <c r="J78" s="311" t="str">
        <f>'Work Climb'!AC368</f>
        <v/>
      </c>
    </row>
    <row r="79" spans="1:10" x14ac:dyDescent="0.2">
      <c r="A79" s="72" t="str">
        <f>IF('Names And Totals'!A81="","",'Names And Totals'!A81)</f>
        <v/>
      </c>
      <c r="B79" s="88" t="str">
        <f>IF('Names And Totals'!B81="","",'Names And Totals'!B81)</f>
        <v/>
      </c>
      <c r="C79" s="88" t="str">
        <f>IF('Names And Totals'!C81="","",'Names And Totals'!C81)</f>
        <v/>
      </c>
      <c r="D79" s="43" t="str">
        <f>IF('Names And Totals'!D81="","",'Names And Totals'!D81)</f>
        <v/>
      </c>
      <c r="E79" s="25" t="str">
        <f>'Aerial Rescue'!AC372</f>
        <v/>
      </c>
      <c r="F79" s="21" t="str">
        <f>'Belayed Speed Climb'!R372</f>
        <v/>
      </c>
      <c r="G79" s="351" t="str">
        <f>IF(B79="","",IF($G$4="ASCENT EVENT",Ascent!U226,'Secured Footlock'!AA372))</f>
        <v/>
      </c>
      <c r="H79" s="79" t="str">
        <f>Throwline!AA79</f>
        <v/>
      </c>
      <c r="I79" s="22" t="str">
        <f>'Work Climb'!W373</f>
        <v/>
      </c>
      <c r="J79" s="310" t="str">
        <f>'Work Climb'!AC373</f>
        <v/>
      </c>
    </row>
    <row r="80" spans="1:10" x14ac:dyDescent="0.2">
      <c r="A80" s="77" t="str">
        <f>IF('Names And Totals'!A82="","",'Names And Totals'!A82)</f>
        <v/>
      </c>
      <c r="B80" s="89" t="str">
        <f>IF('Names And Totals'!B82="","",'Names And Totals'!B82)</f>
        <v/>
      </c>
      <c r="C80" s="89" t="str">
        <f>IF('Names And Totals'!C82="","",'Names And Totals'!C82)</f>
        <v/>
      </c>
      <c r="D80" s="44" t="str">
        <f>IF('Names And Totals'!D82="","",'Names And Totals'!D82)</f>
        <v/>
      </c>
      <c r="E80" s="30" t="str">
        <f>'Aerial Rescue'!AC377</f>
        <v/>
      </c>
      <c r="F80" s="31" t="str">
        <f>'Belayed Speed Climb'!R377</f>
        <v/>
      </c>
      <c r="G80" s="430" t="str">
        <f>IF(B80="","",IF($G$4="ASCENT EVENT",Ascent!U229,'Secured Footlock'!AA377))</f>
        <v/>
      </c>
      <c r="H80" s="83" t="str">
        <f>Throwline!AA80</f>
        <v/>
      </c>
      <c r="I80" s="23" t="str">
        <f>'Work Climb'!W378</f>
        <v/>
      </c>
      <c r="J80" s="311" t="str">
        <f>'Work Climb'!AC378</f>
        <v/>
      </c>
    </row>
    <row r="81" spans="1:10" x14ac:dyDescent="0.2">
      <c r="A81" s="72" t="str">
        <f>IF('Names And Totals'!A83="","",'Names And Totals'!A83)</f>
        <v/>
      </c>
      <c r="B81" s="88" t="str">
        <f>IF('Names And Totals'!B83="","",'Names And Totals'!B83)</f>
        <v/>
      </c>
      <c r="C81" s="88" t="str">
        <f>IF('Names And Totals'!C83="","",'Names And Totals'!C83)</f>
        <v/>
      </c>
      <c r="D81" s="43" t="str">
        <f>IF('Names And Totals'!D83="","",'Names And Totals'!D83)</f>
        <v/>
      </c>
      <c r="E81" s="25" t="str">
        <f>'Aerial Rescue'!AC382</f>
        <v/>
      </c>
      <c r="F81" s="21" t="str">
        <f>'Belayed Speed Climb'!R382</f>
        <v/>
      </c>
      <c r="G81" s="351" t="str">
        <f>IF(B81="","",IF($G$4="ASCENT EVENT",Ascent!U232,'Secured Footlock'!AA382))</f>
        <v/>
      </c>
      <c r="H81" s="79" t="str">
        <f>Throwline!AA81</f>
        <v/>
      </c>
      <c r="I81" s="22" t="str">
        <f>'Work Climb'!W383</f>
        <v/>
      </c>
      <c r="J81" s="310" t="str">
        <f>'Work Climb'!AC383</f>
        <v/>
      </c>
    </row>
    <row r="82" spans="1:10" x14ac:dyDescent="0.2">
      <c r="A82" s="77" t="str">
        <f>IF('Names And Totals'!A84="","",'Names And Totals'!A84)</f>
        <v/>
      </c>
      <c r="B82" s="89" t="str">
        <f>IF('Names And Totals'!B84="","",'Names And Totals'!B84)</f>
        <v/>
      </c>
      <c r="C82" s="89" t="str">
        <f>IF('Names And Totals'!C84="","",'Names And Totals'!C84)</f>
        <v/>
      </c>
      <c r="D82" s="44" t="str">
        <f>IF('Names And Totals'!D84="","",'Names And Totals'!D84)</f>
        <v/>
      </c>
      <c r="E82" s="30" t="str">
        <f>'Aerial Rescue'!AC387</f>
        <v/>
      </c>
      <c r="F82" s="31" t="str">
        <f>'Belayed Speed Climb'!R387</f>
        <v/>
      </c>
      <c r="G82" s="430" t="str">
        <f>IF(B82="","",IF($G$4="ASCENT EVENT",Ascent!U235,'Secured Footlock'!AA387))</f>
        <v/>
      </c>
      <c r="H82" s="83" t="str">
        <f>Throwline!AA82</f>
        <v/>
      </c>
      <c r="I82" s="23" t="str">
        <f>'Work Climb'!W388</f>
        <v/>
      </c>
      <c r="J82" s="311" t="str">
        <f>'Work Climb'!AC388</f>
        <v/>
      </c>
    </row>
    <row r="83" spans="1:10" x14ac:dyDescent="0.2">
      <c r="A83" s="72" t="str">
        <f>IF('Names And Totals'!A85="","",'Names And Totals'!A85)</f>
        <v/>
      </c>
      <c r="B83" s="88" t="str">
        <f>IF('Names And Totals'!B85="","",'Names And Totals'!B85)</f>
        <v/>
      </c>
      <c r="C83" s="88" t="str">
        <f>IF('Names And Totals'!C85="","",'Names And Totals'!C85)</f>
        <v/>
      </c>
      <c r="D83" s="43" t="str">
        <f>IF('Names And Totals'!D85="","",'Names And Totals'!D85)</f>
        <v/>
      </c>
      <c r="E83" s="25" t="str">
        <f>'Aerial Rescue'!AC392</f>
        <v/>
      </c>
      <c r="F83" s="21" t="str">
        <f>'Belayed Speed Climb'!R392</f>
        <v/>
      </c>
      <c r="G83" s="351" t="str">
        <f>IF(B83="","",IF($G$4="ASCENT EVENT",Ascent!U238,'Secured Footlock'!AA392))</f>
        <v/>
      </c>
      <c r="H83" s="79" t="str">
        <f>Throwline!AA83</f>
        <v/>
      </c>
      <c r="I83" s="22" t="str">
        <f>'Work Climb'!W393</f>
        <v/>
      </c>
      <c r="J83" s="310" t="str">
        <f>'Work Climb'!AC393</f>
        <v/>
      </c>
    </row>
    <row r="84" spans="1:10" x14ac:dyDescent="0.2">
      <c r="A84" s="77" t="str">
        <f>IF('Names And Totals'!A86="","",'Names And Totals'!A86)</f>
        <v/>
      </c>
      <c r="B84" s="89" t="str">
        <f>IF('Names And Totals'!B86="","",'Names And Totals'!B86)</f>
        <v/>
      </c>
      <c r="C84" s="89" t="str">
        <f>IF('Names And Totals'!C86="","",'Names And Totals'!C86)</f>
        <v/>
      </c>
      <c r="D84" s="44" t="str">
        <f>IF('Names And Totals'!D86="","",'Names And Totals'!D86)</f>
        <v/>
      </c>
      <c r="E84" s="30" t="str">
        <f>'Aerial Rescue'!AC397</f>
        <v/>
      </c>
      <c r="F84" s="31" t="str">
        <f>'Belayed Speed Climb'!R397</f>
        <v/>
      </c>
      <c r="G84" s="430" t="str">
        <f>IF(B84="","",IF($G$4="ASCENT EVENT",Ascent!U241,'Secured Footlock'!AA397))</f>
        <v/>
      </c>
      <c r="H84" s="83" t="str">
        <f>Throwline!AA84</f>
        <v/>
      </c>
      <c r="I84" s="23" t="str">
        <f>'Work Climb'!W398</f>
        <v/>
      </c>
      <c r="J84" s="311" t="str">
        <f>'Work Climb'!AC398</f>
        <v/>
      </c>
    </row>
    <row r="85" spans="1:10" x14ac:dyDescent="0.2">
      <c r="A85" s="72" t="str">
        <f>IF('Names And Totals'!A87="","",'Names And Totals'!A87)</f>
        <v/>
      </c>
      <c r="B85" s="88" t="str">
        <f>IF('Names And Totals'!B87="","",'Names And Totals'!B87)</f>
        <v/>
      </c>
      <c r="C85" s="88" t="str">
        <f>IF('Names And Totals'!C87="","",'Names And Totals'!C87)</f>
        <v/>
      </c>
      <c r="D85" s="43" t="str">
        <f>IF('Names And Totals'!D87="","",'Names And Totals'!D87)</f>
        <v/>
      </c>
      <c r="E85" s="25" t="str">
        <f>'Aerial Rescue'!AC402</f>
        <v/>
      </c>
      <c r="F85" s="21" t="str">
        <f>'Belayed Speed Climb'!R402</f>
        <v/>
      </c>
      <c r="G85" s="351" t="str">
        <f>IF(B85="","",IF($G$4="ASCENT EVENT",Ascent!U244,'Secured Footlock'!AA402))</f>
        <v/>
      </c>
      <c r="H85" s="79" t="str">
        <f>Throwline!AA85</f>
        <v/>
      </c>
      <c r="I85" s="22" t="str">
        <f>'Work Climb'!W403</f>
        <v/>
      </c>
      <c r="J85" s="310" t="str">
        <f>'Work Climb'!AC403</f>
        <v/>
      </c>
    </row>
    <row r="86" spans="1:10" x14ac:dyDescent="0.2">
      <c r="A86" s="77" t="str">
        <f>IF('Names And Totals'!A88="","",'Names And Totals'!A88)</f>
        <v/>
      </c>
      <c r="B86" s="89" t="str">
        <f>IF('Names And Totals'!B88="","",'Names And Totals'!B88)</f>
        <v/>
      </c>
      <c r="C86" s="89" t="str">
        <f>IF('Names And Totals'!C88="","",'Names And Totals'!C88)</f>
        <v/>
      </c>
      <c r="D86" s="44" t="str">
        <f>IF('Names And Totals'!D88="","",'Names And Totals'!D88)</f>
        <v/>
      </c>
      <c r="E86" s="30" t="str">
        <f>'Aerial Rescue'!AC407</f>
        <v/>
      </c>
      <c r="F86" s="31" t="str">
        <f>'Belayed Speed Climb'!R407</f>
        <v/>
      </c>
      <c r="G86" s="430" t="str">
        <f>IF(B86="","",IF($G$4="ASCENT EVENT",Ascent!U247,'Secured Footlock'!AA407))</f>
        <v/>
      </c>
      <c r="H86" s="83" t="str">
        <f>Throwline!AA86</f>
        <v/>
      </c>
      <c r="I86" s="23" t="str">
        <f>'Work Climb'!W408</f>
        <v/>
      </c>
      <c r="J86" s="311" t="str">
        <f>'Work Climb'!AC408</f>
        <v/>
      </c>
    </row>
    <row r="87" spans="1:10" x14ac:dyDescent="0.2">
      <c r="A87" s="72" t="str">
        <f>IF('Names And Totals'!A89="","",'Names And Totals'!A89)</f>
        <v/>
      </c>
      <c r="B87" s="88" t="str">
        <f>IF('Names And Totals'!B89="","",'Names And Totals'!B89)</f>
        <v/>
      </c>
      <c r="C87" s="88" t="str">
        <f>IF('Names And Totals'!C89="","",'Names And Totals'!C89)</f>
        <v/>
      </c>
      <c r="D87" s="43" t="str">
        <f>IF('Names And Totals'!D89="","",'Names And Totals'!D89)</f>
        <v/>
      </c>
      <c r="E87" s="25" t="str">
        <f>'Aerial Rescue'!AC412</f>
        <v/>
      </c>
      <c r="F87" s="21" t="str">
        <f>'Belayed Speed Climb'!R412</f>
        <v/>
      </c>
      <c r="G87" s="351" t="str">
        <f>IF(B87="","",IF($G$4="ASCENT EVENT",Ascent!U250,'Secured Footlock'!AA412))</f>
        <v/>
      </c>
      <c r="H87" s="79" t="str">
        <f>Throwline!AA87</f>
        <v/>
      </c>
      <c r="I87" s="22" t="str">
        <f>'Work Climb'!W413</f>
        <v/>
      </c>
      <c r="J87" s="310" t="str">
        <f>'Work Climb'!AC413</f>
        <v/>
      </c>
    </row>
    <row r="88" spans="1:10" x14ac:dyDescent="0.2">
      <c r="A88" s="77" t="str">
        <f>IF('Names And Totals'!A90="","",'Names And Totals'!A90)</f>
        <v/>
      </c>
      <c r="B88" s="89" t="str">
        <f>IF('Names And Totals'!B90="","",'Names And Totals'!B90)</f>
        <v/>
      </c>
      <c r="C88" s="89" t="str">
        <f>IF('Names And Totals'!C90="","",'Names And Totals'!C90)</f>
        <v/>
      </c>
      <c r="D88" s="44" t="str">
        <f>IF('Names And Totals'!D90="","",'Names And Totals'!D90)</f>
        <v/>
      </c>
      <c r="E88" s="30" t="str">
        <f>'Aerial Rescue'!AC417</f>
        <v/>
      </c>
      <c r="F88" s="31" t="str">
        <f>'Belayed Speed Climb'!R417</f>
        <v/>
      </c>
      <c r="G88" s="430" t="str">
        <f>IF(B88="","",IF($G$4="ASCENT EVENT",Ascent!U253,'Secured Footlock'!AA417))</f>
        <v/>
      </c>
      <c r="H88" s="83" t="str">
        <f>Throwline!AA88</f>
        <v/>
      </c>
      <c r="I88" s="23" t="str">
        <f>'Work Climb'!W418</f>
        <v/>
      </c>
      <c r="J88" s="311" t="str">
        <f>'Work Climb'!AC418</f>
        <v/>
      </c>
    </row>
    <row r="89" spans="1:10" x14ac:dyDescent="0.2">
      <c r="A89" s="72" t="str">
        <f>IF('Names And Totals'!A91="","",'Names And Totals'!A91)</f>
        <v/>
      </c>
      <c r="B89" s="88" t="str">
        <f>IF('Names And Totals'!B91="","",'Names And Totals'!B91)</f>
        <v/>
      </c>
      <c r="C89" s="88" t="str">
        <f>IF('Names And Totals'!C91="","",'Names And Totals'!C91)</f>
        <v/>
      </c>
      <c r="D89" s="43" t="str">
        <f>IF('Names And Totals'!D91="","",'Names And Totals'!D91)</f>
        <v/>
      </c>
      <c r="E89" s="25" t="str">
        <f>'Aerial Rescue'!AC422</f>
        <v/>
      </c>
      <c r="F89" s="21" t="str">
        <f>'Belayed Speed Climb'!R422</f>
        <v/>
      </c>
      <c r="G89" s="351" t="str">
        <f>IF(B89="","",IF($G$4="ASCENT EVENT",Ascent!U256,'Secured Footlock'!AA422))</f>
        <v/>
      </c>
      <c r="H89" s="79" t="str">
        <f>Throwline!AA89</f>
        <v/>
      </c>
      <c r="I89" s="22" t="str">
        <f>'Work Climb'!W423</f>
        <v/>
      </c>
      <c r="J89" s="310" t="str">
        <f>'Work Climb'!AC423</f>
        <v/>
      </c>
    </row>
    <row r="90" spans="1:10" x14ac:dyDescent="0.2">
      <c r="A90" s="77" t="str">
        <f>IF('Names And Totals'!A92="","",'Names And Totals'!A92)</f>
        <v/>
      </c>
      <c r="B90" s="89" t="str">
        <f>IF('Names And Totals'!B92="","",'Names And Totals'!B92)</f>
        <v/>
      </c>
      <c r="C90" s="89" t="str">
        <f>IF('Names And Totals'!C92="","",'Names And Totals'!C92)</f>
        <v/>
      </c>
      <c r="D90" s="44" t="str">
        <f>IF('Names And Totals'!D92="","",'Names And Totals'!D92)</f>
        <v/>
      </c>
      <c r="E90" s="30" t="str">
        <f>'Aerial Rescue'!AC427</f>
        <v/>
      </c>
      <c r="F90" s="31" t="str">
        <f>'Belayed Speed Climb'!R427</f>
        <v/>
      </c>
      <c r="G90" s="430" t="str">
        <f>IF(B90="","",IF($G$4="ASCENT EVENT",Ascent!U259,'Secured Footlock'!AA427))</f>
        <v/>
      </c>
      <c r="H90" s="83" t="str">
        <f>Throwline!AA90</f>
        <v/>
      </c>
      <c r="I90" s="23" t="str">
        <f>'Work Climb'!W428</f>
        <v/>
      </c>
      <c r="J90" s="311" t="str">
        <f>'Work Climb'!AC428</f>
        <v/>
      </c>
    </row>
    <row r="91" spans="1:10" x14ac:dyDescent="0.2">
      <c r="A91" s="72" t="str">
        <f>IF('Names And Totals'!A93="","",'Names And Totals'!A93)</f>
        <v/>
      </c>
      <c r="B91" s="88" t="str">
        <f>IF('Names And Totals'!B93="","",'Names And Totals'!B93)</f>
        <v/>
      </c>
      <c r="C91" s="88" t="str">
        <f>IF('Names And Totals'!C93="","",'Names And Totals'!C93)</f>
        <v/>
      </c>
      <c r="D91" s="43" t="str">
        <f>IF('Names And Totals'!D93="","",'Names And Totals'!D93)</f>
        <v/>
      </c>
      <c r="E91" s="25" t="str">
        <f>'Aerial Rescue'!AC432</f>
        <v/>
      </c>
      <c r="F91" s="21" t="str">
        <f>'Belayed Speed Climb'!R432</f>
        <v/>
      </c>
      <c r="G91" s="351" t="str">
        <f>IF(B91="","",IF($G$4="ASCENT EVENT",Ascent!U262,'Secured Footlock'!AA432))</f>
        <v/>
      </c>
      <c r="H91" s="79" t="str">
        <f>Throwline!AA91</f>
        <v/>
      </c>
      <c r="I91" s="22" t="str">
        <f>'Work Climb'!W433</f>
        <v/>
      </c>
      <c r="J91" s="310" t="str">
        <f>'Work Climb'!AC433</f>
        <v/>
      </c>
    </row>
    <row r="92" spans="1:10" x14ac:dyDescent="0.2">
      <c r="A92" s="77" t="str">
        <f>IF('Names And Totals'!A94="","",'Names And Totals'!A94)</f>
        <v/>
      </c>
      <c r="B92" s="89" t="str">
        <f>IF('Names And Totals'!B94="","",'Names And Totals'!B94)</f>
        <v/>
      </c>
      <c r="C92" s="89" t="str">
        <f>IF('Names And Totals'!C94="","",'Names And Totals'!C94)</f>
        <v/>
      </c>
      <c r="D92" s="44" t="str">
        <f>IF('Names And Totals'!D94="","",'Names And Totals'!D94)</f>
        <v/>
      </c>
      <c r="E92" s="30" t="str">
        <f>'Aerial Rescue'!AC437</f>
        <v/>
      </c>
      <c r="F92" s="31" t="str">
        <f>'Belayed Speed Climb'!R437</f>
        <v/>
      </c>
      <c r="G92" s="430" t="str">
        <f>IF(B92="","",IF($G$4="ASCENT EVENT",Ascent!U265,'Secured Footlock'!AA437))</f>
        <v/>
      </c>
      <c r="H92" s="83" t="str">
        <f>Throwline!AA92</f>
        <v/>
      </c>
      <c r="I92" s="23" t="str">
        <f>'Work Climb'!W438</f>
        <v/>
      </c>
      <c r="J92" s="311" t="str">
        <f>'Work Climb'!AC438</f>
        <v/>
      </c>
    </row>
    <row r="93" spans="1:10" x14ac:dyDescent="0.2">
      <c r="A93" s="72" t="str">
        <f>IF('Names And Totals'!A95="","",'Names And Totals'!A95)</f>
        <v/>
      </c>
      <c r="B93" s="88" t="str">
        <f>IF('Names And Totals'!B95="","",'Names And Totals'!B95)</f>
        <v/>
      </c>
      <c r="C93" s="88" t="str">
        <f>IF('Names And Totals'!C95="","",'Names And Totals'!C95)</f>
        <v/>
      </c>
      <c r="D93" s="43" t="str">
        <f>IF('Names And Totals'!D95="","",'Names And Totals'!D95)</f>
        <v/>
      </c>
      <c r="E93" s="25" t="str">
        <f>'Aerial Rescue'!AC442</f>
        <v/>
      </c>
      <c r="F93" s="21" t="str">
        <f>'Belayed Speed Climb'!R442</f>
        <v/>
      </c>
      <c r="G93" s="351" t="str">
        <f>IF(B93="","",IF($G$4="ASCENT EVENT",Ascent!U268,'Secured Footlock'!AA442))</f>
        <v/>
      </c>
      <c r="H93" s="79" t="str">
        <f>Throwline!AA93</f>
        <v/>
      </c>
      <c r="I93" s="22" t="str">
        <f>'Work Climb'!W443</f>
        <v/>
      </c>
      <c r="J93" s="310" t="str">
        <f>'Work Climb'!AC443</f>
        <v/>
      </c>
    </row>
    <row r="94" spans="1:10" x14ac:dyDescent="0.2">
      <c r="A94" s="77" t="str">
        <f>IF('Names And Totals'!A96="","",'Names And Totals'!A96)</f>
        <v/>
      </c>
      <c r="B94" s="89" t="str">
        <f>IF('Names And Totals'!B96="","",'Names And Totals'!B96)</f>
        <v/>
      </c>
      <c r="C94" s="89" t="str">
        <f>IF('Names And Totals'!C96="","",'Names And Totals'!C96)</f>
        <v/>
      </c>
      <c r="D94" s="44" t="str">
        <f>IF('Names And Totals'!D96="","",'Names And Totals'!D96)</f>
        <v/>
      </c>
      <c r="E94" s="30" t="str">
        <f>'Aerial Rescue'!AC447</f>
        <v/>
      </c>
      <c r="F94" s="31" t="str">
        <f>'Belayed Speed Climb'!R447</f>
        <v/>
      </c>
      <c r="G94" s="430" t="str">
        <f>IF(B94="","",IF($G$4="ASCENT EVENT",Ascent!U271,'Secured Footlock'!AA447))</f>
        <v/>
      </c>
      <c r="H94" s="83" t="str">
        <f>Throwline!AA94</f>
        <v/>
      </c>
      <c r="I94" s="23" t="str">
        <f>'Work Climb'!W448</f>
        <v/>
      </c>
      <c r="J94" s="311" t="str">
        <f>'Work Climb'!AC448</f>
        <v/>
      </c>
    </row>
    <row r="95" spans="1:10" x14ac:dyDescent="0.2">
      <c r="A95" s="72" t="str">
        <f>IF('Names And Totals'!A97="","",'Names And Totals'!A97)</f>
        <v/>
      </c>
      <c r="B95" s="88" t="str">
        <f>IF('Names And Totals'!B97="","",'Names And Totals'!B97)</f>
        <v/>
      </c>
      <c r="C95" s="88" t="str">
        <f>IF('Names And Totals'!C97="","",'Names And Totals'!C97)</f>
        <v/>
      </c>
      <c r="D95" s="43" t="str">
        <f>IF('Names And Totals'!D97="","",'Names And Totals'!D97)</f>
        <v/>
      </c>
      <c r="E95" s="25" t="str">
        <f>'Aerial Rescue'!AC452</f>
        <v/>
      </c>
      <c r="F95" s="21" t="str">
        <f>'Belayed Speed Climb'!R452</f>
        <v/>
      </c>
      <c r="G95" s="351" t="str">
        <f>IF(B95="","",IF($G$4="ASCENT EVENT",Ascent!U274,'Secured Footlock'!AA452))</f>
        <v/>
      </c>
      <c r="H95" s="79" t="str">
        <f>Throwline!AA95</f>
        <v/>
      </c>
      <c r="I95" s="22" t="str">
        <f>'Work Climb'!W453</f>
        <v/>
      </c>
      <c r="J95" s="310" t="str">
        <f>'Work Climb'!AC453</f>
        <v/>
      </c>
    </row>
    <row r="96" spans="1:10" x14ac:dyDescent="0.2">
      <c r="A96" s="77" t="str">
        <f>IF('Names And Totals'!A98="","",'Names And Totals'!A98)</f>
        <v/>
      </c>
      <c r="B96" s="89" t="str">
        <f>IF('Names And Totals'!B98="","",'Names And Totals'!B98)</f>
        <v/>
      </c>
      <c r="C96" s="89" t="str">
        <f>IF('Names And Totals'!C98="","",'Names And Totals'!C98)</f>
        <v/>
      </c>
      <c r="D96" s="44" t="str">
        <f>IF('Names And Totals'!D98="","",'Names And Totals'!D98)</f>
        <v/>
      </c>
      <c r="E96" s="30" t="str">
        <f>'Aerial Rescue'!AC457</f>
        <v/>
      </c>
      <c r="F96" s="31" t="str">
        <f>'Belayed Speed Climb'!R457</f>
        <v/>
      </c>
      <c r="G96" s="430" t="str">
        <f>IF(B96="","",IF($G$4="ASCENT EVENT",Ascent!U277,'Secured Footlock'!AA457))</f>
        <v/>
      </c>
      <c r="H96" s="83" t="str">
        <f>Throwline!AA96</f>
        <v/>
      </c>
      <c r="I96" s="23" t="str">
        <f>'Work Climb'!W458</f>
        <v/>
      </c>
      <c r="J96" s="311" t="str">
        <f>'Work Climb'!AC458</f>
        <v/>
      </c>
    </row>
    <row r="97" spans="1:10" x14ac:dyDescent="0.2">
      <c r="A97" s="72" t="str">
        <f>IF('Names And Totals'!A99="","",'Names And Totals'!A99)</f>
        <v/>
      </c>
      <c r="B97" s="88" t="str">
        <f>IF('Names And Totals'!B99="","",'Names And Totals'!B99)</f>
        <v/>
      </c>
      <c r="C97" s="88" t="str">
        <f>IF('Names And Totals'!C99="","",'Names And Totals'!C99)</f>
        <v/>
      </c>
      <c r="D97" s="43" t="str">
        <f>IF('Names And Totals'!D99="","",'Names And Totals'!D99)</f>
        <v/>
      </c>
      <c r="E97" s="25" t="str">
        <f>'Aerial Rescue'!AC462</f>
        <v/>
      </c>
      <c r="F97" s="21" t="str">
        <f>'Belayed Speed Climb'!R462</f>
        <v/>
      </c>
      <c r="G97" s="351" t="str">
        <f>IF(B97="","",IF($G$4="ASCENT EVENT",Ascent!U280,'Secured Footlock'!AA462))</f>
        <v/>
      </c>
      <c r="H97" s="79" t="str">
        <f>Throwline!AA97</f>
        <v/>
      </c>
      <c r="I97" s="22" t="str">
        <f>'Work Climb'!W463</f>
        <v/>
      </c>
      <c r="J97" s="310" t="str">
        <f>'Work Climb'!AC463</f>
        <v/>
      </c>
    </row>
    <row r="98" spans="1:10" x14ac:dyDescent="0.2">
      <c r="A98" s="77" t="str">
        <f>IF('Names And Totals'!A100="","",'Names And Totals'!A100)</f>
        <v/>
      </c>
      <c r="B98" s="89" t="str">
        <f>IF('Names And Totals'!B100="","",'Names And Totals'!B100)</f>
        <v/>
      </c>
      <c r="C98" s="89" t="str">
        <f>IF('Names And Totals'!C100="","",'Names And Totals'!C100)</f>
        <v/>
      </c>
      <c r="D98" s="44" t="str">
        <f>IF('Names And Totals'!D100="","",'Names And Totals'!D100)</f>
        <v/>
      </c>
      <c r="E98" s="30" t="str">
        <f>'Aerial Rescue'!AC467</f>
        <v/>
      </c>
      <c r="F98" s="31" t="str">
        <f>'Belayed Speed Climb'!R467</f>
        <v/>
      </c>
      <c r="G98" s="430" t="str">
        <f>IF(B98="","",IF($G$4="ASCENT EVENT",Ascent!U283,'Secured Footlock'!AA467))</f>
        <v/>
      </c>
      <c r="H98" s="83" t="str">
        <f>Throwline!AA98</f>
        <v/>
      </c>
      <c r="I98" s="23" t="str">
        <f>'Work Climb'!W468</f>
        <v/>
      </c>
      <c r="J98" s="311" t="str">
        <f>'Work Climb'!AC468</f>
        <v/>
      </c>
    </row>
    <row r="99" spans="1:10" x14ac:dyDescent="0.2">
      <c r="A99" s="72" t="str">
        <f>IF('Names And Totals'!A101="","",'Names And Totals'!A101)</f>
        <v/>
      </c>
      <c r="B99" s="88" t="str">
        <f>IF('Names And Totals'!B101="","",'Names And Totals'!B101)</f>
        <v/>
      </c>
      <c r="C99" s="88" t="str">
        <f>IF('Names And Totals'!C101="","",'Names And Totals'!C101)</f>
        <v/>
      </c>
      <c r="D99" s="43" t="str">
        <f>IF('Names And Totals'!D101="","",'Names And Totals'!D101)</f>
        <v/>
      </c>
      <c r="E99" s="25" t="str">
        <f>'Aerial Rescue'!AC472</f>
        <v/>
      </c>
      <c r="F99" s="21" t="str">
        <f>'Belayed Speed Climb'!R472</f>
        <v/>
      </c>
      <c r="G99" s="351" t="str">
        <f>IF(B99="","",IF($G$4="ASCENT EVENT",Ascent!U286,'Secured Footlock'!AA472))</f>
        <v/>
      </c>
      <c r="H99" s="79" t="str">
        <f>Throwline!AA99</f>
        <v/>
      </c>
      <c r="I99" s="22" t="str">
        <f>'Work Climb'!W473</f>
        <v/>
      </c>
      <c r="J99" s="310" t="str">
        <f>'Work Climb'!AC473</f>
        <v/>
      </c>
    </row>
    <row r="100" spans="1:10" x14ac:dyDescent="0.2">
      <c r="A100" s="77" t="str">
        <f>IF('Names And Totals'!A102="","",'Names And Totals'!A102)</f>
        <v/>
      </c>
      <c r="B100" s="89" t="str">
        <f>IF('Names And Totals'!B102="","",'Names And Totals'!B102)</f>
        <v/>
      </c>
      <c r="C100" s="89" t="str">
        <f>IF('Names And Totals'!C102="","",'Names And Totals'!C102)</f>
        <v/>
      </c>
      <c r="D100" s="44" t="str">
        <f>IF('Names And Totals'!D102="","",'Names And Totals'!D102)</f>
        <v/>
      </c>
      <c r="E100" s="30" t="str">
        <f>'Aerial Rescue'!AC477</f>
        <v/>
      </c>
      <c r="F100" s="31" t="str">
        <f>'Belayed Speed Climb'!R477</f>
        <v/>
      </c>
      <c r="G100" s="430" t="str">
        <f>IF(B100="","",IF($G$4="ASCENT EVENT",Ascent!U289,'Secured Footlock'!AA477))</f>
        <v/>
      </c>
      <c r="H100" s="83" t="str">
        <f>Throwline!AA100</f>
        <v/>
      </c>
      <c r="I100" s="23" t="str">
        <f>'Work Climb'!W478</f>
        <v/>
      </c>
      <c r="J100" s="311" t="str">
        <f>'Work Climb'!AC478</f>
        <v/>
      </c>
    </row>
    <row r="101" spans="1:10" x14ac:dyDescent="0.2">
      <c r="A101" s="72" t="str">
        <f>IF('Names And Totals'!A103="","",'Names And Totals'!A103)</f>
        <v/>
      </c>
      <c r="B101" s="88" t="str">
        <f>IF('Names And Totals'!B103="","",'Names And Totals'!B103)</f>
        <v/>
      </c>
      <c r="C101" s="88" t="str">
        <f>IF('Names And Totals'!C103="","",'Names And Totals'!C103)</f>
        <v/>
      </c>
      <c r="D101" s="43" t="str">
        <f>IF('Names And Totals'!D103="","",'Names And Totals'!D103)</f>
        <v/>
      </c>
      <c r="E101" s="25" t="str">
        <f>'Aerial Rescue'!AC482</f>
        <v/>
      </c>
      <c r="F101" s="21" t="str">
        <f>'Belayed Speed Climb'!R482</f>
        <v/>
      </c>
      <c r="G101" s="351" t="str">
        <f>IF(B101="","",IF($G$4="ASCENT EVENT",Ascent!U292,'Secured Footlock'!AA482))</f>
        <v/>
      </c>
      <c r="H101" s="79" t="str">
        <f>Throwline!AA101</f>
        <v/>
      </c>
      <c r="I101" s="22" t="str">
        <f>'Work Climb'!W483</f>
        <v/>
      </c>
      <c r="J101" s="310" t="str">
        <f>'Work Climb'!AC483</f>
        <v/>
      </c>
    </row>
    <row r="102" spans="1:10" x14ac:dyDescent="0.2">
      <c r="A102" s="77" t="str">
        <f>IF('Names And Totals'!A104="","",'Names And Totals'!A104)</f>
        <v/>
      </c>
      <c r="B102" s="89" t="str">
        <f>IF('Names And Totals'!B104="","",'Names And Totals'!B104)</f>
        <v/>
      </c>
      <c r="C102" s="89" t="str">
        <f>IF('Names And Totals'!C104="","",'Names And Totals'!C104)</f>
        <v/>
      </c>
      <c r="D102" s="44" t="str">
        <f>IF('Names And Totals'!D104="","",'Names And Totals'!D104)</f>
        <v/>
      </c>
      <c r="E102" s="30" t="str">
        <f>'Aerial Rescue'!AC487</f>
        <v/>
      </c>
      <c r="F102" s="31" t="str">
        <f>'Belayed Speed Climb'!R487</f>
        <v/>
      </c>
      <c r="G102" s="430" t="str">
        <f>IF(B102="","",IF($G$4="ASCENT EVENT",Ascent!U295,'Secured Footlock'!AA487))</f>
        <v/>
      </c>
      <c r="H102" s="83" t="str">
        <f>Throwline!AA102</f>
        <v/>
      </c>
      <c r="I102" s="23" t="str">
        <f>'Work Climb'!W488</f>
        <v/>
      </c>
      <c r="J102" s="311" t="str">
        <f>'Work Climb'!AC488</f>
        <v/>
      </c>
    </row>
    <row r="103" spans="1:10" x14ac:dyDescent="0.2">
      <c r="A103" s="72" t="str">
        <f>IF('Names And Totals'!A105="","",'Names And Totals'!A105)</f>
        <v/>
      </c>
      <c r="B103" s="88" t="str">
        <f>IF('Names And Totals'!B105="","",'Names And Totals'!B105)</f>
        <v/>
      </c>
      <c r="C103" s="88" t="str">
        <f>IF('Names And Totals'!C105="","",'Names And Totals'!C105)</f>
        <v/>
      </c>
      <c r="D103" s="43" t="str">
        <f>IF('Names And Totals'!D105="","",'Names And Totals'!D105)</f>
        <v/>
      </c>
      <c r="E103" s="25" t="str">
        <f>'Aerial Rescue'!AC492</f>
        <v/>
      </c>
      <c r="F103" s="21" t="str">
        <f>'Belayed Speed Climb'!R492</f>
        <v/>
      </c>
      <c r="G103" s="351" t="str">
        <f>IF(B103="","",IF($G$4="ASCENT EVENT",Ascent!U298,'Secured Footlock'!AA492))</f>
        <v/>
      </c>
      <c r="H103" s="79" t="str">
        <f>Throwline!AA103</f>
        <v/>
      </c>
      <c r="I103" s="22" t="str">
        <f>'Work Climb'!W493</f>
        <v/>
      </c>
      <c r="J103" s="310" t="str">
        <f>'Work Climb'!AC493</f>
        <v/>
      </c>
    </row>
    <row r="104" spans="1:10" x14ac:dyDescent="0.2">
      <c r="A104" s="77" t="str">
        <f>IF('Names And Totals'!A106="","",'Names And Totals'!A106)</f>
        <v/>
      </c>
      <c r="B104" s="89" t="str">
        <f>IF('Names And Totals'!B106="","",'Names And Totals'!B106)</f>
        <v/>
      </c>
      <c r="C104" s="89" t="str">
        <f>IF('Names And Totals'!C106="","",'Names And Totals'!C106)</f>
        <v/>
      </c>
      <c r="D104" s="44" t="str">
        <f>IF('Names And Totals'!D106="","",'Names And Totals'!D106)</f>
        <v/>
      </c>
      <c r="E104" s="30" t="str">
        <f>'Aerial Rescue'!AC497</f>
        <v/>
      </c>
      <c r="F104" s="31" t="str">
        <f>'Belayed Speed Climb'!R497</f>
        <v/>
      </c>
      <c r="G104" s="430" t="str">
        <f>IF(B104="","",IF($G$4="ASCENT EVENT",Ascent!U301,'Secured Footlock'!AA497))</f>
        <v/>
      </c>
      <c r="H104" s="83" t="str">
        <f>Throwline!AA104</f>
        <v/>
      </c>
      <c r="I104" s="23" t="str">
        <f>'Work Climb'!W498</f>
        <v/>
      </c>
      <c r="J104" s="311" t="str">
        <f>'Work Climb'!AC498</f>
        <v/>
      </c>
    </row>
    <row r="105" spans="1:10" x14ac:dyDescent="0.2">
      <c r="A105" s="72" t="str">
        <f>IF('Names And Totals'!A107="","",'Names And Totals'!A107)</f>
        <v/>
      </c>
      <c r="B105" s="88" t="str">
        <f>IF('Names And Totals'!B107="","",'Names And Totals'!B107)</f>
        <v/>
      </c>
      <c r="C105" s="88" t="str">
        <f>IF('Names And Totals'!C107="","",'Names And Totals'!C107)</f>
        <v/>
      </c>
      <c r="D105" s="43" t="str">
        <f>IF('Names And Totals'!D107="","",'Names And Totals'!D107)</f>
        <v/>
      </c>
      <c r="E105" s="25" t="str">
        <f>'Aerial Rescue'!AC502</f>
        <v/>
      </c>
      <c r="F105" s="21" t="str">
        <f>'Belayed Speed Climb'!R502</f>
        <v/>
      </c>
      <c r="G105" s="351" t="str">
        <f>IF(B105="","",IF($G$4="ASCENT EVENT",Ascent!U304,'Secured Footlock'!AA502))</f>
        <v/>
      </c>
      <c r="H105" s="79" t="str">
        <f>Throwline!AA105</f>
        <v/>
      </c>
      <c r="I105" s="22" t="str">
        <f>'Work Climb'!W503</f>
        <v/>
      </c>
      <c r="J105" s="310" t="str">
        <f>'Work Climb'!AC503</f>
        <v/>
      </c>
    </row>
    <row r="106" spans="1:10" ht="16" thickBot="1" x14ac:dyDescent="0.25">
      <c r="A106" s="78" t="str">
        <f>IF('Names And Totals'!A108="","",'Names And Totals'!A108)</f>
        <v/>
      </c>
      <c r="B106" s="91" t="str">
        <f>IF('Names And Totals'!B108="","",'Names And Totals'!B108)</f>
        <v/>
      </c>
      <c r="C106" s="91" t="str">
        <f>IF('Names And Totals'!C108="","",'Names And Totals'!C108)</f>
        <v/>
      </c>
      <c r="D106" s="115" t="str">
        <f>IF('Names And Totals'!D108="","",'Names And Totals'!D108)</f>
        <v/>
      </c>
      <c r="E106" s="314" t="str">
        <f>'Aerial Rescue'!AC507</f>
        <v/>
      </c>
      <c r="F106" s="264" t="str">
        <f>'Belayed Speed Climb'!R507</f>
        <v/>
      </c>
      <c r="G106" s="431" t="str">
        <f>IF(B106="","",IF($G$4="ASCENT EVENT",Ascent!U307,'Secured Footlock'!AA507))</f>
        <v/>
      </c>
      <c r="H106" s="84" t="str">
        <f>Throwline!AA106</f>
        <v/>
      </c>
      <c r="I106" s="263" t="str">
        <f>'Work Climb'!W508</f>
        <v/>
      </c>
      <c r="J106" s="312" t="str">
        <f>'Work Climb'!AC508</f>
        <v/>
      </c>
    </row>
  </sheetData>
  <sheetProtection password="CD9E" sheet="1" objects="1" scenarios="1"/>
  <mergeCells count="14">
    <mergeCell ref="A2:B2"/>
    <mergeCell ref="C2:F2"/>
    <mergeCell ref="A3:J3"/>
    <mergeCell ref="H2:J2"/>
    <mergeCell ref="E1:J1"/>
    <mergeCell ref="H4:H5"/>
    <mergeCell ref="I4:I5"/>
    <mergeCell ref="J4:J5"/>
    <mergeCell ref="A4:A6"/>
    <mergeCell ref="B4:B6"/>
    <mergeCell ref="C4:C6"/>
    <mergeCell ref="D4:D6"/>
    <mergeCell ref="F4:F5"/>
    <mergeCell ref="E4:E5"/>
  </mergeCells>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105"/>
  <sheetViews>
    <sheetView workbookViewId="0">
      <selection activeCell="T17" sqref="T17"/>
    </sheetView>
  </sheetViews>
  <sheetFormatPr baseColWidth="10" defaultColWidth="8.83203125" defaultRowHeight="15" x14ac:dyDescent="0.2"/>
  <cols>
    <col min="1" max="1" width="5" customWidth="1"/>
    <col min="2" max="2" width="26.6640625" customWidth="1"/>
    <col min="3" max="3" width="12.5" customWidth="1"/>
    <col min="4" max="4" width="21.33203125" customWidth="1"/>
    <col min="5" max="6" width="0" hidden="1" customWidth="1"/>
    <col min="7" max="7" width="11.83203125" customWidth="1"/>
    <col min="10" max="10" width="11.83203125" customWidth="1"/>
    <col min="13" max="13" width="14.5" customWidth="1"/>
    <col min="14" max="14" width="1.5" customWidth="1"/>
    <col min="15" max="15" width="10.1640625" customWidth="1"/>
    <col min="16" max="16" width="11.6640625" customWidth="1"/>
    <col min="17" max="17" width="9.1640625" style="682"/>
  </cols>
  <sheetData>
    <row r="1" spans="1:17" ht="25" thickBot="1" x14ac:dyDescent="0.35">
      <c r="A1" s="2" t="s">
        <v>212</v>
      </c>
    </row>
    <row r="2" spans="1:17" ht="22" thickBot="1" x14ac:dyDescent="0.25">
      <c r="A2" s="780" t="s">
        <v>3</v>
      </c>
      <c r="B2" s="781"/>
      <c r="C2" s="1471">
        <f>'Names And Totals'!C2</f>
        <v>0</v>
      </c>
      <c r="D2" s="1472"/>
      <c r="E2" s="1472"/>
      <c r="F2" s="1472"/>
      <c r="G2" s="1472"/>
      <c r="H2" s="1473"/>
      <c r="I2" s="3" t="s">
        <v>0</v>
      </c>
      <c r="J2" s="775">
        <f>'Names And Totals'!K2</f>
        <v>0</v>
      </c>
      <c r="K2" s="776"/>
      <c r="L2" s="776"/>
      <c r="M2" s="3" t="s">
        <v>1</v>
      </c>
      <c r="N2" s="776">
        <f>'Names And Totals'!O2</f>
        <v>0</v>
      </c>
      <c r="O2" s="776"/>
      <c r="P2" s="1474"/>
    </row>
    <row r="3" spans="1:17" ht="16" thickBot="1" x14ac:dyDescent="0.25">
      <c r="A3" s="987"/>
      <c r="B3" s="988"/>
      <c r="C3" s="988"/>
      <c r="D3" s="988"/>
      <c r="E3" s="988"/>
      <c r="F3" s="988"/>
      <c r="G3" s="988"/>
      <c r="H3" s="988"/>
      <c r="I3" s="988"/>
      <c r="J3" s="988"/>
      <c r="K3" s="988"/>
      <c r="L3" s="988"/>
      <c r="M3" s="988"/>
      <c r="N3" s="988"/>
      <c r="O3" s="988"/>
      <c r="P3" s="989"/>
    </row>
    <row r="4" spans="1:17" ht="34" x14ac:dyDescent="0.2">
      <c r="A4" s="1475" t="s">
        <v>40</v>
      </c>
      <c r="B4" s="1476" t="s">
        <v>105</v>
      </c>
      <c r="C4" s="1476" t="s">
        <v>106</v>
      </c>
      <c r="D4" s="1477" t="s">
        <v>107</v>
      </c>
      <c r="E4" s="1479" t="s">
        <v>170</v>
      </c>
      <c r="F4" s="1469" t="s">
        <v>118</v>
      </c>
      <c r="G4" s="1469" t="s">
        <v>213</v>
      </c>
      <c r="H4" s="301" t="s">
        <v>129</v>
      </c>
      <c r="I4" s="300" t="s">
        <v>130</v>
      </c>
      <c r="J4" s="358" t="str">
        <f>'Names And Totals'!K6</f>
        <v>ASCENT EVENT</v>
      </c>
      <c r="K4" s="300" t="s">
        <v>133</v>
      </c>
      <c r="L4" s="302" t="s">
        <v>134</v>
      </c>
      <c r="M4" s="353" t="s">
        <v>136</v>
      </c>
      <c r="N4" s="4"/>
      <c r="O4" s="301" t="s">
        <v>139</v>
      </c>
      <c r="P4" s="302" t="str">
        <f>IF(J4="ASCENT EVENT","ASCENT TIME","FOOTLOCK TIME")</f>
        <v>ASCENT TIME</v>
      </c>
      <c r="Q4" s="1470" t="s">
        <v>127</v>
      </c>
    </row>
    <row r="5" spans="1:17" ht="17.25" customHeight="1" thickBot="1" x14ac:dyDescent="0.25">
      <c r="A5" s="792"/>
      <c r="B5" s="794"/>
      <c r="C5" s="794"/>
      <c r="D5" s="1478"/>
      <c r="E5" s="1480"/>
      <c r="F5" s="790"/>
      <c r="G5" s="790"/>
      <c r="H5" s="638" t="s">
        <v>131</v>
      </c>
      <c r="I5" s="476" t="str">
        <f>IF(J4="ASCENT EVENT","(10 max)","(15 max)")</f>
        <v>(10 max)</v>
      </c>
      <c r="J5" s="476" t="str">
        <f>IF(J4="ASCENT EVENT","(25 max)","(20 max)")</f>
        <v>(25 max)</v>
      </c>
      <c r="K5" s="476" t="s">
        <v>218</v>
      </c>
      <c r="L5" s="678" t="s">
        <v>135</v>
      </c>
      <c r="M5" s="642" t="s">
        <v>137</v>
      </c>
      <c r="N5" s="4"/>
      <c r="O5" s="638" t="s">
        <v>138</v>
      </c>
      <c r="P5" s="678" t="s">
        <v>138</v>
      </c>
      <c r="Q5" s="1470"/>
    </row>
    <row r="6" spans="1:17" x14ac:dyDescent="0.2">
      <c r="A6" s="677">
        <f>INDEX('Names And Totals'!$A$9:$A$108,MATCH('Sort Men'!G6,'Names And Totals'!$H$9:$H$108,0))</f>
        <v>12</v>
      </c>
      <c r="B6" s="87" t="str">
        <f>INDEX('Names And Totals'!$B$9:$B$108,MATCH('Sort Men'!G6,'Names And Totals'!$H$9:$H$108,0))</f>
        <v>Beau Nagan</v>
      </c>
      <c r="C6" s="87" t="str">
        <f>INDEX('Names And Totals'!$C$9:$C$108,MATCH('Sort Men'!G6,'Names And Totals'!$H$9:$H$108,0))</f>
        <v>A</v>
      </c>
      <c r="D6" s="87" t="str">
        <f>INDEX('Names And Totals'!$D$9:$D$108,MATCH('Sort Men'!G6,'Names And Totals'!$H$9:$H$108,0))</f>
        <v>Illinois</v>
      </c>
      <c r="E6" s="87"/>
      <c r="F6" s="87"/>
      <c r="G6" s="87">
        <v>1</v>
      </c>
      <c r="H6" s="482">
        <f>INDEX('Names And Totals'!$I$9:$I$108,MATCH('Sort Men'!G6,'Names And Totals'!$H$9:$H$108,0))</f>
        <v>48</v>
      </c>
      <c r="I6" s="482">
        <f>INDEX('Names And Totals'!$J$9:$J$108,MATCH('Sort Men'!G6,'Names And Totals'!$H$9:$H$108,0))</f>
        <v>10</v>
      </c>
      <c r="J6" s="482">
        <f>INDEX('Names And Totals'!$K$9:$K$108,MATCH('Sort Men'!G6,'Names And Totals'!$H$9:$H$108,0))</f>
        <v>22.19</v>
      </c>
      <c r="K6" s="679">
        <f>INDEX('Names And Totals'!$L$9:$L$108,MATCH('Sort Men'!G6,'Names And Totals'!$H$9:$H$108,0))</f>
        <v>35</v>
      </c>
      <c r="L6" s="482">
        <f>INDEX('Names And Totals'!$M$9:$M$108,MATCH('Sort Men'!G6,'Names And Totals'!$H$9:$H$108,0))</f>
        <v>53.016333333333336</v>
      </c>
      <c r="M6" s="680">
        <f>INDEX('Names And Totals'!$N$9:$N$108,MATCH('Sort Men'!G6,'Names And Totals'!$H$9:$H$108,0))</f>
        <v>168.20633333333333</v>
      </c>
      <c r="N6" s="143"/>
      <c r="O6" s="681">
        <f>INDEX('Names And Totals'!$R$9:$R$108,MATCH('Sort Men'!G6,'Names And Totals'!$H$9:$H$108,0))</f>
        <v>30.33666666666667</v>
      </c>
      <c r="P6" s="680">
        <f>INDEX('Names And Totals'!$S$9:$S$108,MATCH('Sort Men'!G6,'Names And Totals'!$H$9:$H$108,0))</f>
        <v>14.526666666666666</v>
      </c>
      <c r="Q6" s="682">
        <f>INDEX(Masters!$BK$12:$BK$57,MATCH('Sort Men'!B6,Masters!$B$12:$B$57,0))</f>
        <v>248.33333333333334</v>
      </c>
    </row>
    <row r="7" spans="1:17" x14ac:dyDescent="0.2">
      <c r="A7" s="77">
        <f>INDEX('Names And Totals'!$A$9:$A$108,MATCH('Sort Men'!G7,'Names And Totals'!$H$9:$H$108,0))</f>
        <v>5</v>
      </c>
      <c r="B7" s="89" t="str">
        <f>INDEX('Names And Totals'!$B$9:$B$108,MATCH('Sort Men'!G7,'Names And Totals'!$H$9:$H$108,0))</f>
        <v>Cameron Hughes</v>
      </c>
      <c r="C7" s="89" t="str">
        <f>INDEX('Names And Totals'!$C$9:$C$108,MATCH('Sort Men'!G7,'Names And Totals'!$H$9:$H$108,0))</f>
        <v>D</v>
      </c>
      <c r="D7" s="89" t="str">
        <f>INDEX('Names And Totals'!$D$9:$D$108,MATCH('Sort Men'!G7,'Names And Totals'!$H$9:$H$108,0))</f>
        <v>Illinois</v>
      </c>
      <c r="E7" s="89"/>
      <c r="F7" s="89"/>
      <c r="G7" s="89">
        <v>2</v>
      </c>
      <c r="H7" s="31">
        <f>INDEX('Names And Totals'!$I$9:$I$108,MATCH('Sort Men'!G7,'Names And Totals'!$H$9:$H$108,0))</f>
        <v>32</v>
      </c>
      <c r="I7" s="31">
        <f>INDEX('Names And Totals'!$J$9:$J$108,MATCH('Sort Men'!G7,'Names And Totals'!$H$9:$H$108,0))</f>
        <v>9.4750000000000014</v>
      </c>
      <c r="J7" s="31">
        <f>INDEX('Names And Totals'!$K$9:$K$108,MATCH('Sort Men'!G7,'Names And Totals'!$H$9:$H$108,0))</f>
        <v>20.18</v>
      </c>
      <c r="K7" s="305">
        <f>INDEX('Names And Totals'!$L$9:$L$108,MATCH('Sort Men'!G7,'Names And Totals'!$H$9:$H$108,0))</f>
        <v>31</v>
      </c>
      <c r="L7" s="31">
        <f>INDEX('Names And Totals'!$M$9:$M$108,MATCH('Sort Men'!G7,'Names And Totals'!$H$9:$H$108,0))</f>
        <v>54.639833333333328</v>
      </c>
      <c r="M7" s="298">
        <f>INDEX('Names And Totals'!$N$9:$N$108,MATCH('Sort Men'!G7,'Names And Totals'!$H$9:$H$108,0))</f>
        <v>147.29483333333332</v>
      </c>
      <c r="N7" s="143"/>
      <c r="O7" s="23">
        <f>INDEX('Names And Totals'!$R$9:$R$108,MATCH('Sort Men'!G7,'Names And Totals'!$H$9:$H$108,0))</f>
        <v>31.386666666666667</v>
      </c>
      <c r="P7" s="298">
        <f>INDEX('Names And Totals'!$S$9:$S$108,MATCH('Sort Men'!G7,'Names And Totals'!$H$9:$H$108,0))</f>
        <v>14.536666666666667</v>
      </c>
      <c r="Q7" s="682">
        <f>INDEX(Masters!$BK$12:$BK$57,MATCH('Sort Men'!B7,Masters!$B$12:$B$57,0))</f>
        <v>95.666666666666671</v>
      </c>
    </row>
    <row r="8" spans="1:17" x14ac:dyDescent="0.2">
      <c r="A8" s="72">
        <f>INDEX('Names And Totals'!$A$9:$A$108,MATCH('Sort Men'!G8,'Names And Totals'!$H$9:$H$108,0))</f>
        <v>21</v>
      </c>
      <c r="B8" s="88" t="str">
        <f>INDEX('Names And Totals'!$B$9:$B$108,MATCH('Sort Men'!G8,'Names And Totals'!$H$9:$H$108,0))</f>
        <v>Cody Schwartz</v>
      </c>
      <c r="C8" s="88" t="str">
        <f>INDEX('Names And Totals'!$C$9:$C$108,MATCH('Sort Men'!G8,'Names And Totals'!$H$9:$H$108,0))</f>
        <v>E</v>
      </c>
      <c r="D8" s="88" t="str">
        <f>INDEX('Names And Totals'!$D$9:$D$108,MATCH('Sort Men'!G8,'Names And Totals'!$H$9:$H$108,0))</f>
        <v>Michigan</v>
      </c>
      <c r="E8" s="88"/>
      <c r="F8" s="88"/>
      <c r="G8" s="88">
        <v>3</v>
      </c>
      <c r="H8" s="21">
        <f>INDEX('Names And Totals'!$I$9:$I$108,MATCH('Sort Men'!G8,'Names And Totals'!$H$9:$H$108,0))</f>
        <v>40</v>
      </c>
      <c r="I8" s="21">
        <f>INDEX('Names And Totals'!$J$9:$J$108,MATCH('Sort Men'!G8,'Names And Totals'!$H$9:$H$108,0))</f>
        <v>0</v>
      </c>
      <c r="J8" s="21">
        <f>INDEX('Names And Totals'!$K$9:$K$108,MATCH('Sort Men'!G8,'Names And Totals'!$H$9:$H$108,0))</f>
        <v>23.73</v>
      </c>
      <c r="K8" s="304">
        <f>INDEX('Names And Totals'!$L$9:$L$108,MATCH('Sort Men'!G8,'Names And Totals'!$H$9:$H$108,0))</f>
        <v>33</v>
      </c>
      <c r="L8" s="21">
        <f>INDEX('Names And Totals'!$M$9:$M$108,MATCH('Sort Men'!G8,'Names And Totals'!$H$9:$H$108,0))</f>
        <v>47.520833333333329</v>
      </c>
      <c r="M8" s="297">
        <f>INDEX('Names And Totals'!$N$9:$N$108,MATCH('Sort Men'!G8,'Names And Totals'!$H$9:$H$108,0))</f>
        <v>144.25083333333333</v>
      </c>
      <c r="N8" s="143"/>
      <c r="O8" s="22">
        <f>INDEX('Names And Totals'!$R$9:$R$108,MATCH('Sort Men'!G8,'Names And Totals'!$H$9:$H$108,0))</f>
        <v>50.413333333333334</v>
      </c>
      <c r="P8" s="297">
        <f>INDEX('Names And Totals'!$S$9:$S$108,MATCH('Sort Men'!G8,'Names And Totals'!$H$9:$H$108,0))</f>
        <v>11.986666666666666</v>
      </c>
      <c r="Q8" s="682" t="e">
        <f>INDEX(Masters!$BK$12:$BK$57,MATCH('Sort Men'!B8,Masters!$B$12:$B$57,0))</f>
        <v>#N/A</v>
      </c>
    </row>
    <row r="9" spans="1:17" x14ac:dyDescent="0.2">
      <c r="A9" s="77">
        <f>INDEX('Names And Totals'!$A$9:$A$108,MATCH('Sort Men'!G9,'Names And Totals'!$H$9:$H$108,0))</f>
        <v>1</v>
      </c>
      <c r="B9" s="89" t="str">
        <f>INDEX('Names And Totals'!$B$9:$B$108,MATCH('Sort Men'!G9,'Names And Totals'!$H$9:$H$108,0))</f>
        <v>Abdon Leon-Espinoza</v>
      </c>
      <c r="C9" s="89" t="str">
        <f>INDEX('Names And Totals'!$C$9:$C$108,MATCH('Sort Men'!G9,'Names And Totals'!$H$9:$H$108,0))</f>
        <v>B</v>
      </c>
      <c r="D9" s="89" t="str">
        <f>INDEX('Names And Totals'!$D$9:$D$108,MATCH('Sort Men'!G9,'Names And Totals'!$H$9:$H$108,0))</f>
        <v>Illinois</v>
      </c>
      <c r="E9" s="89"/>
      <c r="F9" s="89"/>
      <c r="G9" s="89">
        <v>4</v>
      </c>
      <c r="H9" s="31">
        <f>INDEX('Names And Totals'!$I$9:$I$108,MATCH('Sort Men'!G9,'Names And Totals'!$H$9:$H$108,0))</f>
        <v>29.333333333333332</v>
      </c>
      <c r="I9" s="31">
        <f>INDEX('Names And Totals'!$J$9:$J$108,MATCH('Sort Men'!G9,'Names And Totals'!$H$9:$H$108,0))</f>
        <v>3.7433333333333341</v>
      </c>
      <c r="J9" s="31">
        <f>INDEX('Names And Totals'!$K$9:$K$108,MATCH('Sort Men'!G9,'Names And Totals'!$H$9:$H$108,0))</f>
        <v>22.54</v>
      </c>
      <c r="K9" s="305">
        <f>INDEX('Names And Totals'!$L$9:$L$108,MATCH('Sort Men'!G9,'Names And Totals'!$H$9:$H$108,0))</f>
        <v>22</v>
      </c>
      <c r="L9" s="31">
        <f>INDEX('Names And Totals'!$M$9:$M$108,MATCH('Sort Men'!G9,'Names And Totals'!$H$9:$H$108,0))</f>
        <v>53.69016666666667</v>
      </c>
      <c r="M9" s="298">
        <f>INDEX('Names And Totals'!$N$9:$N$108,MATCH('Sort Men'!G9,'Names And Totals'!$H$9:$H$108,0))</f>
        <v>131.30683333333334</v>
      </c>
      <c r="N9" s="143"/>
      <c r="O9" s="23">
        <f>INDEX('Names And Totals'!$R$9:$R$108,MATCH('Sort Men'!G9,'Names And Totals'!$H$9:$H$108,0))</f>
        <v>42.85</v>
      </c>
      <c r="P9" s="298">
        <f>INDEX('Names And Totals'!$S$9:$S$108,MATCH('Sort Men'!G9,'Names And Totals'!$H$9:$H$108,0))</f>
        <v>13.176666666666668</v>
      </c>
      <c r="Q9" s="682" t="e">
        <f>INDEX(Masters!$BK$12:$BK$57,MATCH('Sort Men'!B9,Masters!$B$12:$B$57,0))</f>
        <v>#N/A</v>
      </c>
    </row>
    <row r="10" spans="1:17" x14ac:dyDescent="0.2">
      <c r="A10" s="72">
        <f>INDEX('Names And Totals'!$A$9:$A$108,MATCH('Sort Men'!G10,'Names And Totals'!$H$9:$H$108,0))</f>
        <v>3</v>
      </c>
      <c r="B10" s="88" t="str">
        <f>INDEX('Names And Totals'!$B$9:$B$108,MATCH('Sort Men'!G10,'Names And Totals'!$H$9:$H$108,0))</f>
        <v>Andrew Barnard</v>
      </c>
      <c r="C10" s="88" t="str">
        <f>INDEX('Names And Totals'!$C$9:$C$108,MATCH('Sort Men'!G10,'Names And Totals'!$H$9:$H$108,0))</f>
        <v>C</v>
      </c>
      <c r="D10" s="88" t="str">
        <f>INDEX('Names And Totals'!$D$9:$D$108,MATCH('Sort Men'!G10,'Names And Totals'!$H$9:$H$108,0))</f>
        <v>Illinois</v>
      </c>
      <c r="E10" s="88"/>
      <c r="F10" s="88"/>
      <c r="G10" s="88">
        <v>5</v>
      </c>
      <c r="H10" s="21">
        <f>INDEX('Names And Totals'!$I$9:$I$108,MATCH('Sort Men'!G10,'Names And Totals'!$H$9:$H$108,0))</f>
        <v>32.333333333333336</v>
      </c>
      <c r="I10" s="21">
        <f>INDEX('Names And Totals'!$J$9:$J$108,MATCH('Sort Men'!G10,'Names And Totals'!$H$9:$H$108,0))</f>
        <v>7.1583333333333332</v>
      </c>
      <c r="J10" s="21">
        <f>INDEX('Names And Totals'!$K$9:$K$108,MATCH('Sort Men'!G10,'Names And Totals'!$H$9:$H$108,0))</f>
        <v>15.093333333333335</v>
      </c>
      <c r="K10" s="304">
        <f>INDEX('Names And Totals'!$L$9:$L$108,MATCH('Sort Men'!G10,'Names And Totals'!$H$9:$H$108,0))</f>
        <v>19</v>
      </c>
      <c r="L10" s="21">
        <f>INDEX('Names And Totals'!$M$9:$M$108,MATCH('Sort Men'!G10,'Names And Totals'!$H$9:$H$108,0))</f>
        <v>52.665166666666664</v>
      </c>
      <c r="M10" s="297">
        <f>INDEX('Names And Totals'!$N$9:$N$108,MATCH('Sort Men'!G10,'Names And Totals'!$H$9:$H$108,0))</f>
        <v>126.25016666666667</v>
      </c>
      <c r="N10" s="143"/>
      <c r="O10" s="22">
        <f>INDEX('Names And Totals'!$R$9:$R$108,MATCH('Sort Men'!G10,'Names And Totals'!$H$9:$H$108,0))</f>
        <v>36.020000000000003</v>
      </c>
      <c r="P10" s="297">
        <f>INDEX('Names And Totals'!$S$9:$S$108,MATCH('Sort Men'!G10,'Names And Totals'!$H$9:$H$108,0))</f>
        <v>17.623333333333331</v>
      </c>
      <c r="Q10" s="682" t="e">
        <f>INDEX(Masters!$BK$12:$BK$57,MATCH('Sort Men'!B10,Masters!$B$12:$B$57,0))</f>
        <v>#N/A</v>
      </c>
    </row>
    <row r="11" spans="1:17" x14ac:dyDescent="0.2">
      <c r="A11" s="77">
        <f>INDEX('Names And Totals'!$A$9:$A$108,MATCH('Sort Men'!G11,'Names And Totals'!$H$9:$H$108,0))</f>
        <v>11</v>
      </c>
      <c r="B11" s="89" t="str">
        <f>INDEX('Names And Totals'!$B$9:$B$108,MATCH('Sort Men'!G11,'Names And Totals'!$H$9:$H$108,0))</f>
        <v>Ryan Sams</v>
      </c>
      <c r="C11" s="89" t="str">
        <f>INDEX('Names And Totals'!$C$9:$C$108,MATCH('Sort Men'!G11,'Names And Totals'!$H$9:$H$108,0))</f>
        <v>C</v>
      </c>
      <c r="D11" s="89" t="str">
        <f>INDEX('Names And Totals'!$D$9:$D$108,MATCH('Sort Men'!G11,'Names And Totals'!$H$9:$H$108,0))</f>
        <v>Illinois</v>
      </c>
      <c r="E11" s="89"/>
      <c r="F11" s="89"/>
      <c r="G11" s="89">
        <v>6</v>
      </c>
      <c r="H11" s="31">
        <f>INDEX('Names And Totals'!$I$9:$I$108,MATCH('Sort Men'!G11,'Names And Totals'!$H$9:$H$108,0))</f>
        <v>30.333333333333332</v>
      </c>
      <c r="I11" s="31">
        <f>INDEX('Names And Totals'!$J$9:$J$108,MATCH('Sort Men'!G11,'Names And Totals'!$H$9:$H$108,0))</f>
        <v>6.2916666666666696</v>
      </c>
      <c r="J11" s="31">
        <f>INDEX('Names And Totals'!$K$9:$K$108,MATCH('Sort Men'!G11,'Names And Totals'!$H$9:$H$108,0))</f>
        <v>24</v>
      </c>
      <c r="K11" s="305">
        <f>INDEX('Names And Totals'!$L$9:$L$108,MATCH('Sort Men'!G11,'Names And Totals'!$H$9:$H$108,0))</f>
        <v>9</v>
      </c>
      <c r="L11" s="31">
        <f>INDEX('Names And Totals'!$M$9:$M$108,MATCH('Sort Men'!G11,'Names And Totals'!$H$9:$H$108,0))</f>
        <v>53.666666666666671</v>
      </c>
      <c r="M11" s="298">
        <f>INDEX('Names And Totals'!$N$9:$N$108,MATCH('Sort Men'!G11,'Names And Totals'!$H$9:$H$108,0))</f>
        <v>123.29166666666667</v>
      </c>
      <c r="N11" s="143"/>
      <c r="O11" s="23">
        <f>INDEX('Names And Totals'!$R$9:$R$108,MATCH('Sort Men'!G11,'Names And Totals'!$H$9:$H$108,0))</f>
        <v>37.75333333333333</v>
      </c>
      <c r="P11" s="298">
        <f>INDEX('Names And Totals'!$S$9:$S$108,MATCH('Sort Men'!G11,'Names And Totals'!$H$9:$H$108,0))</f>
        <v>11.716666666666667</v>
      </c>
      <c r="Q11" s="682" t="str">
        <f>INDEX(Masters!$BK$12:$BK$57,MATCH('Sort Men'!B11,Masters!$B$12:$B$57,0))</f>
        <v>DQ</v>
      </c>
    </row>
    <row r="12" spans="1:17" x14ac:dyDescent="0.2">
      <c r="A12" s="72">
        <f>INDEX('Names And Totals'!$A$9:$A$108,MATCH('Sort Men'!G12,'Names And Totals'!$H$9:$H$108,0))</f>
        <v>13</v>
      </c>
      <c r="B12" s="88" t="str">
        <f>INDEX('Names And Totals'!$B$9:$B$108,MATCH('Sort Men'!G12,'Names And Totals'!$H$9:$H$108,0))</f>
        <v>Phil Reth</v>
      </c>
      <c r="C12" s="88" t="str">
        <f>INDEX('Names And Totals'!$C$9:$C$108,MATCH('Sort Men'!G12,'Names And Totals'!$H$9:$H$108,0))</f>
        <v>E</v>
      </c>
      <c r="D12" s="88" t="str">
        <f>INDEX('Names And Totals'!$D$9:$D$108,MATCH('Sort Men'!G12,'Names And Totals'!$H$9:$H$108,0))</f>
        <v>Illinois</v>
      </c>
      <c r="E12" s="88"/>
      <c r="F12" s="88"/>
      <c r="G12" s="88">
        <v>7</v>
      </c>
      <c r="H12" s="21">
        <f>INDEX('Names And Totals'!$I$9:$I$108,MATCH('Sort Men'!G12,'Names And Totals'!$H$9:$H$108,0))</f>
        <v>22.333333333333332</v>
      </c>
      <c r="I12" s="21">
        <f>INDEX('Names And Totals'!$J$9:$J$108,MATCH('Sort Men'!G12,'Names And Totals'!$H$9:$H$108,0))</f>
        <v>4.0416666666666696</v>
      </c>
      <c r="J12" s="21">
        <f>INDEX('Names And Totals'!$K$9:$K$108,MATCH('Sort Men'!G12,'Names And Totals'!$H$9:$H$108,0))</f>
        <v>17.193333333333328</v>
      </c>
      <c r="K12" s="304">
        <f>INDEX('Names And Totals'!$L$9:$L$108,MATCH('Sort Men'!G12,'Names And Totals'!$H$9:$H$108,0))</f>
        <v>16</v>
      </c>
      <c r="L12" s="21">
        <f>INDEX('Names And Totals'!$M$9:$M$108,MATCH('Sort Men'!G12,'Names And Totals'!$H$9:$H$108,0))</f>
        <v>48.092833333333331</v>
      </c>
      <c r="M12" s="297">
        <f>INDEX('Names And Totals'!$N$9:$N$108,MATCH('Sort Men'!G12,'Names And Totals'!$H$9:$H$108,0))</f>
        <v>107.66116666666666</v>
      </c>
      <c r="N12" s="143"/>
      <c r="O12" s="22">
        <f>INDEX('Names And Totals'!$R$9:$R$108,MATCH('Sort Men'!G12,'Names And Totals'!$H$9:$H$108,0))</f>
        <v>42.25333333333333</v>
      </c>
      <c r="P12" s="297">
        <f>INDEX('Names And Totals'!$S$9:$S$108,MATCH('Sort Men'!G12,'Names And Totals'!$H$9:$H$108,0))</f>
        <v>17.523333333333337</v>
      </c>
      <c r="Q12" s="682" t="e">
        <f>INDEX(Masters!$BK$12:$BK$57,MATCH('Sort Men'!B12,Masters!$B$12:$B$57,0))</f>
        <v>#N/A</v>
      </c>
    </row>
    <row r="13" spans="1:17" x14ac:dyDescent="0.2">
      <c r="A13" s="77">
        <f>INDEX('Names And Totals'!$A$9:$A$108,MATCH('Sort Men'!G13,'Names And Totals'!$H$9:$H$108,0))</f>
        <v>27</v>
      </c>
      <c r="B13" s="89" t="str">
        <f>INDEX('Names And Totals'!$B$9:$B$108,MATCH('Sort Men'!G13,'Names And Totals'!$H$9:$H$108,0))</f>
        <v>Aaron Morit</v>
      </c>
      <c r="C13" s="89" t="str">
        <f>INDEX('Names And Totals'!$C$9:$C$108,MATCH('Sort Men'!G13,'Names And Totals'!$H$9:$H$108,0))</f>
        <v>D</v>
      </c>
      <c r="D13" s="89" t="str">
        <f>INDEX('Names And Totals'!$D$9:$D$108,MATCH('Sort Men'!G13,'Names And Totals'!$H$9:$H$108,0))</f>
        <v>Illinois</v>
      </c>
      <c r="E13" s="89"/>
      <c r="F13" s="89"/>
      <c r="G13" s="89">
        <v>8</v>
      </c>
      <c r="H13" s="31">
        <f>INDEX('Names And Totals'!$I$9:$I$108,MATCH('Sort Men'!G13,'Names And Totals'!$H$9:$H$108,0))</f>
        <v>16.333333333333332</v>
      </c>
      <c r="I13" s="31">
        <f>INDEX('Names And Totals'!$J$9:$J$108,MATCH('Sort Men'!G13,'Names And Totals'!$H$9:$H$108,0))</f>
        <v>2.0700000000000021</v>
      </c>
      <c r="J13" s="31">
        <f>INDEX('Names And Totals'!$K$9:$K$108,MATCH('Sort Men'!G13,'Names And Totals'!$H$9:$H$108,0))</f>
        <v>13.066666666666665</v>
      </c>
      <c r="K13" s="305">
        <f>INDEX('Names And Totals'!$L$9:$L$108,MATCH('Sort Men'!G13,'Names And Totals'!$H$9:$H$108,0))</f>
        <v>19</v>
      </c>
      <c r="L13" s="31">
        <f>INDEX('Names And Totals'!$M$9:$M$108,MATCH('Sort Men'!G13,'Names And Totals'!$H$9:$H$108,0))</f>
        <v>46.706833333333336</v>
      </c>
      <c r="M13" s="298">
        <f>INDEX('Names And Totals'!$N$9:$N$108,MATCH('Sort Men'!G13,'Names And Totals'!$H$9:$H$108,0))</f>
        <v>97.176833333333335</v>
      </c>
      <c r="N13" s="143"/>
      <c r="O13" s="23">
        <f>INDEX('Names And Totals'!$R$9:$R$108,MATCH('Sort Men'!G13,'Names And Totals'!$H$9:$H$108,0))</f>
        <v>46.196666666666665</v>
      </c>
      <c r="P13" s="298">
        <f>INDEX('Names And Totals'!$S$9:$S$108,MATCH('Sort Men'!G13,'Names And Totals'!$H$9:$H$108,0))</f>
        <v>18.650000000000002</v>
      </c>
      <c r="Q13" s="682" t="e">
        <f>INDEX(Masters!$BK$12:$BK$57,MATCH('Sort Men'!B13,Masters!$B$12:$B$57,0))</f>
        <v>#N/A</v>
      </c>
    </row>
    <row r="14" spans="1:17" x14ac:dyDescent="0.2">
      <c r="A14" s="72">
        <f>INDEX('Names And Totals'!$A$9:$A$108,MATCH('Sort Men'!G14,'Names And Totals'!$H$9:$H$108,0))</f>
        <v>20</v>
      </c>
      <c r="B14" s="88" t="str">
        <f>INDEX('Names And Totals'!$B$9:$B$108,MATCH('Sort Men'!G14,'Names And Totals'!$H$9:$H$108,0))</f>
        <v>Daniel Sancen</v>
      </c>
      <c r="C14" s="88" t="str">
        <f>INDEX('Names And Totals'!$C$9:$C$108,MATCH('Sort Men'!G14,'Names And Totals'!$H$9:$H$108,0))</f>
        <v>A</v>
      </c>
      <c r="D14" s="88" t="str">
        <f>INDEX('Names And Totals'!$D$9:$D$108,MATCH('Sort Men'!G14,'Names And Totals'!$H$9:$H$108,0))</f>
        <v>Illinois</v>
      </c>
      <c r="E14" s="88"/>
      <c r="F14" s="88"/>
      <c r="G14" s="88">
        <v>9</v>
      </c>
      <c r="H14" s="21">
        <f>INDEX('Names And Totals'!$I$9:$I$108,MATCH('Sort Men'!G14,'Names And Totals'!$H$9:$H$108,0))</f>
        <v>14.666666666666666</v>
      </c>
      <c r="I14" s="21">
        <f>INDEX('Names And Totals'!$J$9:$J$108,MATCH('Sort Men'!G14,'Names And Totals'!$H$9:$H$108,0))</f>
        <v>0</v>
      </c>
      <c r="J14" s="21">
        <f>INDEX('Names And Totals'!$K$9:$K$108,MATCH('Sort Men'!G14,'Names And Totals'!$H$9:$H$108,0))</f>
        <v>3.2166666666666686</v>
      </c>
      <c r="K14" s="304">
        <f>INDEX('Names And Totals'!$L$9:$L$108,MATCH('Sort Men'!G14,'Names And Totals'!$H$9:$H$108,0))</f>
        <v>31</v>
      </c>
      <c r="L14" s="21">
        <f>INDEX('Names And Totals'!$M$9:$M$108,MATCH('Sort Men'!G14,'Names And Totals'!$H$9:$H$108,0))</f>
        <v>42.914000000000001</v>
      </c>
      <c r="M14" s="297">
        <f>INDEX('Names And Totals'!$N$9:$N$108,MATCH('Sort Men'!G14,'Names And Totals'!$H$9:$H$108,0))</f>
        <v>91.797333333333341</v>
      </c>
      <c r="N14" s="143"/>
      <c r="O14" s="22">
        <f>INDEX('Names And Totals'!$R$9:$R$108,MATCH('Sort Men'!G14,'Names And Totals'!$H$9:$H$108,0))</f>
        <v>58.873333333333335</v>
      </c>
      <c r="P14" s="297">
        <f>INDEX('Names And Totals'!$S$9:$S$108,MATCH('Sort Men'!G14,'Names And Totals'!$H$9:$H$108,0))</f>
        <v>29.5</v>
      </c>
      <c r="Q14" s="682" t="e">
        <f>INDEX(Masters!$BK$12:$BK$57,MATCH('Sort Men'!B14,Masters!$B$12:$B$57,0))</f>
        <v>#N/A</v>
      </c>
    </row>
    <row r="15" spans="1:17" x14ac:dyDescent="0.2">
      <c r="A15" s="77">
        <f>INDEX('Names And Totals'!$A$9:$A$108,MATCH('Sort Men'!G15,'Names And Totals'!$H$9:$H$108,0))</f>
        <v>24</v>
      </c>
      <c r="B15" s="89" t="str">
        <f>INDEX('Names And Totals'!$B$9:$B$108,MATCH('Sort Men'!G15,'Names And Totals'!$H$9:$H$108,0))</f>
        <v>Tyler Ford</v>
      </c>
      <c r="C15" s="89" t="str">
        <f>INDEX('Names And Totals'!$C$9:$C$108,MATCH('Sort Men'!G15,'Names And Totals'!$H$9:$H$108,0))</f>
        <v>A</v>
      </c>
      <c r="D15" s="89" t="str">
        <f>INDEX('Names And Totals'!$D$9:$D$108,MATCH('Sort Men'!G15,'Names And Totals'!$H$9:$H$108,0))</f>
        <v>Illinois</v>
      </c>
      <c r="E15" s="89"/>
      <c r="F15" s="89"/>
      <c r="G15" s="89">
        <v>10</v>
      </c>
      <c r="H15" s="31">
        <f>INDEX('Names And Totals'!$I$9:$I$108,MATCH('Sort Men'!G15,'Names And Totals'!$H$9:$H$108,0))</f>
        <v>12</v>
      </c>
      <c r="I15" s="31">
        <f>INDEX('Names And Totals'!$J$9:$J$108,MATCH('Sort Men'!G15,'Names And Totals'!$H$9:$H$108,0))</f>
        <v>7.0516666666666641</v>
      </c>
      <c r="J15" s="31">
        <f>INDEX('Names And Totals'!$K$9:$K$108,MATCH('Sort Men'!G15,'Names And Totals'!$H$9:$H$108,0))</f>
        <v>1</v>
      </c>
      <c r="K15" s="305">
        <f>INDEX('Names And Totals'!$L$9:$L$108,MATCH('Sort Men'!G15,'Names And Totals'!$H$9:$H$108,0))</f>
        <v>15</v>
      </c>
      <c r="L15" s="31">
        <f>INDEX('Names And Totals'!$M$9:$M$108,MATCH('Sort Men'!G15,'Names And Totals'!$H$9:$H$108,0))</f>
        <v>53.108166666666669</v>
      </c>
      <c r="M15" s="298">
        <f>INDEX('Names And Totals'!$N$9:$N$108,MATCH('Sort Men'!G15,'Names And Totals'!$H$9:$H$108,0))</f>
        <v>88.159833333333324</v>
      </c>
      <c r="N15" s="143"/>
      <c r="O15" s="23">
        <f>INDEX('Names And Totals'!$R$9:$R$108,MATCH('Sort Men'!G15,'Names And Totals'!$H$9:$H$108,0))</f>
        <v>36.233333333333341</v>
      </c>
      <c r="P15" s="298">
        <f>INDEX('Names And Totals'!$S$9:$S$108,MATCH('Sort Men'!G15,'Names And Totals'!$H$9:$H$108,0))</f>
        <v>63.603333333333332</v>
      </c>
      <c r="Q15" s="682" t="e">
        <f>INDEX(Masters!$BK$12:$BK$57,MATCH('Sort Men'!B15,Masters!$B$12:$B$57,0))</f>
        <v>#N/A</v>
      </c>
    </row>
    <row r="16" spans="1:17" x14ac:dyDescent="0.2">
      <c r="A16" s="72">
        <f>INDEX('Names And Totals'!$A$9:$A$108,MATCH('Sort Men'!G16,'Names And Totals'!$H$9:$H$108,0))</f>
        <v>26</v>
      </c>
      <c r="B16" s="88" t="str">
        <f>INDEX('Names And Totals'!$B$9:$B$108,MATCH('Sort Men'!G16,'Names And Totals'!$H$9:$H$108,0))</f>
        <v>Carlos Banuelos</v>
      </c>
      <c r="C16" s="88" t="str">
        <f>INDEX('Names And Totals'!$C$9:$C$108,MATCH('Sort Men'!G16,'Names And Totals'!$H$9:$H$108,0))</f>
        <v>B</v>
      </c>
      <c r="D16" s="88" t="str">
        <f>INDEX('Names And Totals'!$D$9:$D$108,MATCH('Sort Men'!G16,'Names And Totals'!$H$9:$H$108,0))</f>
        <v>Illinois</v>
      </c>
      <c r="E16" s="88"/>
      <c r="F16" s="88"/>
      <c r="G16" s="88">
        <v>11</v>
      </c>
      <c r="H16" s="21">
        <f>INDEX('Names And Totals'!$I$9:$I$108,MATCH('Sort Men'!G16,'Names And Totals'!$H$9:$H$108,0))</f>
        <v>19.666666666666668</v>
      </c>
      <c r="I16" s="21">
        <f>INDEX('Names And Totals'!$J$9:$J$108,MATCH('Sort Men'!G16,'Names And Totals'!$H$9:$H$108,0))</f>
        <v>6.7650000000000023</v>
      </c>
      <c r="J16" s="21">
        <f>INDEX('Names And Totals'!$K$9:$K$108,MATCH('Sort Men'!G16,'Names And Totals'!$H$9:$H$108,0))</f>
        <v>3</v>
      </c>
      <c r="K16" s="304">
        <f>INDEX('Names And Totals'!$L$9:$L$108,MATCH('Sort Men'!G16,'Names And Totals'!$H$9:$H$108,0))</f>
        <v>18</v>
      </c>
      <c r="L16" s="21">
        <f>INDEX('Names And Totals'!$M$9:$M$108,MATCH('Sort Men'!G16,'Names And Totals'!$H$9:$H$108,0))</f>
        <v>38.001999999999995</v>
      </c>
      <c r="M16" s="297">
        <f>INDEX('Names And Totals'!$N$9:$N$108,MATCH('Sort Men'!G16,'Names And Totals'!$H$9:$H$108,0))</f>
        <v>85.433666666666667</v>
      </c>
      <c r="N16" s="143"/>
      <c r="O16" s="22">
        <f>INDEX('Names And Totals'!$R$9:$R$108,MATCH('Sort Men'!G16,'Names And Totals'!$H$9:$H$108,0))</f>
        <v>36.806666666666665</v>
      </c>
      <c r="P16" s="297">
        <f>INDEX('Names And Totals'!$S$9:$S$108,MATCH('Sort Men'!G16,'Names And Totals'!$H$9:$H$108,0))</f>
        <v>32.966666666666669</v>
      </c>
      <c r="Q16" s="682" t="e">
        <f>INDEX(Masters!$BK$12:$BK$57,MATCH('Sort Men'!B16,Masters!$B$12:$B$57,0))</f>
        <v>#N/A</v>
      </c>
    </row>
    <row r="17" spans="1:17" x14ac:dyDescent="0.2">
      <c r="A17" s="77">
        <f>INDEX('Names And Totals'!$A$9:$A$108,MATCH('Sort Men'!G17,'Names And Totals'!$H$9:$H$108,0))</f>
        <v>18</v>
      </c>
      <c r="B17" s="89" t="str">
        <f>INDEX('Names And Totals'!$B$9:$B$108,MATCH('Sort Men'!G17,'Names And Totals'!$H$9:$H$108,0))</f>
        <v>Edward Fermoso</v>
      </c>
      <c r="C17" s="89" t="str">
        <f>INDEX('Names And Totals'!$C$9:$C$108,MATCH('Sort Men'!G17,'Names And Totals'!$H$9:$H$108,0))</f>
        <v>B</v>
      </c>
      <c r="D17" s="89" t="str">
        <f>INDEX('Names And Totals'!$D$9:$D$108,MATCH('Sort Men'!G17,'Names And Totals'!$H$9:$H$108,0))</f>
        <v>Illinois</v>
      </c>
      <c r="E17" s="89"/>
      <c r="F17" s="89"/>
      <c r="G17" s="89">
        <v>12</v>
      </c>
      <c r="H17" s="31">
        <f>INDEX('Names And Totals'!$I$9:$I$108,MATCH('Sort Men'!G17,'Names And Totals'!$H$9:$H$108,0))</f>
        <v>10.333333333333334</v>
      </c>
      <c r="I17" s="31">
        <f>INDEX('Names And Totals'!$J$9:$J$108,MATCH('Sort Men'!G17,'Names And Totals'!$H$9:$H$108,0))</f>
        <v>0</v>
      </c>
      <c r="J17" s="31">
        <f>INDEX('Names And Totals'!$K$9:$K$108,MATCH('Sort Men'!G17,'Names And Totals'!$H$9:$H$108,0))</f>
        <v>0.3333333333333286</v>
      </c>
      <c r="K17" s="305">
        <f>INDEX('Names And Totals'!$L$9:$L$108,MATCH('Sort Men'!G17,'Names And Totals'!$H$9:$H$108,0))</f>
        <v>23</v>
      </c>
      <c r="L17" s="31">
        <f>INDEX('Names And Totals'!$M$9:$M$108,MATCH('Sort Men'!G17,'Names And Totals'!$H$9:$H$108,0))</f>
        <v>42.508333333333333</v>
      </c>
      <c r="M17" s="298">
        <f>INDEX('Names And Totals'!$N$9:$N$108,MATCH('Sort Men'!G17,'Names And Totals'!$H$9:$H$108,0))</f>
        <v>76.174999999999997</v>
      </c>
      <c r="N17" s="143"/>
      <c r="O17" s="23">
        <f>INDEX('Names And Totals'!$R$9:$R$108,MATCH('Sort Men'!G17,'Names And Totals'!$H$9:$H$108,0))</f>
        <v>70.92</v>
      </c>
      <c r="P17" s="298">
        <f>INDEX('Names And Totals'!$S$9:$S$108,MATCH('Sort Men'!G17,'Names And Totals'!$H$9:$H$108,0))</f>
        <v>30.383333333333336</v>
      </c>
      <c r="Q17" s="682" t="e">
        <f>INDEX(Masters!$BK$12:$BK$57,MATCH('Sort Men'!B17,Masters!$B$12:$B$57,0))</f>
        <v>#N/A</v>
      </c>
    </row>
    <row r="18" spans="1:17" x14ac:dyDescent="0.2">
      <c r="A18" s="72">
        <f>INDEX('Names And Totals'!$A$9:$A$108,MATCH('Sort Men'!G18,'Names And Totals'!$H$9:$H$108,0))</f>
        <v>25</v>
      </c>
      <c r="B18" s="88" t="str">
        <f>INDEX('Names And Totals'!$B$9:$B$108,MATCH('Sort Men'!G18,'Names And Totals'!$H$9:$H$108,0))</f>
        <v>Fabian Gaytan</v>
      </c>
      <c r="C18" s="88" t="str">
        <f>INDEX('Names And Totals'!$C$9:$C$108,MATCH('Sort Men'!G18,'Names And Totals'!$H$9:$H$108,0))</f>
        <v>E</v>
      </c>
      <c r="D18" s="88" t="str">
        <f>INDEX('Names And Totals'!$D$9:$D$108,MATCH('Sort Men'!G18,'Names And Totals'!$H$9:$H$108,0))</f>
        <v>Illinois</v>
      </c>
      <c r="E18" s="88"/>
      <c r="F18" s="88"/>
      <c r="G18" s="88">
        <v>13</v>
      </c>
      <c r="H18" s="21">
        <f>INDEX('Names And Totals'!$I$9:$I$108,MATCH('Sort Men'!G18,'Names And Totals'!$H$9:$H$108,0))</f>
        <v>4</v>
      </c>
      <c r="I18" s="21">
        <f>INDEX('Names And Totals'!$J$9:$J$108,MATCH('Sort Men'!G18,'Names And Totals'!$H$9:$H$108,0))</f>
        <v>0</v>
      </c>
      <c r="J18" s="21" t="str">
        <f>INDEX('Names And Totals'!$K$9:$K$108,MATCH('Sort Men'!G18,'Names And Totals'!$H$9:$H$108,0))</f>
        <v/>
      </c>
      <c r="K18" s="304">
        <f>INDEX('Names And Totals'!$L$9:$L$108,MATCH('Sort Men'!G18,'Names And Totals'!$H$9:$H$108,0))</f>
        <v>19</v>
      </c>
      <c r="L18" s="21">
        <f>INDEX('Names And Totals'!$M$9:$M$108,MATCH('Sort Men'!G18,'Names And Totals'!$H$9:$H$108,0))</f>
        <v>45.311666666666667</v>
      </c>
      <c r="M18" s="297">
        <f>INDEX('Names And Totals'!$N$9:$N$108,MATCH('Sort Men'!G18,'Names And Totals'!$H$9:$H$108,0))</f>
        <v>68.311666666666667</v>
      </c>
      <c r="N18" s="143"/>
      <c r="O18" s="22">
        <f>INDEX('Names And Totals'!$R$9:$R$108,MATCH('Sort Men'!G18,'Names And Totals'!$H$9:$H$108,0))</f>
        <v>51.916666666666664</v>
      </c>
      <c r="P18" s="297" t="str">
        <f>INDEX('Names And Totals'!$S$9:$S$108,MATCH('Sort Men'!G18,'Names And Totals'!$H$9:$H$108,0))</f>
        <v/>
      </c>
      <c r="Q18" s="682" t="e">
        <f>INDEX(Masters!$BK$12:$BK$57,MATCH('Sort Men'!B18,Masters!$B$12:$B$57,0))</f>
        <v>#N/A</v>
      </c>
    </row>
    <row r="19" spans="1:17" x14ac:dyDescent="0.2">
      <c r="A19" s="77">
        <f>INDEX('Names And Totals'!$A$9:$A$108,MATCH('Sort Men'!G19,'Names And Totals'!$H$9:$H$108,0))</f>
        <v>14</v>
      </c>
      <c r="B19" s="89" t="str">
        <f>INDEX('Names And Totals'!$B$9:$B$108,MATCH('Sort Men'!G19,'Names And Totals'!$H$9:$H$108,0))</f>
        <v>Patrick Kelsch</v>
      </c>
      <c r="C19" s="89" t="str">
        <f>INDEX('Names And Totals'!$C$9:$C$108,MATCH('Sort Men'!G19,'Names And Totals'!$H$9:$H$108,0))</f>
        <v>D</v>
      </c>
      <c r="D19" s="89" t="str">
        <f>INDEX('Names And Totals'!$D$9:$D$108,MATCH('Sort Men'!G19,'Names And Totals'!$H$9:$H$108,0))</f>
        <v>Illinois</v>
      </c>
      <c r="E19" s="89"/>
      <c r="F19" s="89"/>
      <c r="G19" s="89">
        <v>14</v>
      </c>
      <c r="H19" s="31">
        <f>INDEX('Names And Totals'!$I$9:$I$108,MATCH('Sort Men'!G19,'Names And Totals'!$H$9:$H$108,0))</f>
        <v>8.3333333333333339</v>
      </c>
      <c r="I19" s="31">
        <f>INDEX('Names And Totals'!$J$9:$J$108,MATCH('Sort Men'!G19,'Names And Totals'!$H$9:$H$108,0))</f>
        <v>3.3233333333333359</v>
      </c>
      <c r="J19" s="31">
        <f>INDEX('Names And Totals'!$K$9:$K$108,MATCH('Sort Men'!G19,'Names And Totals'!$H$9:$H$108,0))</f>
        <v>16.776666666666664</v>
      </c>
      <c r="K19" s="305">
        <f>INDEX('Names And Totals'!$L$9:$L$108,MATCH('Sort Men'!G19,'Names And Totals'!$H$9:$H$108,0))</f>
        <v>18</v>
      </c>
      <c r="L19" s="31">
        <f>INDEX('Names And Totals'!$M$9:$M$108,MATCH('Sort Men'!G19,'Names And Totals'!$H$9:$H$108,0))</f>
        <v>20</v>
      </c>
      <c r="M19" s="298">
        <f>INDEX('Names And Totals'!$N$9:$N$108,MATCH('Sort Men'!G19,'Names And Totals'!$H$9:$H$108,0))</f>
        <v>66.433333333333337</v>
      </c>
      <c r="N19" s="143"/>
      <c r="O19" s="23">
        <f>INDEX('Names And Totals'!$R$9:$R$108,MATCH('Sort Men'!G19,'Names And Totals'!$H$9:$H$108,0))</f>
        <v>43.69</v>
      </c>
      <c r="P19" s="298">
        <f>INDEX('Names And Totals'!$S$9:$S$108,MATCH('Sort Men'!G19,'Names And Totals'!$H$9:$H$108,0))</f>
        <v>17.940000000000001</v>
      </c>
      <c r="Q19" s="682" t="e">
        <f>INDEX(Masters!$BK$12:$BK$57,MATCH('Sort Men'!B19,Masters!$B$12:$B$57,0))</f>
        <v>#N/A</v>
      </c>
    </row>
    <row r="20" spans="1:17" x14ac:dyDescent="0.2">
      <c r="A20" s="72">
        <f>INDEX('Names And Totals'!$A$9:$A$108,MATCH('Sort Men'!G20,'Names And Totals'!$H$9:$H$108,0))</f>
        <v>22</v>
      </c>
      <c r="B20" s="88" t="str">
        <f>INDEX('Names And Totals'!$B$9:$B$108,MATCH('Sort Men'!G20,'Names And Totals'!$H$9:$H$108,0))</f>
        <v>Logan Stine</v>
      </c>
      <c r="C20" s="88" t="str">
        <f>INDEX('Names And Totals'!$C$9:$C$108,MATCH('Sort Men'!G20,'Names And Totals'!$H$9:$H$108,0))</f>
        <v>D</v>
      </c>
      <c r="D20" s="88" t="str">
        <f>INDEX('Names And Totals'!$D$9:$D$108,MATCH('Sort Men'!G20,'Names And Totals'!$H$9:$H$108,0))</f>
        <v>Illinois</v>
      </c>
      <c r="E20" s="88"/>
      <c r="F20" s="88"/>
      <c r="G20" s="88">
        <v>15</v>
      </c>
      <c r="H20" s="21">
        <f>INDEX('Names And Totals'!$I$9:$I$108,MATCH('Sort Men'!G20,'Names And Totals'!$H$9:$H$108,0))</f>
        <v>5</v>
      </c>
      <c r="I20" s="21" t="str">
        <f>INDEX('Names And Totals'!$J$9:$J$108,MATCH('Sort Men'!G20,'Names And Totals'!$H$9:$H$108,0))</f>
        <v/>
      </c>
      <c r="J20" s="21">
        <f>INDEX('Names And Totals'!$K$9:$K$108,MATCH('Sort Men'!G20,'Names And Totals'!$H$9:$H$108,0))</f>
        <v>1</v>
      </c>
      <c r="K20" s="304" t="str">
        <f>INDEX('Names And Totals'!$L$9:$L$108,MATCH('Sort Men'!G20,'Names And Totals'!$H$9:$H$108,0))</f>
        <v/>
      </c>
      <c r="L20" s="21">
        <f>INDEX('Names And Totals'!$M$9:$M$108,MATCH('Sort Men'!G20,'Names And Totals'!$H$9:$H$108,0))</f>
        <v>37.210166666666666</v>
      </c>
      <c r="M20" s="297">
        <f>INDEX('Names And Totals'!$N$9:$N$108,MATCH('Sort Men'!G20,'Names And Totals'!$H$9:$H$108,0))</f>
        <v>43.210166666666666</v>
      </c>
      <c r="N20" s="143"/>
      <c r="O20" s="22" t="str">
        <f>INDEX('Names And Totals'!$R$9:$R$108,MATCH('Sort Men'!G20,'Names And Totals'!$H$9:$H$108,0))</f>
        <v/>
      </c>
      <c r="P20" s="297">
        <f>INDEX('Names And Totals'!$S$9:$S$108,MATCH('Sort Men'!G20,'Names And Totals'!$H$9:$H$108,0))</f>
        <v>34.080000000000005</v>
      </c>
      <c r="Q20" s="682" t="e">
        <f>INDEX(Masters!$BK$12:$BK$57,MATCH('Sort Men'!B20,Masters!$B$12:$B$57,0))</f>
        <v>#N/A</v>
      </c>
    </row>
    <row r="21" spans="1:17" x14ac:dyDescent="0.2">
      <c r="A21" s="77">
        <f>INDEX('Names And Totals'!$A$9:$A$108,MATCH('Sort Men'!G21,'Names And Totals'!$H$9:$H$108,0))</f>
        <v>29</v>
      </c>
      <c r="B21" s="89" t="str">
        <f>INDEX('Names And Totals'!$B$9:$B$108,MATCH('Sort Men'!G21,'Names And Totals'!$H$9:$H$108,0))</f>
        <v>Samuel John Sapyta</v>
      </c>
      <c r="C21" s="89" t="str">
        <f>INDEX('Names And Totals'!$C$9:$C$108,MATCH('Sort Men'!G21,'Names And Totals'!$H$9:$H$108,0))</f>
        <v>B</v>
      </c>
      <c r="D21" s="89" t="str">
        <f>INDEX('Names And Totals'!$D$9:$D$108,MATCH('Sort Men'!G21,'Names And Totals'!$H$9:$H$108,0))</f>
        <v>Illinois</v>
      </c>
      <c r="E21" s="89"/>
      <c r="F21" s="89"/>
      <c r="G21" s="89">
        <v>16</v>
      </c>
      <c r="H21" s="31">
        <f>INDEX('Names And Totals'!$I$9:$I$108,MATCH('Sort Men'!G21,'Names And Totals'!$H$9:$H$108,0))</f>
        <v>5</v>
      </c>
      <c r="I21" s="31">
        <f>INDEX('Names And Totals'!$J$9:$J$108,MATCH('Sort Men'!G21,'Names And Totals'!$H$9:$H$108,0))</f>
        <v>0</v>
      </c>
      <c r="J21" s="31">
        <f>INDEX('Names And Totals'!$K$9:$K$108,MATCH('Sort Men'!G21,'Names And Totals'!$H$9:$H$108,0))</f>
        <v>4.8966666666666701</v>
      </c>
      <c r="K21" s="305">
        <f>INDEX('Names And Totals'!$L$9:$L$108,MATCH('Sort Men'!G21,'Names And Totals'!$H$9:$H$108,0))</f>
        <v>15</v>
      </c>
      <c r="L21" s="31">
        <f>INDEX('Names And Totals'!$M$9:$M$108,MATCH('Sort Men'!G21,'Names And Totals'!$H$9:$H$108,0))</f>
        <v>12.666666666666666</v>
      </c>
      <c r="M21" s="298">
        <f>INDEX('Names And Totals'!$N$9:$N$108,MATCH('Sort Men'!G21,'Names And Totals'!$H$9:$H$108,0))</f>
        <v>37.563333333333333</v>
      </c>
      <c r="N21" s="143"/>
      <c r="O21" s="23">
        <f>INDEX('Names And Totals'!$R$9:$R$108,MATCH('Sort Men'!G21,'Names And Totals'!$H$9:$H$108,0))</f>
        <v>56.449999999999996</v>
      </c>
      <c r="P21" s="298">
        <f>INDEX('Names And Totals'!$S$9:$S$108,MATCH('Sort Men'!G21,'Names And Totals'!$H$9:$H$108,0))</f>
        <v>25.819999999999997</v>
      </c>
      <c r="Q21" s="682" t="e">
        <f>INDEX(Masters!$BK$12:$BK$57,MATCH('Sort Men'!B21,Masters!$B$12:$B$57,0))</f>
        <v>#N/A</v>
      </c>
    </row>
    <row r="22" spans="1:17" x14ac:dyDescent="0.2">
      <c r="A22" s="72">
        <f>INDEX('Names And Totals'!$A$9:$A$108,MATCH('Sort Men'!G22,'Names And Totals'!$H$9:$H$108,0))</f>
        <v>28</v>
      </c>
      <c r="B22" s="88" t="str">
        <f>INDEX('Names And Totals'!$B$9:$B$108,MATCH('Sort Men'!G22,'Names And Totals'!$H$9:$H$108,0))</f>
        <v>Sam Soltswisch</v>
      </c>
      <c r="C22" s="88" t="str">
        <f>INDEX('Names And Totals'!$C$9:$C$108,MATCH('Sort Men'!G22,'Names And Totals'!$H$9:$H$108,0))</f>
        <v>B</v>
      </c>
      <c r="D22" s="88" t="str">
        <f>INDEX('Names And Totals'!$D$9:$D$108,MATCH('Sort Men'!G22,'Names And Totals'!$H$9:$H$108,0))</f>
        <v>Illinois</v>
      </c>
      <c r="E22" s="88"/>
      <c r="F22" s="88"/>
      <c r="G22" s="88">
        <v>17</v>
      </c>
      <c r="H22" s="21">
        <f>INDEX('Names And Totals'!$I$9:$I$108,MATCH('Sort Men'!G22,'Names And Totals'!$H$9:$H$108,0))</f>
        <v>12.333333333333334</v>
      </c>
      <c r="I22" s="21">
        <f>INDEX('Names And Totals'!$J$9:$J$108,MATCH('Sort Men'!G22,'Names And Totals'!$H$9:$H$108,0))</f>
        <v>0</v>
      </c>
      <c r="J22" s="21">
        <f>INDEX('Names And Totals'!$K$9:$K$108,MATCH('Sort Men'!G22,'Names And Totals'!$H$9:$H$108,0))</f>
        <v>0</v>
      </c>
      <c r="K22" s="304">
        <f>INDEX('Names And Totals'!$L$9:$L$108,MATCH('Sort Men'!G22,'Names And Totals'!$H$9:$H$108,0))</f>
        <v>10</v>
      </c>
      <c r="L22" s="21">
        <f>INDEX('Names And Totals'!$M$9:$M$108,MATCH('Sort Men'!G22,'Names And Totals'!$H$9:$H$108,0))</f>
        <v>13</v>
      </c>
      <c r="M22" s="297">
        <f>INDEX('Names And Totals'!$N$9:$N$108,MATCH('Sort Men'!G22,'Names And Totals'!$H$9:$H$108,0))</f>
        <v>35.333333333333336</v>
      </c>
      <c r="N22" s="143"/>
      <c r="O22" s="22">
        <f>INDEX('Names And Totals'!$R$9:$R$108,MATCH('Sort Men'!G22,'Names And Totals'!$H$9:$H$108,0))</f>
        <v>140.74333333333331</v>
      </c>
      <c r="P22" s="297" t="str">
        <f>INDEX('Names And Totals'!$S$9:$S$108,MATCH('Sort Men'!G22,'Names And Totals'!$H$9:$H$108,0))</f>
        <v>TO</v>
      </c>
      <c r="Q22" s="682" t="e">
        <f>INDEX(Masters!$BK$12:$BK$57,MATCH('Sort Men'!B22,Masters!$B$12:$B$57,0))</f>
        <v>#N/A</v>
      </c>
    </row>
    <row r="23" spans="1:17" x14ac:dyDescent="0.2">
      <c r="A23" s="77">
        <f>INDEX('Names And Totals'!$A$9:$A$108,MATCH('Sort Men'!G23,'Names And Totals'!$H$9:$H$108,0))</f>
        <v>19</v>
      </c>
      <c r="B23" s="89" t="str">
        <f>INDEX('Names And Totals'!$B$9:$B$108,MATCH('Sort Men'!G23,'Names And Totals'!$H$9:$H$108,0))</f>
        <v>Luis Felipe</v>
      </c>
      <c r="C23" s="89" t="str">
        <f>INDEX('Names And Totals'!$C$9:$C$108,MATCH('Sort Men'!G23,'Names And Totals'!$H$9:$H$108,0))</f>
        <v>B</v>
      </c>
      <c r="D23" s="89" t="str">
        <f>INDEX('Names And Totals'!$D$9:$D$108,MATCH('Sort Men'!G23,'Names And Totals'!$H$9:$H$108,0))</f>
        <v>Illinois</v>
      </c>
      <c r="E23" s="89"/>
      <c r="F23" s="89"/>
      <c r="G23" s="89">
        <v>18</v>
      </c>
      <c r="H23" s="31">
        <f>INDEX('Names And Totals'!$I$9:$I$108,MATCH('Sort Men'!G23,'Names And Totals'!$H$9:$H$108,0))</f>
        <v>5</v>
      </c>
      <c r="I23" s="31">
        <f>INDEX('Names And Totals'!$J$9:$J$108,MATCH('Sort Men'!G23,'Names And Totals'!$H$9:$H$108,0))</f>
        <v>0</v>
      </c>
      <c r="J23" s="31">
        <f>INDEX('Names And Totals'!$K$9:$K$108,MATCH('Sort Men'!G23,'Names And Totals'!$H$9:$H$108,0))</f>
        <v>1</v>
      </c>
      <c r="K23" s="305">
        <f>INDEX('Names And Totals'!$L$9:$L$108,MATCH('Sort Men'!G23,'Names And Totals'!$H$9:$H$108,0))</f>
        <v>14</v>
      </c>
      <c r="L23" s="31">
        <f>INDEX('Names And Totals'!$M$9:$M$108,MATCH('Sort Men'!G23,'Names And Totals'!$H$9:$H$108,0))</f>
        <v>15</v>
      </c>
      <c r="M23" s="298">
        <f>INDEX('Names And Totals'!$N$9:$N$108,MATCH('Sort Men'!G23,'Names And Totals'!$H$9:$H$108,0))</f>
        <v>35</v>
      </c>
      <c r="N23" s="143"/>
      <c r="O23" s="23">
        <f>INDEX('Names And Totals'!$R$9:$R$108,MATCH('Sort Men'!G23,'Names And Totals'!$H$9:$H$108,0))</f>
        <v>109.2</v>
      </c>
      <c r="P23" s="298">
        <f>INDEX('Names And Totals'!$S$9:$S$108,MATCH('Sort Men'!G23,'Names And Totals'!$H$9:$H$108,0))</f>
        <v>43.763333333333328</v>
      </c>
      <c r="Q23" s="682" t="e">
        <f>INDEX(Masters!$BK$12:$BK$57,MATCH('Sort Men'!B23,Masters!$B$12:$B$57,0))</f>
        <v>#N/A</v>
      </c>
    </row>
    <row r="24" spans="1:17" x14ac:dyDescent="0.2">
      <c r="A24" s="72">
        <f>INDEX('Names And Totals'!$A$9:$A$108,MATCH('Sort Men'!G24,'Names And Totals'!$H$9:$H$108,0))</f>
        <v>30</v>
      </c>
      <c r="B24" s="88" t="str">
        <f>INDEX('Names And Totals'!$B$9:$B$108,MATCH('Sort Men'!G24,'Names And Totals'!$H$9:$H$108,0))</f>
        <v>Leonardo Sotelo</v>
      </c>
      <c r="C24" s="88" t="str">
        <f>INDEX('Names And Totals'!$C$9:$C$108,MATCH('Sort Men'!G24,'Names And Totals'!$H$9:$H$108,0))</f>
        <v>C</v>
      </c>
      <c r="D24" s="88" t="str">
        <f>INDEX('Names And Totals'!$D$9:$D$108,MATCH('Sort Men'!G24,'Names And Totals'!$H$9:$H$108,0))</f>
        <v>Illinois</v>
      </c>
      <c r="E24" s="88"/>
      <c r="F24" s="88"/>
      <c r="G24" s="88">
        <v>19</v>
      </c>
      <c r="H24" s="21">
        <f>INDEX('Names And Totals'!$I$9:$I$108,MATCH('Sort Men'!G24,'Names And Totals'!$H$9:$H$108,0))</f>
        <v>8</v>
      </c>
      <c r="I24" s="21">
        <f>INDEX('Names And Totals'!$J$9:$J$108,MATCH('Sort Men'!G24,'Names And Totals'!$H$9:$H$108,0))</f>
        <v>0</v>
      </c>
      <c r="J24" s="21">
        <f>INDEX('Names And Totals'!$K$9:$K$108,MATCH('Sort Men'!G24,'Names And Totals'!$H$9:$H$108,0))</f>
        <v>2</v>
      </c>
      <c r="K24" s="304">
        <f>INDEX('Names And Totals'!$L$9:$L$108,MATCH('Sort Men'!G24,'Names And Totals'!$H$9:$H$108,0))</f>
        <v>16</v>
      </c>
      <c r="L24" s="21">
        <f>INDEX('Names And Totals'!$M$9:$M$108,MATCH('Sort Men'!G24,'Names And Totals'!$H$9:$H$108,0))</f>
        <v>7.666666666666667</v>
      </c>
      <c r="M24" s="297">
        <f>INDEX('Names And Totals'!$N$9:$N$108,MATCH('Sort Men'!G24,'Names And Totals'!$H$9:$H$108,0))</f>
        <v>33.666666666666664</v>
      </c>
      <c r="N24" s="143"/>
      <c r="O24" s="22">
        <f>INDEX('Names And Totals'!$R$9:$R$108,MATCH('Sort Men'!G24,'Names And Totals'!$H$9:$H$108,0))</f>
        <v>359.19</v>
      </c>
      <c r="P24" s="297">
        <f>INDEX('Names And Totals'!$S$9:$S$108,MATCH('Sort Men'!G24,'Names And Totals'!$H$9:$H$108,0))</f>
        <v>43.669999999999995</v>
      </c>
      <c r="Q24" s="682" t="e">
        <f>INDEX(Masters!$BK$12:$BK$57,MATCH('Sort Men'!B24,Masters!$B$12:$B$57,0))</f>
        <v>#N/A</v>
      </c>
    </row>
    <row r="25" spans="1:17" x14ac:dyDescent="0.2">
      <c r="A25" s="77" t="e">
        <f>INDEX('Names And Totals'!$A$9:$A$108,MATCH('Sort Men'!G25,'Names And Totals'!$H$9:$H$108,0))</f>
        <v>#N/A</v>
      </c>
      <c r="B25" s="89" t="e">
        <f>INDEX('Names And Totals'!$B$9:$B$108,MATCH('Sort Men'!G25,'Names And Totals'!$H$9:$H$108,0))</f>
        <v>#N/A</v>
      </c>
      <c r="C25" s="89" t="e">
        <f>INDEX('Names And Totals'!$C$9:$C$108,MATCH('Sort Men'!G25,'Names And Totals'!$H$9:$H$108,0))</f>
        <v>#N/A</v>
      </c>
      <c r="D25" s="89" t="e">
        <f>INDEX('Names And Totals'!$D$9:$D$108,MATCH('Sort Men'!G25,'Names And Totals'!$H$9:$H$108,0))</f>
        <v>#N/A</v>
      </c>
      <c r="E25" s="89"/>
      <c r="F25" s="89"/>
      <c r="G25" s="89">
        <v>20</v>
      </c>
      <c r="H25" s="31" t="e">
        <f>INDEX('Names And Totals'!$I$9:$I$108,MATCH('Sort Men'!G25,'Names And Totals'!$H$9:$H$108,0))</f>
        <v>#N/A</v>
      </c>
      <c r="I25" s="31" t="e">
        <f>INDEX('Names And Totals'!$J$9:$J$108,MATCH('Sort Men'!G25,'Names And Totals'!$H$9:$H$108,0))</f>
        <v>#N/A</v>
      </c>
      <c r="J25" s="31" t="e">
        <f>INDEX('Names And Totals'!$K$9:$K$108,MATCH('Sort Men'!G25,'Names And Totals'!$H$9:$H$108,0))</f>
        <v>#N/A</v>
      </c>
      <c r="K25" s="305" t="e">
        <f>INDEX('Names And Totals'!$L$9:$L$108,MATCH('Sort Men'!G25,'Names And Totals'!$H$9:$H$108,0))</f>
        <v>#N/A</v>
      </c>
      <c r="L25" s="31" t="e">
        <f>INDEX('Names And Totals'!$M$9:$M$108,MATCH('Sort Men'!G25,'Names And Totals'!$H$9:$H$108,0))</f>
        <v>#N/A</v>
      </c>
      <c r="M25" s="298" t="e">
        <f>INDEX('Names And Totals'!$N$9:$N$108,MATCH('Sort Men'!G25,'Names And Totals'!$H$9:$H$108,0))</f>
        <v>#N/A</v>
      </c>
      <c r="N25" s="143"/>
      <c r="O25" s="23" t="e">
        <f>INDEX('Names And Totals'!$R$9:$R$108,MATCH('Sort Men'!G25,'Names And Totals'!$H$9:$H$108,0))</f>
        <v>#N/A</v>
      </c>
      <c r="P25" s="298" t="e">
        <f>INDEX('Names And Totals'!$S$9:$S$108,MATCH('Sort Men'!G25,'Names And Totals'!$H$9:$H$108,0))</f>
        <v>#N/A</v>
      </c>
      <c r="Q25" s="682" t="e">
        <f>INDEX(Masters!$BK$12:$BK$57,MATCH('Sort Men'!B25,Masters!$B$12:$B$57,0))</f>
        <v>#N/A</v>
      </c>
    </row>
    <row r="26" spans="1:17" x14ac:dyDescent="0.2">
      <c r="A26" s="72" t="e">
        <f>INDEX('Names And Totals'!$A$9:$A$108,MATCH('Sort Men'!G26,'Names And Totals'!$H$9:$H$108,0))</f>
        <v>#N/A</v>
      </c>
      <c r="B26" s="88" t="e">
        <f>INDEX('Names And Totals'!$B$9:$B$108,MATCH('Sort Men'!G26,'Names And Totals'!$H$9:$H$108,0))</f>
        <v>#N/A</v>
      </c>
      <c r="C26" s="88" t="e">
        <f>INDEX('Names And Totals'!$C$9:$C$108,MATCH('Sort Men'!G26,'Names And Totals'!$H$9:$H$108,0))</f>
        <v>#N/A</v>
      </c>
      <c r="D26" s="88" t="e">
        <f>INDEX('Names And Totals'!$D$9:$D$108,MATCH('Sort Men'!G26,'Names And Totals'!$H$9:$H$108,0))</f>
        <v>#N/A</v>
      </c>
      <c r="E26" s="88"/>
      <c r="F26" s="88"/>
      <c r="G26" s="88">
        <v>21</v>
      </c>
      <c r="H26" s="21" t="e">
        <f>INDEX('Names And Totals'!$I$9:$I$108,MATCH('Sort Men'!G26,'Names And Totals'!$H$9:$H$108,0))</f>
        <v>#N/A</v>
      </c>
      <c r="I26" s="21" t="e">
        <f>INDEX('Names And Totals'!$J$9:$J$108,MATCH('Sort Men'!G26,'Names And Totals'!$H$9:$H$108,0))</f>
        <v>#N/A</v>
      </c>
      <c r="J26" s="21" t="e">
        <f>INDEX('Names And Totals'!$K$9:$K$108,MATCH('Sort Men'!G26,'Names And Totals'!$H$9:$H$108,0))</f>
        <v>#N/A</v>
      </c>
      <c r="K26" s="304" t="e">
        <f>INDEX('Names And Totals'!$L$9:$L$108,MATCH('Sort Men'!G26,'Names And Totals'!$H$9:$H$108,0))</f>
        <v>#N/A</v>
      </c>
      <c r="L26" s="21" t="e">
        <f>INDEX('Names And Totals'!$M$9:$M$108,MATCH('Sort Men'!G26,'Names And Totals'!$H$9:$H$108,0))</f>
        <v>#N/A</v>
      </c>
      <c r="M26" s="297" t="e">
        <f>INDEX('Names And Totals'!$N$9:$N$108,MATCH('Sort Men'!G26,'Names And Totals'!$H$9:$H$108,0))</f>
        <v>#N/A</v>
      </c>
      <c r="N26" s="143"/>
      <c r="O26" s="22" t="e">
        <f>INDEX('Names And Totals'!$R$9:$R$108,MATCH('Sort Men'!G26,'Names And Totals'!$H$9:$H$108,0))</f>
        <v>#N/A</v>
      </c>
      <c r="P26" s="297" t="e">
        <f>INDEX('Names And Totals'!$S$9:$S$108,MATCH('Sort Men'!G26,'Names And Totals'!$H$9:$H$108,0))</f>
        <v>#N/A</v>
      </c>
      <c r="Q26" s="682" t="e">
        <f>INDEX(Masters!$BK$12:$BK$57,MATCH('Sort Men'!B26,Masters!$B$12:$B$57,0))</f>
        <v>#N/A</v>
      </c>
    </row>
    <row r="27" spans="1:17" x14ac:dyDescent="0.2">
      <c r="A27" s="77" t="e">
        <f>INDEX('Names And Totals'!$A$9:$A$108,MATCH('Sort Men'!G27,'Names And Totals'!$H$9:$H$108,0))</f>
        <v>#N/A</v>
      </c>
      <c r="B27" s="89" t="e">
        <f>INDEX('Names And Totals'!$B$9:$B$108,MATCH('Sort Men'!G27,'Names And Totals'!$H$9:$H$108,0))</f>
        <v>#N/A</v>
      </c>
      <c r="C27" s="89" t="e">
        <f>INDEX('Names And Totals'!$C$9:$C$108,MATCH('Sort Men'!G27,'Names And Totals'!$H$9:$H$108,0))</f>
        <v>#N/A</v>
      </c>
      <c r="D27" s="89" t="e">
        <f>INDEX('Names And Totals'!$D$9:$D$108,MATCH('Sort Men'!G27,'Names And Totals'!$H$9:$H$108,0))</f>
        <v>#N/A</v>
      </c>
      <c r="E27" s="89"/>
      <c r="F27" s="89"/>
      <c r="G27" s="89">
        <v>22</v>
      </c>
      <c r="H27" s="31" t="e">
        <f>INDEX('Names And Totals'!$I$9:$I$108,MATCH('Sort Men'!G27,'Names And Totals'!$H$9:$H$108,0))</f>
        <v>#N/A</v>
      </c>
      <c r="I27" s="31" t="e">
        <f>INDEX('Names And Totals'!$J$9:$J$108,MATCH('Sort Men'!G27,'Names And Totals'!$H$9:$H$108,0))</f>
        <v>#N/A</v>
      </c>
      <c r="J27" s="31" t="e">
        <f>INDEX('Names And Totals'!$K$9:$K$108,MATCH('Sort Men'!G27,'Names And Totals'!$H$9:$H$108,0))</f>
        <v>#N/A</v>
      </c>
      <c r="K27" s="305" t="e">
        <f>INDEX('Names And Totals'!$L$9:$L$108,MATCH('Sort Men'!G27,'Names And Totals'!$H$9:$H$108,0))</f>
        <v>#N/A</v>
      </c>
      <c r="L27" s="31" t="e">
        <f>INDEX('Names And Totals'!$M$9:$M$108,MATCH('Sort Men'!G27,'Names And Totals'!$H$9:$H$108,0))</f>
        <v>#N/A</v>
      </c>
      <c r="M27" s="298" t="e">
        <f>INDEX('Names And Totals'!$N$9:$N$108,MATCH('Sort Men'!G27,'Names And Totals'!$H$9:$H$108,0))</f>
        <v>#N/A</v>
      </c>
      <c r="N27" s="143"/>
      <c r="O27" s="23" t="e">
        <f>INDEX('Names And Totals'!$R$9:$R$108,MATCH('Sort Men'!G27,'Names And Totals'!$H$9:$H$108,0))</f>
        <v>#N/A</v>
      </c>
      <c r="P27" s="298" t="e">
        <f>INDEX('Names And Totals'!$S$9:$S$108,MATCH('Sort Men'!G27,'Names And Totals'!$H$9:$H$108,0))</f>
        <v>#N/A</v>
      </c>
      <c r="Q27" s="682" t="e">
        <f>INDEX(Masters!$BK$12:$BK$57,MATCH('Sort Men'!B27,Masters!$B$12:$B$57,0))</f>
        <v>#N/A</v>
      </c>
    </row>
    <row r="28" spans="1:17" x14ac:dyDescent="0.2">
      <c r="A28" s="72" t="e">
        <f>INDEX('Names And Totals'!$A$9:$A$108,MATCH('Sort Men'!G28,'Names And Totals'!$H$9:$H$108,0))</f>
        <v>#N/A</v>
      </c>
      <c r="B28" s="88" t="e">
        <f>INDEX('Names And Totals'!$B$9:$B$108,MATCH('Sort Men'!G28,'Names And Totals'!$H$9:$H$108,0))</f>
        <v>#N/A</v>
      </c>
      <c r="C28" s="88" t="e">
        <f>INDEX('Names And Totals'!$C$9:$C$108,MATCH('Sort Men'!G28,'Names And Totals'!$H$9:$H$108,0))</f>
        <v>#N/A</v>
      </c>
      <c r="D28" s="88" t="e">
        <f>INDEX('Names And Totals'!$D$9:$D$108,MATCH('Sort Men'!G28,'Names And Totals'!$H$9:$H$108,0))</f>
        <v>#N/A</v>
      </c>
      <c r="E28" s="88"/>
      <c r="F28" s="88"/>
      <c r="G28" s="88">
        <v>23</v>
      </c>
      <c r="H28" s="21" t="e">
        <f>INDEX('Names And Totals'!$I$9:$I$108,MATCH('Sort Men'!G28,'Names And Totals'!$H$9:$H$108,0))</f>
        <v>#N/A</v>
      </c>
      <c r="I28" s="21" t="e">
        <f>INDEX('Names And Totals'!$J$9:$J$108,MATCH('Sort Men'!G28,'Names And Totals'!$H$9:$H$108,0))</f>
        <v>#N/A</v>
      </c>
      <c r="J28" s="21" t="e">
        <f>INDEX('Names And Totals'!$K$9:$K$108,MATCH('Sort Men'!G28,'Names And Totals'!$H$9:$H$108,0))</f>
        <v>#N/A</v>
      </c>
      <c r="K28" s="304" t="e">
        <f>INDEX('Names And Totals'!$L$9:$L$108,MATCH('Sort Men'!G28,'Names And Totals'!$H$9:$H$108,0))</f>
        <v>#N/A</v>
      </c>
      <c r="L28" s="21" t="e">
        <f>INDEX('Names And Totals'!$M$9:$M$108,MATCH('Sort Men'!G28,'Names And Totals'!$H$9:$H$108,0))</f>
        <v>#N/A</v>
      </c>
      <c r="M28" s="297" t="e">
        <f>INDEX('Names And Totals'!$N$9:$N$108,MATCH('Sort Men'!G28,'Names And Totals'!$H$9:$H$108,0))</f>
        <v>#N/A</v>
      </c>
      <c r="N28" s="143"/>
      <c r="O28" s="22" t="e">
        <f>INDEX('Names And Totals'!$R$9:$R$108,MATCH('Sort Men'!G28,'Names And Totals'!$H$9:$H$108,0))</f>
        <v>#N/A</v>
      </c>
      <c r="P28" s="297" t="e">
        <f>INDEX('Names And Totals'!$S$9:$S$108,MATCH('Sort Men'!G28,'Names And Totals'!$H$9:$H$108,0))</f>
        <v>#N/A</v>
      </c>
      <c r="Q28" s="682" t="e">
        <f>INDEX(Masters!$BK$12:$BK$57,MATCH('Sort Men'!B28,Masters!$B$12:$B$57,0))</f>
        <v>#N/A</v>
      </c>
    </row>
    <row r="29" spans="1:17" x14ac:dyDescent="0.2">
      <c r="A29" s="77" t="e">
        <f>INDEX('Names And Totals'!$A$9:$A$108,MATCH('Sort Men'!G29,'Names And Totals'!$H$9:$H$108,0))</f>
        <v>#N/A</v>
      </c>
      <c r="B29" s="89" t="e">
        <f>INDEX('Names And Totals'!$B$9:$B$108,MATCH('Sort Men'!G29,'Names And Totals'!$H$9:$H$108,0))</f>
        <v>#N/A</v>
      </c>
      <c r="C29" s="89" t="e">
        <f>INDEX('Names And Totals'!$C$9:$C$108,MATCH('Sort Men'!G29,'Names And Totals'!$H$9:$H$108,0))</f>
        <v>#N/A</v>
      </c>
      <c r="D29" s="89" t="e">
        <f>INDEX('Names And Totals'!$D$9:$D$108,MATCH('Sort Men'!G29,'Names And Totals'!$H$9:$H$108,0))</f>
        <v>#N/A</v>
      </c>
      <c r="E29" s="89"/>
      <c r="F29" s="89"/>
      <c r="G29" s="89">
        <v>24</v>
      </c>
      <c r="H29" s="31" t="e">
        <f>INDEX('Names And Totals'!$I$9:$I$108,MATCH('Sort Men'!G29,'Names And Totals'!$H$9:$H$108,0))</f>
        <v>#N/A</v>
      </c>
      <c r="I29" s="31" t="e">
        <f>INDEX('Names And Totals'!$J$9:$J$108,MATCH('Sort Men'!G29,'Names And Totals'!$H$9:$H$108,0))</f>
        <v>#N/A</v>
      </c>
      <c r="J29" s="31" t="e">
        <f>INDEX('Names And Totals'!$K$9:$K$108,MATCH('Sort Men'!G29,'Names And Totals'!$H$9:$H$108,0))</f>
        <v>#N/A</v>
      </c>
      <c r="K29" s="305" t="e">
        <f>INDEX('Names And Totals'!$L$9:$L$108,MATCH('Sort Men'!G29,'Names And Totals'!$H$9:$H$108,0))</f>
        <v>#N/A</v>
      </c>
      <c r="L29" s="31" t="e">
        <f>INDEX('Names And Totals'!$M$9:$M$108,MATCH('Sort Men'!G29,'Names And Totals'!$H$9:$H$108,0))</f>
        <v>#N/A</v>
      </c>
      <c r="M29" s="298" t="e">
        <f>INDEX('Names And Totals'!$N$9:$N$108,MATCH('Sort Men'!G29,'Names And Totals'!$H$9:$H$108,0))</f>
        <v>#N/A</v>
      </c>
      <c r="N29" s="143"/>
      <c r="O29" s="23" t="e">
        <f>INDEX('Names And Totals'!$R$9:$R$108,MATCH('Sort Men'!G29,'Names And Totals'!$H$9:$H$108,0))</f>
        <v>#N/A</v>
      </c>
      <c r="P29" s="298" t="e">
        <f>INDEX('Names And Totals'!$S$9:$S$108,MATCH('Sort Men'!G29,'Names And Totals'!$H$9:$H$108,0))</f>
        <v>#N/A</v>
      </c>
      <c r="Q29" s="682" t="e">
        <f>INDEX(Masters!$BK$12:$BK$57,MATCH('Sort Men'!B29,Masters!$B$12:$B$57,0))</f>
        <v>#N/A</v>
      </c>
    </row>
    <row r="30" spans="1:17" x14ac:dyDescent="0.2">
      <c r="A30" s="72" t="e">
        <f>INDEX('Names And Totals'!$A$9:$A$108,MATCH('Sort Men'!G30,'Names And Totals'!$H$9:$H$108,0))</f>
        <v>#N/A</v>
      </c>
      <c r="B30" s="88" t="e">
        <f>INDEX('Names And Totals'!$B$9:$B$108,MATCH('Sort Men'!G30,'Names And Totals'!$H$9:$H$108,0))</f>
        <v>#N/A</v>
      </c>
      <c r="C30" s="88" t="e">
        <f>INDEX('Names And Totals'!$C$9:$C$108,MATCH('Sort Men'!G30,'Names And Totals'!$H$9:$H$108,0))</f>
        <v>#N/A</v>
      </c>
      <c r="D30" s="88" t="e">
        <f>INDEX('Names And Totals'!$D$9:$D$108,MATCH('Sort Men'!G30,'Names And Totals'!$H$9:$H$108,0))</f>
        <v>#N/A</v>
      </c>
      <c r="E30" s="88"/>
      <c r="F30" s="88"/>
      <c r="G30" s="88">
        <v>25</v>
      </c>
      <c r="H30" s="21" t="e">
        <f>INDEX('Names And Totals'!$I$9:$I$108,MATCH('Sort Men'!G30,'Names And Totals'!$H$9:$H$108,0))</f>
        <v>#N/A</v>
      </c>
      <c r="I30" s="21" t="e">
        <f>INDEX('Names And Totals'!$J$9:$J$108,MATCH('Sort Men'!G30,'Names And Totals'!$H$9:$H$108,0))</f>
        <v>#N/A</v>
      </c>
      <c r="J30" s="21" t="e">
        <f>INDEX('Names And Totals'!$K$9:$K$108,MATCH('Sort Men'!G30,'Names And Totals'!$H$9:$H$108,0))</f>
        <v>#N/A</v>
      </c>
      <c r="K30" s="304" t="e">
        <f>INDEX('Names And Totals'!$L$9:$L$108,MATCH('Sort Men'!G30,'Names And Totals'!$H$9:$H$108,0))</f>
        <v>#N/A</v>
      </c>
      <c r="L30" s="21" t="e">
        <f>INDEX('Names And Totals'!$M$9:$M$108,MATCH('Sort Men'!G30,'Names And Totals'!$H$9:$H$108,0))</f>
        <v>#N/A</v>
      </c>
      <c r="M30" s="297" t="e">
        <f>INDEX('Names And Totals'!$N$9:$N$108,MATCH('Sort Men'!G30,'Names And Totals'!$H$9:$H$108,0))</f>
        <v>#N/A</v>
      </c>
      <c r="N30" s="143"/>
      <c r="O30" s="22" t="e">
        <f>INDEX('Names And Totals'!$R$9:$R$108,MATCH('Sort Men'!G30,'Names And Totals'!$H$9:$H$108,0))</f>
        <v>#N/A</v>
      </c>
      <c r="P30" s="297" t="e">
        <f>INDEX('Names And Totals'!$S$9:$S$108,MATCH('Sort Men'!G30,'Names And Totals'!$H$9:$H$108,0))</f>
        <v>#N/A</v>
      </c>
      <c r="Q30" s="682" t="e">
        <f>INDEX(Masters!$BK$12:$BK$57,MATCH('Sort Men'!B30,Masters!$B$12:$B$57,0))</f>
        <v>#N/A</v>
      </c>
    </row>
    <row r="31" spans="1:17" x14ac:dyDescent="0.2">
      <c r="A31" s="77" t="e">
        <f>INDEX('Names And Totals'!$A$9:$A$108,MATCH('Sort Men'!G31,'Names And Totals'!$H$9:$H$108,0))</f>
        <v>#N/A</v>
      </c>
      <c r="B31" s="89" t="e">
        <f>INDEX('Names And Totals'!$B$9:$B$108,MATCH('Sort Men'!G31,'Names And Totals'!$H$9:$H$108,0))</f>
        <v>#N/A</v>
      </c>
      <c r="C31" s="89" t="e">
        <f>INDEX('Names And Totals'!$C$9:$C$108,MATCH('Sort Men'!G31,'Names And Totals'!$H$9:$H$108,0))</f>
        <v>#N/A</v>
      </c>
      <c r="D31" s="89" t="e">
        <f>INDEX('Names And Totals'!$D$9:$D$108,MATCH('Sort Men'!G31,'Names And Totals'!$H$9:$H$108,0))</f>
        <v>#N/A</v>
      </c>
      <c r="E31" s="89"/>
      <c r="F31" s="89"/>
      <c r="G31" s="89">
        <v>26</v>
      </c>
      <c r="H31" s="31" t="e">
        <f>INDEX('Names And Totals'!$I$9:$I$108,MATCH('Sort Men'!G31,'Names And Totals'!$H$9:$H$108,0))</f>
        <v>#N/A</v>
      </c>
      <c r="I31" s="31" t="e">
        <f>INDEX('Names And Totals'!$J$9:$J$108,MATCH('Sort Men'!G31,'Names And Totals'!$H$9:$H$108,0))</f>
        <v>#N/A</v>
      </c>
      <c r="J31" s="31" t="e">
        <f>INDEX('Names And Totals'!$K$9:$K$108,MATCH('Sort Men'!G31,'Names And Totals'!$H$9:$H$108,0))</f>
        <v>#N/A</v>
      </c>
      <c r="K31" s="305" t="e">
        <f>INDEX('Names And Totals'!$L$9:$L$108,MATCH('Sort Men'!G31,'Names And Totals'!$H$9:$H$108,0))</f>
        <v>#N/A</v>
      </c>
      <c r="L31" s="31" t="e">
        <f>INDEX('Names And Totals'!$M$9:$M$108,MATCH('Sort Men'!G31,'Names And Totals'!$H$9:$H$108,0))</f>
        <v>#N/A</v>
      </c>
      <c r="M31" s="298" t="e">
        <f>INDEX('Names And Totals'!$N$9:$N$108,MATCH('Sort Men'!G31,'Names And Totals'!$H$9:$H$108,0))</f>
        <v>#N/A</v>
      </c>
      <c r="N31" s="143"/>
      <c r="O31" s="23" t="e">
        <f>INDEX('Names And Totals'!$R$9:$R$108,MATCH('Sort Men'!G31,'Names And Totals'!$H$9:$H$108,0))</f>
        <v>#N/A</v>
      </c>
      <c r="P31" s="298" t="e">
        <f>INDEX('Names And Totals'!$S$9:$S$108,MATCH('Sort Men'!G31,'Names And Totals'!$H$9:$H$108,0))</f>
        <v>#N/A</v>
      </c>
      <c r="Q31" s="682" t="e">
        <f>INDEX(Masters!$BK$12:$BK$57,MATCH('Sort Men'!B31,Masters!$B$12:$B$57,0))</f>
        <v>#N/A</v>
      </c>
    </row>
    <row r="32" spans="1:17" x14ac:dyDescent="0.2">
      <c r="A32" s="72" t="e">
        <f>INDEX('Names And Totals'!$A$9:$A$108,MATCH('Sort Men'!G32,'Names And Totals'!$H$9:$H$108,0))</f>
        <v>#N/A</v>
      </c>
      <c r="B32" s="88" t="e">
        <f>INDEX('Names And Totals'!$B$9:$B$108,MATCH('Sort Men'!G32,'Names And Totals'!$H$9:$H$108,0))</f>
        <v>#N/A</v>
      </c>
      <c r="C32" s="88" t="e">
        <f>INDEX('Names And Totals'!$C$9:$C$108,MATCH('Sort Men'!G32,'Names And Totals'!$H$9:$H$108,0))</f>
        <v>#N/A</v>
      </c>
      <c r="D32" s="88" t="e">
        <f>INDEX('Names And Totals'!$D$9:$D$108,MATCH('Sort Men'!G32,'Names And Totals'!$H$9:$H$108,0))</f>
        <v>#N/A</v>
      </c>
      <c r="E32" s="88"/>
      <c r="F32" s="88"/>
      <c r="G32" s="88">
        <v>27</v>
      </c>
      <c r="H32" s="21" t="e">
        <f>INDEX('Names And Totals'!$I$9:$I$108,MATCH('Sort Men'!G32,'Names And Totals'!$H$9:$H$108,0))</f>
        <v>#N/A</v>
      </c>
      <c r="I32" s="21" t="e">
        <f>INDEX('Names And Totals'!$J$9:$J$108,MATCH('Sort Men'!G32,'Names And Totals'!$H$9:$H$108,0))</f>
        <v>#N/A</v>
      </c>
      <c r="J32" s="21" t="e">
        <f>INDEX('Names And Totals'!$K$9:$K$108,MATCH('Sort Men'!G32,'Names And Totals'!$H$9:$H$108,0))</f>
        <v>#N/A</v>
      </c>
      <c r="K32" s="304" t="e">
        <f>INDEX('Names And Totals'!$L$9:$L$108,MATCH('Sort Men'!G32,'Names And Totals'!$H$9:$H$108,0))</f>
        <v>#N/A</v>
      </c>
      <c r="L32" s="21" t="e">
        <f>INDEX('Names And Totals'!$M$9:$M$108,MATCH('Sort Men'!G32,'Names And Totals'!$H$9:$H$108,0))</f>
        <v>#N/A</v>
      </c>
      <c r="M32" s="297" t="e">
        <f>INDEX('Names And Totals'!$N$9:$N$108,MATCH('Sort Men'!G32,'Names And Totals'!$H$9:$H$108,0))</f>
        <v>#N/A</v>
      </c>
      <c r="N32" s="143"/>
      <c r="O32" s="22" t="e">
        <f>INDEX('Names And Totals'!$R$9:$R$108,MATCH('Sort Men'!G32,'Names And Totals'!$H$9:$H$108,0))</f>
        <v>#N/A</v>
      </c>
      <c r="P32" s="297" t="e">
        <f>INDEX('Names And Totals'!$S$9:$S$108,MATCH('Sort Men'!G32,'Names And Totals'!$H$9:$H$108,0))</f>
        <v>#N/A</v>
      </c>
      <c r="Q32" s="682" t="e">
        <f>INDEX(Masters!$BK$12:$BK$57,MATCH('Sort Men'!B32,Masters!$B$12:$B$57,0))</f>
        <v>#N/A</v>
      </c>
    </row>
    <row r="33" spans="1:17" x14ac:dyDescent="0.2">
      <c r="A33" s="77" t="e">
        <f>INDEX('Names And Totals'!$A$9:$A$108,MATCH('Sort Men'!G33,'Names And Totals'!$H$9:$H$108,0))</f>
        <v>#N/A</v>
      </c>
      <c r="B33" s="89" t="e">
        <f>INDEX('Names And Totals'!$B$9:$B$108,MATCH('Sort Men'!G33,'Names And Totals'!$H$9:$H$108,0))</f>
        <v>#N/A</v>
      </c>
      <c r="C33" s="89" t="e">
        <f>INDEX('Names And Totals'!$C$9:$C$108,MATCH('Sort Men'!G33,'Names And Totals'!$H$9:$H$108,0))</f>
        <v>#N/A</v>
      </c>
      <c r="D33" s="89" t="e">
        <f>INDEX('Names And Totals'!$D$9:$D$108,MATCH('Sort Men'!G33,'Names And Totals'!$H$9:$H$108,0))</f>
        <v>#N/A</v>
      </c>
      <c r="E33" s="89"/>
      <c r="F33" s="89"/>
      <c r="G33" s="89">
        <v>28</v>
      </c>
      <c r="H33" s="31" t="e">
        <f>INDEX('Names And Totals'!$I$9:$I$108,MATCH('Sort Men'!G33,'Names And Totals'!$H$9:$H$108,0))</f>
        <v>#N/A</v>
      </c>
      <c r="I33" s="31" t="e">
        <f>INDEX('Names And Totals'!$J$9:$J$108,MATCH('Sort Men'!G33,'Names And Totals'!$H$9:$H$108,0))</f>
        <v>#N/A</v>
      </c>
      <c r="J33" s="31" t="e">
        <f>INDEX('Names And Totals'!$K$9:$K$108,MATCH('Sort Men'!G33,'Names And Totals'!$H$9:$H$108,0))</f>
        <v>#N/A</v>
      </c>
      <c r="K33" s="305" t="e">
        <f>INDEX('Names And Totals'!$L$9:$L$108,MATCH('Sort Men'!G33,'Names And Totals'!$H$9:$H$108,0))</f>
        <v>#N/A</v>
      </c>
      <c r="L33" s="31" t="e">
        <f>INDEX('Names And Totals'!$M$9:$M$108,MATCH('Sort Men'!G33,'Names And Totals'!$H$9:$H$108,0))</f>
        <v>#N/A</v>
      </c>
      <c r="M33" s="298" t="e">
        <f>INDEX('Names And Totals'!$N$9:$N$108,MATCH('Sort Men'!G33,'Names And Totals'!$H$9:$H$108,0))</f>
        <v>#N/A</v>
      </c>
      <c r="N33" s="143"/>
      <c r="O33" s="23" t="e">
        <f>INDEX('Names And Totals'!$R$9:$R$108,MATCH('Sort Men'!G33,'Names And Totals'!$H$9:$H$108,0))</f>
        <v>#N/A</v>
      </c>
      <c r="P33" s="298" t="e">
        <f>INDEX('Names And Totals'!$S$9:$S$108,MATCH('Sort Men'!G33,'Names And Totals'!$H$9:$H$108,0))</f>
        <v>#N/A</v>
      </c>
      <c r="Q33" s="682" t="e">
        <f>INDEX(Masters!$BK$12:$BK$57,MATCH('Sort Men'!B33,Masters!$B$12:$B$57,0))</f>
        <v>#N/A</v>
      </c>
    </row>
    <row r="34" spans="1:17" x14ac:dyDescent="0.2">
      <c r="A34" s="72" t="e">
        <f>INDEX('Names And Totals'!$A$9:$A$108,MATCH('Sort Men'!G34,'Names And Totals'!$H$9:$H$108,0))</f>
        <v>#N/A</v>
      </c>
      <c r="B34" s="88" t="e">
        <f>INDEX('Names And Totals'!$B$9:$B$108,MATCH('Sort Men'!G34,'Names And Totals'!$H$9:$H$108,0))</f>
        <v>#N/A</v>
      </c>
      <c r="C34" s="88" t="e">
        <f>INDEX('Names And Totals'!$C$9:$C$108,MATCH('Sort Men'!G34,'Names And Totals'!$H$9:$H$108,0))</f>
        <v>#N/A</v>
      </c>
      <c r="D34" s="88" t="e">
        <f>INDEX('Names And Totals'!$D$9:$D$108,MATCH('Sort Men'!G34,'Names And Totals'!$H$9:$H$108,0))</f>
        <v>#N/A</v>
      </c>
      <c r="E34" s="88"/>
      <c r="F34" s="88"/>
      <c r="G34" s="88">
        <v>29</v>
      </c>
      <c r="H34" s="21" t="e">
        <f>INDEX('Names And Totals'!$I$9:$I$108,MATCH('Sort Men'!G34,'Names And Totals'!$H$9:$H$108,0))</f>
        <v>#N/A</v>
      </c>
      <c r="I34" s="21" t="e">
        <f>INDEX('Names And Totals'!$J$9:$J$108,MATCH('Sort Men'!G34,'Names And Totals'!$H$9:$H$108,0))</f>
        <v>#N/A</v>
      </c>
      <c r="J34" s="21" t="e">
        <f>INDEX('Names And Totals'!$K$9:$K$108,MATCH('Sort Men'!G34,'Names And Totals'!$H$9:$H$108,0))</f>
        <v>#N/A</v>
      </c>
      <c r="K34" s="304" t="e">
        <f>INDEX('Names And Totals'!$L$9:$L$108,MATCH('Sort Men'!G34,'Names And Totals'!$H$9:$H$108,0))</f>
        <v>#N/A</v>
      </c>
      <c r="L34" s="21" t="e">
        <f>INDEX('Names And Totals'!$M$9:$M$108,MATCH('Sort Men'!G34,'Names And Totals'!$H$9:$H$108,0))</f>
        <v>#N/A</v>
      </c>
      <c r="M34" s="297" t="e">
        <f>INDEX('Names And Totals'!$N$9:$N$108,MATCH('Sort Men'!G34,'Names And Totals'!$H$9:$H$108,0))</f>
        <v>#N/A</v>
      </c>
      <c r="N34" s="143"/>
      <c r="O34" s="22" t="e">
        <f>INDEX('Names And Totals'!$R$9:$R$108,MATCH('Sort Men'!G34,'Names And Totals'!$H$9:$H$108,0))</f>
        <v>#N/A</v>
      </c>
      <c r="P34" s="297" t="e">
        <f>INDEX('Names And Totals'!$S$9:$S$108,MATCH('Sort Men'!G34,'Names And Totals'!$H$9:$H$108,0))</f>
        <v>#N/A</v>
      </c>
      <c r="Q34" s="682" t="e">
        <f>INDEX(Masters!$BK$12:$BK$57,MATCH('Sort Men'!B34,Masters!$B$12:$B$57,0))</f>
        <v>#N/A</v>
      </c>
    </row>
    <row r="35" spans="1:17" x14ac:dyDescent="0.2">
      <c r="A35" s="77" t="e">
        <f>INDEX('Names And Totals'!$A$9:$A$108,MATCH('Sort Men'!G35,'Names And Totals'!$H$9:$H$108,0))</f>
        <v>#N/A</v>
      </c>
      <c r="B35" s="89" t="e">
        <f>INDEX('Names And Totals'!$B$9:$B$108,MATCH('Sort Men'!G35,'Names And Totals'!$H$9:$H$108,0))</f>
        <v>#N/A</v>
      </c>
      <c r="C35" s="89" t="e">
        <f>INDEX('Names And Totals'!$C$9:$C$108,MATCH('Sort Men'!G35,'Names And Totals'!$H$9:$H$108,0))</f>
        <v>#N/A</v>
      </c>
      <c r="D35" s="89" t="e">
        <f>INDEX('Names And Totals'!$D$9:$D$108,MATCH('Sort Men'!G35,'Names And Totals'!$H$9:$H$108,0))</f>
        <v>#N/A</v>
      </c>
      <c r="E35" s="89"/>
      <c r="F35" s="89"/>
      <c r="G35" s="89">
        <v>30</v>
      </c>
      <c r="H35" s="31" t="e">
        <f>INDEX('Names And Totals'!$I$9:$I$108,MATCH('Sort Men'!G35,'Names And Totals'!$H$9:$H$108,0))</f>
        <v>#N/A</v>
      </c>
      <c r="I35" s="31" t="e">
        <f>INDEX('Names And Totals'!$J$9:$J$108,MATCH('Sort Men'!G35,'Names And Totals'!$H$9:$H$108,0))</f>
        <v>#N/A</v>
      </c>
      <c r="J35" s="31" t="e">
        <f>INDEX('Names And Totals'!$K$9:$K$108,MATCH('Sort Men'!G35,'Names And Totals'!$H$9:$H$108,0))</f>
        <v>#N/A</v>
      </c>
      <c r="K35" s="305" t="e">
        <f>INDEX('Names And Totals'!$L$9:$L$108,MATCH('Sort Men'!G35,'Names And Totals'!$H$9:$H$108,0))</f>
        <v>#N/A</v>
      </c>
      <c r="L35" s="31" t="e">
        <f>INDEX('Names And Totals'!$M$9:$M$108,MATCH('Sort Men'!G35,'Names And Totals'!$H$9:$H$108,0))</f>
        <v>#N/A</v>
      </c>
      <c r="M35" s="298" t="e">
        <f>INDEX('Names And Totals'!$N$9:$N$108,MATCH('Sort Men'!G35,'Names And Totals'!$H$9:$H$108,0))</f>
        <v>#N/A</v>
      </c>
      <c r="N35" s="143"/>
      <c r="O35" s="23" t="e">
        <f>INDEX('Names And Totals'!$R$9:$R$108,MATCH('Sort Men'!G35,'Names And Totals'!$H$9:$H$108,0))</f>
        <v>#N/A</v>
      </c>
      <c r="P35" s="298" t="e">
        <f>INDEX('Names And Totals'!$S$9:$S$108,MATCH('Sort Men'!G35,'Names And Totals'!$H$9:$H$108,0))</f>
        <v>#N/A</v>
      </c>
      <c r="Q35" s="682" t="e">
        <f>INDEX(Masters!$BK$12:$BK$57,MATCH('Sort Men'!B35,Masters!$B$12:$B$57,0))</f>
        <v>#N/A</v>
      </c>
    </row>
    <row r="36" spans="1:17" x14ac:dyDescent="0.2">
      <c r="A36" s="72" t="e">
        <f>INDEX('Names And Totals'!$A$9:$A$108,MATCH('Sort Men'!G36,'Names And Totals'!$H$9:$H$108,0))</f>
        <v>#N/A</v>
      </c>
      <c r="B36" s="88" t="e">
        <f>INDEX('Names And Totals'!$B$9:$B$108,MATCH('Sort Men'!G36,'Names And Totals'!$H$9:$H$108,0))</f>
        <v>#N/A</v>
      </c>
      <c r="C36" s="88" t="e">
        <f>INDEX('Names And Totals'!$C$9:$C$108,MATCH('Sort Men'!G36,'Names And Totals'!$H$9:$H$108,0))</f>
        <v>#N/A</v>
      </c>
      <c r="D36" s="88" t="e">
        <f>INDEX('Names And Totals'!$D$9:$D$108,MATCH('Sort Men'!G36,'Names And Totals'!$H$9:$H$108,0))</f>
        <v>#N/A</v>
      </c>
      <c r="E36" s="88"/>
      <c r="F36" s="88"/>
      <c r="G36" s="88">
        <v>31</v>
      </c>
      <c r="H36" s="21" t="e">
        <f>INDEX('Names And Totals'!$I$9:$I$108,MATCH('Sort Men'!G36,'Names And Totals'!$H$9:$H$108,0))</f>
        <v>#N/A</v>
      </c>
      <c r="I36" s="21" t="e">
        <f>INDEX('Names And Totals'!$J$9:$J$108,MATCH('Sort Men'!G36,'Names And Totals'!$H$9:$H$108,0))</f>
        <v>#N/A</v>
      </c>
      <c r="J36" s="21" t="e">
        <f>INDEX('Names And Totals'!$K$9:$K$108,MATCH('Sort Men'!G36,'Names And Totals'!$H$9:$H$108,0))</f>
        <v>#N/A</v>
      </c>
      <c r="K36" s="304" t="e">
        <f>INDEX('Names And Totals'!$L$9:$L$108,MATCH('Sort Men'!G36,'Names And Totals'!$H$9:$H$108,0))</f>
        <v>#N/A</v>
      </c>
      <c r="L36" s="21" t="e">
        <f>INDEX('Names And Totals'!$M$9:$M$108,MATCH('Sort Men'!G36,'Names And Totals'!$H$9:$H$108,0))</f>
        <v>#N/A</v>
      </c>
      <c r="M36" s="297" t="e">
        <f>INDEX('Names And Totals'!$N$9:$N$108,MATCH('Sort Men'!G36,'Names And Totals'!$H$9:$H$108,0))</f>
        <v>#N/A</v>
      </c>
      <c r="N36" s="143"/>
      <c r="O36" s="22" t="e">
        <f>INDEX('Names And Totals'!$R$9:$R$108,MATCH('Sort Men'!G36,'Names And Totals'!$H$9:$H$108,0))</f>
        <v>#N/A</v>
      </c>
      <c r="P36" s="297" t="e">
        <f>INDEX('Names And Totals'!$S$9:$S$108,MATCH('Sort Men'!G36,'Names And Totals'!$H$9:$H$108,0))</f>
        <v>#N/A</v>
      </c>
      <c r="Q36" s="682" t="e">
        <f>INDEX(Masters!$BK$12:$BK$57,MATCH('Sort Men'!B36,Masters!$B$12:$B$57,0))</f>
        <v>#N/A</v>
      </c>
    </row>
    <row r="37" spans="1:17" x14ac:dyDescent="0.2">
      <c r="A37" s="77" t="e">
        <f>INDEX('Names And Totals'!$A$9:$A$108,MATCH('Sort Men'!G37,'Names And Totals'!$H$9:$H$108,0))</f>
        <v>#N/A</v>
      </c>
      <c r="B37" s="89" t="e">
        <f>INDEX('Names And Totals'!$B$9:$B$108,MATCH('Sort Men'!G37,'Names And Totals'!$H$9:$H$108,0))</f>
        <v>#N/A</v>
      </c>
      <c r="C37" s="89" t="e">
        <f>INDEX('Names And Totals'!$C$9:$C$108,MATCH('Sort Men'!G37,'Names And Totals'!$H$9:$H$108,0))</f>
        <v>#N/A</v>
      </c>
      <c r="D37" s="89" t="e">
        <f>INDEX('Names And Totals'!$D$9:$D$108,MATCH('Sort Men'!G37,'Names And Totals'!$H$9:$H$108,0))</f>
        <v>#N/A</v>
      </c>
      <c r="E37" s="89"/>
      <c r="F37" s="89"/>
      <c r="G37" s="89">
        <v>32</v>
      </c>
      <c r="H37" s="31" t="e">
        <f>INDEX('Names And Totals'!$I$9:$I$108,MATCH('Sort Men'!G37,'Names And Totals'!$H$9:$H$108,0))</f>
        <v>#N/A</v>
      </c>
      <c r="I37" s="31" t="e">
        <f>INDEX('Names And Totals'!$J$9:$J$108,MATCH('Sort Men'!G37,'Names And Totals'!$H$9:$H$108,0))</f>
        <v>#N/A</v>
      </c>
      <c r="J37" s="31" t="e">
        <f>INDEX('Names And Totals'!$K$9:$K$108,MATCH('Sort Men'!G37,'Names And Totals'!$H$9:$H$108,0))</f>
        <v>#N/A</v>
      </c>
      <c r="K37" s="305" t="e">
        <f>INDEX('Names And Totals'!$L$9:$L$108,MATCH('Sort Men'!G37,'Names And Totals'!$H$9:$H$108,0))</f>
        <v>#N/A</v>
      </c>
      <c r="L37" s="31" t="e">
        <f>INDEX('Names And Totals'!$M$9:$M$108,MATCH('Sort Men'!G37,'Names And Totals'!$H$9:$H$108,0))</f>
        <v>#N/A</v>
      </c>
      <c r="M37" s="298" t="e">
        <f>INDEX('Names And Totals'!$N$9:$N$108,MATCH('Sort Men'!G37,'Names And Totals'!$H$9:$H$108,0))</f>
        <v>#N/A</v>
      </c>
      <c r="N37" s="143"/>
      <c r="O37" s="23" t="e">
        <f>INDEX('Names And Totals'!$R$9:$R$108,MATCH('Sort Men'!G37,'Names And Totals'!$H$9:$H$108,0))</f>
        <v>#N/A</v>
      </c>
      <c r="P37" s="298" t="e">
        <f>INDEX('Names And Totals'!$S$9:$S$108,MATCH('Sort Men'!G37,'Names And Totals'!$H$9:$H$108,0))</f>
        <v>#N/A</v>
      </c>
      <c r="Q37" s="682" t="e">
        <f>INDEX(Masters!$BK$12:$BK$57,MATCH('Sort Men'!B37,Masters!$B$12:$B$57,0))</f>
        <v>#N/A</v>
      </c>
    </row>
    <row r="38" spans="1:17" x14ac:dyDescent="0.2">
      <c r="A38" s="72" t="e">
        <f>INDEX('Names And Totals'!$A$9:$A$108,MATCH('Sort Men'!G38,'Names And Totals'!$H$9:$H$108,0))</f>
        <v>#N/A</v>
      </c>
      <c r="B38" s="88" t="e">
        <f>INDEX('Names And Totals'!$B$9:$B$108,MATCH('Sort Men'!G38,'Names And Totals'!$H$9:$H$108,0))</f>
        <v>#N/A</v>
      </c>
      <c r="C38" s="88" t="e">
        <f>INDEX('Names And Totals'!$C$9:$C$108,MATCH('Sort Men'!G38,'Names And Totals'!$H$9:$H$108,0))</f>
        <v>#N/A</v>
      </c>
      <c r="D38" s="88" t="e">
        <f>INDEX('Names And Totals'!$D$9:$D$108,MATCH('Sort Men'!G38,'Names And Totals'!$H$9:$H$108,0))</f>
        <v>#N/A</v>
      </c>
      <c r="E38" s="88"/>
      <c r="F38" s="88"/>
      <c r="G38" s="88">
        <v>33</v>
      </c>
      <c r="H38" s="21" t="e">
        <f>INDEX('Names And Totals'!$I$9:$I$108,MATCH('Sort Men'!G38,'Names And Totals'!$H$9:$H$108,0))</f>
        <v>#N/A</v>
      </c>
      <c r="I38" s="21" t="e">
        <f>INDEX('Names And Totals'!$J$9:$J$108,MATCH('Sort Men'!G38,'Names And Totals'!$H$9:$H$108,0))</f>
        <v>#N/A</v>
      </c>
      <c r="J38" s="21" t="e">
        <f>INDEX('Names And Totals'!$K$9:$K$108,MATCH('Sort Men'!G38,'Names And Totals'!$H$9:$H$108,0))</f>
        <v>#N/A</v>
      </c>
      <c r="K38" s="304" t="e">
        <f>INDEX('Names And Totals'!$L$9:$L$108,MATCH('Sort Men'!G38,'Names And Totals'!$H$9:$H$108,0))</f>
        <v>#N/A</v>
      </c>
      <c r="L38" s="21" t="e">
        <f>INDEX('Names And Totals'!$M$9:$M$108,MATCH('Sort Men'!G38,'Names And Totals'!$H$9:$H$108,0))</f>
        <v>#N/A</v>
      </c>
      <c r="M38" s="297" t="e">
        <f>INDEX('Names And Totals'!$N$9:$N$108,MATCH('Sort Men'!G38,'Names And Totals'!$H$9:$H$108,0))</f>
        <v>#N/A</v>
      </c>
      <c r="N38" s="143"/>
      <c r="O38" s="22" t="e">
        <f>INDEX('Names And Totals'!$R$9:$R$108,MATCH('Sort Men'!G38,'Names And Totals'!$H$9:$H$108,0))</f>
        <v>#N/A</v>
      </c>
      <c r="P38" s="297" t="e">
        <f>INDEX('Names And Totals'!$S$9:$S$108,MATCH('Sort Men'!G38,'Names And Totals'!$H$9:$H$108,0))</f>
        <v>#N/A</v>
      </c>
      <c r="Q38" s="682" t="e">
        <f>INDEX(Masters!$BK$12:$BK$57,MATCH('Sort Men'!B38,Masters!$B$12:$B$57,0))</f>
        <v>#N/A</v>
      </c>
    </row>
    <row r="39" spans="1:17" x14ac:dyDescent="0.2">
      <c r="A39" s="77" t="e">
        <f>INDEX('Names And Totals'!$A$9:$A$108,MATCH('Sort Men'!G39,'Names And Totals'!$H$9:$H$108,0))</f>
        <v>#N/A</v>
      </c>
      <c r="B39" s="89" t="e">
        <f>INDEX('Names And Totals'!$B$9:$B$108,MATCH('Sort Men'!G39,'Names And Totals'!$H$9:$H$108,0))</f>
        <v>#N/A</v>
      </c>
      <c r="C39" s="89" t="e">
        <f>INDEX('Names And Totals'!$C$9:$C$108,MATCH('Sort Men'!G39,'Names And Totals'!$H$9:$H$108,0))</f>
        <v>#N/A</v>
      </c>
      <c r="D39" s="89" t="e">
        <f>INDEX('Names And Totals'!$D$9:$D$108,MATCH('Sort Men'!G39,'Names And Totals'!$H$9:$H$108,0))</f>
        <v>#N/A</v>
      </c>
      <c r="E39" s="89"/>
      <c r="F39" s="89"/>
      <c r="G39" s="89">
        <v>34</v>
      </c>
      <c r="H39" s="31" t="e">
        <f>INDEX('Names And Totals'!$I$9:$I$108,MATCH('Sort Men'!G39,'Names And Totals'!$H$9:$H$108,0))</f>
        <v>#N/A</v>
      </c>
      <c r="I39" s="31" t="e">
        <f>INDEX('Names And Totals'!$J$9:$J$108,MATCH('Sort Men'!G39,'Names And Totals'!$H$9:$H$108,0))</f>
        <v>#N/A</v>
      </c>
      <c r="J39" s="31" t="e">
        <f>INDEX('Names And Totals'!$K$9:$K$108,MATCH('Sort Men'!G39,'Names And Totals'!$H$9:$H$108,0))</f>
        <v>#N/A</v>
      </c>
      <c r="K39" s="305" t="e">
        <f>INDEX('Names And Totals'!$L$9:$L$108,MATCH('Sort Men'!G39,'Names And Totals'!$H$9:$H$108,0))</f>
        <v>#N/A</v>
      </c>
      <c r="L39" s="31" t="e">
        <f>INDEX('Names And Totals'!$M$9:$M$108,MATCH('Sort Men'!G39,'Names And Totals'!$H$9:$H$108,0))</f>
        <v>#N/A</v>
      </c>
      <c r="M39" s="298" t="e">
        <f>INDEX('Names And Totals'!$N$9:$N$108,MATCH('Sort Men'!G39,'Names And Totals'!$H$9:$H$108,0))</f>
        <v>#N/A</v>
      </c>
      <c r="N39" s="143"/>
      <c r="O39" s="23" t="e">
        <f>INDEX('Names And Totals'!$R$9:$R$108,MATCH('Sort Men'!G39,'Names And Totals'!$H$9:$H$108,0))</f>
        <v>#N/A</v>
      </c>
      <c r="P39" s="298" t="e">
        <f>INDEX('Names And Totals'!$S$9:$S$108,MATCH('Sort Men'!G39,'Names And Totals'!$H$9:$H$108,0))</f>
        <v>#N/A</v>
      </c>
      <c r="Q39" s="682" t="e">
        <f>INDEX(Masters!$BK$12:$BK$57,MATCH('Sort Men'!B39,Masters!$B$12:$B$57,0))</f>
        <v>#N/A</v>
      </c>
    </row>
    <row r="40" spans="1:17" x14ac:dyDescent="0.2">
      <c r="A40" s="72" t="e">
        <f>INDEX('Names And Totals'!$A$9:$A$108,MATCH('Sort Men'!G40,'Names And Totals'!$H$9:$H$108,0))</f>
        <v>#N/A</v>
      </c>
      <c r="B40" s="88" t="e">
        <f>INDEX('Names And Totals'!$B$9:$B$108,MATCH('Sort Men'!G40,'Names And Totals'!$H$9:$H$108,0))</f>
        <v>#N/A</v>
      </c>
      <c r="C40" s="88" t="e">
        <f>INDEX('Names And Totals'!$C$9:$C$108,MATCH('Sort Men'!G40,'Names And Totals'!$H$9:$H$108,0))</f>
        <v>#N/A</v>
      </c>
      <c r="D40" s="88" t="e">
        <f>INDEX('Names And Totals'!$D$9:$D$108,MATCH('Sort Men'!G40,'Names And Totals'!$H$9:$H$108,0))</f>
        <v>#N/A</v>
      </c>
      <c r="E40" s="88"/>
      <c r="F40" s="88"/>
      <c r="G40" s="88">
        <v>35</v>
      </c>
      <c r="H40" s="21" t="e">
        <f>INDEX('Names And Totals'!$I$9:$I$108,MATCH('Sort Men'!G40,'Names And Totals'!$H$9:$H$108,0))</f>
        <v>#N/A</v>
      </c>
      <c r="I40" s="21" t="e">
        <f>INDEX('Names And Totals'!$J$9:$J$108,MATCH('Sort Men'!G40,'Names And Totals'!$H$9:$H$108,0))</f>
        <v>#N/A</v>
      </c>
      <c r="J40" s="21" t="e">
        <f>INDEX('Names And Totals'!$K$9:$K$108,MATCH('Sort Men'!G40,'Names And Totals'!$H$9:$H$108,0))</f>
        <v>#N/A</v>
      </c>
      <c r="K40" s="304" t="e">
        <f>INDEX('Names And Totals'!$L$9:$L$108,MATCH('Sort Men'!G40,'Names And Totals'!$H$9:$H$108,0))</f>
        <v>#N/A</v>
      </c>
      <c r="L40" s="21" t="e">
        <f>INDEX('Names And Totals'!$M$9:$M$108,MATCH('Sort Men'!G40,'Names And Totals'!$H$9:$H$108,0))</f>
        <v>#N/A</v>
      </c>
      <c r="M40" s="297" t="e">
        <f>INDEX('Names And Totals'!$N$9:$N$108,MATCH('Sort Men'!G40,'Names And Totals'!$H$9:$H$108,0))</f>
        <v>#N/A</v>
      </c>
      <c r="N40" s="143"/>
      <c r="O40" s="22" t="e">
        <f>INDEX('Names And Totals'!$R$9:$R$108,MATCH('Sort Men'!G40,'Names And Totals'!$H$9:$H$108,0))</f>
        <v>#N/A</v>
      </c>
      <c r="P40" s="297" t="e">
        <f>INDEX('Names And Totals'!$S$9:$S$108,MATCH('Sort Men'!G40,'Names And Totals'!$H$9:$H$108,0))</f>
        <v>#N/A</v>
      </c>
      <c r="Q40" s="682" t="e">
        <f>INDEX(Masters!$BK$12:$BK$57,MATCH('Sort Men'!B40,Masters!$B$12:$B$57,0))</f>
        <v>#N/A</v>
      </c>
    </row>
    <row r="41" spans="1:17" x14ac:dyDescent="0.2">
      <c r="A41" s="77" t="e">
        <f>INDEX('Names And Totals'!$A$9:$A$108,MATCH('Sort Men'!G41,'Names And Totals'!$H$9:$H$108,0))</f>
        <v>#N/A</v>
      </c>
      <c r="B41" s="89" t="e">
        <f>INDEX('Names And Totals'!$B$9:$B$108,MATCH('Sort Men'!G41,'Names And Totals'!$H$9:$H$108,0))</f>
        <v>#N/A</v>
      </c>
      <c r="C41" s="89" t="e">
        <f>INDEX('Names And Totals'!$C$9:$C$108,MATCH('Sort Men'!G41,'Names And Totals'!$H$9:$H$108,0))</f>
        <v>#N/A</v>
      </c>
      <c r="D41" s="89" t="e">
        <f>INDEX('Names And Totals'!$D$9:$D$108,MATCH('Sort Men'!G41,'Names And Totals'!$H$9:$H$108,0))</f>
        <v>#N/A</v>
      </c>
      <c r="E41" s="89"/>
      <c r="F41" s="89"/>
      <c r="G41" s="89">
        <v>36</v>
      </c>
      <c r="H41" s="31" t="e">
        <f>INDEX('Names And Totals'!$I$9:$I$108,MATCH('Sort Men'!G41,'Names And Totals'!$H$9:$H$108,0))</f>
        <v>#N/A</v>
      </c>
      <c r="I41" s="31" t="e">
        <f>INDEX('Names And Totals'!$J$9:$J$108,MATCH('Sort Men'!G41,'Names And Totals'!$H$9:$H$108,0))</f>
        <v>#N/A</v>
      </c>
      <c r="J41" s="31" t="e">
        <f>INDEX('Names And Totals'!$K$9:$K$108,MATCH('Sort Men'!G41,'Names And Totals'!$H$9:$H$108,0))</f>
        <v>#N/A</v>
      </c>
      <c r="K41" s="305" t="e">
        <f>INDEX('Names And Totals'!$L$9:$L$108,MATCH('Sort Men'!G41,'Names And Totals'!$H$9:$H$108,0))</f>
        <v>#N/A</v>
      </c>
      <c r="L41" s="31" t="e">
        <f>INDEX('Names And Totals'!$M$9:$M$108,MATCH('Sort Men'!G41,'Names And Totals'!$H$9:$H$108,0))</f>
        <v>#N/A</v>
      </c>
      <c r="M41" s="298" t="e">
        <f>INDEX('Names And Totals'!$N$9:$N$108,MATCH('Sort Men'!G41,'Names And Totals'!$H$9:$H$108,0))</f>
        <v>#N/A</v>
      </c>
      <c r="N41" s="143"/>
      <c r="O41" s="23" t="e">
        <f>INDEX('Names And Totals'!$R$9:$R$108,MATCH('Sort Men'!G41,'Names And Totals'!$H$9:$H$108,0))</f>
        <v>#N/A</v>
      </c>
      <c r="P41" s="298" t="e">
        <f>INDEX('Names And Totals'!$S$9:$S$108,MATCH('Sort Men'!G41,'Names And Totals'!$H$9:$H$108,0))</f>
        <v>#N/A</v>
      </c>
      <c r="Q41" s="682" t="e">
        <f>INDEX(Masters!$BK$12:$BK$57,MATCH('Sort Men'!B41,Masters!$B$12:$B$57,0))</f>
        <v>#N/A</v>
      </c>
    </row>
    <row r="42" spans="1:17" x14ac:dyDescent="0.2">
      <c r="A42" s="72" t="e">
        <f>INDEX('Names And Totals'!$A$9:$A$108,MATCH('Sort Men'!G42,'Names And Totals'!$H$9:$H$108,0))</f>
        <v>#N/A</v>
      </c>
      <c r="B42" s="88" t="e">
        <f>INDEX('Names And Totals'!$B$9:$B$108,MATCH('Sort Men'!G42,'Names And Totals'!$H$9:$H$108,0))</f>
        <v>#N/A</v>
      </c>
      <c r="C42" s="88" t="e">
        <f>INDEX('Names And Totals'!$C$9:$C$108,MATCH('Sort Men'!G42,'Names And Totals'!$H$9:$H$108,0))</f>
        <v>#N/A</v>
      </c>
      <c r="D42" s="88" t="e">
        <f>INDEX('Names And Totals'!$D$9:$D$108,MATCH('Sort Men'!G42,'Names And Totals'!$H$9:$H$108,0))</f>
        <v>#N/A</v>
      </c>
      <c r="E42" s="88"/>
      <c r="F42" s="88"/>
      <c r="G42" s="88">
        <v>37</v>
      </c>
      <c r="H42" s="21" t="e">
        <f>INDEX('Names And Totals'!$I$9:$I$108,MATCH('Sort Men'!G42,'Names And Totals'!$H$9:$H$108,0))</f>
        <v>#N/A</v>
      </c>
      <c r="I42" s="21" t="e">
        <f>INDEX('Names And Totals'!$J$9:$J$108,MATCH('Sort Men'!G42,'Names And Totals'!$H$9:$H$108,0))</f>
        <v>#N/A</v>
      </c>
      <c r="J42" s="21" t="e">
        <f>INDEX('Names And Totals'!$K$9:$K$108,MATCH('Sort Men'!G42,'Names And Totals'!$H$9:$H$108,0))</f>
        <v>#N/A</v>
      </c>
      <c r="K42" s="304" t="e">
        <f>INDEX('Names And Totals'!$L$9:$L$108,MATCH('Sort Men'!G42,'Names And Totals'!$H$9:$H$108,0))</f>
        <v>#N/A</v>
      </c>
      <c r="L42" s="21" t="e">
        <f>INDEX('Names And Totals'!$M$9:$M$108,MATCH('Sort Men'!G42,'Names And Totals'!$H$9:$H$108,0))</f>
        <v>#N/A</v>
      </c>
      <c r="M42" s="297" t="e">
        <f>INDEX('Names And Totals'!$N$9:$N$108,MATCH('Sort Men'!G42,'Names And Totals'!$H$9:$H$108,0))</f>
        <v>#N/A</v>
      </c>
      <c r="N42" s="143"/>
      <c r="O42" s="22" t="e">
        <f>INDEX('Names And Totals'!$R$9:$R$108,MATCH('Sort Men'!G42,'Names And Totals'!$H$9:$H$108,0))</f>
        <v>#N/A</v>
      </c>
      <c r="P42" s="297" t="e">
        <f>INDEX('Names And Totals'!$S$9:$S$108,MATCH('Sort Men'!G42,'Names And Totals'!$H$9:$H$108,0))</f>
        <v>#N/A</v>
      </c>
      <c r="Q42" s="682" t="e">
        <f>INDEX(Masters!$BK$12:$BK$57,MATCH('Sort Men'!B42,Masters!$B$12:$B$57,0))</f>
        <v>#N/A</v>
      </c>
    </row>
    <row r="43" spans="1:17" x14ac:dyDescent="0.2">
      <c r="A43" s="77" t="e">
        <f>INDEX('Names And Totals'!$A$9:$A$108,MATCH('Sort Men'!G43,'Names And Totals'!$H$9:$H$108,0))</f>
        <v>#N/A</v>
      </c>
      <c r="B43" s="89" t="e">
        <f>INDEX('Names And Totals'!$B$9:$B$108,MATCH('Sort Men'!G43,'Names And Totals'!$H$9:$H$108,0))</f>
        <v>#N/A</v>
      </c>
      <c r="C43" s="89" t="e">
        <f>INDEX('Names And Totals'!$C$9:$C$108,MATCH('Sort Men'!G43,'Names And Totals'!$H$9:$H$108,0))</f>
        <v>#N/A</v>
      </c>
      <c r="D43" s="89" t="e">
        <f>INDEX('Names And Totals'!$D$9:$D$108,MATCH('Sort Men'!G43,'Names And Totals'!$H$9:$H$108,0))</f>
        <v>#N/A</v>
      </c>
      <c r="E43" s="89"/>
      <c r="F43" s="89"/>
      <c r="G43" s="89">
        <v>38</v>
      </c>
      <c r="H43" s="31" t="e">
        <f>INDEX('Names And Totals'!$I$9:$I$108,MATCH('Sort Men'!G43,'Names And Totals'!$H$9:$H$108,0))</f>
        <v>#N/A</v>
      </c>
      <c r="I43" s="31" t="e">
        <f>INDEX('Names And Totals'!$J$9:$J$108,MATCH('Sort Men'!G43,'Names And Totals'!$H$9:$H$108,0))</f>
        <v>#N/A</v>
      </c>
      <c r="J43" s="31" t="e">
        <f>INDEX('Names And Totals'!$K$9:$K$108,MATCH('Sort Men'!G43,'Names And Totals'!$H$9:$H$108,0))</f>
        <v>#N/A</v>
      </c>
      <c r="K43" s="305" t="e">
        <f>INDEX('Names And Totals'!$L$9:$L$108,MATCH('Sort Men'!G43,'Names And Totals'!$H$9:$H$108,0))</f>
        <v>#N/A</v>
      </c>
      <c r="L43" s="31" t="e">
        <f>INDEX('Names And Totals'!$M$9:$M$108,MATCH('Sort Men'!G43,'Names And Totals'!$H$9:$H$108,0))</f>
        <v>#N/A</v>
      </c>
      <c r="M43" s="298" t="e">
        <f>INDEX('Names And Totals'!$N$9:$N$108,MATCH('Sort Men'!G43,'Names And Totals'!$H$9:$H$108,0))</f>
        <v>#N/A</v>
      </c>
      <c r="N43" s="143"/>
      <c r="O43" s="23" t="e">
        <f>INDEX('Names And Totals'!$R$9:$R$108,MATCH('Sort Men'!G43,'Names And Totals'!$H$9:$H$108,0))</f>
        <v>#N/A</v>
      </c>
      <c r="P43" s="298" t="e">
        <f>INDEX('Names And Totals'!$S$9:$S$108,MATCH('Sort Men'!G43,'Names And Totals'!$H$9:$H$108,0))</f>
        <v>#N/A</v>
      </c>
      <c r="Q43" s="682" t="e">
        <f>INDEX(Masters!$BK$12:$BK$57,MATCH('Sort Men'!B43,Masters!$B$12:$B$57,0))</f>
        <v>#N/A</v>
      </c>
    </row>
    <row r="44" spans="1:17" x14ac:dyDescent="0.2">
      <c r="A44" s="72" t="e">
        <f>INDEX('Names And Totals'!$A$9:$A$108,MATCH('Sort Men'!G44,'Names And Totals'!$H$9:$H$108,0))</f>
        <v>#N/A</v>
      </c>
      <c r="B44" s="88" t="e">
        <f>INDEX('Names And Totals'!$B$9:$B$108,MATCH('Sort Men'!G44,'Names And Totals'!$H$9:$H$108,0))</f>
        <v>#N/A</v>
      </c>
      <c r="C44" s="88" t="e">
        <f>INDEX('Names And Totals'!$C$9:$C$108,MATCH('Sort Men'!G44,'Names And Totals'!$H$9:$H$108,0))</f>
        <v>#N/A</v>
      </c>
      <c r="D44" s="88" t="e">
        <f>INDEX('Names And Totals'!$D$9:$D$108,MATCH('Sort Men'!G44,'Names And Totals'!$H$9:$H$108,0))</f>
        <v>#N/A</v>
      </c>
      <c r="E44" s="88"/>
      <c r="F44" s="88"/>
      <c r="G44" s="88">
        <v>39</v>
      </c>
      <c r="H44" s="21" t="e">
        <f>INDEX('Names And Totals'!$I$9:$I$108,MATCH('Sort Men'!G44,'Names And Totals'!$H$9:$H$108,0))</f>
        <v>#N/A</v>
      </c>
      <c r="I44" s="21" t="e">
        <f>INDEX('Names And Totals'!$J$9:$J$108,MATCH('Sort Men'!G44,'Names And Totals'!$H$9:$H$108,0))</f>
        <v>#N/A</v>
      </c>
      <c r="J44" s="21" t="e">
        <f>INDEX('Names And Totals'!$K$9:$K$108,MATCH('Sort Men'!G44,'Names And Totals'!$H$9:$H$108,0))</f>
        <v>#N/A</v>
      </c>
      <c r="K44" s="304" t="e">
        <f>INDEX('Names And Totals'!$L$9:$L$108,MATCH('Sort Men'!G44,'Names And Totals'!$H$9:$H$108,0))</f>
        <v>#N/A</v>
      </c>
      <c r="L44" s="21" t="e">
        <f>INDEX('Names And Totals'!$M$9:$M$108,MATCH('Sort Men'!G44,'Names And Totals'!$H$9:$H$108,0))</f>
        <v>#N/A</v>
      </c>
      <c r="M44" s="297" t="e">
        <f>INDEX('Names And Totals'!$N$9:$N$108,MATCH('Sort Men'!G44,'Names And Totals'!$H$9:$H$108,0))</f>
        <v>#N/A</v>
      </c>
      <c r="N44" s="143"/>
      <c r="O44" s="22" t="e">
        <f>INDEX('Names And Totals'!$R$9:$R$108,MATCH('Sort Men'!G44,'Names And Totals'!$H$9:$H$108,0))</f>
        <v>#N/A</v>
      </c>
      <c r="P44" s="297" t="e">
        <f>INDEX('Names And Totals'!$S$9:$S$108,MATCH('Sort Men'!G44,'Names And Totals'!$H$9:$H$108,0))</f>
        <v>#N/A</v>
      </c>
      <c r="Q44" s="682" t="e">
        <f>INDEX(Masters!$BK$12:$BK$57,MATCH('Sort Men'!B44,Masters!$B$12:$B$57,0))</f>
        <v>#N/A</v>
      </c>
    </row>
    <row r="45" spans="1:17" x14ac:dyDescent="0.2">
      <c r="A45" s="77" t="e">
        <f>INDEX('Names And Totals'!$A$9:$A$108,MATCH('Sort Men'!G45,'Names And Totals'!$H$9:$H$108,0))</f>
        <v>#N/A</v>
      </c>
      <c r="B45" s="89" t="e">
        <f>INDEX('Names And Totals'!$B$9:$B$108,MATCH('Sort Men'!G45,'Names And Totals'!$H$9:$H$108,0))</f>
        <v>#N/A</v>
      </c>
      <c r="C45" s="89" t="e">
        <f>INDEX('Names And Totals'!$C$9:$C$108,MATCH('Sort Men'!G45,'Names And Totals'!$H$9:$H$108,0))</f>
        <v>#N/A</v>
      </c>
      <c r="D45" s="89" t="e">
        <f>INDEX('Names And Totals'!$D$9:$D$108,MATCH('Sort Men'!G45,'Names And Totals'!$H$9:$H$108,0))</f>
        <v>#N/A</v>
      </c>
      <c r="E45" s="89"/>
      <c r="F45" s="89"/>
      <c r="G45" s="89">
        <v>40</v>
      </c>
      <c r="H45" s="31" t="e">
        <f>INDEX('Names And Totals'!$I$9:$I$108,MATCH('Sort Men'!G45,'Names And Totals'!$H$9:$H$108,0))</f>
        <v>#N/A</v>
      </c>
      <c r="I45" s="31" t="e">
        <f>INDEX('Names And Totals'!$J$9:$J$108,MATCH('Sort Men'!G45,'Names And Totals'!$H$9:$H$108,0))</f>
        <v>#N/A</v>
      </c>
      <c r="J45" s="31" t="e">
        <f>INDEX('Names And Totals'!$K$9:$K$108,MATCH('Sort Men'!G45,'Names And Totals'!$H$9:$H$108,0))</f>
        <v>#N/A</v>
      </c>
      <c r="K45" s="305" t="e">
        <f>INDEX('Names And Totals'!$L$9:$L$108,MATCH('Sort Men'!G45,'Names And Totals'!$H$9:$H$108,0))</f>
        <v>#N/A</v>
      </c>
      <c r="L45" s="31" t="e">
        <f>INDEX('Names And Totals'!$M$9:$M$108,MATCH('Sort Men'!G45,'Names And Totals'!$H$9:$H$108,0))</f>
        <v>#N/A</v>
      </c>
      <c r="M45" s="298" t="e">
        <f>INDEX('Names And Totals'!$N$9:$N$108,MATCH('Sort Men'!G45,'Names And Totals'!$H$9:$H$108,0))</f>
        <v>#N/A</v>
      </c>
      <c r="N45" s="143"/>
      <c r="O45" s="23" t="e">
        <f>INDEX('Names And Totals'!$R$9:$R$108,MATCH('Sort Men'!G45,'Names And Totals'!$H$9:$H$108,0))</f>
        <v>#N/A</v>
      </c>
      <c r="P45" s="298" t="e">
        <f>INDEX('Names And Totals'!$S$9:$S$108,MATCH('Sort Men'!G45,'Names And Totals'!$H$9:$H$108,0))</f>
        <v>#N/A</v>
      </c>
      <c r="Q45" s="682" t="e">
        <f>INDEX(Masters!$BK$12:$BK$57,MATCH('Sort Men'!B45,Masters!$B$12:$B$57,0))</f>
        <v>#N/A</v>
      </c>
    </row>
    <row r="46" spans="1:17" x14ac:dyDescent="0.2">
      <c r="A46" s="72" t="e">
        <f>INDEX('Names And Totals'!$A$9:$A$108,MATCH('Sort Men'!G46,'Names And Totals'!$H$9:$H$108,0))</f>
        <v>#N/A</v>
      </c>
      <c r="B46" s="88" t="e">
        <f>INDEX('Names And Totals'!$B$9:$B$108,MATCH('Sort Men'!G46,'Names And Totals'!$H$9:$H$108,0))</f>
        <v>#N/A</v>
      </c>
      <c r="C46" s="88" t="e">
        <f>INDEX('Names And Totals'!$C$9:$C$108,MATCH('Sort Men'!G46,'Names And Totals'!$H$9:$H$108,0))</f>
        <v>#N/A</v>
      </c>
      <c r="D46" s="88" t="e">
        <f>INDEX('Names And Totals'!$D$9:$D$108,MATCH('Sort Men'!G46,'Names And Totals'!$H$9:$H$108,0))</f>
        <v>#N/A</v>
      </c>
      <c r="E46" s="88"/>
      <c r="F46" s="88"/>
      <c r="G46" s="88">
        <v>41</v>
      </c>
      <c r="H46" s="21" t="e">
        <f>INDEX('Names And Totals'!$I$9:$I$108,MATCH('Sort Men'!G46,'Names And Totals'!$H$9:$H$108,0))</f>
        <v>#N/A</v>
      </c>
      <c r="I46" s="21" t="e">
        <f>INDEX('Names And Totals'!$J$9:$J$108,MATCH('Sort Men'!G46,'Names And Totals'!$H$9:$H$108,0))</f>
        <v>#N/A</v>
      </c>
      <c r="J46" s="21" t="e">
        <f>INDEX('Names And Totals'!$K$9:$K$108,MATCH('Sort Men'!G46,'Names And Totals'!$H$9:$H$108,0))</f>
        <v>#N/A</v>
      </c>
      <c r="K46" s="304" t="e">
        <f>INDEX('Names And Totals'!$L$9:$L$108,MATCH('Sort Men'!G46,'Names And Totals'!$H$9:$H$108,0))</f>
        <v>#N/A</v>
      </c>
      <c r="L46" s="21" t="e">
        <f>INDEX('Names And Totals'!$M$9:$M$108,MATCH('Sort Men'!G46,'Names And Totals'!$H$9:$H$108,0))</f>
        <v>#N/A</v>
      </c>
      <c r="M46" s="297" t="e">
        <f>INDEX('Names And Totals'!$N$9:$N$108,MATCH('Sort Men'!G46,'Names And Totals'!$H$9:$H$108,0))</f>
        <v>#N/A</v>
      </c>
      <c r="N46" s="143"/>
      <c r="O46" s="22" t="e">
        <f>INDEX('Names And Totals'!$R$9:$R$108,MATCH('Sort Men'!G46,'Names And Totals'!$H$9:$H$108,0))</f>
        <v>#N/A</v>
      </c>
      <c r="P46" s="297" t="e">
        <f>INDEX('Names And Totals'!$S$9:$S$108,MATCH('Sort Men'!G46,'Names And Totals'!$H$9:$H$108,0))</f>
        <v>#N/A</v>
      </c>
      <c r="Q46" s="682" t="e">
        <f>INDEX(Masters!$BK$12:$BK$57,MATCH('Sort Men'!B46,Masters!$B$12:$B$57,0))</f>
        <v>#N/A</v>
      </c>
    </row>
    <row r="47" spans="1:17" x14ac:dyDescent="0.2">
      <c r="A47" s="77" t="e">
        <f>INDEX('Names And Totals'!$A$9:$A$108,MATCH('Sort Men'!G47,'Names And Totals'!$H$9:$H$108,0))</f>
        <v>#N/A</v>
      </c>
      <c r="B47" s="89" t="e">
        <f>INDEX('Names And Totals'!$B$9:$B$108,MATCH('Sort Men'!G47,'Names And Totals'!$H$9:$H$108,0))</f>
        <v>#N/A</v>
      </c>
      <c r="C47" s="89" t="e">
        <f>INDEX('Names And Totals'!$C$9:$C$108,MATCH('Sort Men'!G47,'Names And Totals'!$H$9:$H$108,0))</f>
        <v>#N/A</v>
      </c>
      <c r="D47" s="89" t="e">
        <f>INDEX('Names And Totals'!$D$9:$D$108,MATCH('Sort Men'!G47,'Names And Totals'!$H$9:$H$108,0))</f>
        <v>#N/A</v>
      </c>
      <c r="E47" s="89"/>
      <c r="F47" s="89"/>
      <c r="G47" s="89">
        <v>42</v>
      </c>
      <c r="H47" s="31" t="e">
        <f>INDEX('Names And Totals'!$I$9:$I$108,MATCH('Sort Men'!G47,'Names And Totals'!$H$9:$H$108,0))</f>
        <v>#N/A</v>
      </c>
      <c r="I47" s="31" t="e">
        <f>INDEX('Names And Totals'!$J$9:$J$108,MATCH('Sort Men'!G47,'Names And Totals'!$H$9:$H$108,0))</f>
        <v>#N/A</v>
      </c>
      <c r="J47" s="31" t="e">
        <f>INDEX('Names And Totals'!$K$9:$K$108,MATCH('Sort Men'!G47,'Names And Totals'!$H$9:$H$108,0))</f>
        <v>#N/A</v>
      </c>
      <c r="K47" s="305" t="e">
        <f>INDEX('Names And Totals'!$L$9:$L$108,MATCH('Sort Men'!G47,'Names And Totals'!$H$9:$H$108,0))</f>
        <v>#N/A</v>
      </c>
      <c r="L47" s="31" t="e">
        <f>INDEX('Names And Totals'!$M$9:$M$108,MATCH('Sort Men'!G47,'Names And Totals'!$H$9:$H$108,0))</f>
        <v>#N/A</v>
      </c>
      <c r="M47" s="298" t="e">
        <f>INDEX('Names And Totals'!$N$9:$N$108,MATCH('Sort Men'!G47,'Names And Totals'!$H$9:$H$108,0))</f>
        <v>#N/A</v>
      </c>
      <c r="N47" s="143"/>
      <c r="O47" s="23" t="e">
        <f>INDEX('Names And Totals'!$R$9:$R$108,MATCH('Sort Men'!G47,'Names And Totals'!$H$9:$H$108,0))</f>
        <v>#N/A</v>
      </c>
      <c r="P47" s="298" t="e">
        <f>INDEX('Names And Totals'!$S$9:$S$108,MATCH('Sort Men'!G47,'Names And Totals'!$H$9:$H$108,0))</f>
        <v>#N/A</v>
      </c>
      <c r="Q47" s="682" t="e">
        <f>INDEX(Masters!$BK$12:$BK$57,MATCH('Sort Men'!B47,Masters!$B$12:$B$57,0))</f>
        <v>#N/A</v>
      </c>
    </row>
    <row r="48" spans="1:17" x14ac:dyDescent="0.2">
      <c r="A48" s="72" t="e">
        <f>INDEX('Names And Totals'!$A$9:$A$108,MATCH('Sort Men'!G48,'Names And Totals'!$H$9:$H$108,0))</f>
        <v>#N/A</v>
      </c>
      <c r="B48" s="88" t="e">
        <f>INDEX('Names And Totals'!$B$9:$B$108,MATCH('Sort Men'!G48,'Names And Totals'!$H$9:$H$108,0))</f>
        <v>#N/A</v>
      </c>
      <c r="C48" s="88" t="e">
        <f>INDEX('Names And Totals'!$C$9:$C$108,MATCH('Sort Men'!G48,'Names And Totals'!$H$9:$H$108,0))</f>
        <v>#N/A</v>
      </c>
      <c r="D48" s="88" t="e">
        <f>INDEX('Names And Totals'!$D$9:$D$108,MATCH('Sort Men'!G48,'Names And Totals'!$H$9:$H$108,0))</f>
        <v>#N/A</v>
      </c>
      <c r="E48" s="88"/>
      <c r="F48" s="88"/>
      <c r="G48" s="88">
        <v>43</v>
      </c>
      <c r="H48" s="21" t="e">
        <f>INDEX('Names And Totals'!$I$9:$I$108,MATCH('Sort Men'!G48,'Names And Totals'!$H$9:$H$108,0))</f>
        <v>#N/A</v>
      </c>
      <c r="I48" s="21" t="e">
        <f>INDEX('Names And Totals'!$J$9:$J$108,MATCH('Sort Men'!G48,'Names And Totals'!$H$9:$H$108,0))</f>
        <v>#N/A</v>
      </c>
      <c r="J48" s="21" t="e">
        <f>INDEX('Names And Totals'!$K$9:$K$108,MATCH('Sort Men'!G48,'Names And Totals'!$H$9:$H$108,0))</f>
        <v>#N/A</v>
      </c>
      <c r="K48" s="304" t="e">
        <f>INDEX('Names And Totals'!$L$9:$L$108,MATCH('Sort Men'!G48,'Names And Totals'!$H$9:$H$108,0))</f>
        <v>#N/A</v>
      </c>
      <c r="L48" s="21" t="e">
        <f>INDEX('Names And Totals'!$M$9:$M$108,MATCH('Sort Men'!G48,'Names And Totals'!$H$9:$H$108,0))</f>
        <v>#N/A</v>
      </c>
      <c r="M48" s="297" t="e">
        <f>INDEX('Names And Totals'!$N$9:$N$108,MATCH('Sort Men'!G48,'Names And Totals'!$H$9:$H$108,0))</f>
        <v>#N/A</v>
      </c>
      <c r="N48" s="143"/>
      <c r="O48" s="22" t="e">
        <f>INDEX('Names And Totals'!$R$9:$R$108,MATCH('Sort Men'!G48,'Names And Totals'!$H$9:$H$108,0))</f>
        <v>#N/A</v>
      </c>
      <c r="P48" s="297" t="e">
        <f>INDEX('Names And Totals'!$S$9:$S$108,MATCH('Sort Men'!G48,'Names And Totals'!$H$9:$H$108,0))</f>
        <v>#N/A</v>
      </c>
      <c r="Q48" s="682" t="e">
        <f>INDEX(Masters!$BK$12:$BK$57,MATCH('Sort Men'!B48,Masters!$B$12:$B$57,0))</f>
        <v>#N/A</v>
      </c>
    </row>
    <row r="49" spans="1:17" x14ac:dyDescent="0.2">
      <c r="A49" s="77" t="e">
        <f>INDEX('Names And Totals'!$A$9:$A$108,MATCH('Sort Men'!G49,'Names And Totals'!$H$9:$H$108,0))</f>
        <v>#N/A</v>
      </c>
      <c r="B49" s="89" t="e">
        <f>INDEX('Names And Totals'!$B$9:$B$108,MATCH('Sort Men'!G49,'Names And Totals'!$H$9:$H$108,0))</f>
        <v>#N/A</v>
      </c>
      <c r="C49" s="89" t="e">
        <f>INDEX('Names And Totals'!$C$9:$C$108,MATCH('Sort Men'!G49,'Names And Totals'!$H$9:$H$108,0))</f>
        <v>#N/A</v>
      </c>
      <c r="D49" s="89" t="e">
        <f>INDEX('Names And Totals'!$D$9:$D$108,MATCH('Sort Men'!G49,'Names And Totals'!$H$9:$H$108,0))</f>
        <v>#N/A</v>
      </c>
      <c r="E49" s="89"/>
      <c r="F49" s="89"/>
      <c r="G49" s="89">
        <v>44</v>
      </c>
      <c r="H49" s="31" t="e">
        <f>INDEX('Names And Totals'!$I$9:$I$108,MATCH('Sort Men'!G49,'Names And Totals'!$H$9:$H$108,0))</f>
        <v>#N/A</v>
      </c>
      <c r="I49" s="31" t="e">
        <f>INDEX('Names And Totals'!$J$9:$J$108,MATCH('Sort Men'!G49,'Names And Totals'!$H$9:$H$108,0))</f>
        <v>#N/A</v>
      </c>
      <c r="J49" s="31" t="e">
        <f>INDEX('Names And Totals'!$K$9:$K$108,MATCH('Sort Men'!G49,'Names And Totals'!$H$9:$H$108,0))</f>
        <v>#N/A</v>
      </c>
      <c r="K49" s="305" t="e">
        <f>INDEX('Names And Totals'!$L$9:$L$108,MATCH('Sort Men'!G49,'Names And Totals'!$H$9:$H$108,0))</f>
        <v>#N/A</v>
      </c>
      <c r="L49" s="31" t="e">
        <f>INDEX('Names And Totals'!$M$9:$M$108,MATCH('Sort Men'!G49,'Names And Totals'!$H$9:$H$108,0))</f>
        <v>#N/A</v>
      </c>
      <c r="M49" s="298" t="e">
        <f>INDEX('Names And Totals'!$N$9:$N$108,MATCH('Sort Men'!G49,'Names And Totals'!$H$9:$H$108,0))</f>
        <v>#N/A</v>
      </c>
      <c r="N49" s="143"/>
      <c r="O49" s="23" t="e">
        <f>INDEX('Names And Totals'!$R$9:$R$108,MATCH('Sort Men'!G49,'Names And Totals'!$H$9:$H$108,0))</f>
        <v>#N/A</v>
      </c>
      <c r="P49" s="298" t="e">
        <f>INDEX('Names And Totals'!$S$9:$S$108,MATCH('Sort Men'!G49,'Names And Totals'!$H$9:$H$108,0))</f>
        <v>#N/A</v>
      </c>
      <c r="Q49" s="682" t="e">
        <f>INDEX(Masters!$BK$12:$BK$57,MATCH('Sort Men'!B49,Masters!$B$12:$B$57,0))</f>
        <v>#N/A</v>
      </c>
    </row>
    <row r="50" spans="1:17" x14ac:dyDescent="0.2">
      <c r="A50" s="72" t="e">
        <f>INDEX('Names And Totals'!$A$9:$A$108,MATCH('Sort Men'!G50,'Names And Totals'!$H$9:$H$108,0))</f>
        <v>#N/A</v>
      </c>
      <c r="B50" s="88" t="e">
        <f>INDEX('Names And Totals'!$B$9:$B$108,MATCH('Sort Men'!G50,'Names And Totals'!$H$9:$H$108,0))</f>
        <v>#N/A</v>
      </c>
      <c r="C50" s="88" t="e">
        <f>INDEX('Names And Totals'!$C$9:$C$108,MATCH('Sort Men'!G50,'Names And Totals'!$H$9:$H$108,0))</f>
        <v>#N/A</v>
      </c>
      <c r="D50" s="88" t="e">
        <f>INDEX('Names And Totals'!$D$9:$D$108,MATCH('Sort Men'!G50,'Names And Totals'!$H$9:$H$108,0))</f>
        <v>#N/A</v>
      </c>
      <c r="E50" s="88"/>
      <c r="F50" s="88"/>
      <c r="G50" s="88">
        <v>45</v>
      </c>
      <c r="H50" s="21" t="e">
        <f>INDEX('Names And Totals'!$I$9:$I$108,MATCH('Sort Men'!G50,'Names And Totals'!$H$9:$H$108,0))</f>
        <v>#N/A</v>
      </c>
      <c r="I50" s="21" t="e">
        <f>INDEX('Names And Totals'!$J$9:$J$108,MATCH('Sort Men'!G50,'Names And Totals'!$H$9:$H$108,0))</f>
        <v>#N/A</v>
      </c>
      <c r="J50" s="21" t="e">
        <f>INDEX('Names And Totals'!$K$9:$K$108,MATCH('Sort Men'!G50,'Names And Totals'!$H$9:$H$108,0))</f>
        <v>#N/A</v>
      </c>
      <c r="K50" s="304" t="e">
        <f>INDEX('Names And Totals'!$L$9:$L$108,MATCH('Sort Men'!G50,'Names And Totals'!$H$9:$H$108,0))</f>
        <v>#N/A</v>
      </c>
      <c r="L50" s="21" t="e">
        <f>INDEX('Names And Totals'!$M$9:$M$108,MATCH('Sort Men'!G50,'Names And Totals'!$H$9:$H$108,0))</f>
        <v>#N/A</v>
      </c>
      <c r="M50" s="297" t="e">
        <f>INDEX('Names And Totals'!$N$9:$N$108,MATCH('Sort Men'!G50,'Names And Totals'!$H$9:$H$108,0))</f>
        <v>#N/A</v>
      </c>
      <c r="N50" s="143"/>
      <c r="O50" s="22" t="e">
        <f>INDEX('Names And Totals'!$R$9:$R$108,MATCH('Sort Men'!G50,'Names And Totals'!$H$9:$H$108,0))</f>
        <v>#N/A</v>
      </c>
      <c r="P50" s="297" t="e">
        <f>INDEX('Names And Totals'!$S$9:$S$108,MATCH('Sort Men'!G50,'Names And Totals'!$H$9:$H$108,0))</f>
        <v>#N/A</v>
      </c>
      <c r="Q50" s="682" t="e">
        <f>INDEX(Masters!$BK$12:$BK$57,MATCH('Sort Men'!B50,Masters!$B$12:$B$57,0))</f>
        <v>#N/A</v>
      </c>
    </row>
    <row r="51" spans="1:17" x14ac:dyDescent="0.2">
      <c r="A51" s="77" t="e">
        <f>INDEX('Names And Totals'!$A$9:$A$108,MATCH('Sort Men'!G51,'Names And Totals'!$H$9:$H$108,0))</f>
        <v>#N/A</v>
      </c>
      <c r="B51" s="89" t="e">
        <f>INDEX('Names And Totals'!$B$9:$B$108,MATCH('Sort Men'!G51,'Names And Totals'!$H$9:$H$108,0))</f>
        <v>#N/A</v>
      </c>
      <c r="C51" s="89" t="e">
        <f>INDEX('Names And Totals'!$C$9:$C$108,MATCH('Sort Men'!G51,'Names And Totals'!$H$9:$H$108,0))</f>
        <v>#N/A</v>
      </c>
      <c r="D51" s="89" t="e">
        <f>INDEX('Names And Totals'!$D$9:$D$108,MATCH('Sort Men'!G51,'Names And Totals'!$H$9:$H$108,0))</f>
        <v>#N/A</v>
      </c>
      <c r="E51" s="89"/>
      <c r="F51" s="89"/>
      <c r="G51" s="89">
        <v>46</v>
      </c>
      <c r="H51" s="31" t="e">
        <f>INDEX('Names And Totals'!$I$9:$I$108,MATCH('Sort Men'!G51,'Names And Totals'!$H$9:$H$108,0))</f>
        <v>#N/A</v>
      </c>
      <c r="I51" s="31" t="e">
        <f>INDEX('Names And Totals'!$J$9:$J$108,MATCH('Sort Men'!G51,'Names And Totals'!$H$9:$H$108,0))</f>
        <v>#N/A</v>
      </c>
      <c r="J51" s="31" t="e">
        <f>INDEX('Names And Totals'!$K$9:$K$108,MATCH('Sort Men'!G51,'Names And Totals'!$H$9:$H$108,0))</f>
        <v>#N/A</v>
      </c>
      <c r="K51" s="305" t="e">
        <f>INDEX('Names And Totals'!$L$9:$L$108,MATCH('Sort Men'!G51,'Names And Totals'!$H$9:$H$108,0))</f>
        <v>#N/A</v>
      </c>
      <c r="L51" s="31" t="e">
        <f>INDEX('Names And Totals'!$M$9:$M$108,MATCH('Sort Men'!G51,'Names And Totals'!$H$9:$H$108,0))</f>
        <v>#N/A</v>
      </c>
      <c r="M51" s="298" t="e">
        <f>INDEX('Names And Totals'!$N$9:$N$108,MATCH('Sort Men'!G51,'Names And Totals'!$H$9:$H$108,0))</f>
        <v>#N/A</v>
      </c>
      <c r="N51" s="143"/>
      <c r="O51" s="23" t="e">
        <f>INDEX('Names And Totals'!$R$9:$R$108,MATCH('Sort Men'!G51,'Names And Totals'!$H$9:$H$108,0))</f>
        <v>#N/A</v>
      </c>
      <c r="P51" s="298" t="e">
        <f>INDEX('Names And Totals'!$S$9:$S$108,MATCH('Sort Men'!G51,'Names And Totals'!$H$9:$H$108,0))</f>
        <v>#N/A</v>
      </c>
      <c r="Q51" s="682" t="e">
        <f>INDEX(Masters!$BK$12:$BK$57,MATCH('Sort Men'!B51,Masters!$B$12:$B$57,0))</f>
        <v>#N/A</v>
      </c>
    </row>
    <row r="52" spans="1:17" x14ac:dyDescent="0.2">
      <c r="A52" s="72" t="e">
        <f>INDEX('Names And Totals'!$A$9:$A$108,MATCH('Sort Men'!G52,'Names And Totals'!$H$9:$H$108,0))</f>
        <v>#N/A</v>
      </c>
      <c r="B52" s="88" t="e">
        <f>INDEX('Names And Totals'!$B$9:$B$108,MATCH('Sort Men'!G52,'Names And Totals'!$H$9:$H$108,0))</f>
        <v>#N/A</v>
      </c>
      <c r="C52" s="88" t="e">
        <f>INDEX('Names And Totals'!$C$9:$C$108,MATCH('Sort Men'!G52,'Names And Totals'!$H$9:$H$108,0))</f>
        <v>#N/A</v>
      </c>
      <c r="D52" s="88" t="e">
        <f>INDEX('Names And Totals'!$D$9:$D$108,MATCH('Sort Men'!G52,'Names And Totals'!$H$9:$H$108,0))</f>
        <v>#N/A</v>
      </c>
      <c r="E52" s="88"/>
      <c r="F52" s="88"/>
      <c r="G52" s="88">
        <v>47</v>
      </c>
      <c r="H52" s="21" t="e">
        <f>INDEX('Names And Totals'!$I$9:$I$108,MATCH('Sort Men'!G52,'Names And Totals'!$H$9:$H$108,0))</f>
        <v>#N/A</v>
      </c>
      <c r="I52" s="21" t="e">
        <f>INDEX('Names And Totals'!$J$9:$J$108,MATCH('Sort Men'!G52,'Names And Totals'!$H$9:$H$108,0))</f>
        <v>#N/A</v>
      </c>
      <c r="J52" s="21" t="e">
        <f>INDEX('Names And Totals'!$K$9:$K$108,MATCH('Sort Men'!G52,'Names And Totals'!$H$9:$H$108,0))</f>
        <v>#N/A</v>
      </c>
      <c r="K52" s="304" t="e">
        <f>INDEX('Names And Totals'!$L$9:$L$108,MATCH('Sort Men'!G52,'Names And Totals'!$H$9:$H$108,0))</f>
        <v>#N/A</v>
      </c>
      <c r="L52" s="21" t="e">
        <f>INDEX('Names And Totals'!$M$9:$M$108,MATCH('Sort Men'!G52,'Names And Totals'!$H$9:$H$108,0))</f>
        <v>#N/A</v>
      </c>
      <c r="M52" s="297" t="e">
        <f>INDEX('Names And Totals'!$N$9:$N$108,MATCH('Sort Men'!G52,'Names And Totals'!$H$9:$H$108,0))</f>
        <v>#N/A</v>
      </c>
      <c r="N52" s="143"/>
      <c r="O52" s="22" t="e">
        <f>INDEX('Names And Totals'!$R$9:$R$108,MATCH('Sort Men'!G52,'Names And Totals'!$H$9:$H$108,0))</f>
        <v>#N/A</v>
      </c>
      <c r="P52" s="297" t="e">
        <f>INDEX('Names And Totals'!$S$9:$S$108,MATCH('Sort Men'!G52,'Names And Totals'!$H$9:$H$108,0))</f>
        <v>#N/A</v>
      </c>
      <c r="Q52" s="682" t="e">
        <f>INDEX(Masters!$BK$12:$BK$57,MATCH('Sort Men'!B52,Masters!$B$12:$B$57,0))</f>
        <v>#N/A</v>
      </c>
    </row>
    <row r="53" spans="1:17" x14ac:dyDescent="0.2">
      <c r="A53" s="77" t="e">
        <f>INDEX('Names And Totals'!$A$9:$A$108,MATCH('Sort Men'!G53,'Names And Totals'!$H$9:$H$108,0))</f>
        <v>#N/A</v>
      </c>
      <c r="B53" s="89" t="e">
        <f>INDEX('Names And Totals'!$B$9:$B$108,MATCH('Sort Men'!G53,'Names And Totals'!$H$9:$H$108,0))</f>
        <v>#N/A</v>
      </c>
      <c r="C53" s="89" t="e">
        <f>INDEX('Names And Totals'!$C$9:$C$108,MATCH('Sort Men'!G53,'Names And Totals'!$H$9:$H$108,0))</f>
        <v>#N/A</v>
      </c>
      <c r="D53" s="89" t="e">
        <f>INDEX('Names And Totals'!$D$9:$D$108,MATCH('Sort Men'!G53,'Names And Totals'!$H$9:$H$108,0))</f>
        <v>#N/A</v>
      </c>
      <c r="E53" s="89"/>
      <c r="F53" s="89"/>
      <c r="G53" s="89">
        <v>48</v>
      </c>
      <c r="H53" s="31" t="e">
        <f>INDEX('Names And Totals'!$I$9:$I$108,MATCH('Sort Men'!G53,'Names And Totals'!$H$9:$H$108,0))</f>
        <v>#N/A</v>
      </c>
      <c r="I53" s="31" t="e">
        <f>INDEX('Names And Totals'!$J$9:$J$108,MATCH('Sort Men'!G53,'Names And Totals'!$H$9:$H$108,0))</f>
        <v>#N/A</v>
      </c>
      <c r="J53" s="31" t="e">
        <f>INDEX('Names And Totals'!$K$9:$K$108,MATCH('Sort Men'!G53,'Names And Totals'!$H$9:$H$108,0))</f>
        <v>#N/A</v>
      </c>
      <c r="K53" s="305" t="e">
        <f>INDEX('Names And Totals'!$L$9:$L$108,MATCH('Sort Men'!G53,'Names And Totals'!$H$9:$H$108,0))</f>
        <v>#N/A</v>
      </c>
      <c r="L53" s="31" t="e">
        <f>INDEX('Names And Totals'!$M$9:$M$108,MATCH('Sort Men'!G53,'Names And Totals'!$H$9:$H$108,0))</f>
        <v>#N/A</v>
      </c>
      <c r="M53" s="298" t="e">
        <f>INDEX('Names And Totals'!$N$9:$N$108,MATCH('Sort Men'!G53,'Names And Totals'!$H$9:$H$108,0))</f>
        <v>#N/A</v>
      </c>
      <c r="N53" s="143"/>
      <c r="O53" s="23" t="e">
        <f>INDEX('Names And Totals'!$R$9:$R$108,MATCH('Sort Men'!G53,'Names And Totals'!$H$9:$H$108,0))</f>
        <v>#N/A</v>
      </c>
      <c r="P53" s="298" t="e">
        <f>INDEX('Names And Totals'!$S$9:$S$108,MATCH('Sort Men'!G53,'Names And Totals'!$H$9:$H$108,0))</f>
        <v>#N/A</v>
      </c>
      <c r="Q53" s="682" t="e">
        <f>INDEX(Masters!$BK$12:$BK$57,MATCH('Sort Men'!B53,Masters!$B$12:$B$57,0))</f>
        <v>#N/A</v>
      </c>
    </row>
    <row r="54" spans="1:17" x14ac:dyDescent="0.2">
      <c r="A54" s="72" t="e">
        <f>INDEX('Names And Totals'!$A$9:$A$108,MATCH('Sort Men'!G54,'Names And Totals'!$H$9:$H$108,0))</f>
        <v>#N/A</v>
      </c>
      <c r="B54" s="88" t="e">
        <f>INDEX('Names And Totals'!$B$9:$B$108,MATCH('Sort Men'!G54,'Names And Totals'!$H$9:$H$108,0))</f>
        <v>#N/A</v>
      </c>
      <c r="C54" s="88" t="e">
        <f>INDEX('Names And Totals'!$C$9:$C$108,MATCH('Sort Men'!G54,'Names And Totals'!$H$9:$H$108,0))</f>
        <v>#N/A</v>
      </c>
      <c r="D54" s="88" t="e">
        <f>INDEX('Names And Totals'!$D$9:$D$108,MATCH('Sort Men'!G54,'Names And Totals'!$H$9:$H$108,0))</f>
        <v>#N/A</v>
      </c>
      <c r="E54" s="88"/>
      <c r="F54" s="88"/>
      <c r="G54" s="88">
        <v>49</v>
      </c>
      <c r="H54" s="21" t="e">
        <f>INDEX('Names And Totals'!$I$9:$I$108,MATCH('Sort Men'!G54,'Names And Totals'!$H$9:$H$108,0))</f>
        <v>#N/A</v>
      </c>
      <c r="I54" s="21" t="e">
        <f>INDEX('Names And Totals'!$J$9:$J$108,MATCH('Sort Men'!G54,'Names And Totals'!$H$9:$H$108,0))</f>
        <v>#N/A</v>
      </c>
      <c r="J54" s="21" t="e">
        <f>INDEX('Names And Totals'!$K$9:$K$108,MATCH('Sort Men'!G54,'Names And Totals'!$H$9:$H$108,0))</f>
        <v>#N/A</v>
      </c>
      <c r="K54" s="304" t="e">
        <f>INDEX('Names And Totals'!$L$9:$L$108,MATCH('Sort Men'!G54,'Names And Totals'!$H$9:$H$108,0))</f>
        <v>#N/A</v>
      </c>
      <c r="L54" s="21" t="e">
        <f>INDEX('Names And Totals'!$M$9:$M$108,MATCH('Sort Men'!G54,'Names And Totals'!$H$9:$H$108,0))</f>
        <v>#N/A</v>
      </c>
      <c r="M54" s="297" t="e">
        <f>INDEX('Names And Totals'!$N$9:$N$108,MATCH('Sort Men'!G54,'Names And Totals'!$H$9:$H$108,0))</f>
        <v>#N/A</v>
      </c>
      <c r="N54" s="143"/>
      <c r="O54" s="22" t="e">
        <f>INDEX('Names And Totals'!$R$9:$R$108,MATCH('Sort Men'!G54,'Names And Totals'!$H$9:$H$108,0))</f>
        <v>#N/A</v>
      </c>
      <c r="P54" s="297" t="e">
        <f>INDEX('Names And Totals'!$S$9:$S$108,MATCH('Sort Men'!G54,'Names And Totals'!$H$9:$H$108,0))</f>
        <v>#N/A</v>
      </c>
      <c r="Q54" s="682" t="e">
        <f>INDEX(Masters!$BK$12:$BK$57,MATCH('Sort Men'!B54,Masters!$B$12:$B$57,0))</f>
        <v>#N/A</v>
      </c>
    </row>
    <row r="55" spans="1:17" x14ac:dyDescent="0.2">
      <c r="A55" s="77" t="e">
        <f>INDEX('Names And Totals'!$A$9:$A$108,MATCH('Sort Men'!G55,'Names And Totals'!$H$9:$H$108,0))</f>
        <v>#N/A</v>
      </c>
      <c r="B55" s="89" t="e">
        <f>INDEX('Names And Totals'!$B$9:$B$108,MATCH('Sort Men'!G55,'Names And Totals'!$H$9:$H$108,0))</f>
        <v>#N/A</v>
      </c>
      <c r="C55" s="89" t="e">
        <f>INDEX('Names And Totals'!$C$9:$C$108,MATCH('Sort Men'!G55,'Names And Totals'!$H$9:$H$108,0))</f>
        <v>#N/A</v>
      </c>
      <c r="D55" s="89" t="e">
        <f>INDEX('Names And Totals'!$D$9:$D$108,MATCH('Sort Men'!G55,'Names And Totals'!$H$9:$H$108,0))</f>
        <v>#N/A</v>
      </c>
      <c r="E55" s="89"/>
      <c r="F55" s="89"/>
      <c r="G55" s="89">
        <v>50</v>
      </c>
      <c r="H55" s="31" t="e">
        <f>INDEX('Names And Totals'!$I$9:$I$108,MATCH('Sort Men'!G55,'Names And Totals'!$H$9:$H$108,0))</f>
        <v>#N/A</v>
      </c>
      <c r="I55" s="31" t="e">
        <f>INDEX('Names And Totals'!$J$9:$J$108,MATCH('Sort Men'!G55,'Names And Totals'!$H$9:$H$108,0))</f>
        <v>#N/A</v>
      </c>
      <c r="J55" s="31" t="e">
        <f>INDEX('Names And Totals'!$K$9:$K$108,MATCH('Sort Men'!G55,'Names And Totals'!$H$9:$H$108,0))</f>
        <v>#N/A</v>
      </c>
      <c r="K55" s="305" t="e">
        <f>INDEX('Names And Totals'!$L$9:$L$108,MATCH('Sort Men'!G55,'Names And Totals'!$H$9:$H$108,0))</f>
        <v>#N/A</v>
      </c>
      <c r="L55" s="31" t="e">
        <f>INDEX('Names And Totals'!$M$9:$M$108,MATCH('Sort Men'!G55,'Names And Totals'!$H$9:$H$108,0))</f>
        <v>#N/A</v>
      </c>
      <c r="M55" s="298" t="e">
        <f>INDEX('Names And Totals'!$N$9:$N$108,MATCH('Sort Men'!G55,'Names And Totals'!$H$9:$H$108,0))</f>
        <v>#N/A</v>
      </c>
      <c r="N55" s="143"/>
      <c r="O55" s="23" t="e">
        <f>INDEX('Names And Totals'!$R$9:$R$108,MATCH('Sort Men'!G55,'Names And Totals'!$H$9:$H$108,0))</f>
        <v>#N/A</v>
      </c>
      <c r="P55" s="298" t="e">
        <f>INDEX('Names And Totals'!$S$9:$S$108,MATCH('Sort Men'!G55,'Names And Totals'!$H$9:$H$108,0))</f>
        <v>#N/A</v>
      </c>
      <c r="Q55" s="682" t="e">
        <f>INDEX(Masters!$BK$12:$BK$57,MATCH('Sort Men'!B55,Masters!$B$12:$B$57,0))</f>
        <v>#N/A</v>
      </c>
    </row>
    <row r="56" spans="1:17" x14ac:dyDescent="0.2">
      <c r="A56" s="72" t="e">
        <f>INDEX('Names And Totals'!$A$9:$A$108,MATCH('Sort Men'!G56,'Names And Totals'!$H$9:$H$108,0))</f>
        <v>#N/A</v>
      </c>
      <c r="B56" s="88" t="e">
        <f>INDEX('Names And Totals'!$B$9:$B$108,MATCH('Sort Men'!G56,'Names And Totals'!$H$9:$H$108,0))</f>
        <v>#N/A</v>
      </c>
      <c r="C56" s="88" t="e">
        <f>INDEX('Names And Totals'!$C$9:$C$108,MATCH('Sort Men'!G56,'Names And Totals'!$H$9:$H$108,0))</f>
        <v>#N/A</v>
      </c>
      <c r="D56" s="88" t="e">
        <f>INDEX('Names And Totals'!$D$9:$D$108,MATCH('Sort Men'!G56,'Names And Totals'!$H$9:$H$108,0))</f>
        <v>#N/A</v>
      </c>
      <c r="E56" s="88"/>
      <c r="F56" s="88"/>
      <c r="G56" s="88">
        <v>51</v>
      </c>
      <c r="H56" s="21" t="e">
        <f>INDEX('Names And Totals'!$I$9:$I$108,MATCH('Sort Men'!G56,'Names And Totals'!$H$9:$H$108,0))</f>
        <v>#N/A</v>
      </c>
      <c r="I56" s="21" t="e">
        <f>INDEX('Names And Totals'!$J$9:$J$108,MATCH('Sort Men'!G56,'Names And Totals'!$H$9:$H$108,0))</f>
        <v>#N/A</v>
      </c>
      <c r="J56" s="21" t="e">
        <f>INDEX('Names And Totals'!$K$9:$K$108,MATCH('Sort Men'!G56,'Names And Totals'!$H$9:$H$108,0))</f>
        <v>#N/A</v>
      </c>
      <c r="K56" s="304" t="e">
        <f>INDEX('Names And Totals'!$L$9:$L$108,MATCH('Sort Men'!G56,'Names And Totals'!$H$9:$H$108,0))</f>
        <v>#N/A</v>
      </c>
      <c r="L56" s="21" t="e">
        <f>INDEX('Names And Totals'!$M$9:$M$108,MATCH('Sort Men'!G56,'Names And Totals'!$H$9:$H$108,0))</f>
        <v>#N/A</v>
      </c>
      <c r="M56" s="297" t="e">
        <f>INDEX('Names And Totals'!$N$9:$N$108,MATCH('Sort Men'!G56,'Names And Totals'!$H$9:$H$108,0))</f>
        <v>#N/A</v>
      </c>
      <c r="N56" s="143"/>
      <c r="O56" s="22" t="e">
        <f>INDEX('Names And Totals'!$R$9:$R$108,MATCH('Sort Men'!G56,'Names And Totals'!$H$9:$H$108,0))</f>
        <v>#N/A</v>
      </c>
      <c r="P56" s="297" t="e">
        <f>INDEX('Names And Totals'!$S$9:$S$108,MATCH('Sort Men'!G56,'Names And Totals'!$H$9:$H$108,0))</f>
        <v>#N/A</v>
      </c>
      <c r="Q56" s="682" t="e">
        <f>INDEX(Masters!$BK$12:$BK$57,MATCH('Sort Men'!B56,Masters!$B$12:$B$57,0))</f>
        <v>#N/A</v>
      </c>
    </row>
    <row r="57" spans="1:17" x14ac:dyDescent="0.2">
      <c r="A57" s="77" t="e">
        <f>INDEX('Names And Totals'!$A$9:$A$108,MATCH('Sort Men'!G57,'Names And Totals'!$H$9:$H$108,0))</f>
        <v>#N/A</v>
      </c>
      <c r="B57" s="89" t="e">
        <f>INDEX('Names And Totals'!$B$9:$B$108,MATCH('Sort Men'!G57,'Names And Totals'!$H$9:$H$108,0))</f>
        <v>#N/A</v>
      </c>
      <c r="C57" s="89" t="e">
        <f>INDEX('Names And Totals'!$C$9:$C$108,MATCH('Sort Men'!G57,'Names And Totals'!$H$9:$H$108,0))</f>
        <v>#N/A</v>
      </c>
      <c r="D57" s="89" t="e">
        <f>INDEX('Names And Totals'!$D$9:$D$108,MATCH('Sort Men'!G57,'Names And Totals'!$H$9:$H$108,0))</f>
        <v>#N/A</v>
      </c>
      <c r="E57" s="89"/>
      <c r="F57" s="89"/>
      <c r="G57" s="89">
        <v>52</v>
      </c>
      <c r="H57" s="31" t="e">
        <f>INDEX('Names And Totals'!$I$9:$I$108,MATCH('Sort Men'!G57,'Names And Totals'!$H$9:$H$108,0))</f>
        <v>#N/A</v>
      </c>
      <c r="I57" s="31" t="e">
        <f>INDEX('Names And Totals'!$J$9:$J$108,MATCH('Sort Men'!G57,'Names And Totals'!$H$9:$H$108,0))</f>
        <v>#N/A</v>
      </c>
      <c r="J57" s="31" t="e">
        <f>INDEX('Names And Totals'!$K$9:$K$108,MATCH('Sort Men'!G57,'Names And Totals'!$H$9:$H$108,0))</f>
        <v>#N/A</v>
      </c>
      <c r="K57" s="305" t="e">
        <f>INDEX('Names And Totals'!$L$9:$L$108,MATCH('Sort Men'!G57,'Names And Totals'!$H$9:$H$108,0))</f>
        <v>#N/A</v>
      </c>
      <c r="L57" s="31" t="e">
        <f>INDEX('Names And Totals'!$M$9:$M$108,MATCH('Sort Men'!G57,'Names And Totals'!$H$9:$H$108,0))</f>
        <v>#N/A</v>
      </c>
      <c r="M57" s="298" t="e">
        <f>INDEX('Names And Totals'!$N$9:$N$108,MATCH('Sort Men'!G57,'Names And Totals'!$H$9:$H$108,0))</f>
        <v>#N/A</v>
      </c>
      <c r="N57" s="143"/>
      <c r="O57" s="23" t="e">
        <f>INDEX('Names And Totals'!$R$9:$R$108,MATCH('Sort Men'!G57,'Names And Totals'!$H$9:$H$108,0))</f>
        <v>#N/A</v>
      </c>
      <c r="P57" s="298" t="e">
        <f>INDEX('Names And Totals'!$S$9:$S$108,MATCH('Sort Men'!G57,'Names And Totals'!$H$9:$H$108,0))</f>
        <v>#N/A</v>
      </c>
      <c r="Q57" s="682" t="e">
        <f>INDEX(Masters!$BK$12:$BK$57,MATCH('Sort Men'!B57,Masters!$B$12:$B$57,0))</f>
        <v>#N/A</v>
      </c>
    </row>
    <row r="58" spans="1:17" x14ac:dyDescent="0.2">
      <c r="A58" s="72" t="e">
        <f>INDEX('Names And Totals'!$A$9:$A$108,MATCH('Sort Men'!G58,'Names And Totals'!$H$9:$H$108,0))</f>
        <v>#N/A</v>
      </c>
      <c r="B58" s="88" t="e">
        <f>INDEX('Names And Totals'!$B$9:$B$108,MATCH('Sort Men'!G58,'Names And Totals'!$H$9:$H$108,0))</f>
        <v>#N/A</v>
      </c>
      <c r="C58" s="88" t="e">
        <f>INDEX('Names And Totals'!$C$9:$C$108,MATCH('Sort Men'!G58,'Names And Totals'!$H$9:$H$108,0))</f>
        <v>#N/A</v>
      </c>
      <c r="D58" s="88" t="e">
        <f>INDEX('Names And Totals'!$D$9:$D$108,MATCH('Sort Men'!G58,'Names And Totals'!$H$9:$H$108,0))</f>
        <v>#N/A</v>
      </c>
      <c r="E58" s="88"/>
      <c r="F58" s="88"/>
      <c r="G58" s="88">
        <v>53</v>
      </c>
      <c r="H58" s="21" t="e">
        <f>INDEX('Names And Totals'!$I$9:$I$108,MATCH('Sort Men'!G58,'Names And Totals'!$H$9:$H$108,0))</f>
        <v>#N/A</v>
      </c>
      <c r="I58" s="21" t="e">
        <f>INDEX('Names And Totals'!$J$9:$J$108,MATCH('Sort Men'!G58,'Names And Totals'!$H$9:$H$108,0))</f>
        <v>#N/A</v>
      </c>
      <c r="J58" s="21" t="e">
        <f>INDEX('Names And Totals'!$K$9:$K$108,MATCH('Sort Men'!G58,'Names And Totals'!$H$9:$H$108,0))</f>
        <v>#N/A</v>
      </c>
      <c r="K58" s="304" t="e">
        <f>INDEX('Names And Totals'!$L$9:$L$108,MATCH('Sort Men'!G58,'Names And Totals'!$H$9:$H$108,0))</f>
        <v>#N/A</v>
      </c>
      <c r="L58" s="21" t="e">
        <f>INDEX('Names And Totals'!$M$9:$M$108,MATCH('Sort Men'!G58,'Names And Totals'!$H$9:$H$108,0))</f>
        <v>#N/A</v>
      </c>
      <c r="M58" s="297" t="e">
        <f>INDEX('Names And Totals'!$N$9:$N$108,MATCH('Sort Men'!G58,'Names And Totals'!$H$9:$H$108,0))</f>
        <v>#N/A</v>
      </c>
      <c r="N58" s="143"/>
      <c r="O58" s="22" t="e">
        <f>INDEX('Names And Totals'!$R$9:$R$108,MATCH('Sort Men'!G58,'Names And Totals'!$H$9:$H$108,0))</f>
        <v>#N/A</v>
      </c>
      <c r="P58" s="297" t="e">
        <f>INDEX('Names And Totals'!$S$9:$S$108,MATCH('Sort Men'!G58,'Names And Totals'!$H$9:$H$108,0))</f>
        <v>#N/A</v>
      </c>
      <c r="Q58" s="682" t="e">
        <f>INDEX(Masters!$BK$12:$BK$57,MATCH('Sort Men'!B58,Masters!$B$12:$B$57,0))</f>
        <v>#N/A</v>
      </c>
    </row>
    <row r="59" spans="1:17" x14ac:dyDescent="0.2">
      <c r="A59" s="77" t="e">
        <f>INDEX('Names And Totals'!$A$9:$A$108,MATCH('Sort Men'!G59,'Names And Totals'!$H$9:$H$108,0))</f>
        <v>#N/A</v>
      </c>
      <c r="B59" s="89" t="e">
        <f>INDEX('Names And Totals'!$B$9:$B$108,MATCH('Sort Men'!G59,'Names And Totals'!$H$9:$H$108,0))</f>
        <v>#N/A</v>
      </c>
      <c r="C59" s="89" t="e">
        <f>INDEX('Names And Totals'!$C$9:$C$108,MATCH('Sort Men'!G59,'Names And Totals'!$H$9:$H$108,0))</f>
        <v>#N/A</v>
      </c>
      <c r="D59" s="89" t="e">
        <f>INDEX('Names And Totals'!$D$9:$D$108,MATCH('Sort Men'!G59,'Names And Totals'!$H$9:$H$108,0))</f>
        <v>#N/A</v>
      </c>
      <c r="E59" s="89"/>
      <c r="F59" s="89"/>
      <c r="G59" s="89">
        <v>54</v>
      </c>
      <c r="H59" s="31" t="e">
        <f>INDEX('Names And Totals'!$I$9:$I$108,MATCH('Sort Men'!G59,'Names And Totals'!$H$9:$H$108,0))</f>
        <v>#N/A</v>
      </c>
      <c r="I59" s="31" t="e">
        <f>INDEX('Names And Totals'!$J$9:$J$108,MATCH('Sort Men'!G59,'Names And Totals'!$H$9:$H$108,0))</f>
        <v>#N/A</v>
      </c>
      <c r="J59" s="31" t="e">
        <f>INDEX('Names And Totals'!$K$9:$K$108,MATCH('Sort Men'!G59,'Names And Totals'!$H$9:$H$108,0))</f>
        <v>#N/A</v>
      </c>
      <c r="K59" s="305" t="e">
        <f>INDEX('Names And Totals'!$L$9:$L$108,MATCH('Sort Men'!G59,'Names And Totals'!$H$9:$H$108,0))</f>
        <v>#N/A</v>
      </c>
      <c r="L59" s="31" t="e">
        <f>INDEX('Names And Totals'!$M$9:$M$108,MATCH('Sort Men'!G59,'Names And Totals'!$H$9:$H$108,0))</f>
        <v>#N/A</v>
      </c>
      <c r="M59" s="298" t="e">
        <f>INDEX('Names And Totals'!$N$9:$N$108,MATCH('Sort Men'!G59,'Names And Totals'!$H$9:$H$108,0))</f>
        <v>#N/A</v>
      </c>
      <c r="N59" s="143"/>
      <c r="O59" s="23" t="e">
        <f>INDEX('Names And Totals'!$R$9:$R$108,MATCH('Sort Men'!G59,'Names And Totals'!$H$9:$H$108,0))</f>
        <v>#N/A</v>
      </c>
      <c r="P59" s="298" t="e">
        <f>INDEX('Names And Totals'!$S$9:$S$108,MATCH('Sort Men'!G59,'Names And Totals'!$H$9:$H$108,0))</f>
        <v>#N/A</v>
      </c>
      <c r="Q59" s="682" t="e">
        <f>INDEX(Masters!$BK$12:$BK$57,MATCH('Sort Men'!B59,Masters!$B$12:$B$57,0))</f>
        <v>#N/A</v>
      </c>
    </row>
    <row r="60" spans="1:17" x14ac:dyDescent="0.2">
      <c r="A60" s="72" t="e">
        <f>INDEX('Names And Totals'!$A$9:$A$108,MATCH('Sort Men'!G60,'Names And Totals'!$H$9:$H$108,0))</f>
        <v>#N/A</v>
      </c>
      <c r="B60" s="88" t="e">
        <f>INDEX('Names And Totals'!$B$9:$B$108,MATCH('Sort Men'!G60,'Names And Totals'!$H$9:$H$108,0))</f>
        <v>#N/A</v>
      </c>
      <c r="C60" s="88" t="e">
        <f>INDEX('Names And Totals'!$C$9:$C$108,MATCH('Sort Men'!G60,'Names And Totals'!$H$9:$H$108,0))</f>
        <v>#N/A</v>
      </c>
      <c r="D60" s="88" t="e">
        <f>INDEX('Names And Totals'!$D$9:$D$108,MATCH('Sort Men'!G60,'Names And Totals'!$H$9:$H$108,0))</f>
        <v>#N/A</v>
      </c>
      <c r="E60" s="88"/>
      <c r="F60" s="88"/>
      <c r="G60" s="88">
        <v>55</v>
      </c>
      <c r="H60" s="21" t="e">
        <f>INDEX('Names And Totals'!$I$9:$I$108,MATCH('Sort Men'!G60,'Names And Totals'!$H$9:$H$108,0))</f>
        <v>#N/A</v>
      </c>
      <c r="I60" s="21" t="e">
        <f>INDEX('Names And Totals'!$J$9:$J$108,MATCH('Sort Men'!G60,'Names And Totals'!$H$9:$H$108,0))</f>
        <v>#N/A</v>
      </c>
      <c r="J60" s="21" t="e">
        <f>INDEX('Names And Totals'!$K$9:$K$108,MATCH('Sort Men'!G60,'Names And Totals'!$H$9:$H$108,0))</f>
        <v>#N/A</v>
      </c>
      <c r="K60" s="304" t="e">
        <f>INDEX('Names And Totals'!$L$9:$L$108,MATCH('Sort Men'!G60,'Names And Totals'!$H$9:$H$108,0))</f>
        <v>#N/A</v>
      </c>
      <c r="L60" s="21" t="e">
        <f>INDEX('Names And Totals'!$M$9:$M$108,MATCH('Sort Men'!G60,'Names And Totals'!$H$9:$H$108,0))</f>
        <v>#N/A</v>
      </c>
      <c r="M60" s="297" t="e">
        <f>INDEX('Names And Totals'!$N$9:$N$108,MATCH('Sort Men'!G60,'Names And Totals'!$H$9:$H$108,0))</f>
        <v>#N/A</v>
      </c>
      <c r="N60" s="143"/>
      <c r="O60" s="22" t="e">
        <f>INDEX('Names And Totals'!$R$9:$R$108,MATCH('Sort Men'!G60,'Names And Totals'!$H$9:$H$108,0))</f>
        <v>#N/A</v>
      </c>
      <c r="P60" s="297" t="e">
        <f>INDEX('Names And Totals'!$S$9:$S$108,MATCH('Sort Men'!G60,'Names And Totals'!$H$9:$H$108,0))</f>
        <v>#N/A</v>
      </c>
      <c r="Q60" s="682" t="e">
        <f>INDEX(Masters!$BK$12:$BK$57,MATCH('Sort Men'!B60,Masters!$B$12:$B$57,0))</f>
        <v>#N/A</v>
      </c>
    </row>
    <row r="61" spans="1:17" x14ac:dyDescent="0.2">
      <c r="A61" s="77" t="e">
        <f>INDEX('Names And Totals'!$A$9:$A$108,MATCH('Sort Men'!G61,'Names And Totals'!$H$9:$H$108,0))</f>
        <v>#N/A</v>
      </c>
      <c r="B61" s="89" t="e">
        <f>INDEX('Names And Totals'!$B$9:$B$108,MATCH('Sort Men'!G61,'Names And Totals'!$H$9:$H$108,0))</f>
        <v>#N/A</v>
      </c>
      <c r="C61" s="89" t="e">
        <f>INDEX('Names And Totals'!$C$9:$C$108,MATCH('Sort Men'!G61,'Names And Totals'!$H$9:$H$108,0))</f>
        <v>#N/A</v>
      </c>
      <c r="D61" s="89" t="e">
        <f>INDEX('Names And Totals'!$D$9:$D$108,MATCH('Sort Men'!G61,'Names And Totals'!$H$9:$H$108,0))</f>
        <v>#N/A</v>
      </c>
      <c r="E61" s="89"/>
      <c r="F61" s="89"/>
      <c r="G61" s="89">
        <v>56</v>
      </c>
      <c r="H61" s="31" t="e">
        <f>INDEX('Names And Totals'!$I$9:$I$108,MATCH('Sort Men'!G61,'Names And Totals'!$H$9:$H$108,0))</f>
        <v>#N/A</v>
      </c>
      <c r="I61" s="31" t="e">
        <f>INDEX('Names And Totals'!$J$9:$J$108,MATCH('Sort Men'!G61,'Names And Totals'!$H$9:$H$108,0))</f>
        <v>#N/A</v>
      </c>
      <c r="J61" s="31" t="e">
        <f>INDEX('Names And Totals'!$K$9:$K$108,MATCH('Sort Men'!G61,'Names And Totals'!$H$9:$H$108,0))</f>
        <v>#N/A</v>
      </c>
      <c r="K61" s="305" t="e">
        <f>INDEX('Names And Totals'!$L$9:$L$108,MATCH('Sort Men'!G61,'Names And Totals'!$H$9:$H$108,0))</f>
        <v>#N/A</v>
      </c>
      <c r="L61" s="31" t="e">
        <f>INDEX('Names And Totals'!$M$9:$M$108,MATCH('Sort Men'!G61,'Names And Totals'!$H$9:$H$108,0))</f>
        <v>#N/A</v>
      </c>
      <c r="M61" s="298" t="e">
        <f>INDEX('Names And Totals'!$N$9:$N$108,MATCH('Sort Men'!G61,'Names And Totals'!$H$9:$H$108,0))</f>
        <v>#N/A</v>
      </c>
      <c r="N61" s="143"/>
      <c r="O61" s="23" t="e">
        <f>INDEX('Names And Totals'!$R$9:$R$108,MATCH('Sort Men'!G61,'Names And Totals'!$H$9:$H$108,0))</f>
        <v>#N/A</v>
      </c>
      <c r="P61" s="298" t="e">
        <f>INDEX('Names And Totals'!$S$9:$S$108,MATCH('Sort Men'!G61,'Names And Totals'!$H$9:$H$108,0))</f>
        <v>#N/A</v>
      </c>
      <c r="Q61" s="682" t="e">
        <f>INDEX(Masters!$BK$12:$BK$57,MATCH('Sort Men'!B61,Masters!$B$12:$B$57,0))</f>
        <v>#N/A</v>
      </c>
    </row>
    <row r="62" spans="1:17" x14ac:dyDescent="0.2">
      <c r="A62" s="72" t="e">
        <f>INDEX('Names And Totals'!$A$9:$A$108,MATCH('Sort Men'!G62,'Names And Totals'!$H$9:$H$108,0))</f>
        <v>#N/A</v>
      </c>
      <c r="B62" s="88" t="e">
        <f>INDEX('Names And Totals'!$B$9:$B$108,MATCH('Sort Men'!G62,'Names And Totals'!$H$9:$H$108,0))</f>
        <v>#N/A</v>
      </c>
      <c r="C62" s="88" t="e">
        <f>INDEX('Names And Totals'!$C$9:$C$108,MATCH('Sort Men'!G62,'Names And Totals'!$H$9:$H$108,0))</f>
        <v>#N/A</v>
      </c>
      <c r="D62" s="88" t="e">
        <f>INDEX('Names And Totals'!$D$9:$D$108,MATCH('Sort Men'!G62,'Names And Totals'!$H$9:$H$108,0))</f>
        <v>#N/A</v>
      </c>
      <c r="E62" s="88"/>
      <c r="F62" s="88"/>
      <c r="G62" s="88">
        <v>57</v>
      </c>
      <c r="H62" s="21" t="e">
        <f>INDEX('Names And Totals'!$I$9:$I$108,MATCH('Sort Men'!G62,'Names And Totals'!$H$9:$H$108,0))</f>
        <v>#N/A</v>
      </c>
      <c r="I62" s="21" t="e">
        <f>INDEX('Names And Totals'!$J$9:$J$108,MATCH('Sort Men'!G62,'Names And Totals'!$H$9:$H$108,0))</f>
        <v>#N/A</v>
      </c>
      <c r="J62" s="21" t="e">
        <f>INDEX('Names And Totals'!$K$9:$K$108,MATCH('Sort Men'!G62,'Names And Totals'!$H$9:$H$108,0))</f>
        <v>#N/A</v>
      </c>
      <c r="K62" s="304" t="e">
        <f>INDEX('Names And Totals'!$L$9:$L$108,MATCH('Sort Men'!G62,'Names And Totals'!$H$9:$H$108,0))</f>
        <v>#N/A</v>
      </c>
      <c r="L62" s="21" t="e">
        <f>INDEX('Names And Totals'!$M$9:$M$108,MATCH('Sort Men'!G62,'Names And Totals'!$H$9:$H$108,0))</f>
        <v>#N/A</v>
      </c>
      <c r="M62" s="297" t="e">
        <f>INDEX('Names And Totals'!$N$9:$N$108,MATCH('Sort Men'!G62,'Names And Totals'!$H$9:$H$108,0))</f>
        <v>#N/A</v>
      </c>
      <c r="N62" s="143"/>
      <c r="O62" s="22" t="e">
        <f>INDEX('Names And Totals'!$R$9:$R$108,MATCH('Sort Men'!G62,'Names And Totals'!$H$9:$H$108,0))</f>
        <v>#N/A</v>
      </c>
      <c r="P62" s="297" t="e">
        <f>INDEX('Names And Totals'!$S$9:$S$108,MATCH('Sort Men'!G62,'Names And Totals'!$H$9:$H$108,0))</f>
        <v>#N/A</v>
      </c>
      <c r="Q62" s="682" t="e">
        <f>INDEX(Masters!$BK$12:$BK$57,MATCH('Sort Men'!B62,Masters!$B$12:$B$57,0))</f>
        <v>#N/A</v>
      </c>
    </row>
    <row r="63" spans="1:17" x14ac:dyDescent="0.2">
      <c r="A63" s="77" t="e">
        <f>INDEX('Names And Totals'!$A$9:$A$108,MATCH('Sort Men'!G63,'Names And Totals'!$H$9:$H$108,0))</f>
        <v>#N/A</v>
      </c>
      <c r="B63" s="89" t="e">
        <f>INDEX('Names And Totals'!$B$9:$B$108,MATCH('Sort Men'!G63,'Names And Totals'!$H$9:$H$108,0))</f>
        <v>#N/A</v>
      </c>
      <c r="C63" s="89" t="e">
        <f>INDEX('Names And Totals'!$C$9:$C$108,MATCH('Sort Men'!G63,'Names And Totals'!$H$9:$H$108,0))</f>
        <v>#N/A</v>
      </c>
      <c r="D63" s="89" t="e">
        <f>INDEX('Names And Totals'!$D$9:$D$108,MATCH('Sort Men'!G63,'Names And Totals'!$H$9:$H$108,0))</f>
        <v>#N/A</v>
      </c>
      <c r="E63" s="89"/>
      <c r="F63" s="89"/>
      <c r="G63" s="89">
        <v>58</v>
      </c>
      <c r="H63" s="31" t="e">
        <f>INDEX('Names And Totals'!$I$9:$I$108,MATCH('Sort Men'!G63,'Names And Totals'!$H$9:$H$108,0))</f>
        <v>#N/A</v>
      </c>
      <c r="I63" s="31" t="e">
        <f>INDEX('Names And Totals'!$J$9:$J$108,MATCH('Sort Men'!G63,'Names And Totals'!$H$9:$H$108,0))</f>
        <v>#N/A</v>
      </c>
      <c r="J63" s="31" t="e">
        <f>INDEX('Names And Totals'!$K$9:$K$108,MATCH('Sort Men'!G63,'Names And Totals'!$H$9:$H$108,0))</f>
        <v>#N/A</v>
      </c>
      <c r="K63" s="305" t="e">
        <f>INDEX('Names And Totals'!$L$9:$L$108,MATCH('Sort Men'!G63,'Names And Totals'!$H$9:$H$108,0))</f>
        <v>#N/A</v>
      </c>
      <c r="L63" s="31" t="e">
        <f>INDEX('Names And Totals'!$M$9:$M$108,MATCH('Sort Men'!G63,'Names And Totals'!$H$9:$H$108,0))</f>
        <v>#N/A</v>
      </c>
      <c r="M63" s="298" t="e">
        <f>INDEX('Names And Totals'!$N$9:$N$108,MATCH('Sort Men'!G63,'Names And Totals'!$H$9:$H$108,0))</f>
        <v>#N/A</v>
      </c>
      <c r="N63" s="143"/>
      <c r="O63" s="23" t="e">
        <f>INDEX('Names And Totals'!$R$9:$R$108,MATCH('Sort Men'!G63,'Names And Totals'!$H$9:$H$108,0))</f>
        <v>#N/A</v>
      </c>
      <c r="P63" s="298" t="e">
        <f>INDEX('Names And Totals'!$S$9:$S$108,MATCH('Sort Men'!G63,'Names And Totals'!$H$9:$H$108,0))</f>
        <v>#N/A</v>
      </c>
      <c r="Q63" s="682" t="e">
        <f>INDEX(Masters!$BK$12:$BK$57,MATCH('Sort Men'!B63,Masters!$B$12:$B$57,0))</f>
        <v>#N/A</v>
      </c>
    </row>
    <row r="64" spans="1:17" x14ac:dyDescent="0.2">
      <c r="A64" s="72" t="e">
        <f>INDEX('Names And Totals'!$A$9:$A$108,MATCH('Sort Men'!G64,'Names And Totals'!$H$9:$H$108,0))</f>
        <v>#N/A</v>
      </c>
      <c r="B64" s="88" t="e">
        <f>INDEX('Names And Totals'!$B$9:$B$108,MATCH('Sort Men'!G64,'Names And Totals'!$H$9:$H$108,0))</f>
        <v>#N/A</v>
      </c>
      <c r="C64" s="88" t="e">
        <f>INDEX('Names And Totals'!$C$9:$C$108,MATCH('Sort Men'!G64,'Names And Totals'!$H$9:$H$108,0))</f>
        <v>#N/A</v>
      </c>
      <c r="D64" s="88" t="e">
        <f>INDEX('Names And Totals'!$D$9:$D$108,MATCH('Sort Men'!G64,'Names And Totals'!$H$9:$H$108,0))</f>
        <v>#N/A</v>
      </c>
      <c r="E64" s="88"/>
      <c r="F64" s="88"/>
      <c r="G64" s="88">
        <v>59</v>
      </c>
      <c r="H64" s="21" t="e">
        <f>INDEX('Names And Totals'!$I$9:$I$108,MATCH('Sort Men'!G64,'Names And Totals'!$H$9:$H$108,0))</f>
        <v>#N/A</v>
      </c>
      <c r="I64" s="21" t="e">
        <f>INDEX('Names And Totals'!$J$9:$J$108,MATCH('Sort Men'!G64,'Names And Totals'!$H$9:$H$108,0))</f>
        <v>#N/A</v>
      </c>
      <c r="J64" s="21" t="e">
        <f>INDEX('Names And Totals'!$K$9:$K$108,MATCH('Sort Men'!G64,'Names And Totals'!$H$9:$H$108,0))</f>
        <v>#N/A</v>
      </c>
      <c r="K64" s="304" t="e">
        <f>INDEX('Names And Totals'!$L$9:$L$108,MATCH('Sort Men'!G64,'Names And Totals'!$H$9:$H$108,0))</f>
        <v>#N/A</v>
      </c>
      <c r="L64" s="21" t="e">
        <f>INDEX('Names And Totals'!$M$9:$M$108,MATCH('Sort Men'!G64,'Names And Totals'!$H$9:$H$108,0))</f>
        <v>#N/A</v>
      </c>
      <c r="M64" s="297" t="e">
        <f>INDEX('Names And Totals'!$N$9:$N$108,MATCH('Sort Men'!G64,'Names And Totals'!$H$9:$H$108,0))</f>
        <v>#N/A</v>
      </c>
      <c r="N64" s="143"/>
      <c r="O64" s="22" t="e">
        <f>INDEX('Names And Totals'!$R$9:$R$108,MATCH('Sort Men'!G64,'Names And Totals'!$H$9:$H$108,0))</f>
        <v>#N/A</v>
      </c>
      <c r="P64" s="297" t="e">
        <f>INDEX('Names And Totals'!$S$9:$S$108,MATCH('Sort Men'!G64,'Names And Totals'!$H$9:$H$108,0))</f>
        <v>#N/A</v>
      </c>
      <c r="Q64" s="682" t="e">
        <f>INDEX(Masters!$BK$12:$BK$57,MATCH('Sort Men'!B64,Masters!$B$12:$B$57,0))</f>
        <v>#N/A</v>
      </c>
    </row>
    <row r="65" spans="1:17" x14ac:dyDescent="0.2">
      <c r="A65" s="77" t="e">
        <f>INDEX('Names And Totals'!$A$9:$A$108,MATCH('Sort Men'!G65,'Names And Totals'!$H$9:$H$108,0))</f>
        <v>#N/A</v>
      </c>
      <c r="B65" s="89" t="e">
        <f>INDEX('Names And Totals'!$B$9:$B$108,MATCH('Sort Men'!G65,'Names And Totals'!$H$9:$H$108,0))</f>
        <v>#N/A</v>
      </c>
      <c r="C65" s="89" t="e">
        <f>INDEX('Names And Totals'!$C$9:$C$108,MATCH('Sort Men'!G65,'Names And Totals'!$H$9:$H$108,0))</f>
        <v>#N/A</v>
      </c>
      <c r="D65" s="89" t="e">
        <f>INDEX('Names And Totals'!$D$9:$D$108,MATCH('Sort Men'!G65,'Names And Totals'!$H$9:$H$108,0))</f>
        <v>#N/A</v>
      </c>
      <c r="E65" s="89"/>
      <c r="F65" s="89"/>
      <c r="G65" s="89">
        <v>60</v>
      </c>
      <c r="H65" s="31" t="e">
        <f>INDEX('Names And Totals'!$I$9:$I$108,MATCH('Sort Men'!G65,'Names And Totals'!$H$9:$H$108,0))</f>
        <v>#N/A</v>
      </c>
      <c r="I65" s="31" t="e">
        <f>INDEX('Names And Totals'!$J$9:$J$108,MATCH('Sort Men'!G65,'Names And Totals'!$H$9:$H$108,0))</f>
        <v>#N/A</v>
      </c>
      <c r="J65" s="31" t="e">
        <f>INDEX('Names And Totals'!$K$9:$K$108,MATCH('Sort Men'!G65,'Names And Totals'!$H$9:$H$108,0))</f>
        <v>#N/A</v>
      </c>
      <c r="K65" s="305" t="e">
        <f>INDEX('Names And Totals'!$L$9:$L$108,MATCH('Sort Men'!G65,'Names And Totals'!$H$9:$H$108,0))</f>
        <v>#N/A</v>
      </c>
      <c r="L65" s="31" t="e">
        <f>INDEX('Names And Totals'!$M$9:$M$108,MATCH('Sort Men'!G65,'Names And Totals'!$H$9:$H$108,0))</f>
        <v>#N/A</v>
      </c>
      <c r="M65" s="298" t="e">
        <f>INDEX('Names And Totals'!$N$9:$N$108,MATCH('Sort Men'!G65,'Names And Totals'!$H$9:$H$108,0))</f>
        <v>#N/A</v>
      </c>
      <c r="N65" s="143"/>
      <c r="O65" s="23" t="e">
        <f>INDEX('Names And Totals'!$R$9:$R$108,MATCH('Sort Men'!G65,'Names And Totals'!$H$9:$H$108,0))</f>
        <v>#N/A</v>
      </c>
      <c r="P65" s="298" t="e">
        <f>INDEX('Names And Totals'!$S$9:$S$108,MATCH('Sort Men'!G65,'Names And Totals'!$H$9:$H$108,0))</f>
        <v>#N/A</v>
      </c>
      <c r="Q65" s="682" t="e">
        <f>INDEX(Masters!$BK$12:$BK$57,MATCH('Sort Men'!B65,Masters!$B$12:$B$57,0))</f>
        <v>#N/A</v>
      </c>
    </row>
    <row r="66" spans="1:17" x14ac:dyDescent="0.2">
      <c r="A66" s="72" t="e">
        <f>INDEX('Names And Totals'!$A$9:$A$108,MATCH('Sort Men'!G66,'Names And Totals'!$H$9:$H$108,0))</f>
        <v>#N/A</v>
      </c>
      <c r="B66" s="88" t="e">
        <f>INDEX('Names And Totals'!$B$9:$B$108,MATCH('Sort Men'!G66,'Names And Totals'!$H$9:$H$108,0))</f>
        <v>#N/A</v>
      </c>
      <c r="C66" s="88" t="e">
        <f>INDEX('Names And Totals'!$C$9:$C$108,MATCH('Sort Men'!G66,'Names And Totals'!$H$9:$H$108,0))</f>
        <v>#N/A</v>
      </c>
      <c r="D66" s="88" t="e">
        <f>INDEX('Names And Totals'!$D$9:$D$108,MATCH('Sort Men'!G66,'Names And Totals'!$H$9:$H$108,0))</f>
        <v>#N/A</v>
      </c>
      <c r="E66" s="88"/>
      <c r="F66" s="88"/>
      <c r="G66" s="88">
        <v>61</v>
      </c>
      <c r="H66" s="21" t="e">
        <f>INDEX('Names And Totals'!$I$9:$I$108,MATCH('Sort Men'!G66,'Names And Totals'!$H$9:$H$108,0))</f>
        <v>#N/A</v>
      </c>
      <c r="I66" s="21" t="e">
        <f>INDEX('Names And Totals'!$J$9:$J$108,MATCH('Sort Men'!G66,'Names And Totals'!$H$9:$H$108,0))</f>
        <v>#N/A</v>
      </c>
      <c r="J66" s="21" t="e">
        <f>INDEX('Names And Totals'!$K$9:$K$108,MATCH('Sort Men'!G66,'Names And Totals'!$H$9:$H$108,0))</f>
        <v>#N/A</v>
      </c>
      <c r="K66" s="304" t="e">
        <f>INDEX('Names And Totals'!$L$9:$L$108,MATCH('Sort Men'!G66,'Names And Totals'!$H$9:$H$108,0))</f>
        <v>#N/A</v>
      </c>
      <c r="L66" s="21" t="e">
        <f>INDEX('Names And Totals'!$M$9:$M$108,MATCH('Sort Men'!G66,'Names And Totals'!$H$9:$H$108,0))</f>
        <v>#N/A</v>
      </c>
      <c r="M66" s="297" t="e">
        <f>INDEX('Names And Totals'!$N$9:$N$108,MATCH('Sort Men'!G66,'Names And Totals'!$H$9:$H$108,0))</f>
        <v>#N/A</v>
      </c>
      <c r="N66" s="143"/>
      <c r="O66" s="22" t="e">
        <f>INDEX('Names And Totals'!$R$9:$R$108,MATCH('Sort Men'!G66,'Names And Totals'!$H$9:$H$108,0))</f>
        <v>#N/A</v>
      </c>
      <c r="P66" s="297" t="e">
        <f>INDEX('Names And Totals'!$S$9:$S$108,MATCH('Sort Men'!G66,'Names And Totals'!$H$9:$H$108,0))</f>
        <v>#N/A</v>
      </c>
      <c r="Q66" s="682" t="e">
        <f>INDEX(Masters!$BK$12:$BK$57,MATCH('Sort Men'!B66,Masters!$B$12:$B$57,0))</f>
        <v>#N/A</v>
      </c>
    </row>
    <row r="67" spans="1:17" x14ac:dyDescent="0.2">
      <c r="A67" s="77" t="e">
        <f>INDEX('Names And Totals'!$A$9:$A$108,MATCH('Sort Men'!G67,'Names And Totals'!$H$9:$H$108,0))</f>
        <v>#N/A</v>
      </c>
      <c r="B67" s="89" t="e">
        <f>INDEX('Names And Totals'!$B$9:$B$108,MATCH('Sort Men'!G67,'Names And Totals'!$H$9:$H$108,0))</f>
        <v>#N/A</v>
      </c>
      <c r="C67" s="89" t="e">
        <f>INDEX('Names And Totals'!$C$9:$C$108,MATCH('Sort Men'!G67,'Names And Totals'!$H$9:$H$108,0))</f>
        <v>#N/A</v>
      </c>
      <c r="D67" s="89" t="e">
        <f>INDEX('Names And Totals'!$D$9:$D$108,MATCH('Sort Men'!G67,'Names And Totals'!$H$9:$H$108,0))</f>
        <v>#N/A</v>
      </c>
      <c r="E67" s="89"/>
      <c r="F67" s="89"/>
      <c r="G67" s="89">
        <v>62</v>
      </c>
      <c r="H67" s="31" t="e">
        <f>INDEX('Names And Totals'!$I$9:$I$108,MATCH('Sort Men'!G67,'Names And Totals'!$H$9:$H$108,0))</f>
        <v>#N/A</v>
      </c>
      <c r="I67" s="31" t="e">
        <f>INDEX('Names And Totals'!$J$9:$J$108,MATCH('Sort Men'!G67,'Names And Totals'!$H$9:$H$108,0))</f>
        <v>#N/A</v>
      </c>
      <c r="J67" s="31" t="e">
        <f>INDEX('Names And Totals'!$K$9:$K$108,MATCH('Sort Men'!G67,'Names And Totals'!$H$9:$H$108,0))</f>
        <v>#N/A</v>
      </c>
      <c r="K67" s="305" t="e">
        <f>INDEX('Names And Totals'!$L$9:$L$108,MATCH('Sort Men'!G67,'Names And Totals'!$H$9:$H$108,0))</f>
        <v>#N/A</v>
      </c>
      <c r="L67" s="31" t="e">
        <f>INDEX('Names And Totals'!$M$9:$M$108,MATCH('Sort Men'!G67,'Names And Totals'!$H$9:$H$108,0))</f>
        <v>#N/A</v>
      </c>
      <c r="M67" s="298" t="e">
        <f>INDEX('Names And Totals'!$N$9:$N$108,MATCH('Sort Men'!G67,'Names And Totals'!$H$9:$H$108,0))</f>
        <v>#N/A</v>
      </c>
      <c r="N67" s="143"/>
      <c r="O67" s="23" t="e">
        <f>INDEX('Names And Totals'!$R$9:$R$108,MATCH('Sort Men'!G67,'Names And Totals'!$H$9:$H$108,0))</f>
        <v>#N/A</v>
      </c>
      <c r="P67" s="298" t="e">
        <f>INDEX('Names And Totals'!$S$9:$S$108,MATCH('Sort Men'!G67,'Names And Totals'!$H$9:$H$108,0))</f>
        <v>#N/A</v>
      </c>
      <c r="Q67" s="682" t="e">
        <f>INDEX(Masters!$BK$12:$BK$57,MATCH('Sort Men'!B67,Masters!$B$12:$B$57,0))</f>
        <v>#N/A</v>
      </c>
    </row>
    <row r="68" spans="1:17" x14ac:dyDescent="0.2">
      <c r="A68" s="72" t="e">
        <f>INDEX('Names And Totals'!$A$9:$A$108,MATCH('Sort Men'!G68,'Names And Totals'!$H$9:$H$108,0))</f>
        <v>#N/A</v>
      </c>
      <c r="B68" s="88" t="e">
        <f>INDEX('Names And Totals'!$B$9:$B$108,MATCH('Sort Men'!G68,'Names And Totals'!$H$9:$H$108,0))</f>
        <v>#N/A</v>
      </c>
      <c r="C68" s="88" t="e">
        <f>INDEX('Names And Totals'!$C$9:$C$108,MATCH('Sort Men'!G68,'Names And Totals'!$H$9:$H$108,0))</f>
        <v>#N/A</v>
      </c>
      <c r="D68" s="88" t="e">
        <f>INDEX('Names And Totals'!$D$9:$D$108,MATCH('Sort Men'!G68,'Names And Totals'!$H$9:$H$108,0))</f>
        <v>#N/A</v>
      </c>
      <c r="E68" s="88"/>
      <c r="F68" s="88"/>
      <c r="G68" s="88">
        <v>63</v>
      </c>
      <c r="H68" s="21" t="e">
        <f>INDEX('Names And Totals'!$I$9:$I$108,MATCH('Sort Men'!G68,'Names And Totals'!$H$9:$H$108,0))</f>
        <v>#N/A</v>
      </c>
      <c r="I68" s="21" t="e">
        <f>INDEX('Names And Totals'!$J$9:$J$108,MATCH('Sort Men'!G68,'Names And Totals'!$H$9:$H$108,0))</f>
        <v>#N/A</v>
      </c>
      <c r="J68" s="21" t="e">
        <f>INDEX('Names And Totals'!$K$9:$K$108,MATCH('Sort Men'!G68,'Names And Totals'!$H$9:$H$108,0))</f>
        <v>#N/A</v>
      </c>
      <c r="K68" s="304" t="e">
        <f>INDEX('Names And Totals'!$L$9:$L$108,MATCH('Sort Men'!G68,'Names And Totals'!$H$9:$H$108,0))</f>
        <v>#N/A</v>
      </c>
      <c r="L68" s="21" t="e">
        <f>INDEX('Names And Totals'!$M$9:$M$108,MATCH('Sort Men'!G68,'Names And Totals'!$H$9:$H$108,0))</f>
        <v>#N/A</v>
      </c>
      <c r="M68" s="297" t="e">
        <f>INDEX('Names And Totals'!$N$9:$N$108,MATCH('Sort Men'!G68,'Names And Totals'!$H$9:$H$108,0))</f>
        <v>#N/A</v>
      </c>
      <c r="N68" s="143"/>
      <c r="O68" s="22" t="e">
        <f>INDEX('Names And Totals'!$R$9:$R$108,MATCH('Sort Men'!G68,'Names And Totals'!$H$9:$H$108,0))</f>
        <v>#N/A</v>
      </c>
      <c r="P68" s="297" t="e">
        <f>INDEX('Names And Totals'!$S$9:$S$108,MATCH('Sort Men'!G68,'Names And Totals'!$H$9:$H$108,0))</f>
        <v>#N/A</v>
      </c>
      <c r="Q68" s="682" t="e">
        <f>INDEX(Masters!$BK$12:$BK$57,MATCH('Sort Men'!B68,Masters!$B$12:$B$57,0))</f>
        <v>#N/A</v>
      </c>
    </row>
    <row r="69" spans="1:17" x14ac:dyDescent="0.2">
      <c r="A69" s="77" t="e">
        <f>INDEX('Names And Totals'!$A$9:$A$108,MATCH('Sort Men'!G69,'Names And Totals'!$H$9:$H$108,0))</f>
        <v>#N/A</v>
      </c>
      <c r="B69" s="89" t="e">
        <f>INDEX('Names And Totals'!$B$9:$B$108,MATCH('Sort Men'!G69,'Names And Totals'!$H$9:$H$108,0))</f>
        <v>#N/A</v>
      </c>
      <c r="C69" s="89" t="e">
        <f>INDEX('Names And Totals'!$C$9:$C$108,MATCH('Sort Men'!G69,'Names And Totals'!$H$9:$H$108,0))</f>
        <v>#N/A</v>
      </c>
      <c r="D69" s="89" t="e">
        <f>INDEX('Names And Totals'!$D$9:$D$108,MATCH('Sort Men'!G69,'Names And Totals'!$H$9:$H$108,0))</f>
        <v>#N/A</v>
      </c>
      <c r="E69" s="89"/>
      <c r="F69" s="89"/>
      <c r="G69" s="89">
        <v>64</v>
      </c>
      <c r="H69" s="31" t="e">
        <f>INDEX('Names And Totals'!$I$9:$I$108,MATCH('Sort Men'!G69,'Names And Totals'!$H$9:$H$108,0))</f>
        <v>#N/A</v>
      </c>
      <c r="I69" s="31" t="e">
        <f>INDEX('Names And Totals'!$J$9:$J$108,MATCH('Sort Men'!G69,'Names And Totals'!$H$9:$H$108,0))</f>
        <v>#N/A</v>
      </c>
      <c r="J69" s="31" t="e">
        <f>INDEX('Names And Totals'!$K$9:$K$108,MATCH('Sort Men'!G69,'Names And Totals'!$H$9:$H$108,0))</f>
        <v>#N/A</v>
      </c>
      <c r="K69" s="305" t="e">
        <f>INDEX('Names And Totals'!$L$9:$L$108,MATCH('Sort Men'!G69,'Names And Totals'!$H$9:$H$108,0))</f>
        <v>#N/A</v>
      </c>
      <c r="L69" s="31" t="e">
        <f>INDEX('Names And Totals'!$M$9:$M$108,MATCH('Sort Men'!G69,'Names And Totals'!$H$9:$H$108,0))</f>
        <v>#N/A</v>
      </c>
      <c r="M69" s="298" t="e">
        <f>INDEX('Names And Totals'!$N$9:$N$108,MATCH('Sort Men'!G69,'Names And Totals'!$H$9:$H$108,0))</f>
        <v>#N/A</v>
      </c>
      <c r="N69" s="143"/>
      <c r="O69" s="23" t="e">
        <f>INDEX('Names And Totals'!$R$9:$R$108,MATCH('Sort Men'!G69,'Names And Totals'!$H$9:$H$108,0))</f>
        <v>#N/A</v>
      </c>
      <c r="P69" s="298" t="e">
        <f>INDEX('Names And Totals'!$S$9:$S$108,MATCH('Sort Men'!G69,'Names And Totals'!$H$9:$H$108,0))</f>
        <v>#N/A</v>
      </c>
      <c r="Q69" s="682" t="e">
        <f>INDEX(Masters!$BK$12:$BK$57,MATCH('Sort Men'!B69,Masters!$B$12:$B$57,0))</f>
        <v>#N/A</v>
      </c>
    </row>
    <row r="70" spans="1:17" x14ac:dyDescent="0.2">
      <c r="A70" s="72" t="e">
        <f>INDEX('Names And Totals'!$A$9:$A$108,MATCH('Sort Men'!G70,'Names And Totals'!$H$9:$H$108,0))</f>
        <v>#N/A</v>
      </c>
      <c r="B70" s="88" t="e">
        <f>INDEX('Names And Totals'!$B$9:$B$108,MATCH('Sort Men'!G70,'Names And Totals'!$H$9:$H$108,0))</f>
        <v>#N/A</v>
      </c>
      <c r="C70" s="88" t="e">
        <f>INDEX('Names And Totals'!$C$9:$C$108,MATCH('Sort Men'!G70,'Names And Totals'!$H$9:$H$108,0))</f>
        <v>#N/A</v>
      </c>
      <c r="D70" s="88" t="e">
        <f>INDEX('Names And Totals'!$D$9:$D$108,MATCH('Sort Men'!G70,'Names And Totals'!$H$9:$H$108,0))</f>
        <v>#N/A</v>
      </c>
      <c r="E70" s="88"/>
      <c r="F70" s="88"/>
      <c r="G70" s="88">
        <v>65</v>
      </c>
      <c r="H70" s="21" t="e">
        <f>INDEX('Names And Totals'!$I$9:$I$108,MATCH('Sort Men'!G70,'Names And Totals'!$H$9:$H$108,0))</f>
        <v>#N/A</v>
      </c>
      <c r="I70" s="21" t="e">
        <f>INDEX('Names And Totals'!$J$9:$J$108,MATCH('Sort Men'!G70,'Names And Totals'!$H$9:$H$108,0))</f>
        <v>#N/A</v>
      </c>
      <c r="J70" s="21" t="e">
        <f>INDEX('Names And Totals'!$K$9:$K$108,MATCH('Sort Men'!G70,'Names And Totals'!$H$9:$H$108,0))</f>
        <v>#N/A</v>
      </c>
      <c r="K70" s="304" t="e">
        <f>INDEX('Names And Totals'!$L$9:$L$108,MATCH('Sort Men'!G70,'Names And Totals'!$H$9:$H$108,0))</f>
        <v>#N/A</v>
      </c>
      <c r="L70" s="21" t="e">
        <f>INDEX('Names And Totals'!$M$9:$M$108,MATCH('Sort Men'!G70,'Names And Totals'!$H$9:$H$108,0))</f>
        <v>#N/A</v>
      </c>
      <c r="M70" s="297" t="e">
        <f>INDEX('Names And Totals'!$N$9:$N$108,MATCH('Sort Men'!G70,'Names And Totals'!$H$9:$H$108,0))</f>
        <v>#N/A</v>
      </c>
      <c r="N70" s="143"/>
      <c r="O70" s="22" t="e">
        <f>INDEX('Names And Totals'!$R$9:$R$108,MATCH('Sort Men'!G70,'Names And Totals'!$H$9:$H$108,0))</f>
        <v>#N/A</v>
      </c>
      <c r="P70" s="297" t="e">
        <f>INDEX('Names And Totals'!$S$9:$S$108,MATCH('Sort Men'!G70,'Names And Totals'!$H$9:$H$108,0))</f>
        <v>#N/A</v>
      </c>
      <c r="Q70" s="682" t="e">
        <f>INDEX(Masters!$BK$12:$BK$57,MATCH('Sort Men'!B70,Masters!$B$12:$B$57,0))</f>
        <v>#N/A</v>
      </c>
    </row>
    <row r="71" spans="1:17" x14ac:dyDescent="0.2">
      <c r="A71" s="77" t="e">
        <f>INDEX('Names And Totals'!$A$9:$A$108,MATCH('Sort Men'!G71,'Names And Totals'!$H$9:$H$108,0))</f>
        <v>#N/A</v>
      </c>
      <c r="B71" s="89" t="e">
        <f>INDEX('Names And Totals'!$B$9:$B$108,MATCH('Sort Men'!G71,'Names And Totals'!$H$9:$H$108,0))</f>
        <v>#N/A</v>
      </c>
      <c r="C71" s="89" t="e">
        <f>INDEX('Names And Totals'!$C$9:$C$108,MATCH('Sort Men'!G71,'Names And Totals'!$H$9:$H$108,0))</f>
        <v>#N/A</v>
      </c>
      <c r="D71" s="89" t="e">
        <f>INDEX('Names And Totals'!$D$9:$D$108,MATCH('Sort Men'!G71,'Names And Totals'!$H$9:$H$108,0))</f>
        <v>#N/A</v>
      </c>
      <c r="E71" s="89"/>
      <c r="F71" s="89"/>
      <c r="G71" s="89">
        <v>66</v>
      </c>
      <c r="H71" s="31" t="e">
        <f>INDEX('Names And Totals'!$I$9:$I$108,MATCH('Sort Men'!G71,'Names And Totals'!$H$9:$H$108,0))</f>
        <v>#N/A</v>
      </c>
      <c r="I71" s="31" t="e">
        <f>INDEX('Names And Totals'!$J$9:$J$108,MATCH('Sort Men'!G71,'Names And Totals'!$H$9:$H$108,0))</f>
        <v>#N/A</v>
      </c>
      <c r="J71" s="31" t="e">
        <f>INDEX('Names And Totals'!$K$9:$K$108,MATCH('Sort Men'!G71,'Names And Totals'!$H$9:$H$108,0))</f>
        <v>#N/A</v>
      </c>
      <c r="K71" s="305" t="e">
        <f>INDEX('Names And Totals'!$L$9:$L$108,MATCH('Sort Men'!G71,'Names And Totals'!$H$9:$H$108,0))</f>
        <v>#N/A</v>
      </c>
      <c r="L71" s="31" t="e">
        <f>INDEX('Names And Totals'!$M$9:$M$108,MATCH('Sort Men'!G71,'Names And Totals'!$H$9:$H$108,0))</f>
        <v>#N/A</v>
      </c>
      <c r="M71" s="298" t="e">
        <f>INDEX('Names And Totals'!$N$9:$N$108,MATCH('Sort Men'!G71,'Names And Totals'!$H$9:$H$108,0))</f>
        <v>#N/A</v>
      </c>
      <c r="N71" s="143"/>
      <c r="O71" s="23" t="e">
        <f>INDEX('Names And Totals'!$R$9:$R$108,MATCH('Sort Men'!G71,'Names And Totals'!$H$9:$H$108,0))</f>
        <v>#N/A</v>
      </c>
      <c r="P71" s="298" t="e">
        <f>INDEX('Names And Totals'!$S$9:$S$108,MATCH('Sort Men'!G71,'Names And Totals'!$H$9:$H$108,0))</f>
        <v>#N/A</v>
      </c>
      <c r="Q71" s="682" t="e">
        <f>INDEX(Masters!$BK$12:$BK$57,MATCH('Sort Men'!B71,Masters!$B$12:$B$57,0))</f>
        <v>#N/A</v>
      </c>
    </row>
    <row r="72" spans="1:17" x14ac:dyDescent="0.2">
      <c r="A72" s="72" t="e">
        <f>INDEX('Names And Totals'!$A$9:$A$108,MATCH('Sort Men'!G72,'Names And Totals'!$H$9:$H$108,0))</f>
        <v>#N/A</v>
      </c>
      <c r="B72" s="88" t="e">
        <f>INDEX('Names And Totals'!$B$9:$B$108,MATCH('Sort Men'!G72,'Names And Totals'!$H$9:$H$108,0))</f>
        <v>#N/A</v>
      </c>
      <c r="C72" s="88" t="e">
        <f>INDEX('Names And Totals'!$C$9:$C$108,MATCH('Sort Men'!G72,'Names And Totals'!$H$9:$H$108,0))</f>
        <v>#N/A</v>
      </c>
      <c r="D72" s="88" t="e">
        <f>INDEX('Names And Totals'!$D$9:$D$108,MATCH('Sort Men'!G72,'Names And Totals'!$H$9:$H$108,0))</f>
        <v>#N/A</v>
      </c>
      <c r="E72" s="88"/>
      <c r="F72" s="88"/>
      <c r="G72" s="88">
        <v>67</v>
      </c>
      <c r="H72" s="21" t="e">
        <f>INDEX('Names And Totals'!$I$9:$I$108,MATCH('Sort Men'!G72,'Names And Totals'!$H$9:$H$108,0))</f>
        <v>#N/A</v>
      </c>
      <c r="I72" s="21" t="e">
        <f>INDEX('Names And Totals'!$J$9:$J$108,MATCH('Sort Men'!G72,'Names And Totals'!$H$9:$H$108,0))</f>
        <v>#N/A</v>
      </c>
      <c r="J72" s="21" t="e">
        <f>INDEX('Names And Totals'!$K$9:$K$108,MATCH('Sort Men'!G72,'Names And Totals'!$H$9:$H$108,0))</f>
        <v>#N/A</v>
      </c>
      <c r="K72" s="304" t="e">
        <f>INDEX('Names And Totals'!$L$9:$L$108,MATCH('Sort Men'!G72,'Names And Totals'!$H$9:$H$108,0))</f>
        <v>#N/A</v>
      </c>
      <c r="L72" s="21" t="e">
        <f>INDEX('Names And Totals'!$M$9:$M$108,MATCH('Sort Men'!G72,'Names And Totals'!$H$9:$H$108,0))</f>
        <v>#N/A</v>
      </c>
      <c r="M72" s="297" t="e">
        <f>INDEX('Names And Totals'!$N$9:$N$108,MATCH('Sort Men'!G72,'Names And Totals'!$H$9:$H$108,0))</f>
        <v>#N/A</v>
      </c>
      <c r="N72" s="143"/>
      <c r="O72" s="22" t="e">
        <f>INDEX('Names And Totals'!$R$9:$R$108,MATCH('Sort Men'!G72,'Names And Totals'!$H$9:$H$108,0))</f>
        <v>#N/A</v>
      </c>
      <c r="P72" s="297" t="e">
        <f>INDEX('Names And Totals'!$S$9:$S$108,MATCH('Sort Men'!G72,'Names And Totals'!$H$9:$H$108,0))</f>
        <v>#N/A</v>
      </c>
      <c r="Q72" s="682" t="e">
        <f>INDEX(Masters!$BK$12:$BK$57,MATCH('Sort Men'!B72,Masters!$B$12:$B$57,0))</f>
        <v>#N/A</v>
      </c>
    </row>
    <row r="73" spans="1:17" x14ac:dyDescent="0.2">
      <c r="A73" s="77" t="e">
        <f>INDEX('Names And Totals'!$A$9:$A$108,MATCH('Sort Men'!G73,'Names And Totals'!$H$9:$H$108,0))</f>
        <v>#N/A</v>
      </c>
      <c r="B73" s="89" t="e">
        <f>INDEX('Names And Totals'!$B$9:$B$108,MATCH('Sort Men'!G73,'Names And Totals'!$H$9:$H$108,0))</f>
        <v>#N/A</v>
      </c>
      <c r="C73" s="89" t="e">
        <f>INDEX('Names And Totals'!$C$9:$C$108,MATCH('Sort Men'!G73,'Names And Totals'!$H$9:$H$108,0))</f>
        <v>#N/A</v>
      </c>
      <c r="D73" s="89" t="e">
        <f>INDEX('Names And Totals'!$D$9:$D$108,MATCH('Sort Men'!G73,'Names And Totals'!$H$9:$H$108,0))</f>
        <v>#N/A</v>
      </c>
      <c r="E73" s="89"/>
      <c r="F73" s="89"/>
      <c r="G73" s="89">
        <v>68</v>
      </c>
      <c r="H73" s="31" t="e">
        <f>INDEX('Names And Totals'!$I$9:$I$108,MATCH('Sort Men'!G73,'Names And Totals'!$H$9:$H$108,0))</f>
        <v>#N/A</v>
      </c>
      <c r="I73" s="31" t="e">
        <f>INDEX('Names And Totals'!$J$9:$J$108,MATCH('Sort Men'!G73,'Names And Totals'!$H$9:$H$108,0))</f>
        <v>#N/A</v>
      </c>
      <c r="J73" s="31" t="e">
        <f>INDEX('Names And Totals'!$K$9:$K$108,MATCH('Sort Men'!G73,'Names And Totals'!$H$9:$H$108,0))</f>
        <v>#N/A</v>
      </c>
      <c r="K73" s="305" t="e">
        <f>INDEX('Names And Totals'!$L$9:$L$108,MATCH('Sort Men'!G73,'Names And Totals'!$H$9:$H$108,0))</f>
        <v>#N/A</v>
      </c>
      <c r="L73" s="31" t="e">
        <f>INDEX('Names And Totals'!$M$9:$M$108,MATCH('Sort Men'!G73,'Names And Totals'!$H$9:$H$108,0))</f>
        <v>#N/A</v>
      </c>
      <c r="M73" s="298" t="e">
        <f>INDEX('Names And Totals'!$N$9:$N$108,MATCH('Sort Men'!G73,'Names And Totals'!$H$9:$H$108,0))</f>
        <v>#N/A</v>
      </c>
      <c r="N73" s="143"/>
      <c r="O73" s="23" t="e">
        <f>INDEX('Names And Totals'!$R$9:$R$108,MATCH('Sort Men'!G73,'Names And Totals'!$H$9:$H$108,0))</f>
        <v>#N/A</v>
      </c>
      <c r="P73" s="298" t="e">
        <f>INDEX('Names And Totals'!$S$9:$S$108,MATCH('Sort Men'!G73,'Names And Totals'!$H$9:$H$108,0))</f>
        <v>#N/A</v>
      </c>
      <c r="Q73" s="682" t="e">
        <f>INDEX(Masters!$BK$12:$BK$57,MATCH('Sort Men'!B73,Masters!$B$12:$B$57,0))</f>
        <v>#N/A</v>
      </c>
    </row>
    <row r="74" spans="1:17" x14ac:dyDescent="0.2">
      <c r="A74" s="72" t="e">
        <f>INDEX('Names And Totals'!$A$9:$A$108,MATCH('Sort Men'!G74,'Names And Totals'!$H$9:$H$108,0))</f>
        <v>#N/A</v>
      </c>
      <c r="B74" s="88" t="e">
        <f>INDEX('Names And Totals'!$B$9:$B$108,MATCH('Sort Men'!G74,'Names And Totals'!$H$9:$H$108,0))</f>
        <v>#N/A</v>
      </c>
      <c r="C74" s="88" t="e">
        <f>INDEX('Names And Totals'!$C$9:$C$108,MATCH('Sort Men'!G74,'Names And Totals'!$H$9:$H$108,0))</f>
        <v>#N/A</v>
      </c>
      <c r="D74" s="88" t="e">
        <f>INDEX('Names And Totals'!$D$9:$D$108,MATCH('Sort Men'!G74,'Names And Totals'!$H$9:$H$108,0))</f>
        <v>#N/A</v>
      </c>
      <c r="E74" s="88"/>
      <c r="F74" s="88"/>
      <c r="G74" s="88">
        <v>69</v>
      </c>
      <c r="H74" s="21" t="e">
        <f>INDEX('Names And Totals'!$I$9:$I$108,MATCH('Sort Men'!G74,'Names And Totals'!$H$9:$H$108,0))</f>
        <v>#N/A</v>
      </c>
      <c r="I74" s="21" t="e">
        <f>INDEX('Names And Totals'!$J$9:$J$108,MATCH('Sort Men'!G74,'Names And Totals'!$H$9:$H$108,0))</f>
        <v>#N/A</v>
      </c>
      <c r="J74" s="21" t="e">
        <f>INDEX('Names And Totals'!$K$9:$K$108,MATCH('Sort Men'!G74,'Names And Totals'!$H$9:$H$108,0))</f>
        <v>#N/A</v>
      </c>
      <c r="K74" s="304" t="e">
        <f>INDEX('Names And Totals'!$L$9:$L$108,MATCH('Sort Men'!G74,'Names And Totals'!$H$9:$H$108,0))</f>
        <v>#N/A</v>
      </c>
      <c r="L74" s="21" t="e">
        <f>INDEX('Names And Totals'!$M$9:$M$108,MATCH('Sort Men'!G74,'Names And Totals'!$H$9:$H$108,0))</f>
        <v>#N/A</v>
      </c>
      <c r="M74" s="297" t="e">
        <f>INDEX('Names And Totals'!$N$9:$N$108,MATCH('Sort Men'!G74,'Names And Totals'!$H$9:$H$108,0))</f>
        <v>#N/A</v>
      </c>
      <c r="N74" s="143"/>
      <c r="O74" s="22" t="e">
        <f>INDEX('Names And Totals'!$R$9:$R$108,MATCH('Sort Men'!G74,'Names And Totals'!$H$9:$H$108,0))</f>
        <v>#N/A</v>
      </c>
      <c r="P74" s="297" t="e">
        <f>INDEX('Names And Totals'!$S$9:$S$108,MATCH('Sort Men'!G74,'Names And Totals'!$H$9:$H$108,0))</f>
        <v>#N/A</v>
      </c>
      <c r="Q74" s="682" t="e">
        <f>INDEX(Masters!$BK$12:$BK$57,MATCH('Sort Men'!B74,Masters!$B$12:$B$57,0))</f>
        <v>#N/A</v>
      </c>
    </row>
    <row r="75" spans="1:17" x14ac:dyDescent="0.2">
      <c r="A75" s="77" t="e">
        <f>INDEX('Names And Totals'!$A$9:$A$108,MATCH('Sort Men'!G75,'Names And Totals'!$H$9:$H$108,0))</f>
        <v>#N/A</v>
      </c>
      <c r="B75" s="89" t="e">
        <f>INDEX('Names And Totals'!$B$9:$B$108,MATCH('Sort Men'!G75,'Names And Totals'!$H$9:$H$108,0))</f>
        <v>#N/A</v>
      </c>
      <c r="C75" s="89" t="e">
        <f>INDEX('Names And Totals'!$C$9:$C$108,MATCH('Sort Men'!G75,'Names And Totals'!$H$9:$H$108,0))</f>
        <v>#N/A</v>
      </c>
      <c r="D75" s="89" t="e">
        <f>INDEX('Names And Totals'!$D$9:$D$108,MATCH('Sort Men'!G75,'Names And Totals'!$H$9:$H$108,0))</f>
        <v>#N/A</v>
      </c>
      <c r="E75" s="89"/>
      <c r="F75" s="89"/>
      <c r="G75" s="89">
        <v>70</v>
      </c>
      <c r="H75" s="31" t="e">
        <f>INDEX('Names And Totals'!$I$9:$I$108,MATCH('Sort Men'!G75,'Names And Totals'!$H$9:$H$108,0))</f>
        <v>#N/A</v>
      </c>
      <c r="I75" s="31" t="e">
        <f>INDEX('Names And Totals'!$J$9:$J$108,MATCH('Sort Men'!G75,'Names And Totals'!$H$9:$H$108,0))</f>
        <v>#N/A</v>
      </c>
      <c r="J75" s="31" t="e">
        <f>INDEX('Names And Totals'!$K$9:$K$108,MATCH('Sort Men'!G75,'Names And Totals'!$H$9:$H$108,0))</f>
        <v>#N/A</v>
      </c>
      <c r="K75" s="305" t="e">
        <f>INDEX('Names And Totals'!$L$9:$L$108,MATCH('Sort Men'!G75,'Names And Totals'!$H$9:$H$108,0))</f>
        <v>#N/A</v>
      </c>
      <c r="L75" s="31" t="e">
        <f>INDEX('Names And Totals'!$M$9:$M$108,MATCH('Sort Men'!G75,'Names And Totals'!$H$9:$H$108,0))</f>
        <v>#N/A</v>
      </c>
      <c r="M75" s="298" t="e">
        <f>INDEX('Names And Totals'!$N$9:$N$108,MATCH('Sort Men'!G75,'Names And Totals'!$H$9:$H$108,0))</f>
        <v>#N/A</v>
      </c>
      <c r="N75" s="143"/>
      <c r="O75" s="23" t="e">
        <f>INDEX('Names And Totals'!$R$9:$R$108,MATCH('Sort Men'!G75,'Names And Totals'!$H$9:$H$108,0))</f>
        <v>#N/A</v>
      </c>
      <c r="P75" s="298" t="e">
        <f>INDEX('Names And Totals'!$S$9:$S$108,MATCH('Sort Men'!G75,'Names And Totals'!$H$9:$H$108,0))</f>
        <v>#N/A</v>
      </c>
      <c r="Q75" s="682" t="e">
        <f>INDEX(Masters!$BK$12:$BK$57,MATCH('Sort Men'!B75,Masters!$B$12:$B$57,0))</f>
        <v>#N/A</v>
      </c>
    </row>
    <row r="76" spans="1:17" x14ac:dyDescent="0.2">
      <c r="A76" s="72" t="e">
        <f>INDEX('Names And Totals'!$A$9:$A$108,MATCH('Sort Men'!G76,'Names And Totals'!$H$9:$H$108,0))</f>
        <v>#N/A</v>
      </c>
      <c r="B76" s="88" t="e">
        <f>INDEX('Names And Totals'!$B$9:$B$108,MATCH('Sort Men'!G76,'Names And Totals'!$H$9:$H$108,0))</f>
        <v>#N/A</v>
      </c>
      <c r="C76" s="88" t="e">
        <f>INDEX('Names And Totals'!$C$9:$C$108,MATCH('Sort Men'!G76,'Names And Totals'!$H$9:$H$108,0))</f>
        <v>#N/A</v>
      </c>
      <c r="D76" s="88" t="e">
        <f>INDEX('Names And Totals'!$D$9:$D$108,MATCH('Sort Men'!G76,'Names And Totals'!$H$9:$H$108,0))</f>
        <v>#N/A</v>
      </c>
      <c r="E76" s="88"/>
      <c r="F76" s="88"/>
      <c r="G76" s="88">
        <v>71</v>
      </c>
      <c r="H76" s="21" t="e">
        <f>INDEX('Names And Totals'!$I$9:$I$108,MATCH('Sort Men'!G76,'Names And Totals'!$H$9:$H$108,0))</f>
        <v>#N/A</v>
      </c>
      <c r="I76" s="21" t="e">
        <f>INDEX('Names And Totals'!$J$9:$J$108,MATCH('Sort Men'!G76,'Names And Totals'!$H$9:$H$108,0))</f>
        <v>#N/A</v>
      </c>
      <c r="J76" s="21" t="e">
        <f>INDEX('Names And Totals'!$K$9:$K$108,MATCH('Sort Men'!G76,'Names And Totals'!$H$9:$H$108,0))</f>
        <v>#N/A</v>
      </c>
      <c r="K76" s="304" t="e">
        <f>INDEX('Names And Totals'!$L$9:$L$108,MATCH('Sort Men'!G76,'Names And Totals'!$H$9:$H$108,0))</f>
        <v>#N/A</v>
      </c>
      <c r="L76" s="21" t="e">
        <f>INDEX('Names And Totals'!$M$9:$M$108,MATCH('Sort Men'!G76,'Names And Totals'!$H$9:$H$108,0))</f>
        <v>#N/A</v>
      </c>
      <c r="M76" s="297" t="e">
        <f>INDEX('Names And Totals'!$N$9:$N$108,MATCH('Sort Men'!G76,'Names And Totals'!$H$9:$H$108,0))</f>
        <v>#N/A</v>
      </c>
      <c r="N76" s="143"/>
      <c r="O76" s="22" t="e">
        <f>INDEX('Names And Totals'!$R$9:$R$108,MATCH('Sort Men'!G76,'Names And Totals'!$H$9:$H$108,0))</f>
        <v>#N/A</v>
      </c>
      <c r="P76" s="297" t="e">
        <f>INDEX('Names And Totals'!$S$9:$S$108,MATCH('Sort Men'!G76,'Names And Totals'!$H$9:$H$108,0))</f>
        <v>#N/A</v>
      </c>
      <c r="Q76" s="682" t="e">
        <f>INDEX(Masters!$BK$12:$BK$57,MATCH('Sort Men'!B76,Masters!$B$12:$B$57,0))</f>
        <v>#N/A</v>
      </c>
    </row>
    <row r="77" spans="1:17" x14ac:dyDescent="0.2">
      <c r="A77" s="77" t="e">
        <f>INDEX('Names And Totals'!$A$9:$A$108,MATCH('Sort Men'!G77,'Names And Totals'!$H$9:$H$108,0))</f>
        <v>#N/A</v>
      </c>
      <c r="B77" s="89" t="e">
        <f>INDEX('Names And Totals'!$B$9:$B$108,MATCH('Sort Men'!G77,'Names And Totals'!$H$9:$H$108,0))</f>
        <v>#N/A</v>
      </c>
      <c r="C77" s="89" t="e">
        <f>INDEX('Names And Totals'!$C$9:$C$108,MATCH('Sort Men'!G77,'Names And Totals'!$H$9:$H$108,0))</f>
        <v>#N/A</v>
      </c>
      <c r="D77" s="89" t="e">
        <f>INDEX('Names And Totals'!$D$9:$D$108,MATCH('Sort Men'!G77,'Names And Totals'!$H$9:$H$108,0))</f>
        <v>#N/A</v>
      </c>
      <c r="E77" s="89"/>
      <c r="F77" s="89"/>
      <c r="G77" s="89">
        <v>72</v>
      </c>
      <c r="H77" s="31" t="e">
        <f>INDEX('Names And Totals'!$I$9:$I$108,MATCH('Sort Men'!G77,'Names And Totals'!$H$9:$H$108,0))</f>
        <v>#N/A</v>
      </c>
      <c r="I77" s="31" t="e">
        <f>INDEX('Names And Totals'!$J$9:$J$108,MATCH('Sort Men'!G77,'Names And Totals'!$H$9:$H$108,0))</f>
        <v>#N/A</v>
      </c>
      <c r="J77" s="31" t="e">
        <f>INDEX('Names And Totals'!$K$9:$K$108,MATCH('Sort Men'!G77,'Names And Totals'!$H$9:$H$108,0))</f>
        <v>#N/A</v>
      </c>
      <c r="K77" s="305" t="e">
        <f>INDEX('Names And Totals'!$L$9:$L$108,MATCH('Sort Men'!G77,'Names And Totals'!$H$9:$H$108,0))</f>
        <v>#N/A</v>
      </c>
      <c r="L77" s="31" t="e">
        <f>INDEX('Names And Totals'!$M$9:$M$108,MATCH('Sort Men'!G77,'Names And Totals'!$H$9:$H$108,0))</f>
        <v>#N/A</v>
      </c>
      <c r="M77" s="298" t="e">
        <f>INDEX('Names And Totals'!$N$9:$N$108,MATCH('Sort Men'!G77,'Names And Totals'!$H$9:$H$108,0))</f>
        <v>#N/A</v>
      </c>
      <c r="N77" s="143"/>
      <c r="O77" s="23" t="e">
        <f>INDEX('Names And Totals'!$R$9:$R$108,MATCH('Sort Men'!G77,'Names And Totals'!$H$9:$H$108,0))</f>
        <v>#N/A</v>
      </c>
      <c r="P77" s="298" t="e">
        <f>INDEX('Names And Totals'!$S$9:$S$108,MATCH('Sort Men'!G77,'Names And Totals'!$H$9:$H$108,0))</f>
        <v>#N/A</v>
      </c>
      <c r="Q77" s="682" t="e">
        <f>INDEX(Masters!$BK$12:$BK$57,MATCH('Sort Men'!B77,Masters!$B$12:$B$57,0))</f>
        <v>#N/A</v>
      </c>
    </row>
    <row r="78" spans="1:17" x14ac:dyDescent="0.2">
      <c r="A78" s="72" t="e">
        <f>INDEX('Names And Totals'!$A$9:$A$108,MATCH('Sort Men'!G78,'Names And Totals'!$H$9:$H$108,0))</f>
        <v>#N/A</v>
      </c>
      <c r="B78" s="88" t="e">
        <f>INDEX('Names And Totals'!$B$9:$B$108,MATCH('Sort Men'!G78,'Names And Totals'!$H$9:$H$108,0))</f>
        <v>#N/A</v>
      </c>
      <c r="C78" s="88" t="e">
        <f>INDEX('Names And Totals'!$C$9:$C$108,MATCH('Sort Men'!G78,'Names And Totals'!$H$9:$H$108,0))</f>
        <v>#N/A</v>
      </c>
      <c r="D78" s="88" t="e">
        <f>INDEX('Names And Totals'!$D$9:$D$108,MATCH('Sort Men'!G78,'Names And Totals'!$H$9:$H$108,0))</f>
        <v>#N/A</v>
      </c>
      <c r="E78" s="88"/>
      <c r="F78" s="88"/>
      <c r="G78" s="88">
        <v>73</v>
      </c>
      <c r="H78" s="21" t="e">
        <f>INDEX('Names And Totals'!$I$9:$I$108,MATCH('Sort Men'!G78,'Names And Totals'!$H$9:$H$108,0))</f>
        <v>#N/A</v>
      </c>
      <c r="I78" s="21" t="e">
        <f>INDEX('Names And Totals'!$J$9:$J$108,MATCH('Sort Men'!G78,'Names And Totals'!$H$9:$H$108,0))</f>
        <v>#N/A</v>
      </c>
      <c r="J78" s="21" t="e">
        <f>INDEX('Names And Totals'!$K$9:$K$108,MATCH('Sort Men'!G78,'Names And Totals'!$H$9:$H$108,0))</f>
        <v>#N/A</v>
      </c>
      <c r="K78" s="304" t="e">
        <f>INDEX('Names And Totals'!$L$9:$L$108,MATCH('Sort Men'!G78,'Names And Totals'!$H$9:$H$108,0))</f>
        <v>#N/A</v>
      </c>
      <c r="L78" s="21" t="e">
        <f>INDEX('Names And Totals'!$M$9:$M$108,MATCH('Sort Men'!G78,'Names And Totals'!$H$9:$H$108,0))</f>
        <v>#N/A</v>
      </c>
      <c r="M78" s="297" t="e">
        <f>INDEX('Names And Totals'!$N$9:$N$108,MATCH('Sort Men'!G78,'Names And Totals'!$H$9:$H$108,0))</f>
        <v>#N/A</v>
      </c>
      <c r="N78" s="143"/>
      <c r="O78" s="22" t="e">
        <f>INDEX('Names And Totals'!$R$9:$R$108,MATCH('Sort Men'!G78,'Names And Totals'!$H$9:$H$108,0))</f>
        <v>#N/A</v>
      </c>
      <c r="P78" s="297" t="e">
        <f>INDEX('Names And Totals'!$S$9:$S$108,MATCH('Sort Men'!G78,'Names And Totals'!$H$9:$H$108,0))</f>
        <v>#N/A</v>
      </c>
      <c r="Q78" s="682" t="e">
        <f>INDEX(Masters!$BK$12:$BK$57,MATCH('Sort Men'!B78,Masters!$B$12:$B$57,0))</f>
        <v>#N/A</v>
      </c>
    </row>
    <row r="79" spans="1:17" x14ac:dyDescent="0.2">
      <c r="A79" s="77" t="e">
        <f>INDEX('Names And Totals'!$A$9:$A$108,MATCH('Sort Men'!G79,'Names And Totals'!$H$9:$H$108,0))</f>
        <v>#N/A</v>
      </c>
      <c r="B79" s="89" t="e">
        <f>INDEX('Names And Totals'!$B$9:$B$108,MATCH('Sort Men'!G79,'Names And Totals'!$H$9:$H$108,0))</f>
        <v>#N/A</v>
      </c>
      <c r="C79" s="89" t="e">
        <f>INDEX('Names And Totals'!$C$9:$C$108,MATCH('Sort Men'!G79,'Names And Totals'!$H$9:$H$108,0))</f>
        <v>#N/A</v>
      </c>
      <c r="D79" s="89" t="e">
        <f>INDEX('Names And Totals'!$D$9:$D$108,MATCH('Sort Men'!G79,'Names And Totals'!$H$9:$H$108,0))</f>
        <v>#N/A</v>
      </c>
      <c r="E79" s="89"/>
      <c r="F79" s="89"/>
      <c r="G79" s="89">
        <v>74</v>
      </c>
      <c r="H79" s="31" t="e">
        <f>INDEX('Names And Totals'!$I$9:$I$108,MATCH('Sort Men'!G79,'Names And Totals'!$H$9:$H$108,0))</f>
        <v>#N/A</v>
      </c>
      <c r="I79" s="31" t="e">
        <f>INDEX('Names And Totals'!$J$9:$J$108,MATCH('Sort Men'!G79,'Names And Totals'!$H$9:$H$108,0))</f>
        <v>#N/A</v>
      </c>
      <c r="J79" s="31" t="e">
        <f>INDEX('Names And Totals'!$K$9:$K$108,MATCH('Sort Men'!G79,'Names And Totals'!$H$9:$H$108,0))</f>
        <v>#N/A</v>
      </c>
      <c r="K79" s="305" t="e">
        <f>INDEX('Names And Totals'!$L$9:$L$108,MATCH('Sort Men'!G79,'Names And Totals'!$H$9:$H$108,0))</f>
        <v>#N/A</v>
      </c>
      <c r="L79" s="31" t="e">
        <f>INDEX('Names And Totals'!$M$9:$M$108,MATCH('Sort Men'!G79,'Names And Totals'!$H$9:$H$108,0))</f>
        <v>#N/A</v>
      </c>
      <c r="M79" s="298" t="e">
        <f>INDEX('Names And Totals'!$N$9:$N$108,MATCH('Sort Men'!G79,'Names And Totals'!$H$9:$H$108,0))</f>
        <v>#N/A</v>
      </c>
      <c r="N79" s="143"/>
      <c r="O79" s="23" t="e">
        <f>INDEX('Names And Totals'!$R$9:$R$108,MATCH('Sort Men'!G79,'Names And Totals'!$H$9:$H$108,0))</f>
        <v>#N/A</v>
      </c>
      <c r="P79" s="298" t="e">
        <f>INDEX('Names And Totals'!$S$9:$S$108,MATCH('Sort Men'!G79,'Names And Totals'!$H$9:$H$108,0))</f>
        <v>#N/A</v>
      </c>
      <c r="Q79" s="682" t="e">
        <f>INDEX(Masters!$BK$12:$BK$57,MATCH('Sort Men'!B79,Masters!$B$12:$B$57,0))</f>
        <v>#N/A</v>
      </c>
    </row>
    <row r="80" spans="1:17" x14ac:dyDescent="0.2">
      <c r="A80" s="72" t="e">
        <f>INDEX('Names And Totals'!$A$9:$A$108,MATCH('Sort Men'!G80,'Names And Totals'!$H$9:$H$108,0))</f>
        <v>#N/A</v>
      </c>
      <c r="B80" s="88" t="e">
        <f>INDEX('Names And Totals'!$B$9:$B$108,MATCH('Sort Men'!G80,'Names And Totals'!$H$9:$H$108,0))</f>
        <v>#N/A</v>
      </c>
      <c r="C80" s="88" t="e">
        <f>INDEX('Names And Totals'!$C$9:$C$108,MATCH('Sort Men'!G80,'Names And Totals'!$H$9:$H$108,0))</f>
        <v>#N/A</v>
      </c>
      <c r="D80" s="88" t="e">
        <f>INDEX('Names And Totals'!$D$9:$D$108,MATCH('Sort Men'!G80,'Names And Totals'!$H$9:$H$108,0))</f>
        <v>#N/A</v>
      </c>
      <c r="E80" s="88"/>
      <c r="F80" s="88"/>
      <c r="G80" s="88">
        <v>75</v>
      </c>
      <c r="H80" s="21" t="e">
        <f>INDEX('Names And Totals'!$I$9:$I$108,MATCH('Sort Men'!G80,'Names And Totals'!$H$9:$H$108,0))</f>
        <v>#N/A</v>
      </c>
      <c r="I80" s="21" t="e">
        <f>INDEX('Names And Totals'!$J$9:$J$108,MATCH('Sort Men'!G80,'Names And Totals'!$H$9:$H$108,0))</f>
        <v>#N/A</v>
      </c>
      <c r="J80" s="21" t="e">
        <f>INDEX('Names And Totals'!$K$9:$K$108,MATCH('Sort Men'!G80,'Names And Totals'!$H$9:$H$108,0))</f>
        <v>#N/A</v>
      </c>
      <c r="K80" s="304" t="e">
        <f>INDEX('Names And Totals'!$L$9:$L$108,MATCH('Sort Men'!G80,'Names And Totals'!$H$9:$H$108,0))</f>
        <v>#N/A</v>
      </c>
      <c r="L80" s="21" t="e">
        <f>INDEX('Names And Totals'!$M$9:$M$108,MATCH('Sort Men'!G80,'Names And Totals'!$H$9:$H$108,0))</f>
        <v>#N/A</v>
      </c>
      <c r="M80" s="297" t="e">
        <f>INDEX('Names And Totals'!$N$9:$N$108,MATCH('Sort Men'!G80,'Names And Totals'!$H$9:$H$108,0))</f>
        <v>#N/A</v>
      </c>
      <c r="N80" s="143"/>
      <c r="O80" s="22" t="e">
        <f>INDEX('Names And Totals'!$R$9:$R$108,MATCH('Sort Men'!G80,'Names And Totals'!$H$9:$H$108,0))</f>
        <v>#N/A</v>
      </c>
      <c r="P80" s="297" t="e">
        <f>INDEX('Names And Totals'!$S$9:$S$108,MATCH('Sort Men'!G80,'Names And Totals'!$H$9:$H$108,0))</f>
        <v>#N/A</v>
      </c>
      <c r="Q80" s="682" t="e">
        <f>INDEX(Masters!$BK$12:$BK$57,MATCH('Sort Men'!B80,Masters!$B$12:$B$57,0))</f>
        <v>#N/A</v>
      </c>
    </row>
    <row r="81" spans="1:17" x14ac:dyDescent="0.2">
      <c r="A81" s="77" t="e">
        <f>INDEX('Names And Totals'!$A$9:$A$108,MATCH('Sort Men'!G81,'Names And Totals'!$H$9:$H$108,0))</f>
        <v>#N/A</v>
      </c>
      <c r="B81" s="89" t="e">
        <f>INDEX('Names And Totals'!$B$9:$B$108,MATCH('Sort Men'!G81,'Names And Totals'!$H$9:$H$108,0))</f>
        <v>#N/A</v>
      </c>
      <c r="C81" s="89" t="e">
        <f>INDEX('Names And Totals'!$C$9:$C$108,MATCH('Sort Men'!G81,'Names And Totals'!$H$9:$H$108,0))</f>
        <v>#N/A</v>
      </c>
      <c r="D81" s="89" t="e">
        <f>INDEX('Names And Totals'!$D$9:$D$108,MATCH('Sort Men'!G81,'Names And Totals'!$H$9:$H$108,0))</f>
        <v>#N/A</v>
      </c>
      <c r="E81" s="89"/>
      <c r="F81" s="89"/>
      <c r="G81" s="89">
        <v>76</v>
      </c>
      <c r="H81" s="31" t="e">
        <f>INDEX('Names And Totals'!$I$9:$I$108,MATCH('Sort Men'!G81,'Names And Totals'!$H$9:$H$108,0))</f>
        <v>#N/A</v>
      </c>
      <c r="I81" s="31" t="e">
        <f>INDEX('Names And Totals'!$J$9:$J$108,MATCH('Sort Men'!G81,'Names And Totals'!$H$9:$H$108,0))</f>
        <v>#N/A</v>
      </c>
      <c r="J81" s="31" t="e">
        <f>INDEX('Names And Totals'!$K$9:$K$108,MATCH('Sort Men'!G81,'Names And Totals'!$H$9:$H$108,0))</f>
        <v>#N/A</v>
      </c>
      <c r="K81" s="305" t="e">
        <f>INDEX('Names And Totals'!$L$9:$L$108,MATCH('Sort Men'!G81,'Names And Totals'!$H$9:$H$108,0))</f>
        <v>#N/A</v>
      </c>
      <c r="L81" s="31" t="e">
        <f>INDEX('Names And Totals'!$M$9:$M$108,MATCH('Sort Men'!G81,'Names And Totals'!$H$9:$H$108,0))</f>
        <v>#N/A</v>
      </c>
      <c r="M81" s="298" t="e">
        <f>INDEX('Names And Totals'!$N$9:$N$108,MATCH('Sort Men'!G81,'Names And Totals'!$H$9:$H$108,0))</f>
        <v>#N/A</v>
      </c>
      <c r="N81" s="143"/>
      <c r="O81" s="23" t="e">
        <f>INDEX('Names And Totals'!$R$9:$R$108,MATCH('Sort Men'!G81,'Names And Totals'!$H$9:$H$108,0))</f>
        <v>#N/A</v>
      </c>
      <c r="P81" s="298" t="e">
        <f>INDEX('Names And Totals'!$S$9:$S$108,MATCH('Sort Men'!G81,'Names And Totals'!$H$9:$H$108,0))</f>
        <v>#N/A</v>
      </c>
      <c r="Q81" s="682" t="e">
        <f>INDEX(Masters!$BK$12:$BK$57,MATCH('Sort Men'!B81,Masters!$B$12:$B$57,0))</f>
        <v>#N/A</v>
      </c>
    </row>
    <row r="82" spans="1:17" x14ac:dyDescent="0.2">
      <c r="A82" s="72" t="e">
        <f>INDEX('Names And Totals'!$A$9:$A$108,MATCH('Sort Men'!G82,'Names And Totals'!$H$9:$H$108,0))</f>
        <v>#N/A</v>
      </c>
      <c r="B82" s="88" t="e">
        <f>INDEX('Names And Totals'!$B$9:$B$108,MATCH('Sort Men'!G82,'Names And Totals'!$H$9:$H$108,0))</f>
        <v>#N/A</v>
      </c>
      <c r="C82" s="88" t="e">
        <f>INDEX('Names And Totals'!$C$9:$C$108,MATCH('Sort Men'!G82,'Names And Totals'!$H$9:$H$108,0))</f>
        <v>#N/A</v>
      </c>
      <c r="D82" s="88" t="e">
        <f>INDEX('Names And Totals'!$D$9:$D$108,MATCH('Sort Men'!G82,'Names And Totals'!$H$9:$H$108,0))</f>
        <v>#N/A</v>
      </c>
      <c r="E82" s="88"/>
      <c r="F82" s="88"/>
      <c r="G82" s="88">
        <v>77</v>
      </c>
      <c r="H82" s="21" t="e">
        <f>INDEX('Names And Totals'!$I$9:$I$108,MATCH('Sort Men'!G82,'Names And Totals'!$H$9:$H$108,0))</f>
        <v>#N/A</v>
      </c>
      <c r="I82" s="21" t="e">
        <f>INDEX('Names And Totals'!$J$9:$J$108,MATCH('Sort Men'!G82,'Names And Totals'!$H$9:$H$108,0))</f>
        <v>#N/A</v>
      </c>
      <c r="J82" s="21" t="e">
        <f>INDEX('Names And Totals'!$K$9:$K$108,MATCH('Sort Men'!G82,'Names And Totals'!$H$9:$H$108,0))</f>
        <v>#N/A</v>
      </c>
      <c r="K82" s="304" t="e">
        <f>INDEX('Names And Totals'!$L$9:$L$108,MATCH('Sort Men'!G82,'Names And Totals'!$H$9:$H$108,0))</f>
        <v>#N/A</v>
      </c>
      <c r="L82" s="21" t="e">
        <f>INDEX('Names And Totals'!$M$9:$M$108,MATCH('Sort Men'!G82,'Names And Totals'!$H$9:$H$108,0))</f>
        <v>#N/A</v>
      </c>
      <c r="M82" s="297" t="e">
        <f>INDEX('Names And Totals'!$N$9:$N$108,MATCH('Sort Men'!G82,'Names And Totals'!$H$9:$H$108,0))</f>
        <v>#N/A</v>
      </c>
      <c r="N82" s="143"/>
      <c r="O82" s="22" t="e">
        <f>INDEX('Names And Totals'!$R$9:$R$108,MATCH('Sort Men'!G82,'Names And Totals'!$H$9:$H$108,0))</f>
        <v>#N/A</v>
      </c>
      <c r="P82" s="297" t="e">
        <f>INDEX('Names And Totals'!$S$9:$S$108,MATCH('Sort Men'!G82,'Names And Totals'!$H$9:$H$108,0))</f>
        <v>#N/A</v>
      </c>
      <c r="Q82" s="682" t="e">
        <f>INDEX(Masters!$BK$12:$BK$57,MATCH('Sort Men'!B82,Masters!$B$12:$B$57,0))</f>
        <v>#N/A</v>
      </c>
    </row>
    <row r="83" spans="1:17" x14ac:dyDescent="0.2">
      <c r="A83" s="77" t="e">
        <f>INDEX('Names And Totals'!$A$9:$A$108,MATCH('Sort Men'!G83,'Names And Totals'!$H$9:$H$108,0))</f>
        <v>#N/A</v>
      </c>
      <c r="B83" s="89" t="e">
        <f>INDEX('Names And Totals'!$B$9:$B$108,MATCH('Sort Men'!G83,'Names And Totals'!$H$9:$H$108,0))</f>
        <v>#N/A</v>
      </c>
      <c r="C83" s="89" t="e">
        <f>INDEX('Names And Totals'!$C$9:$C$108,MATCH('Sort Men'!G83,'Names And Totals'!$H$9:$H$108,0))</f>
        <v>#N/A</v>
      </c>
      <c r="D83" s="89" t="e">
        <f>INDEX('Names And Totals'!$D$9:$D$108,MATCH('Sort Men'!G83,'Names And Totals'!$H$9:$H$108,0))</f>
        <v>#N/A</v>
      </c>
      <c r="E83" s="89"/>
      <c r="F83" s="89"/>
      <c r="G83" s="89">
        <v>78</v>
      </c>
      <c r="H83" s="31" t="e">
        <f>INDEX('Names And Totals'!$I$9:$I$108,MATCH('Sort Men'!G83,'Names And Totals'!$H$9:$H$108,0))</f>
        <v>#N/A</v>
      </c>
      <c r="I83" s="31" t="e">
        <f>INDEX('Names And Totals'!$J$9:$J$108,MATCH('Sort Men'!G83,'Names And Totals'!$H$9:$H$108,0))</f>
        <v>#N/A</v>
      </c>
      <c r="J83" s="31" t="e">
        <f>INDEX('Names And Totals'!$K$9:$K$108,MATCH('Sort Men'!G83,'Names And Totals'!$H$9:$H$108,0))</f>
        <v>#N/A</v>
      </c>
      <c r="K83" s="305" t="e">
        <f>INDEX('Names And Totals'!$L$9:$L$108,MATCH('Sort Men'!G83,'Names And Totals'!$H$9:$H$108,0))</f>
        <v>#N/A</v>
      </c>
      <c r="L83" s="31" t="e">
        <f>INDEX('Names And Totals'!$M$9:$M$108,MATCH('Sort Men'!G83,'Names And Totals'!$H$9:$H$108,0))</f>
        <v>#N/A</v>
      </c>
      <c r="M83" s="298" t="e">
        <f>INDEX('Names And Totals'!$N$9:$N$108,MATCH('Sort Men'!G83,'Names And Totals'!$H$9:$H$108,0))</f>
        <v>#N/A</v>
      </c>
      <c r="N83" s="143"/>
      <c r="O83" s="23" t="e">
        <f>INDEX('Names And Totals'!$R$9:$R$108,MATCH('Sort Men'!G83,'Names And Totals'!$H$9:$H$108,0))</f>
        <v>#N/A</v>
      </c>
      <c r="P83" s="298" t="e">
        <f>INDEX('Names And Totals'!$S$9:$S$108,MATCH('Sort Men'!G83,'Names And Totals'!$H$9:$H$108,0))</f>
        <v>#N/A</v>
      </c>
      <c r="Q83" s="682" t="e">
        <f>INDEX(Masters!$BK$12:$BK$57,MATCH('Sort Men'!B83,Masters!$B$12:$B$57,0))</f>
        <v>#N/A</v>
      </c>
    </row>
    <row r="84" spans="1:17" x14ac:dyDescent="0.2">
      <c r="A84" s="72" t="e">
        <f>INDEX('Names And Totals'!$A$9:$A$108,MATCH('Sort Men'!G84,'Names And Totals'!$H$9:$H$108,0))</f>
        <v>#N/A</v>
      </c>
      <c r="B84" s="88" t="e">
        <f>INDEX('Names And Totals'!$B$9:$B$108,MATCH('Sort Men'!G84,'Names And Totals'!$H$9:$H$108,0))</f>
        <v>#N/A</v>
      </c>
      <c r="C84" s="88" t="e">
        <f>INDEX('Names And Totals'!$C$9:$C$108,MATCH('Sort Men'!G84,'Names And Totals'!$H$9:$H$108,0))</f>
        <v>#N/A</v>
      </c>
      <c r="D84" s="88" t="e">
        <f>INDEX('Names And Totals'!$D$9:$D$108,MATCH('Sort Men'!G84,'Names And Totals'!$H$9:$H$108,0))</f>
        <v>#N/A</v>
      </c>
      <c r="E84" s="88"/>
      <c r="F84" s="88"/>
      <c r="G84" s="88">
        <v>79</v>
      </c>
      <c r="H84" s="21" t="e">
        <f>INDEX('Names And Totals'!$I$9:$I$108,MATCH('Sort Men'!G84,'Names And Totals'!$H$9:$H$108,0))</f>
        <v>#N/A</v>
      </c>
      <c r="I84" s="21" t="e">
        <f>INDEX('Names And Totals'!$J$9:$J$108,MATCH('Sort Men'!G84,'Names And Totals'!$H$9:$H$108,0))</f>
        <v>#N/A</v>
      </c>
      <c r="J84" s="21" t="e">
        <f>INDEX('Names And Totals'!$K$9:$K$108,MATCH('Sort Men'!G84,'Names And Totals'!$H$9:$H$108,0))</f>
        <v>#N/A</v>
      </c>
      <c r="K84" s="304" t="e">
        <f>INDEX('Names And Totals'!$L$9:$L$108,MATCH('Sort Men'!G84,'Names And Totals'!$H$9:$H$108,0))</f>
        <v>#N/A</v>
      </c>
      <c r="L84" s="21" t="e">
        <f>INDEX('Names And Totals'!$M$9:$M$108,MATCH('Sort Men'!G84,'Names And Totals'!$H$9:$H$108,0))</f>
        <v>#N/A</v>
      </c>
      <c r="M84" s="297" t="e">
        <f>INDEX('Names And Totals'!$N$9:$N$108,MATCH('Sort Men'!G84,'Names And Totals'!$H$9:$H$108,0))</f>
        <v>#N/A</v>
      </c>
      <c r="N84" s="143"/>
      <c r="O84" s="22" t="e">
        <f>INDEX('Names And Totals'!$R$9:$R$108,MATCH('Sort Men'!G84,'Names And Totals'!$H$9:$H$108,0))</f>
        <v>#N/A</v>
      </c>
      <c r="P84" s="297" t="e">
        <f>INDEX('Names And Totals'!$S$9:$S$108,MATCH('Sort Men'!G84,'Names And Totals'!$H$9:$H$108,0))</f>
        <v>#N/A</v>
      </c>
      <c r="Q84" s="682" t="e">
        <f>INDEX(Masters!$BK$12:$BK$57,MATCH('Sort Men'!B84,Masters!$B$12:$B$57,0))</f>
        <v>#N/A</v>
      </c>
    </row>
    <row r="85" spans="1:17" x14ac:dyDescent="0.2">
      <c r="A85" s="77" t="e">
        <f>INDEX('Names And Totals'!$A$9:$A$108,MATCH('Sort Men'!G85,'Names And Totals'!$H$9:$H$108,0))</f>
        <v>#N/A</v>
      </c>
      <c r="B85" s="89" t="e">
        <f>INDEX('Names And Totals'!$B$9:$B$108,MATCH('Sort Men'!G85,'Names And Totals'!$H$9:$H$108,0))</f>
        <v>#N/A</v>
      </c>
      <c r="C85" s="89" t="e">
        <f>INDEX('Names And Totals'!$C$9:$C$108,MATCH('Sort Men'!G85,'Names And Totals'!$H$9:$H$108,0))</f>
        <v>#N/A</v>
      </c>
      <c r="D85" s="89" t="e">
        <f>INDEX('Names And Totals'!$D$9:$D$108,MATCH('Sort Men'!G85,'Names And Totals'!$H$9:$H$108,0))</f>
        <v>#N/A</v>
      </c>
      <c r="E85" s="89"/>
      <c r="F85" s="89"/>
      <c r="G85" s="89">
        <v>80</v>
      </c>
      <c r="H85" s="31" t="e">
        <f>INDEX('Names And Totals'!$I$9:$I$108,MATCH('Sort Men'!G85,'Names And Totals'!$H$9:$H$108,0))</f>
        <v>#N/A</v>
      </c>
      <c r="I85" s="31" t="e">
        <f>INDEX('Names And Totals'!$J$9:$J$108,MATCH('Sort Men'!G85,'Names And Totals'!$H$9:$H$108,0))</f>
        <v>#N/A</v>
      </c>
      <c r="J85" s="31" t="e">
        <f>INDEX('Names And Totals'!$K$9:$K$108,MATCH('Sort Men'!G85,'Names And Totals'!$H$9:$H$108,0))</f>
        <v>#N/A</v>
      </c>
      <c r="K85" s="305" t="e">
        <f>INDEX('Names And Totals'!$L$9:$L$108,MATCH('Sort Men'!G85,'Names And Totals'!$H$9:$H$108,0))</f>
        <v>#N/A</v>
      </c>
      <c r="L85" s="31" t="e">
        <f>INDEX('Names And Totals'!$M$9:$M$108,MATCH('Sort Men'!G85,'Names And Totals'!$H$9:$H$108,0))</f>
        <v>#N/A</v>
      </c>
      <c r="M85" s="298" t="e">
        <f>INDEX('Names And Totals'!$N$9:$N$108,MATCH('Sort Men'!G85,'Names And Totals'!$H$9:$H$108,0))</f>
        <v>#N/A</v>
      </c>
      <c r="N85" s="143"/>
      <c r="O85" s="23" t="e">
        <f>INDEX('Names And Totals'!$R$9:$R$108,MATCH('Sort Men'!G85,'Names And Totals'!$H$9:$H$108,0))</f>
        <v>#N/A</v>
      </c>
      <c r="P85" s="298" t="e">
        <f>INDEX('Names And Totals'!$S$9:$S$108,MATCH('Sort Men'!G85,'Names And Totals'!$H$9:$H$108,0))</f>
        <v>#N/A</v>
      </c>
      <c r="Q85" s="682" t="e">
        <f>INDEX(Masters!$BK$12:$BK$57,MATCH('Sort Men'!B85,Masters!$B$12:$B$57,0))</f>
        <v>#N/A</v>
      </c>
    </row>
    <row r="86" spans="1:17" x14ac:dyDescent="0.2">
      <c r="A86" s="72" t="e">
        <f>INDEX('Names And Totals'!$A$9:$A$108,MATCH('Sort Men'!G86,'Names And Totals'!$H$9:$H$108,0))</f>
        <v>#N/A</v>
      </c>
      <c r="B86" s="88" t="e">
        <f>INDEX('Names And Totals'!$B$9:$B$108,MATCH('Sort Men'!G86,'Names And Totals'!$H$9:$H$108,0))</f>
        <v>#N/A</v>
      </c>
      <c r="C86" s="88" t="e">
        <f>INDEX('Names And Totals'!$C$9:$C$108,MATCH('Sort Men'!G86,'Names And Totals'!$H$9:$H$108,0))</f>
        <v>#N/A</v>
      </c>
      <c r="D86" s="88" t="e">
        <f>INDEX('Names And Totals'!$D$9:$D$108,MATCH('Sort Men'!G86,'Names And Totals'!$H$9:$H$108,0))</f>
        <v>#N/A</v>
      </c>
      <c r="E86" s="88"/>
      <c r="F86" s="88"/>
      <c r="G86" s="88">
        <v>81</v>
      </c>
      <c r="H86" s="21" t="e">
        <f>INDEX('Names And Totals'!$I$9:$I$108,MATCH('Sort Men'!G86,'Names And Totals'!$H$9:$H$108,0))</f>
        <v>#N/A</v>
      </c>
      <c r="I86" s="21" t="e">
        <f>INDEX('Names And Totals'!$J$9:$J$108,MATCH('Sort Men'!G86,'Names And Totals'!$H$9:$H$108,0))</f>
        <v>#N/A</v>
      </c>
      <c r="J86" s="21" t="e">
        <f>INDEX('Names And Totals'!$K$9:$K$108,MATCH('Sort Men'!G86,'Names And Totals'!$H$9:$H$108,0))</f>
        <v>#N/A</v>
      </c>
      <c r="K86" s="304" t="e">
        <f>INDEX('Names And Totals'!$L$9:$L$108,MATCH('Sort Men'!G86,'Names And Totals'!$H$9:$H$108,0))</f>
        <v>#N/A</v>
      </c>
      <c r="L86" s="21" t="e">
        <f>INDEX('Names And Totals'!$M$9:$M$108,MATCH('Sort Men'!G86,'Names And Totals'!$H$9:$H$108,0))</f>
        <v>#N/A</v>
      </c>
      <c r="M86" s="297" t="e">
        <f>INDEX('Names And Totals'!$N$9:$N$108,MATCH('Sort Men'!G86,'Names And Totals'!$H$9:$H$108,0))</f>
        <v>#N/A</v>
      </c>
      <c r="N86" s="143"/>
      <c r="O86" s="22" t="e">
        <f>INDEX('Names And Totals'!$R$9:$R$108,MATCH('Sort Men'!G86,'Names And Totals'!$H$9:$H$108,0))</f>
        <v>#N/A</v>
      </c>
      <c r="P86" s="297" t="e">
        <f>INDEX('Names And Totals'!$S$9:$S$108,MATCH('Sort Men'!G86,'Names And Totals'!$H$9:$H$108,0))</f>
        <v>#N/A</v>
      </c>
      <c r="Q86" s="682" t="e">
        <f>INDEX(Masters!$BK$12:$BK$57,MATCH('Sort Men'!B86,Masters!$B$12:$B$57,0))</f>
        <v>#N/A</v>
      </c>
    </row>
    <row r="87" spans="1:17" x14ac:dyDescent="0.2">
      <c r="A87" s="77" t="e">
        <f>INDEX('Names And Totals'!$A$9:$A$108,MATCH('Sort Men'!G87,'Names And Totals'!$H$9:$H$108,0))</f>
        <v>#N/A</v>
      </c>
      <c r="B87" s="89" t="e">
        <f>INDEX('Names And Totals'!$B$9:$B$108,MATCH('Sort Men'!G87,'Names And Totals'!$H$9:$H$108,0))</f>
        <v>#N/A</v>
      </c>
      <c r="C87" s="89" t="e">
        <f>INDEX('Names And Totals'!$C$9:$C$108,MATCH('Sort Men'!G87,'Names And Totals'!$H$9:$H$108,0))</f>
        <v>#N/A</v>
      </c>
      <c r="D87" s="89" t="e">
        <f>INDEX('Names And Totals'!$D$9:$D$108,MATCH('Sort Men'!G87,'Names And Totals'!$H$9:$H$108,0))</f>
        <v>#N/A</v>
      </c>
      <c r="E87" s="89"/>
      <c r="F87" s="89"/>
      <c r="G87" s="89">
        <v>82</v>
      </c>
      <c r="H87" s="31" t="e">
        <f>INDEX('Names And Totals'!$I$9:$I$108,MATCH('Sort Men'!G87,'Names And Totals'!$H$9:$H$108,0))</f>
        <v>#N/A</v>
      </c>
      <c r="I87" s="31" t="e">
        <f>INDEX('Names And Totals'!$J$9:$J$108,MATCH('Sort Men'!G87,'Names And Totals'!$H$9:$H$108,0))</f>
        <v>#N/A</v>
      </c>
      <c r="J87" s="31" t="e">
        <f>INDEX('Names And Totals'!$K$9:$K$108,MATCH('Sort Men'!G87,'Names And Totals'!$H$9:$H$108,0))</f>
        <v>#N/A</v>
      </c>
      <c r="K87" s="305" t="e">
        <f>INDEX('Names And Totals'!$L$9:$L$108,MATCH('Sort Men'!G87,'Names And Totals'!$H$9:$H$108,0))</f>
        <v>#N/A</v>
      </c>
      <c r="L87" s="31" t="e">
        <f>INDEX('Names And Totals'!$M$9:$M$108,MATCH('Sort Men'!G87,'Names And Totals'!$H$9:$H$108,0))</f>
        <v>#N/A</v>
      </c>
      <c r="M87" s="298" t="e">
        <f>INDEX('Names And Totals'!$N$9:$N$108,MATCH('Sort Men'!G87,'Names And Totals'!$H$9:$H$108,0))</f>
        <v>#N/A</v>
      </c>
      <c r="N87" s="143"/>
      <c r="O87" s="23" t="e">
        <f>INDEX('Names And Totals'!$R$9:$R$108,MATCH('Sort Men'!G87,'Names And Totals'!$H$9:$H$108,0))</f>
        <v>#N/A</v>
      </c>
      <c r="P87" s="298" t="e">
        <f>INDEX('Names And Totals'!$S$9:$S$108,MATCH('Sort Men'!G87,'Names And Totals'!$H$9:$H$108,0))</f>
        <v>#N/A</v>
      </c>
      <c r="Q87" s="682" t="e">
        <f>INDEX(Masters!$BK$12:$BK$57,MATCH('Sort Men'!B87,Masters!$B$12:$B$57,0))</f>
        <v>#N/A</v>
      </c>
    </row>
    <row r="88" spans="1:17" x14ac:dyDescent="0.2">
      <c r="A88" s="72" t="e">
        <f>INDEX('Names And Totals'!$A$9:$A$108,MATCH('Sort Men'!G88,'Names And Totals'!$H$9:$H$108,0))</f>
        <v>#N/A</v>
      </c>
      <c r="B88" s="88" t="e">
        <f>INDEX('Names And Totals'!$B$9:$B$108,MATCH('Sort Men'!G88,'Names And Totals'!$H$9:$H$108,0))</f>
        <v>#N/A</v>
      </c>
      <c r="C88" s="88" t="e">
        <f>INDEX('Names And Totals'!$C$9:$C$108,MATCH('Sort Men'!G88,'Names And Totals'!$H$9:$H$108,0))</f>
        <v>#N/A</v>
      </c>
      <c r="D88" s="88" t="e">
        <f>INDEX('Names And Totals'!$D$9:$D$108,MATCH('Sort Men'!G88,'Names And Totals'!$H$9:$H$108,0))</f>
        <v>#N/A</v>
      </c>
      <c r="E88" s="88"/>
      <c r="F88" s="88"/>
      <c r="G88" s="88">
        <v>83</v>
      </c>
      <c r="H88" s="21" t="e">
        <f>INDEX('Names And Totals'!$I$9:$I$108,MATCH('Sort Men'!G88,'Names And Totals'!$H$9:$H$108,0))</f>
        <v>#N/A</v>
      </c>
      <c r="I88" s="21" t="e">
        <f>INDEX('Names And Totals'!$J$9:$J$108,MATCH('Sort Men'!G88,'Names And Totals'!$H$9:$H$108,0))</f>
        <v>#N/A</v>
      </c>
      <c r="J88" s="21" t="e">
        <f>INDEX('Names And Totals'!$K$9:$K$108,MATCH('Sort Men'!G88,'Names And Totals'!$H$9:$H$108,0))</f>
        <v>#N/A</v>
      </c>
      <c r="K88" s="304" t="e">
        <f>INDEX('Names And Totals'!$L$9:$L$108,MATCH('Sort Men'!G88,'Names And Totals'!$H$9:$H$108,0))</f>
        <v>#N/A</v>
      </c>
      <c r="L88" s="21" t="e">
        <f>INDEX('Names And Totals'!$M$9:$M$108,MATCH('Sort Men'!G88,'Names And Totals'!$H$9:$H$108,0))</f>
        <v>#N/A</v>
      </c>
      <c r="M88" s="297" t="e">
        <f>INDEX('Names And Totals'!$N$9:$N$108,MATCH('Sort Men'!G88,'Names And Totals'!$H$9:$H$108,0))</f>
        <v>#N/A</v>
      </c>
      <c r="N88" s="143"/>
      <c r="O88" s="22" t="e">
        <f>INDEX('Names And Totals'!$R$9:$R$108,MATCH('Sort Men'!G88,'Names And Totals'!$H$9:$H$108,0))</f>
        <v>#N/A</v>
      </c>
      <c r="P88" s="297" t="e">
        <f>INDEX('Names And Totals'!$S$9:$S$108,MATCH('Sort Men'!G88,'Names And Totals'!$H$9:$H$108,0))</f>
        <v>#N/A</v>
      </c>
      <c r="Q88" s="682" t="e">
        <f>INDEX(Masters!$BK$12:$BK$57,MATCH('Sort Men'!B88,Masters!$B$12:$B$57,0))</f>
        <v>#N/A</v>
      </c>
    </row>
    <row r="89" spans="1:17" x14ac:dyDescent="0.2">
      <c r="A89" s="77" t="e">
        <f>INDEX('Names And Totals'!$A$9:$A$108,MATCH('Sort Men'!G89,'Names And Totals'!$H$9:$H$108,0))</f>
        <v>#N/A</v>
      </c>
      <c r="B89" s="89" t="e">
        <f>INDEX('Names And Totals'!$B$9:$B$108,MATCH('Sort Men'!G89,'Names And Totals'!$H$9:$H$108,0))</f>
        <v>#N/A</v>
      </c>
      <c r="C89" s="89" t="e">
        <f>INDEX('Names And Totals'!$C$9:$C$108,MATCH('Sort Men'!G89,'Names And Totals'!$H$9:$H$108,0))</f>
        <v>#N/A</v>
      </c>
      <c r="D89" s="89" t="e">
        <f>INDEX('Names And Totals'!$D$9:$D$108,MATCH('Sort Men'!G89,'Names And Totals'!$H$9:$H$108,0))</f>
        <v>#N/A</v>
      </c>
      <c r="E89" s="89"/>
      <c r="F89" s="89"/>
      <c r="G89" s="89">
        <v>84</v>
      </c>
      <c r="H89" s="31" t="e">
        <f>INDEX('Names And Totals'!$I$9:$I$108,MATCH('Sort Men'!G89,'Names And Totals'!$H$9:$H$108,0))</f>
        <v>#N/A</v>
      </c>
      <c r="I89" s="31" t="e">
        <f>INDEX('Names And Totals'!$J$9:$J$108,MATCH('Sort Men'!G89,'Names And Totals'!$H$9:$H$108,0))</f>
        <v>#N/A</v>
      </c>
      <c r="J89" s="31" t="e">
        <f>INDEX('Names And Totals'!$K$9:$K$108,MATCH('Sort Men'!G89,'Names And Totals'!$H$9:$H$108,0))</f>
        <v>#N/A</v>
      </c>
      <c r="K89" s="305" t="e">
        <f>INDEX('Names And Totals'!$L$9:$L$108,MATCH('Sort Men'!G89,'Names And Totals'!$H$9:$H$108,0))</f>
        <v>#N/A</v>
      </c>
      <c r="L89" s="31" t="e">
        <f>INDEX('Names And Totals'!$M$9:$M$108,MATCH('Sort Men'!G89,'Names And Totals'!$H$9:$H$108,0))</f>
        <v>#N/A</v>
      </c>
      <c r="M89" s="298" t="e">
        <f>INDEX('Names And Totals'!$N$9:$N$108,MATCH('Sort Men'!G89,'Names And Totals'!$H$9:$H$108,0))</f>
        <v>#N/A</v>
      </c>
      <c r="N89" s="143"/>
      <c r="O89" s="23" t="e">
        <f>INDEX('Names And Totals'!$R$9:$R$108,MATCH('Sort Men'!G89,'Names And Totals'!$H$9:$H$108,0))</f>
        <v>#N/A</v>
      </c>
      <c r="P89" s="298" t="e">
        <f>INDEX('Names And Totals'!$S$9:$S$108,MATCH('Sort Men'!G89,'Names And Totals'!$H$9:$H$108,0))</f>
        <v>#N/A</v>
      </c>
      <c r="Q89" s="682" t="e">
        <f>INDEX(Masters!$BK$12:$BK$57,MATCH('Sort Men'!B89,Masters!$B$12:$B$57,0))</f>
        <v>#N/A</v>
      </c>
    </row>
    <row r="90" spans="1:17" x14ac:dyDescent="0.2">
      <c r="A90" s="72" t="e">
        <f>INDEX('Names And Totals'!$A$9:$A$108,MATCH('Sort Men'!G90,'Names And Totals'!$H$9:$H$108,0))</f>
        <v>#N/A</v>
      </c>
      <c r="B90" s="88" t="e">
        <f>INDEX('Names And Totals'!$B$9:$B$108,MATCH('Sort Men'!G90,'Names And Totals'!$H$9:$H$108,0))</f>
        <v>#N/A</v>
      </c>
      <c r="C90" s="88" t="e">
        <f>INDEX('Names And Totals'!$C$9:$C$108,MATCH('Sort Men'!G90,'Names And Totals'!$H$9:$H$108,0))</f>
        <v>#N/A</v>
      </c>
      <c r="D90" s="88" t="e">
        <f>INDEX('Names And Totals'!$D$9:$D$108,MATCH('Sort Men'!G90,'Names And Totals'!$H$9:$H$108,0))</f>
        <v>#N/A</v>
      </c>
      <c r="E90" s="88"/>
      <c r="F90" s="88"/>
      <c r="G90" s="88">
        <v>85</v>
      </c>
      <c r="H90" s="21" t="e">
        <f>INDEX('Names And Totals'!$I$9:$I$108,MATCH('Sort Men'!G90,'Names And Totals'!$H$9:$H$108,0))</f>
        <v>#N/A</v>
      </c>
      <c r="I90" s="21" t="e">
        <f>INDEX('Names And Totals'!$J$9:$J$108,MATCH('Sort Men'!G90,'Names And Totals'!$H$9:$H$108,0))</f>
        <v>#N/A</v>
      </c>
      <c r="J90" s="21" t="e">
        <f>INDEX('Names And Totals'!$K$9:$K$108,MATCH('Sort Men'!G90,'Names And Totals'!$H$9:$H$108,0))</f>
        <v>#N/A</v>
      </c>
      <c r="K90" s="304" t="e">
        <f>INDEX('Names And Totals'!$L$9:$L$108,MATCH('Sort Men'!G90,'Names And Totals'!$H$9:$H$108,0))</f>
        <v>#N/A</v>
      </c>
      <c r="L90" s="21" t="e">
        <f>INDEX('Names And Totals'!$M$9:$M$108,MATCH('Sort Men'!G90,'Names And Totals'!$H$9:$H$108,0))</f>
        <v>#N/A</v>
      </c>
      <c r="M90" s="297" t="e">
        <f>INDEX('Names And Totals'!$N$9:$N$108,MATCH('Sort Men'!G90,'Names And Totals'!$H$9:$H$108,0))</f>
        <v>#N/A</v>
      </c>
      <c r="N90" s="143"/>
      <c r="O90" s="22" t="e">
        <f>INDEX('Names And Totals'!$R$9:$R$108,MATCH('Sort Men'!G90,'Names And Totals'!$H$9:$H$108,0))</f>
        <v>#N/A</v>
      </c>
      <c r="P90" s="297" t="e">
        <f>INDEX('Names And Totals'!$S$9:$S$108,MATCH('Sort Men'!G90,'Names And Totals'!$H$9:$H$108,0))</f>
        <v>#N/A</v>
      </c>
      <c r="Q90" s="682" t="e">
        <f>INDEX(Masters!$BK$12:$BK$57,MATCH('Sort Men'!B90,Masters!$B$12:$B$57,0))</f>
        <v>#N/A</v>
      </c>
    </row>
    <row r="91" spans="1:17" x14ac:dyDescent="0.2">
      <c r="A91" s="77" t="e">
        <f>INDEX('Names And Totals'!$A$9:$A$108,MATCH('Sort Men'!G91,'Names And Totals'!$H$9:$H$108,0))</f>
        <v>#N/A</v>
      </c>
      <c r="B91" s="89" t="e">
        <f>INDEX('Names And Totals'!$B$9:$B$108,MATCH('Sort Men'!G91,'Names And Totals'!$H$9:$H$108,0))</f>
        <v>#N/A</v>
      </c>
      <c r="C91" s="89" t="e">
        <f>INDEX('Names And Totals'!$C$9:$C$108,MATCH('Sort Men'!G91,'Names And Totals'!$H$9:$H$108,0))</f>
        <v>#N/A</v>
      </c>
      <c r="D91" s="89" t="e">
        <f>INDEX('Names And Totals'!$D$9:$D$108,MATCH('Sort Men'!G91,'Names And Totals'!$H$9:$H$108,0))</f>
        <v>#N/A</v>
      </c>
      <c r="E91" s="89"/>
      <c r="F91" s="89"/>
      <c r="G91" s="89">
        <v>86</v>
      </c>
      <c r="H91" s="31" t="e">
        <f>INDEX('Names And Totals'!$I$9:$I$108,MATCH('Sort Men'!G91,'Names And Totals'!$H$9:$H$108,0))</f>
        <v>#N/A</v>
      </c>
      <c r="I91" s="31" t="e">
        <f>INDEX('Names And Totals'!$J$9:$J$108,MATCH('Sort Men'!G91,'Names And Totals'!$H$9:$H$108,0))</f>
        <v>#N/A</v>
      </c>
      <c r="J91" s="31" t="e">
        <f>INDEX('Names And Totals'!$K$9:$K$108,MATCH('Sort Men'!G91,'Names And Totals'!$H$9:$H$108,0))</f>
        <v>#N/A</v>
      </c>
      <c r="K91" s="305" t="e">
        <f>INDEX('Names And Totals'!$L$9:$L$108,MATCH('Sort Men'!G91,'Names And Totals'!$H$9:$H$108,0))</f>
        <v>#N/A</v>
      </c>
      <c r="L91" s="31" t="e">
        <f>INDEX('Names And Totals'!$M$9:$M$108,MATCH('Sort Men'!G91,'Names And Totals'!$H$9:$H$108,0))</f>
        <v>#N/A</v>
      </c>
      <c r="M91" s="298" t="e">
        <f>INDEX('Names And Totals'!$N$9:$N$108,MATCH('Sort Men'!G91,'Names And Totals'!$H$9:$H$108,0))</f>
        <v>#N/A</v>
      </c>
      <c r="N91" s="143"/>
      <c r="O91" s="23" t="e">
        <f>INDEX('Names And Totals'!$R$9:$R$108,MATCH('Sort Men'!G91,'Names And Totals'!$H$9:$H$108,0))</f>
        <v>#N/A</v>
      </c>
      <c r="P91" s="298" t="e">
        <f>INDEX('Names And Totals'!$S$9:$S$108,MATCH('Sort Men'!G91,'Names And Totals'!$H$9:$H$108,0))</f>
        <v>#N/A</v>
      </c>
      <c r="Q91" s="682" t="e">
        <f>INDEX(Masters!$BK$12:$BK$57,MATCH('Sort Men'!B91,Masters!$B$12:$B$57,0))</f>
        <v>#N/A</v>
      </c>
    </row>
    <row r="92" spans="1:17" x14ac:dyDescent="0.2">
      <c r="A92" s="72" t="e">
        <f>INDEX('Names And Totals'!$A$9:$A$108,MATCH('Sort Men'!G92,'Names And Totals'!$H$9:$H$108,0))</f>
        <v>#N/A</v>
      </c>
      <c r="B92" s="88" t="e">
        <f>INDEX('Names And Totals'!$B$9:$B$108,MATCH('Sort Men'!G92,'Names And Totals'!$H$9:$H$108,0))</f>
        <v>#N/A</v>
      </c>
      <c r="C92" s="88" t="e">
        <f>INDEX('Names And Totals'!$C$9:$C$108,MATCH('Sort Men'!G92,'Names And Totals'!$H$9:$H$108,0))</f>
        <v>#N/A</v>
      </c>
      <c r="D92" s="88" t="e">
        <f>INDEX('Names And Totals'!$D$9:$D$108,MATCH('Sort Men'!G92,'Names And Totals'!$H$9:$H$108,0))</f>
        <v>#N/A</v>
      </c>
      <c r="E92" s="88"/>
      <c r="F92" s="88"/>
      <c r="G92" s="88">
        <v>87</v>
      </c>
      <c r="H92" s="21" t="e">
        <f>INDEX('Names And Totals'!$I$9:$I$108,MATCH('Sort Men'!G92,'Names And Totals'!$H$9:$H$108,0))</f>
        <v>#N/A</v>
      </c>
      <c r="I92" s="21" t="e">
        <f>INDEX('Names And Totals'!$J$9:$J$108,MATCH('Sort Men'!G92,'Names And Totals'!$H$9:$H$108,0))</f>
        <v>#N/A</v>
      </c>
      <c r="J92" s="21" t="e">
        <f>INDEX('Names And Totals'!$K$9:$K$108,MATCH('Sort Men'!G92,'Names And Totals'!$H$9:$H$108,0))</f>
        <v>#N/A</v>
      </c>
      <c r="K92" s="304" t="e">
        <f>INDEX('Names And Totals'!$L$9:$L$108,MATCH('Sort Men'!G92,'Names And Totals'!$H$9:$H$108,0))</f>
        <v>#N/A</v>
      </c>
      <c r="L92" s="21" t="e">
        <f>INDEX('Names And Totals'!$M$9:$M$108,MATCH('Sort Men'!G92,'Names And Totals'!$H$9:$H$108,0))</f>
        <v>#N/A</v>
      </c>
      <c r="M92" s="297" t="e">
        <f>INDEX('Names And Totals'!$N$9:$N$108,MATCH('Sort Men'!G92,'Names And Totals'!$H$9:$H$108,0))</f>
        <v>#N/A</v>
      </c>
      <c r="N92" s="143"/>
      <c r="O92" s="22" t="e">
        <f>INDEX('Names And Totals'!$R$9:$R$108,MATCH('Sort Men'!G92,'Names And Totals'!$H$9:$H$108,0))</f>
        <v>#N/A</v>
      </c>
      <c r="P92" s="297" t="e">
        <f>INDEX('Names And Totals'!$S$9:$S$108,MATCH('Sort Men'!G92,'Names And Totals'!$H$9:$H$108,0))</f>
        <v>#N/A</v>
      </c>
      <c r="Q92" s="682" t="e">
        <f>INDEX(Masters!$BK$12:$BK$57,MATCH('Sort Men'!B92,Masters!$B$12:$B$57,0))</f>
        <v>#N/A</v>
      </c>
    </row>
    <row r="93" spans="1:17" x14ac:dyDescent="0.2">
      <c r="A93" s="77" t="e">
        <f>INDEX('Names And Totals'!$A$9:$A$108,MATCH('Sort Men'!G93,'Names And Totals'!$H$9:$H$108,0))</f>
        <v>#N/A</v>
      </c>
      <c r="B93" s="89" t="e">
        <f>INDEX('Names And Totals'!$B$9:$B$108,MATCH('Sort Men'!G93,'Names And Totals'!$H$9:$H$108,0))</f>
        <v>#N/A</v>
      </c>
      <c r="C93" s="89" t="e">
        <f>INDEX('Names And Totals'!$C$9:$C$108,MATCH('Sort Men'!G93,'Names And Totals'!$H$9:$H$108,0))</f>
        <v>#N/A</v>
      </c>
      <c r="D93" s="89" t="e">
        <f>INDEX('Names And Totals'!$D$9:$D$108,MATCH('Sort Men'!G93,'Names And Totals'!$H$9:$H$108,0))</f>
        <v>#N/A</v>
      </c>
      <c r="E93" s="89"/>
      <c r="F93" s="89"/>
      <c r="G93" s="89">
        <v>88</v>
      </c>
      <c r="H93" s="31" t="e">
        <f>INDEX('Names And Totals'!$I$9:$I$108,MATCH('Sort Men'!G93,'Names And Totals'!$H$9:$H$108,0))</f>
        <v>#N/A</v>
      </c>
      <c r="I93" s="31" t="e">
        <f>INDEX('Names And Totals'!$J$9:$J$108,MATCH('Sort Men'!G93,'Names And Totals'!$H$9:$H$108,0))</f>
        <v>#N/A</v>
      </c>
      <c r="J93" s="31" t="e">
        <f>INDEX('Names And Totals'!$K$9:$K$108,MATCH('Sort Men'!G93,'Names And Totals'!$H$9:$H$108,0))</f>
        <v>#N/A</v>
      </c>
      <c r="K93" s="305" t="e">
        <f>INDEX('Names And Totals'!$L$9:$L$108,MATCH('Sort Men'!G93,'Names And Totals'!$H$9:$H$108,0))</f>
        <v>#N/A</v>
      </c>
      <c r="L93" s="31" t="e">
        <f>INDEX('Names And Totals'!$M$9:$M$108,MATCH('Sort Men'!G93,'Names And Totals'!$H$9:$H$108,0))</f>
        <v>#N/A</v>
      </c>
      <c r="M93" s="298" t="e">
        <f>INDEX('Names And Totals'!$N$9:$N$108,MATCH('Sort Men'!G93,'Names And Totals'!$H$9:$H$108,0))</f>
        <v>#N/A</v>
      </c>
      <c r="N93" s="143"/>
      <c r="O93" s="23" t="e">
        <f>INDEX('Names And Totals'!$R$9:$R$108,MATCH('Sort Men'!G93,'Names And Totals'!$H$9:$H$108,0))</f>
        <v>#N/A</v>
      </c>
      <c r="P93" s="298" t="e">
        <f>INDEX('Names And Totals'!$S$9:$S$108,MATCH('Sort Men'!G93,'Names And Totals'!$H$9:$H$108,0))</f>
        <v>#N/A</v>
      </c>
      <c r="Q93" s="682" t="e">
        <f>INDEX(Masters!$BK$12:$BK$57,MATCH('Sort Men'!B93,Masters!$B$12:$B$57,0))</f>
        <v>#N/A</v>
      </c>
    </row>
    <row r="94" spans="1:17" x14ac:dyDescent="0.2">
      <c r="A94" s="72" t="e">
        <f>INDEX('Names And Totals'!$A$9:$A$108,MATCH('Sort Men'!G94,'Names And Totals'!$H$9:$H$108,0))</f>
        <v>#N/A</v>
      </c>
      <c r="B94" s="88" t="e">
        <f>INDEX('Names And Totals'!$B$9:$B$108,MATCH('Sort Men'!G94,'Names And Totals'!$H$9:$H$108,0))</f>
        <v>#N/A</v>
      </c>
      <c r="C94" s="88" t="e">
        <f>INDEX('Names And Totals'!$C$9:$C$108,MATCH('Sort Men'!G94,'Names And Totals'!$H$9:$H$108,0))</f>
        <v>#N/A</v>
      </c>
      <c r="D94" s="88" t="e">
        <f>INDEX('Names And Totals'!$D$9:$D$108,MATCH('Sort Men'!G94,'Names And Totals'!$H$9:$H$108,0))</f>
        <v>#N/A</v>
      </c>
      <c r="E94" s="88"/>
      <c r="F94" s="88"/>
      <c r="G94" s="88">
        <v>89</v>
      </c>
      <c r="H94" s="21" t="e">
        <f>INDEX('Names And Totals'!$I$9:$I$108,MATCH('Sort Men'!G94,'Names And Totals'!$H$9:$H$108,0))</f>
        <v>#N/A</v>
      </c>
      <c r="I94" s="21" t="e">
        <f>INDEX('Names And Totals'!$J$9:$J$108,MATCH('Sort Men'!G94,'Names And Totals'!$H$9:$H$108,0))</f>
        <v>#N/A</v>
      </c>
      <c r="J94" s="21" t="e">
        <f>INDEX('Names And Totals'!$K$9:$K$108,MATCH('Sort Men'!G94,'Names And Totals'!$H$9:$H$108,0))</f>
        <v>#N/A</v>
      </c>
      <c r="K94" s="304" t="e">
        <f>INDEX('Names And Totals'!$L$9:$L$108,MATCH('Sort Men'!G94,'Names And Totals'!$H$9:$H$108,0))</f>
        <v>#N/A</v>
      </c>
      <c r="L94" s="21" t="e">
        <f>INDEX('Names And Totals'!$M$9:$M$108,MATCH('Sort Men'!G94,'Names And Totals'!$H$9:$H$108,0))</f>
        <v>#N/A</v>
      </c>
      <c r="M94" s="297" t="e">
        <f>INDEX('Names And Totals'!$N$9:$N$108,MATCH('Sort Men'!G94,'Names And Totals'!$H$9:$H$108,0))</f>
        <v>#N/A</v>
      </c>
      <c r="N94" s="143"/>
      <c r="O94" s="22" t="e">
        <f>INDEX('Names And Totals'!$R$9:$R$108,MATCH('Sort Men'!G94,'Names And Totals'!$H$9:$H$108,0))</f>
        <v>#N/A</v>
      </c>
      <c r="P94" s="297" t="e">
        <f>INDEX('Names And Totals'!$S$9:$S$108,MATCH('Sort Men'!G94,'Names And Totals'!$H$9:$H$108,0))</f>
        <v>#N/A</v>
      </c>
      <c r="Q94" s="682" t="e">
        <f>INDEX(Masters!$BK$12:$BK$57,MATCH('Sort Men'!B94,Masters!$B$12:$B$57,0))</f>
        <v>#N/A</v>
      </c>
    </row>
    <row r="95" spans="1:17" x14ac:dyDescent="0.2">
      <c r="A95" s="77" t="e">
        <f>INDEX('Names And Totals'!$A$9:$A$108,MATCH('Sort Men'!G95,'Names And Totals'!$H$9:$H$108,0))</f>
        <v>#N/A</v>
      </c>
      <c r="B95" s="89" t="e">
        <f>INDEX('Names And Totals'!$B$9:$B$108,MATCH('Sort Men'!G95,'Names And Totals'!$H$9:$H$108,0))</f>
        <v>#N/A</v>
      </c>
      <c r="C95" s="89" t="e">
        <f>INDEX('Names And Totals'!$C$9:$C$108,MATCH('Sort Men'!G95,'Names And Totals'!$H$9:$H$108,0))</f>
        <v>#N/A</v>
      </c>
      <c r="D95" s="89" t="e">
        <f>INDEX('Names And Totals'!$D$9:$D$108,MATCH('Sort Men'!G95,'Names And Totals'!$H$9:$H$108,0))</f>
        <v>#N/A</v>
      </c>
      <c r="E95" s="89"/>
      <c r="F95" s="89"/>
      <c r="G95" s="89">
        <v>90</v>
      </c>
      <c r="H95" s="31" t="e">
        <f>INDEX('Names And Totals'!$I$9:$I$108,MATCH('Sort Men'!G95,'Names And Totals'!$H$9:$H$108,0))</f>
        <v>#N/A</v>
      </c>
      <c r="I95" s="31" t="e">
        <f>INDEX('Names And Totals'!$J$9:$J$108,MATCH('Sort Men'!G95,'Names And Totals'!$H$9:$H$108,0))</f>
        <v>#N/A</v>
      </c>
      <c r="J95" s="31" t="e">
        <f>INDEX('Names And Totals'!$K$9:$K$108,MATCH('Sort Men'!G95,'Names And Totals'!$H$9:$H$108,0))</f>
        <v>#N/A</v>
      </c>
      <c r="K95" s="305" t="e">
        <f>INDEX('Names And Totals'!$L$9:$L$108,MATCH('Sort Men'!G95,'Names And Totals'!$H$9:$H$108,0))</f>
        <v>#N/A</v>
      </c>
      <c r="L95" s="31" t="e">
        <f>INDEX('Names And Totals'!$M$9:$M$108,MATCH('Sort Men'!G95,'Names And Totals'!$H$9:$H$108,0))</f>
        <v>#N/A</v>
      </c>
      <c r="M95" s="298" t="e">
        <f>INDEX('Names And Totals'!$N$9:$N$108,MATCH('Sort Men'!G95,'Names And Totals'!$H$9:$H$108,0))</f>
        <v>#N/A</v>
      </c>
      <c r="N95" s="143"/>
      <c r="O95" s="23" t="e">
        <f>INDEX('Names And Totals'!$R$9:$R$108,MATCH('Sort Men'!G95,'Names And Totals'!$H$9:$H$108,0))</f>
        <v>#N/A</v>
      </c>
      <c r="P95" s="298" t="e">
        <f>INDEX('Names And Totals'!$S$9:$S$108,MATCH('Sort Men'!G95,'Names And Totals'!$H$9:$H$108,0))</f>
        <v>#N/A</v>
      </c>
      <c r="Q95" s="682" t="e">
        <f>INDEX(Masters!$BK$12:$BK$57,MATCH('Sort Men'!B95,Masters!$B$12:$B$57,0))</f>
        <v>#N/A</v>
      </c>
    </row>
    <row r="96" spans="1:17" x14ac:dyDescent="0.2">
      <c r="A96" s="72" t="e">
        <f>INDEX('Names And Totals'!$A$9:$A$108,MATCH('Sort Men'!G96,'Names And Totals'!$H$9:$H$108,0))</f>
        <v>#N/A</v>
      </c>
      <c r="B96" s="88" t="e">
        <f>INDEX('Names And Totals'!$B$9:$B$108,MATCH('Sort Men'!G96,'Names And Totals'!$H$9:$H$108,0))</f>
        <v>#N/A</v>
      </c>
      <c r="C96" s="88" t="e">
        <f>INDEX('Names And Totals'!$C$9:$C$108,MATCH('Sort Men'!G96,'Names And Totals'!$H$9:$H$108,0))</f>
        <v>#N/A</v>
      </c>
      <c r="D96" s="88" t="e">
        <f>INDEX('Names And Totals'!$D$9:$D$108,MATCH('Sort Men'!G96,'Names And Totals'!$H$9:$H$108,0))</f>
        <v>#N/A</v>
      </c>
      <c r="E96" s="88"/>
      <c r="F96" s="88"/>
      <c r="G96" s="88">
        <v>91</v>
      </c>
      <c r="H96" s="21" t="e">
        <f>INDEX('Names And Totals'!$I$9:$I$108,MATCH('Sort Men'!G96,'Names And Totals'!$H$9:$H$108,0))</f>
        <v>#N/A</v>
      </c>
      <c r="I96" s="21" t="e">
        <f>INDEX('Names And Totals'!$J$9:$J$108,MATCH('Sort Men'!G96,'Names And Totals'!$H$9:$H$108,0))</f>
        <v>#N/A</v>
      </c>
      <c r="J96" s="21" t="e">
        <f>INDEX('Names And Totals'!$K$9:$K$108,MATCH('Sort Men'!G96,'Names And Totals'!$H$9:$H$108,0))</f>
        <v>#N/A</v>
      </c>
      <c r="K96" s="304" t="e">
        <f>INDEX('Names And Totals'!$L$9:$L$108,MATCH('Sort Men'!G96,'Names And Totals'!$H$9:$H$108,0))</f>
        <v>#N/A</v>
      </c>
      <c r="L96" s="21" t="e">
        <f>INDEX('Names And Totals'!$M$9:$M$108,MATCH('Sort Men'!G96,'Names And Totals'!$H$9:$H$108,0))</f>
        <v>#N/A</v>
      </c>
      <c r="M96" s="297" t="e">
        <f>INDEX('Names And Totals'!$N$9:$N$108,MATCH('Sort Men'!G96,'Names And Totals'!$H$9:$H$108,0))</f>
        <v>#N/A</v>
      </c>
      <c r="N96" s="143"/>
      <c r="O96" s="22" t="e">
        <f>INDEX('Names And Totals'!$R$9:$R$108,MATCH('Sort Men'!G96,'Names And Totals'!$H$9:$H$108,0))</f>
        <v>#N/A</v>
      </c>
      <c r="P96" s="297" t="e">
        <f>INDEX('Names And Totals'!$S$9:$S$108,MATCH('Sort Men'!G96,'Names And Totals'!$H$9:$H$108,0))</f>
        <v>#N/A</v>
      </c>
      <c r="Q96" s="682" t="e">
        <f>INDEX(Masters!$BK$12:$BK$57,MATCH('Sort Men'!B96,Masters!$B$12:$B$57,0))</f>
        <v>#N/A</v>
      </c>
    </row>
    <row r="97" spans="1:17" x14ac:dyDescent="0.2">
      <c r="A97" s="77" t="e">
        <f>INDEX('Names And Totals'!$A$9:$A$108,MATCH('Sort Men'!G97,'Names And Totals'!$H$9:$H$108,0))</f>
        <v>#N/A</v>
      </c>
      <c r="B97" s="89" t="e">
        <f>INDEX('Names And Totals'!$B$9:$B$108,MATCH('Sort Men'!G97,'Names And Totals'!$H$9:$H$108,0))</f>
        <v>#N/A</v>
      </c>
      <c r="C97" s="89" t="e">
        <f>INDEX('Names And Totals'!$C$9:$C$108,MATCH('Sort Men'!G97,'Names And Totals'!$H$9:$H$108,0))</f>
        <v>#N/A</v>
      </c>
      <c r="D97" s="89" t="e">
        <f>INDEX('Names And Totals'!$D$9:$D$108,MATCH('Sort Men'!G97,'Names And Totals'!$H$9:$H$108,0))</f>
        <v>#N/A</v>
      </c>
      <c r="E97" s="89"/>
      <c r="F97" s="89"/>
      <c r="G97" s="89">
        <v>92</v>
      </c>
      <c r="H97" s="31" t="e">
        <f>INDEX('Names And Totals'!$I$9:$I$108,MATCH('Sort Men'!G97,'Names And Totals'!$H$9:$H$108,0))</f>
        <v>#N/A</v>
      </c>
      <c r="I97" s="31" t="e">
        <f>INDEX('Names And Totals'!$J$9:$J$108,MATCH('Sort Men'!G97,'Names And Totals'!$H$9:$H$108,0))</f>
        <v>#N/A</v>
      </c>
      <c r="J97" s="31" t="e">
        <f>INDEX('Names And Totals'!$K$9:$K$108,MATCH('Sort Men'!G97,'Names And Totals'!$H$9:$H$108,0))</f>
        <v>#N/A</v>
      </c>
      <c r="K97" s="305" t="e">
        <f>INDEX('Names And Totals'!$L$9:$L$108,MATCH('Sort Men'!G97,'Names And Totals'!$H$9:$H$108,0))</f>
        <v>#N/A</v>
      </c>
      <c r="L97" s="31" t="e">
        <f>INDEX('Names And Totals'!$M$9:$M$108,MATCH('Sort Men'!G97,'Names And Totals'!$H$9:$H$108,0))</f>
        <v>#N/A</v>
      </c>
      <c r="M97" s="298" t="e">
        <f>INDEX('Names And Totals'!$N$9:$N$108,MATCH('Sort Men'!G97,'Names And Totals'!$H$9:$H$108,0))</f>
        <v>#N/A</v>
      </c>
      <c r="N97" s="143"/>
      <c r="O97" s="23" t="e">
        <f>INDEX('Names And Totals'!$R$9:$R$108,MATCH('Sort Men'!G97,'Names And Totals'!$H$9:$H$108,0))</f>
        <v>#N/A</v>
      </c>
      <c r="P97" s="298" t="e">
        <f>INDEX('Names And Totals'!$S$9:$S$108,MATCH('Sort Men'!G97,'Names And Totals'!$H$9:$H$108,0))</f>
        <v>#N/A</v>
      </c>
      <c r="Q97" s="682" t="e">
        <f>INDEX(Masters!$BK$12:$BK$57,MATCH('Sort Men'!B97,Masters!$B$12:$B$57,0))</f>
        <v>#N/A</v>
      </c>
    </row>
    <row r="98" spans="1:17" x14ac:dyDescent="0.2">
      <c r="A98" s="72" t="e">
        <f>INDEX('Names And Totals'!$A$9:$A$108,MATCH('Sort Men'!G98,'Names And Totals'!$H$9:$H$108,0))</f>
        <v>#N/A</v>
      </c>
      <c r="B98" s="88" t="e">
        <f>INDEX('Names And Totals'!$B$9:$B$108,MATCH('Sort Men'!G98,'Names And Totals'!$H$9:$H$108,0))</f>
        <v>#N/A</v>
      </c>
      <c r="C98" s="88" t="e">
        <f>INDEX('Names And Totals'!$C$9:$C$108,MATCH('Sort Men'!G98,'Names And Totals'!$H$9:$H$108,0))</f>
        <v>#N/A</v>
      </c>
      <c r="D98" s="88" t="e">
        <f>INDEX('Names And Totals'!$D$9:$D$108,MATCH('Sort Men'!G98,'Names And Totals'!$H$9:$H$108,0))</f>
        <v>#N/A</v>
      </c>
      <c r="E98" s="88"/>
      <c r="F98" s="88"/>
      <c r="G98" s="88">
        <v>93</v>
      </c>
      <c r="H98" s="21" t="e">
        <f>INDEX('Names And Totals'!$I$9:$I$108,MATCH('Sort Men'!G98,'Names And Totals'!$H$9:$H$108,0))</f>
        <v>#N/A</v>
      </c>
      <c r="I98" s="21" t="e">
        <f>INDEX('Names And Totals'!$J$9:$J$108,MATCH('Sort Men'!G98,'Names And Totals'!$H$9:$H$108,0))</f>
        <v>#N/A</v>
      </c>
      <c r="J98" s="21" t="e">
        <f>INDEX('Names And Totals'!$K$9:$K$108,MATCH('Sort Men'!G98,'Names And Totals'!$H$9:$H$108,0))</f>
        <v>#N/A</v>
      </c>
      <c r="K98" s="304" t="e">
        <f>INDEX('Names And Totals'!$L$9:$L$108,MATCH('Sort Men'!G98,'Names And Totals'!$H$9:$H$108,0))</f>
        <v>#N/A</v>
      </c>
      <c r="L98" s="21" t="e">
        <f>INDEX('Names And Totals'!$M$9:$M$108,MATCH('Sort Men'!G98,'Names And Totals'!$H$9:$H$108,0))</f>
        <v>#N/A</v>
      </c>
      <c r="M98" s="297" t="e">
        <f>INDEX('Names And Totals'!$N$9:$N$108,MATCH('Sort Men'!G98,'Names And Totals'!$H$9:$H$108,0))</f>
        <v>#N/A</v>
      </c>
      <c r="N98" s="143"/>
      <c r="O98" s="22" t="e">
        <f>INDEX('Names And Totals'!$R$9:$R$108,MATCH('Sort Men'!G98,'Names And Totals'!$H$9:$H$108,0))</f>
        <v>#N/A</v>
      </c>
      <c r="P98" s="297" t="e">
        <f>INDEX('Names And Totals'!$S$9:$S$108,MATCH('Sort Men'!G98,'Names And Totals'!$H$9:$H$108,0))</f>
        <v>#N/A</v>
      </c>
      <c r="Q98" s="682" t="e">
        <f>INDEX(Masters!$BK$12:$BK$57,MATCH('Sort Men'!B98,Masters!$B$12:$B$57,0))</f>
        <v>#N/A</v>
      </c>
    </row>
    <row r="99" spans="1:17" x14ac:dyDescent="0.2">
      <c r="A99" s="77" t="e">
        <f>INDEX('Names And Totals'!$A$9:$A$108,MATCH('Sort Men'!G99,'Names And Totals'!$H$9:$H$108,0))</f>
        <v>#N/A</v>
      </c>
      <c r="B99" s="89" t="e">
        <f>INDEX('Names And Totals'!$B$9:$B$108,MATCH('Sort Men'!G99,'Names And Totals'!$H$9:$H$108,0))</f>
        <v>#N/A</v>
      </c>
      <c r="C99" s="89" t="e">
        <f>INDEX('Names And Totals'!$C$9:$C$108,MATCH('Sort Men'!G99,'Names And Totals'!$H$9:$H$108,0))</f>
        <v>#N/A</v>
      </c>
      <c r="D99" s="89" t="e">
        <f>INDEX('Names And Totals'!$D$9:$D$108,MATCH('Sort Men'!G99,'Names And Totals'!$H$9:$H$108,0))</f>
        <v>#N/A</v>
      </c>
      <c r="E99" s="89"/>
      <c r="F99" s="89"/>
      <c r="G99" s="89">
        <v>94</v>
      </c>
      <c r="H99" s="31" t="e">
        <f>INDEX('Names And Totals'!$I$9:$I$108,MATCH('Sort Men'!G99,'Names And Totals'!$H$9:$H$108,0))</f>
        <v>#N/A</v>
      </c>
      <c r="I99" s="31" t="e">
        <f>INDEX('Names And Totals'!$J$9:$J$108,MATCH('Sort Men'!G99,'Names And Totals'!$H$9:$H$108,0))</f>
        <v>#N/A</v>
      </c>
      <c r="J99" s="31" t="e">
        <f>INDEX('Names And Totals'!$K$9:$K$108,MATCH('Sort Men'!G99,'Names And Totals'!$H$9:$H$108,0))</f>
        <v>#N/A</v>
      </c>
      <c r="K99" s="305" t="e">
        <f>INDEX('Names And Totals'!$L$9:$L$108,MATCH('Sort Men'!G99,'Names And Totals'!$H$9:$H$108,0))</f>
        <v>#N/A</v>
      </c>
      <c r="L99" s="31" t="e">
        <f>INDEX('Names And Totals'!$M$9:$M$108,MATCH('Sort Men'!G99,'Names And Totals'!$H$9:$H$108,0))</f>
        <v>#N/A</v>
      </c>
      <c r="M99" s="298" t="e">
        <f>INDEX('Names And Totals'!$N$9:$N$108,MATCH('Sort Men'!G99,'Names And Totals'!$H$9:$H$108,0))</f>
        <v>#N/A</v>
      </c>
      <c r="N99" s="143"/>
      <c r="O99" s="23" t="e">
        <f>INDEX('Names And Totals'!$R$9:$R$108,MATCH('Sort Men'!G99,'Names And Totals'!$H$9:$H$108,0))</f>
        <v>#N/A</v>
      </c>
      <c r="P99" s="298" t="e">
        <f>INDEX('Names And Totals'!$S$9:$S$108,MATCH('Sort Men'!G99,'Names And Totals'!$H$9:$H$108,0))</f>
        <v>#N/A</v>
      </c>
      <c r="Q99" s="682" t="e">
        <f>INDEX(Masters!$BK$12:$BK$57,MATCH('Sort Men'!B99,Masters!$B$12:$B$57,0))</f>
        <v>#N/A</v>
      </c>
    </row>
    <row r="100" spans="1:17" x14ac:dyDescent="0.2">
      <c r="A100" s="72" t="e">
        <f>INDEX('Names And Totals'!$A$9:$A$108,MATCH('Sort Men'!G100,'Names And Totals'!$H$9:$H$108,0))</f>
        <v>#N/A</v>
      </c>
      <c r="B100" s="88" t="e">
        <f>INDEX('Names And Totals'!$B$9:$B$108,MATCH('Sort Men'!G100,'Names And Totals'!$H$9:$H$108,0))</f>
        <v>#N/A</v>
      </c>
      <c r="C100" s="88" t="e">
        <f>INDEX('Names And Totals'!$C$9:$C$108,MATCH('Sort Men'!G100,'Names And Totals'!$H$9:$H$108,0))</f>
        <v>#N/A</v>
      </c>
      <c r="D100" s="88" t="e">
        <f>INDEX('Names And Totals'!$D$9:$D$108,MATCH('Sort Men'!G100,'Names And Totals'!$H$9:$H$108,0))</f>
        <v>#N/A</v>
      </c>
      <c r="E100" s="88"/>
      <c r="F100" s="88"/>
      <c r="G100" s="88">
        <v>95</v>
      </c>
      <c r="H100" s="21" t="e">
        <f>INDEX('Names And Totals'!$I$9:$I$108,MATCH('Sort Men'!G100,'Names And Totals'!$H$9:$H$108,0))</f>
        <v>#N/A</v>
      </c>
      <c r="I100" s="21" t="e">
        <f>INDEX('Names And Totals'!$J$9:$J$108,MATCH('Sort Men'!G100,'Names And Totals'!$H$9:$H$108,0))</f>
        <v>#N/A</v>
      </c>
      <c r="J100" s="21" t="e">
        <f>INDEX('Names And Totals'!$K$9:$K$108,MATCH('Sort Men'!G100,'Names And Totals'!$H$9:$H$108,0))</f>
        <v>#N/A</v>
      </c>
      <c r="K100" s="304" t="e">
        <f>INDEX('Names And Totals'!$L$9:$L$108,MATCH('Sort Men'!G100,'Names And Totals'!$H$9:$H$108,0))</f>
        <v>#N/A</v>
      </c>
      <c r="L100" s="21" t="e">
        <f>INDEX('Names And Totals'!$M$9:$M$108,MATCH('Sort Men'!G100,'Names And Totals'!$H$9:$H$108,0))</f>
        <v>#N/A</v>
      </c>
      <c r="M100" s="297" t="e">
        <f>INDEX('Names And Totals'!$N$9:$N$108,MATCH('Sort Men'!G100,'Names And Totals'!$H$9:$H$108,0))</f>
        <v>#N/A</v>
      </c>
      <c r="N100" s="143"/>
      <c r="O100" s="22" t="e">
        <f>INDEX('Names And Totals'!$R$9:$R$108,MATCH('Sort Men'!G100,'Names And Totals'!$H$9:$H$108,0))</f>
        <v>#N/A</v>
      </c>
      <c r="P100" s="297" t="e">
        <f>INDEX('Names And Totals'!$S$9:$S$108,MATCH('Sort Men'!G100,'Names And Totals'!$H$9:$H$108,0))</f>
        <v>#N/A</v>
      </c>
      <c r="Q100" s="682" t="e">
        <f>INDEX(Masters!$BK$12:$BK$57,MATCH('Sort Men'!B100,Masters!$B$12:$B$57,0))</f>
        <v>#N/A</v>
      </c>
    </row>
    <row r="101" spans="1:17" x14ac:dyDescent="0.2">
      <c r="A101" s="77" t="e">
        <f>INDEX('Names And Totals'!$A$9:$A$108,MATCH('Sort Men'!G101,'Names And Totals'!$H$9:$H$108,0))</f>
        <v>#N/A</v>
      </c>
      <c r="B101" s="89" t="e">
        <f>INDEX('Names And Totals'!$B$9:$B$108,MATCH('Sort Men'!G101,'Names And Totals'!$H$9:$H$108,0))</f>
        <v>#N/A</v>
      </c>
      <c r="C101" s="89" t="e">
        <f>INDEX('Names And Totals'!$C$9:$C$108,MATCH('Sort Men'!G101,'Names And Totals'!$H$9:$H$108,0))</f>
        <v>#N/A</v>
      </c>
      <c r="D101" s="89" t="e">
        <f>INDEX('Names And Totals'!$D$9:$D$108,MATCH('Sort Men'!G101,'Names And Totals'!$H$9:$H$108,0))</f>
        <v>#N/A</v>
      </c>
      <c r="E101" s="89"/>
      <c r="F101" s="89"/>
      <c r="G101" s="89">
        <v>96</v>
      </c>
      <c r="H101" s="31" t="e">
        <f>INDEX('Names And Totals'!$I$9:$I$108,MATCH('Sort Men'!G101,'Names And Totals'!$H$9:$H$108,0))</f>
        <v>#N/A</v>
      </c>
      <c r="I101" s="31" t="e">
        <f>INDEX('Names And Totals'!$J$9:$J$108,MATCH('Sort Men'!G101,'Names And Totals'!$H$9:$H$108,0))</f>
        <v>#N/A</v>
      </c>
      <c r="J101" s="31" t="e">
        <f>INDEX('Names And Totals'!$K$9:$K$108,MATCH('Sort Men'!G101,'Names And Totals'!$H$9:$H$108,0))</f>
        <v>#N/A</v>
      </c>
      <c r="K101" s="305" t="e">
        <f>INDEX('Names And Totals'!$L$9:$L$108,MATCH('Sort Men'!G101,'Names And Totals'!$H$9:$H$108,0))</f>
        <v>#N/A</v>
      </c>
      <c r="L101" s="31" t="e">
        <f>INDEX('Names And Totals'!$M$9:$M$108,MATCH('Sort Men'!G101,'Names And Totals'!$H$9:$H$108,0))</f>
        <v>#N/A</v>
      </c>
      <c r="M101" s="298" t="e">
        <f>INDEX('Names And Totals'!$N$9:$N$108,MATCH('Sort Men'!G101,'Names And Totals'!$H$9:$H$108,0))</f>
        <v>#N/A</v>
      </c>
      <c r="N101" s="143"/>
      <c r="O101" s="23" t="e">
        <f>INDEX('Names And Totals'!$R$9:$R$108,MATCH('Sort Men'!G101,'Names And Totals'!$H$9:$H$108,0))</f>
        <v>#N/A</v>
      </c>
      <c r="P101" s="298" t="e">
        <f>INDEX('Names And Totals'!$S$9:$S$108,MATCH('Sort Men'!G101,'Names And Totals'!$H$9:$H$108,0))</f>
        <v>#N/A</v>
      </c>
      <c r="Q101" s="682" t="e">
        <f>INDEX(Masters!$BK$12:$BK$57,MATCH('Sort Men'!B101,Masters!$B$12:$B$57,0))</f>
        <v>#N/A</v>
      </c>
    </row>
    <row r="102" spans="1:17" x14ac:dyDescent="0.2">
      <c r="A102" s="72" t="e">
        <f>INDEX('Names And Totals'!$A$9:$A$108,MATCH('Sort Men'!G102,'Names And Totals'!$H$9:$H$108,0))</f>
        <v>#N/A</v>
      </c>
      <c r="B102" s="88" t="e">
        <f>INDEX('Names And Totals'!$B$9:$B$108,MATCH('Sort Men'!G102,'Names And Totals'!$H$9:$H$108,0))</f>
        <v>#N/A</v>
      </c>
      <c r="C102" s="88" t="e">
        <f>INDEX('Names And Totals'!$C$9:$C$108,MATCH('Sort Men'!G102,'Names And Totals'!$H$9:$H$108,0))</f>
        <v>#N/A</v>
      </c>
      <c r="D102" s="88" t="e">
        <f>INDEX('Names And Totals'!$D$9:$D$108,MATCH('Sort Men'!G102,'Names And Totals'!$H$9:$H$108,0))</f>
        <v>#N/A</v>
      </c>
      <c r="E102" s="88"/>
      <c r="F102" s="88"/>
      <c r="G102" s="88">
        <v>97</v>
      </c>
      <c r="H102" s="21" t="e">
        <f>INDEX('Names And Totals'!$I$9:$I$108,MATCH('Sort Men'!G102,'Names And Totals'!$H$9:$H$108,0))</f>
        <v>#N/A</v>
      </c>
      <c r="I102" s="21" t="e">
        <f>INDEX('Names And Totals'!$J$9:$J$108,MATCH('Sort Men'!G102,'Names And Totals'!$H$9:$H$108,0))</f>
        <v>#N/A</v>
      </c>
      <c r="J102" s="21" t="e">
        <f>INDEX('Names And Totals'!$K$9:$K$108,MATCH('Sort Men'!G102,'Names And Totals'!$H$9:$H$108,0))</f>
        <v>#N/A</v>
      </c>
      <c r="K102" s="304" t="e">
        <f>INDEX('Names And Totals'!$L$9:$L$108,MATCH('Sort Men'!G102,'Names And Totals'!$H$9:$H$108,0))</f>
        <v>#N/A</v>
      </c>
      <c r="L102" s="21" t="e">
        <f>INDEX('Names And Totals'!$M$9:$M$108,MATCH('Sort Men'!G102,'Names And Totals'!$H$9:$H$108,0))</f>
        <v>#N/A</v>
      </c>
      <c r="M102" s="297" t="e">
        <f>INDEX('Names And Totals'!$N$9:$N$108,MATCH('Sort Men'!G102,'Names And Totals'!$H$9:$H$108,0))</f>
        <v>#N/A</v>
      </c>
      <c r="N102" s="143"/>
      <c r="O102" s="22" t="e">
        <f>INDEX('Names And Totals'!$R$9:$R$108,MATCH('Sort Men'!G102,'Names And Totals'!$H$9:$H$108,0))</f>
        <v>#N/A</v>
      </c>
      <c r="P102" s="297" t="e">
        <f>INDEX('Names And Totals'!$S$9:$S$108,MATCH('Sort Men'!G102,'Names And Totals'!$H$9:$H$108,0))</f>
        <v>#N/A</v>
      </c>
      <c r="Q102" s="682" t="e">
        <f>INDEX(Masters!$BK$12:$BK$57,MATCH('Sort Men'!B102,Masters!$B$12:$B$57,0))</f>
        <v>#N/A</v>
      </c>
    </row>
    <row r="103" spans="1:17" x14ac:dyDescent="0.2">
      <c r="A103" s="77" t="e">
        <f>INDEX('Names And Totals'!$A$9:$A$108,MATCH('Sort Men'!G103,'Names And Totals'!$H$9:$H$108,0))</f>
        <v>#N/A</v>
      </c>
      <c r="B103" s="89" t="e">
        <f>INDEX('Names And Totals'!$B$9:$B$108,MATCH('Sort Men'!G103,'Names And Totals'!$H$9:$H$108,0))</f>
        <v>#N/A</v>
      </c>
      <c r="C103" s="89" t="e">
        <f>INDEX('Names And Totals'!$C$9:$C$108,MATCH('Sort Men'!G103,'Names And Totals'!$H$9:$H$108,0))</f>
        <v>#N/A</v>
      </c>
      <c r="D103" s="89" t="e">
        <f>INDEX('Names And Totals'!$D$9:$D$108,MATCH('Sort Men'!G103,'Names And Totals'!$H$9:$H$108,0))</f>
        <v>#N/A</v>
      </c>
      <c r="E103" s="89"/>
      <c r="F103" s="89"/>
      <c r="G103" s="89">
        <v>98</v>
      </c>
      <c r="H103" s="31" t="e">
        <f>INDEX('Names And Totals'!$I$9:$I$108,MATCH('Sort Men'!G103,'Names And Totals'!$H$9:$H$108,0))</f>
        <v>#N/A</v>
      </c>
      <c r="I103" s="31" t="e">
        <f>INDEX('Names And Totals'!$J$9:$J$108,MATCH('Sort Men'!G103,'Names And Totals'!$H$9:$H$108,0))</f>
        <v>#N/A</v>
      </c>
      <c r="J103" s="31" t="e">
        <f>INDEX('Names And Totals'!$K$9:$K$108,MATCH('Sort Men'!G103,'Names And Totals'!$H$9:$H$108,0))</f>
        <v>#N/A</v>
      </c>
      <c r="K103" s="305" t="e">
        <f>INDEX('Names And Totals'!$L$9:$L$108,MATCH('Sort Men'!G103,'Names And Totals'!$H$9:$H$108,0))</f>
        <v>#N/A</v>
      </c>
      <c r="L103" s="31" t="e">
        <f>INDEX('Names And Totals'!$M$9:$M$108,MATCH('Sort Men'!G103,'Names And Totals'!$H$9:$H$108,0))</f>
        <v>#N/A</v>
      </c>
      <c r="M103" s="298" t="e">
        <f>INDEX('Names And Totals'!$N$9:$N$108,MATCH('Sort Men'!G103,'Names And Totals'!$H$9:$H$108,0))</f>
        <v>#N/A</v>
      </c>
      <c r="N103" s="143"/>
      <c r="O103" s="23" t="e">
        <f>INDEX('Names And Totals'!$R$9:$R$108,MATCH('Sort Men'!G103,'Names And Totals'!$H$9:$H$108,0))</f>
        <v>#N/A</v>
      </c>
      <c r="P103" s="298" t="e">
        <f>INDEX('Names And Totals'!$S$9:$S$108,MATCH('Sort Men'!G103,'Names And Totals'!$H$9:$H$108,0))</f>
        <v>#N/A</v>
      </c>
      <c r="Q103" s="682" t="e">
        <f>INDEX(Masters!$BK$12:$BK$57,MATCH('Sort Men'!B103,Masters!$B$12:$B$57,0))</f>
        <v>#N/A</v>
      </c>
    </row>
    <row r="104" spans="1:17" x14ac:dyDescent="0.2">
      <c r="A104" s="72" t="e">
        <f>INDEX('Names And Totals'!$A$9:$A$108,MATCH('Sort Men'!G104,'Names And Totals'!$H$9:$H$108,0))</f>
        <v>#N/A</v>
      </c>
      <c r="B104" s="88" t="e">
        <f>INDEX('Names And Totals'!$B$9:$B$108,MATCH('Sort Men'!G104,'Names And Totals'!$H$9:$H$108,0))</f>
        <v>#N/A</v>
      </c>
      <c r="C104" s="88" t="e">
        <f>INDEX('Names And Totals'!$C$9:$C$108,MATCH('Sort Men'!G104,'Names And Totals'!$H$9:$H$108,0))</f>
        <v>#N/A</v>
      </c>
      <c r="D104" s="88" t="e">
        <f>INDEX('Names And Totals'!$D$9:$D$108,MATCH('Sort Men'!G104,'Names And Totals'!$H$9:$H$108,0))</f>
        <v>#N/A</v>
      </c>
      <c r="E104" s="88"/>
      <c r="F104" s="88"/>
      <c r="G104" s="88">
        <v>99</v>
      </c>
      <c r="H104" s="21" t="e">
        <f>INDEX('Names And Totals'!$I$9:$I$108,MATCH('Sort Men'!G104,'Names And Totals'!$H$9:$H$108,0))</f>
        <v>#N/A</v>
      </c>
      <c r="I104" s="21" t="e">
        <f>INDEX('Names And Totals'!$J$9:$J$108,MATCH('Sort Men'!G104,'Names And Totals'!$H$9:$H$108,0))</f>
        <v>#N/A</v>
      </c>
      <c r="J104" s="21" t="e">
        <f>INDEX('Names And Totals'!$K$9:$K$108,MATCH('Sort Men'!G104,'Names And Totals'!$H$9:$H$108,0))</f>
        <v>#N/A</v>
      </c>
      <c r="K104" s="304" t="e">
        <f>INDEX('Names And Totals'!$L$9:$L$108,MATCH('Sort Men'!G104,'Names And Totals'!$H$9:$H$108,0))</f>
        <v>#N/A</v>
      </c>
      <c r="L104" s="21" t="e">
        <f>INDEX('Names And Totals'!$M$9:$M$108,MATCH('Sort Men'!G104,'Names And Totals'!$H$9:$H$108,0))</f>
        <v>#N/A</v>
      </c>
      <c r="M104" s="297" t="e">
        <f>INDEX('Names And Totals'!$N$9:$N$108,MATCH('Sort Men'!G104,'Names And Totals'!$H$9:$H$108,0))</f>
        <v>#N/A</v>
      </c>
      <c r="N104" s="143"/>
      <c r="O104" s="22" t="e">
        <f>INDEX('Names And Totals'!$R$9:$R$108,MATCH('Sort Men'!G104,'Names And Totals'!$H$9:$H$108,0))</f>
        <v>#N/A</v>
      </c>
      <c r="P104" s="297" t="e">
        <f>INDEX('Names And Totals'!$S$9:$S$108,MATCH('Sort Men'!G104,'Names And Totals'!$H$9:$H$108,0))</f>
        <v>#N/A</v>
      </c>
      <c r="Q104" s="682" t="e">
        <f>INDEX(Masters!$BK$12:$BK$57,MATCH('Sort Men'!B104,Masters!$B$12:$B$57,0))</f>
        <v>#N/A</v>
      </c>
    </row>
    <row r="105" spans="1:17" ht="16" thickBot="1" x14ac:dyDescent="0.25">
      <c r="A105" s="78" t="e">
        <f>INDEX('Names And Totals'!$A$9:$A$108,MATCH('Sort Men'!G105,'Names And Totals'!$H$9:$H$108,0))</f>
        <v>#N/A</v>
      </c>
      <c r="B105" s="91" t="e">
        <f>INDEX('Names And Totals'!$B$9:$B$108,MATCH('Sort Men'!G105,'Names And Totals'!$H$9:$H$108,0))</f>
        <v>#N/A</v>
      </c>
      <c r="C105" s="91" t="e">
        <f>INDEX('Names And Totals'!$C$9:$C$108,MATCH('Sort Men'!G105,'Names And Totals'!$H$9:$H$108,0))</f>
        <v>#N/A</v>
      </c>
      <c r="D105" s="91" t="e">
        <f>INDEX('Names And Totals'!$D$9:$D$108,MATCH('Sort Men'!G105,'Names And Totals'!$H$9:$H$108,0))</f>
        <v>#N/A</v>
      </c>
      <c r="E105" s="91"/>
      <c r="F105" s="91"/>
      <c r="G105" s="91">
        <v>100</v>
      </c>
      <c r="H105" s="264" t="e">
        <f>INDEX('Names And Totals'!$I$9:$I$108,MATCH('Sort Men'!G105,'Names And Totals'!$H$9:$H$108,0))</f>
        <v>#N/A</v>
      </c>
      <c r="I105" s="264" t="e">
        <f>INDEX('Names And Totals'!$J$9:$J$108,MATCH('Sort Men'!G105,'Names And Totals'!$H$9:$H$108,0))</f>
        <v>#N/A</v>
      </c>
      <c r="J105" s="264" t="e">
        <f>INDEX('Names And Totals'!$K$9:$K$108,MATCH('Sort Men'!G105,'Names And Totals'!$H$9:$H$108,0))</f>
        <v>#N/A</v>
      </c>
      <c r="K105" s="306" t="e">
        <f>INDEX('Names And Totals'!$L$9:$L$108,MATCH('Sort Men'!G105,'Names And Totals'!$H$9:$H$108,0))</f>
        <v>#N/A</v>
      </c>
      <c r="L105" s="264" t="e">
        <f>INDEX('Names And Totals'!$M$9:$M$108,MATCH('Sort Men'!G105,'Names And Totals'!$H$9:$H$108,0))</f>
        <v>#N/A</v>
      </c>
      <c r="M105" s="299" t="e">
        <f>INDEX('Names And Totals'!$N$9:$N$108,MATCH('Sort Men'!G105,'Names And Totals'!$H$9:$H$108,0))</f>
        <v>#N/A</v>
      </c>
      <c r="N105" s="143"/>
      <c r="O105" s="263" t="e">
        <f>INDEX('Names And Totals'!$R$9:$R$108,MATCH('Sort Men'!G105,'Names And Totals'!$H$9:$H$108,0))</f>
        <v>#N/A</v>
      </c>
      <c r="P105" s="299" t="e">
        <f>INDEX('Names And Totals'!$S$9:$S$108,MATCH('Sort Men'!G105,'Names And Totals'!$H$9:$H$108,0))</f>
        <v>#N/A</v>
      </c>
      <c r="Q105" s="682" t="e">
        <f>INDEX(Masters!$BK$12:$BK$57,MATCH('Sort Men'!B105,Masters!$B$12:$B$57,0))</f>
        <v>#N/A</v>
      </c>
    </row>
  </sheetData>
  <sheetProtection algorithmName="SHA-512" hashValue="Rx+9Q7PH75slM5Ta46NDEuc2MozbacQwwWqsBtsIiLQDuTnmdhoWBGXquzfe+0qKpfaND7Q0JrF4t7OyJBNpLg==" saltValue="inFjGUsMZUmZNzqS9abCXQ==" spinCount="100000" sheet="1" objects="1" scenarios="1"/>
  <mergeCells count="13">
    <mergeCell ref="F4:F5"/>
    <mergeCell ref="G4:G5"/>
    <mergeCell ref="Q4:Q5"/>
    <mergeCell ref="C2:H2"/>
    <mergeCell ref="A2:B2"/>
    <mergeCell ref="J2:L2"/>
    <mergeCell ref="N2:P2"/>
    <mergeCell ref="A3:P3"/>
    <mergeCell ref="A4:A5"/>
    <mergeCell ref="B4:B5"/>
    <mergeCell ref="C4:C5"/>
    <mergeCell ref="D4:D5"/>
    <mergeCell ref="E4:E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106"/>
  <sheetViews>
    <sheetView workbookViewId="0">
      <selection sqref="A1:XFD1048576"/>
    </sheetView>
  </sheetViews>
  <sheetFormatPr baseColWidth="10" defaultColWidth="8.83203125" defaultRowHeight="15" x14ac:dyDescent="0.2"/>
  <cols>
    <col min="1" max="1" width="5" customWidth="1"/>
    <col min="2" max="2" width="26.6640625" customWidth="1"/>
    <col min="3" max="3" width="12.5" customWidth="1"/>
    <col min="4" max="4" width="21.33203125" customWidth="1"/>
    <col min="5" max="6" width="0" hidden="1" customWidth="1"/>
    <col min="7" max="7" width="11.83203125" customWidth="1"/>
    <col min="10" max="10" width="11.83203125" customWidth="1"/>
    <col min="13" max="13" width="14.5" customWidth="1"/>
    <col min="14" max="14" width="1.5" customWidth="1"/>
    <col min="15" max="15" width="10.1640625" customWidth="1"/>
    <col min="16" max="16" width="11.6640625" customWidth="1"/>
    <col min="17" max="17" width="9.1640625" style="682"/>
  </cols>
  <sheetData>
    <row r="1" spans="1:17" ht="25" thickBot="1" x14ac:dyDescent="0.35">
      <c r="A1" s="2" t="s">
        <v>214</v>
      </c>
    </row>
    <row r="2" spans="1:17" ht="22" thickBot="1" x14ac:dyDescent="0.25">
      <c r="A2" s="780" t="s">
        <v>3</v>
      </c>
      <c r="B2" s="781"/>
      <c r="C2" s="1471">
        <f>'Names And Totals'!C2</f>
        <v>0</v>
      </c>
      <c r="D2" s="1472"/>
      <c r="E2" s="1472"/>
      <c r="F2" s="1472"/>
      <c r="G2" s="1472"/>
      <c r="H2" s="1473"/>
      <c r="I2" s="3" t="s">
        <v>0</v>
      </c>
      <c r="J2" s="775">
        <f>'Names And Totals'!K2</f>
        <v>0</v>
      </c>
      <c r="K2" s="776"/>
      <c r="L2" s="776"/>
      <c r="M2" s="3" t="s">
        <v>1</v>
      </c>
      <c r="N2" s="776">
        <f>'Names And Totals'!O2</f>
        <v>0</v>
      </c>
      <c r="O2" s="776"/>
      <c r="P2" s="1474"/>
    </row>
    <row r="3" spans="1:17" ht="16" thickBot="1" x14ac:dyDescent="0.25">
      <c r="A3" s="987"/>
      <c r="B3" s="988"/>
      <c r="C3" s="988"/>
      <c r="D3" s="988"/>
      <c r="E3" s="988"/>
      <c r="F3" s="988"/>
      <c r="G3" s="988"/>
      <c r="H3" s="988"/>
      <c r="I3" s="988"/>
      <c r="J3" s="988"/>
      <c r="K3" s="988"/>
      <c r="L3" s="988"/>
      <c r="M3" s="988"/>
      <c r="N3" s="988"/>
      <c r="O3" s="988"/>
      <c r="P3" s="989"/>
    </row>
    <row r="4" spans="1:17" ht="34" x14ac:dyDescent="0.2">
      <c r="A4" s="1475" t="s">
        <v>40</v>
      </c>
      <c r="B4" s="1476" t="s">
        <v>105</v>
      </c>
      <c r="C4" s="1476" t="s">
        <v>106</v>
      </c>
      <c r="D4" s="1477" t="s">
        <v>107</v>
      </c>
      <c r="E4" s="1479" t="s">
        <v>170</v>
      </c>
      <c r="F4" s="1469" t="s">
        <v>118</v>
      </c>
      <c r="G4" s="1469" t="s">
        <v>213</v>
      </c>
      <c r="H4" s="301" t="s">
        <v>129</v>
      </c>
      <c r="I4" s="300" t="s">
        <v>130</v>
      </c>
      <c r="J4" s="358" t="str">
        <f>'Names And Totals'!K6</f>
        <v>ASCENT EVENT</v>
      </c>
      <c r="K4" s="300" t="s">
        <v>133</v>
      </c>
      <c r="L4" s="302" t="s">
        <v>134</v>
      </c>
      <c r="M4" s="353" t="s">
        <v>136</v>
      </c>
      <c r="N4" s="4"/>
      <c r="O4" s="301" t="s">
        <v>139</v>
      </c>
      <c r="P4" s="302" t="str">
        <f>IF(J4="ASCENT EVENT","ASCENT TIME","FOOTLOCK TIME")</f>
        <v>ASCENT TIME</v>
      </c>
      <c r="Q4" s="1470" t="s">
        <v>127</v>
      </c>
    </row>
    <row r="5" spans="1:17" ht="17.25" customHeight="1" thickBot="1" x14ac:dyDescent="0.25">
      <c r="A5" s="792"/>
      <c r="B5" s="794"/>
      <c r="C5" s="794"/>
      <c r="D5" s="1478"/>
      <c r="E5" s="1480"/>
      <c r="F5" s="790"/>
      <c r="G5" s="790"/>
      <c r="H5" s="638" t="s">
        <v>131</v>
      </c>
      <c r="I5" s="476" t="str">
        <f>IF(J4="ASCENT EVENT","(10 max)","(15 max)")</f>
        <v>(10 max)</v>
      </c>
      <c r="J5" s="476" t="str">
        <f>IF(J4="ASCENT EVENT","(25 max)","(20 max)")</f>
        <v>(25 max)</v>
      </c>
      <c r="K5" s="476" t="s">
        <v>218</v>
      </c>
      <c r="L5" s="678" t="s">
        <v>135</v>
      </c>
      <c r="M5" s="642" t="s">
        <v>137</v>
      </c>
      <c r="N5" s="4"/>
      <c r="O5" s="638" t="s">
        <v>138</v>
      </c>
      <c r="P5" s="678" t="s">
        <v>138</v>
      </c>
      <c r="Q5" s="1470"/>
    </row>
    <row r="6" spans="1:17" x14ac:dyDescent="0.2">
      <c r="A6" s="677">
        <f>INDEX('Names And Totals'!$A$9:$A$108,MATCH('Sort Women'!G6,'Names And Totals'!$G$9:$G$108,0))</f>
        <v>4</v>
      </c>
      <c r="B6" s="87" t="str">
        <f>INDEX('Names And Totals'!$B$9:$B$108,MATCH('Sort Women'!G6,'Names And Totals'!$G$9:$G$108,0))</f>
        <v>Libby Bower</v>
      </c>
      <c r="C6" s="87" t="str">
        <f>INDEX('Names And Totals'!$C$9:$C$108,MATCH('Sort Women'!G6,'Names And Totals'!$G$9:$G$108,0))</f>
        <v>A</v>
      </c>
      <c r="D6" s="87" t="str">
        <f>INDEX('Names And Totals'!$D$9:$D$108,MATCH('Sort Women'!G6,'Names And Totals'!$G$9:$G$108,0))</f>
        <v>Illinois</v>
      </c>
      <c r="E6" s="87"/>
      <c r="F6" s="87"/>
      <c r="G6" s="87">
        <v>1</v>
      </c>
      <c r="H6" s="482">
        <f>INDEX('Names And Totals'!$I$9:$I$108,MATCH('Sort Women'!G6,'Names And Totals'!$G$9:$G$108,0))</f>
        <v>26.333333333333332</v>
      </c>
      <c r="I6" s="482">
        <f>INDEX('Names And Totals'!$J$9:$J$108,MATCH('Sort Women'!G6,'Names And Totals'!$G$9:$G$108,0))</f>
        <v>10</v>
      </c>
      <c r="J6" s="482">
        <f>INDEX('Names And Totals'!$K$9:$K$108,MATCH('Sort Women'!G6,'Names And Totals'!$G$9:$G$108,0))</f>
        <v>23</v>
      </c>
      <c r="K6" s="679">
        <f>INDEX('Names And Totals'!$L$9:$L$108,MATCH('Sort Women'!G6,'Names And Totals'!$G$9:$G$108,0))</f>
        <v>12</v>
      </c>
      <c r="L6" s="482">
        <f>INDEX('Names And Totals'!$M$9:$M$108,MATCH('Sort Women'!G6,'Names And Totals'!$G$9:$G$108,0))</f>
        <v>55.666666666666671</v>
      </c>
      <c r="M6" s="680">
        <f>INDEX('Names And Totals'!$N$9:$N$108,MATCH('Sort Women'!G6,'Names And Totals'!$G$9:$G$108,0))</f>
        <v>127</v>
      </c>
      <c r="N6" s="143"/>
      <c r="O6" s="681">
        <f>INDEX('Names And Totals'!$R$9:$R$108,MATCH('Sort Women'!G6,'Names And Totals'!$G$9:$G$108,0))</f>
        <v>72.36</v>
      </c>
      <c r="P6" s="680">
        <f>INDEX('Names And Totals'!$S$9:$S$108,MATCH('Sort Women'!G6,'Names And Totals'!$G$9:$G$108,0))</f>
        <v>19.536666666666665</v>
      </c>
      <c r="Q6" s="682">
        <f>INDEX(Masters!$BK$12:$BK$57,MATCH('Sort Women'!B6,Masters!$B$12:$B$57,0))</f>
        <v>121</v>
      </c>
    </row>
    <row r="7" spans="1:17" x14ac:dyDescent="0.2">
      <c r="A7" s="77">
        <f>INDEX('Names And Totals'!$A$9:$A$108,MATCH('Sort Women'!G7,'Names And Totals'!$G$9:$G$108,0))</f>
        <v>8</v>
      </c>
      <c r="B7" s="89" t="str">
        <f>INDEX('Names And Totals'!$B$9:$B$108,MATCH('Sort Women'!G7,'Names And Totals'!$G$9:$G$108,0))</f>
        <v>Katie Fleming</v>
      </c>
      <c r="C7" s="89" t="str">
        <f>INDEX('Names And Totals'!$C$9:$C$108,MATCH('Sort Women'!G7,'Names And Totals'!$G$9:$G$108,0))</f>
        <v>E</v>
      </c>
      <c r="D7" s="89" t="str">
        <f>INDEX('Names And Totals'!$D$9:$D$108,MATCH('Sort Women'!G7,'Names And Totals'!$G$9:$G$108,0))</f>
        <v>Illinois</v>
      </c>
      <c r="E7" s="89"/>
      <c r="F7" s="89"/>
      <c r="G7" s="89">
        <v>2</v>
      </c>
      <c r="H7" s="31">
        <f>INDEX('Names And Totals'!$I$9:$I$108,MATCH('Sort Women'!G7,'Names And Totals'!$G$9:$G$108,0))</f>
        <v>8</v>
      </c>
      <c r="I7" s="31">
        <f>INDEX('Names And Totals'!$J$9:$J$108,MATCH('Sort Women'!G7,'Names And Totals'!$G$9:$G$108,0))</f>
        <v>0</v>
      </c>
      <c r="J7" s="31">
        <f>INDEX('Names And Totals'!$K$9:$K$108,MATCH('Sort Women'!G7,'Names And Totals'!$G$9:$G$108,0))</f>
        <v>2</v>
      </c>
      <c r="K7" s="305">
        <f>INDEX('Names And Totals'!$L$9:$L$108,MATCH('Sort Women'!G7,'Names And Totals'!$G$9:$G$108,0))</f>
        <v>11</v>
      </c>
      <c r="L7" s="31">
        <f>INDEX('Names And Totals'!$M$9:$M$108,MATCH('Sort Women'!G7,'Names And Totals'!$G$9:$G$108,0))</f>
        <v>7.333333333333333</v>
      </c>
      <c r="M7" s="298">
        <f>INDEX('Names And Totals'!$N$9:$N$108,MATCH('Sort Women'!G7,'Names And Totals'!$G$9:$G$108,0))</f>
        <v>28.333333333333332</v>
      </c>
      <c r="N7" s="143"/>
      <c r="O7" s="23">
        <f>INDEX('Names And Totals'!$R$9:$R$108,MATCH('Sort Women'!G7,'Names And Totals'!$G$9:$G$108,0))</f>
        <v>165.37333333333333</v>
      </c>
      <c r="P7" s="298">
        <f>INDEX('Names And Totals'!$S$9:$S$108,MATCH('Sort Women'!G7,'Names And Totals'!$G$9:$G$108,0))</f>
        <v>42.963333333333331</v>
      </c>
      <c r="Q7" s="682">
        <f>INDEX(Masters!$BK$12:$BK$57,MATCH('Sort Women'!B7,Masters!$B$12:$B$57,0))</f>
        <v>14.333333333333334</v>
      </c>
    </row>
    <row r="8" spans="1:17" x14ac:dyDescent="0.2">
      <c r="A8" s="72">
        <f>INDEX('Names And Totals'!$A$9:$A$108,MATCH('Sort Women'!G8,'Names And Totals'!$G$9:$G$108,0))</f>
        <v>9</v>
      </c>
      <c r="B8" s="88" t="str">
        <f>INDEX('Names And Totals'!$B$9:$B$108,MATCH('Sort Women'!G8,'Names And Totals'!$G$9:$G$108,0))</f>
        <v>Mel C Hamilton</v>
      </c>
      <c r="C8" s="88" t="str">
        <f>INDEX('Names And Totals'!$C$9:$C$108,MATCH('Sort Women'!G8,'Names And Totals'!$G$9:$G$108,0))</f>
        <v>D</v>
      </c>
      <c r="D8" s="88" t="str">
        <f>INDEX('Names And Totals'!$D$9:$D$108,MATCH('Sort Women'!G8,'Names And Totals'!$G$9:$G$108,0))</f>
        <v>Illinois</v>
      </c>
      <c r="E8" s="88"/>
      <c r="F8" s="88"/>
      <c r="G8" s="88">
        <v>3</v>
      </c>
      <c r="H8" s="21">
        <f>INDEX('Names And Totals'!$I$9:$I$108,MATCH('Sort Women'!G8,'Names And Totals'!$G$9:$G$108,0))</f>
        <v>2.6666666666666665</v>
      </c>
      <c r="I8" s="21">
        <f>INDEX('Names And Totals'!$J$9:$J$108,MATCH('Sort Women'!G8,'Names And Totals'!$G$9:$G$108,0))</f>
        <v>0</v>
      </c>
      <c r="J8" s="21">
        <f>INDEX('Names And Totals'!$K$9:$K$108,MATCH('Sort Women'!G8,'Names And Totals'!$G$9:$G$108,0))</f>
        <v>0</v>
      </c>
      <c r="K8" s="304">
        <f>INDEX('Names And Totals'!$L$9:$L$108,MATCH('Sort Women'!G8,'Names And Totals'!$G$9:$G$108,0))</f>
        <v>15</v>
      </c>
      <c r="L8" s="21">
        <f>INDEX('Names And Totals'!$M$9:$M$108,MATCH('Sort Women'!G8,'Names And Totals'!$G$9:$G$108,0))</f>
        <v>7</v>
      </c>
      <c r="M8" s="297">
        <f>INDEX('Names And Totals'!$N$9:$N$108,MATCH('Sort Women'!G8,'Names And Totals'!$G$9:$G$108,0))</f>
        <v>24.666666666666668</v>
      </c>
      <c r="N8" s="143"/>
      <c r="O8" s="22">
        <f>INDEX('Names And Totals'!$R$9:$R$108,MATCH('Sort Women'!G8,'Names And Totals'!$G$9:$G$108,0))</f>
        <v>170.63333333333333</v>
      </c>
      <c r="P8" s="297">
        <f>INDEX('Names And Totals'!$S$9:$S$108,MATCH('Sort Women'!G8,'Names And Totals'!$G$9:$G$108,0))</f>
        <v>64.703333333333333</v>
      </c>
      <c r="Q8" s="682">
        <f>INDEX(Masters!$BK$12:$BK$57,MATCH('Sort Women'!B8,Masters!$B$12:$B$57,0))</f>
        <v>101.33333333333333</v>
      </c>
    </row>
    <row r="9" spans="1:17" x14ac:dyDescent="0.2">
      <c r="A9" s="77">
        <f>INDEX('Names And Totals'!$A$9:$A$108,MATCH('Sort Women'!G9,'Names And Totals'!$G$9:$G$108,0))</f>
        <v>10</v>
      </c>
      <c r="B9" s="89" t="str">
        <f>INDEX('Names And Totals'!$B$9:$B$108,MATCH('Sort Women'!G9,'Names And Totals'!$G$9:$G$108,0))</f>
        <v>Dana Brelowski</v>
      </c>
      <c r="C9" s="89" t="str">
        <f>INDEX('Names And Totals'!$C$9:$C$108,MATCH('Sort Women'!G9,'Names And Totals'!$G$9:$G$108,0))</f>
        <v>C</v>
      </c>
      <c r="D9" s="89" t="str">
        <f>INDEX('Names And Totals'!$D$9:$D$108,MATCH('Sort Women'!G9,'Names And Totals'!$G$9:$G$108,0))</f>
        <v>Illinois</v>
      </c>
      <c r="E9" s="89"/>
      <c r="F9" s="89"/>
      <c r="G9" s="89">
        <v>4</v>
      </c>
      <c r="H9" s="31">
        <f>INDEX('Names And Totals'!$I$9:$I$108,MATCH('Sort Women'!G9,'Names And Totals'!$G$9:$G$108,0))</f>
        <v>5</v>
      </c>
      <c r="I9" s="31">
        <f>INDEX('Names And Totals'!$J$9:$J$108,MATCH('Sort Women'!G9,'Names And Totals'!$G$9:$G$108,0))</f>
        <v>0</v>
      </c>
      <c r="J9" s="31">
        <f>INDEX('Names And Totals'!$K$9:$K$108,MATCH('Sort Women'!G9,'Names And Totals'!$G$9:$G$108,0))</f>
        <v>0</v>
      </c>
      <c r="K9" s="305">
        <f>INDEX('Names And Totals'!$L$9:$L$108,MATCH('Sort Women'!G9,'Names And Totals'!$G$9:$G$108,0))</f>
        <v>3</v>
      </c>
      <c r="L9" s="31">
        <f>INDEX('Names And Totals'!$M$9:$M$108,MATCH('Sort Women'!G9,'Names And Totals'!$G$9:$G$108,0))</f>
        <v>12.333333333333334</v>
      </c>
      <c r="M9" s="298">
        <f>INDEX('Names And Totals'!$N$9:$N$108,MATCH('Sort Women'!G9,'Names And Totals'!$G$9:$G$108,0))</f>
        <v>20.333333333333336</v>
      </c>
      <c r="N9" s="143"/>
      <c r="O9" s="23">
        <f>INDEX('Names And Totals'!$R$9:$R$108,MATCH('Sort Women'!G9,'Names And Totals'!$G$9:$G$108,0))</f>
        <v>125.54333333333334</v>
      </c>
      <c r="P9" s="298" t="str">
        <f>INDEX('Names And Totals'!$S$9:$S$108,MATCH('Sort Women'!G9,'Names And Totals'!$G$9:$G$108,0))</f>
        <v>TO</v>
      </c>
      <c r="Q9" s="682" t="e">
        <f>INDEX(Masters!$BK$12:$BK$57,MATCH('Sort Women'!B9,Masters!$B$12:$B$57,0))</f>
        <v>#N/A</v>
      </c>
    </row>
    <row r="10" spans="1:17" x14ac:dyDescent="0.2">
      <c r="A10" s="72">
        <f>INDEX('Names And Totals'!$A$9:$A$108,MATCH('Sort Women'!G10,'Names And Totals'!$G$9:$G$108,0))</f>
        <v>7</v>
      </c>
      <c r="B10" s="88" t="str">
        <f>INDEX('Names And Totals'!$B$9:$B$108,MATCH('Sort Women'!G10,'Names And Totals'!$G$9:$G$108,0))</f>
        <v>Katie Becker</v>
      </c>
      <c r="C10" s="88" t="str">
        <f>INDEX('Names And Totals'!$C$9:$C$108,MATCH('Sort Women'!G10,'Names And Totals'!$G$9:$G$108,0))</f>
        <v>A</v>
      </c>
      <c r="D10" s="88" t="str">
        <f>INDEX('Names And Totals'!$D$9:$D$108,MATCH('Sort Women'!G10,'Names And Totals'!$G$9:$G$108,0))</f>
        <v>Illinois</v>
      </c>
      <c r="E10" s="88"/>
      <c r="F10" s="88"/>
      <c r="G10" s="88">
        <v>5</v>
      </c>
      <c r="H10" s="21">
        <f>INDEX('Names And Totals'!$I$9:$I$108,MATCH('Sort Women'!G10,'Names And Totals'!$G$9:$G$108,0))</f>
        <v>8</v>
      </c>
      <c r="I10" s="21">
        <f>INDEX('Names And Totals'!$J$9:$J$108,MATCH('Sort Women'!G10,'Names And Totals'!$G$9:$G$108,0))</f>
        <v>0</v>
      </c>
      <c r="J10" s="21">
        <f>INDEX('Names And Totals'!$K$9:$K$108,MATCH('Sort Women'!G10,'Names And Totals'!$G$9:$G$108,0))</f>
        <v>0</v>
      </c>
      <c r="K10" s="304">
        <f>INDEX('Names And Totals'!$L$9:$L$108,MATCH('Sort Women'!G10,'Names And Totals'!$G$9:$G$108,0))</f>
        <v>5</v>
      </c>
      <c r="L10" s="21">
        <f>INDEX('Names And Totals'!$M$9:$M$108,MATCH('Sort Women'!G10,'Names And Totals'!$G$9:$G$108,0))</f>
        <v>7.333333333333333</v>
      </c>
      <c r="M10" s="297">
        <f>INDEX('Names And Totals'!$N$9:$N$108,MATCH('Sort Women'!G10,'Names And Totals'!$G$9:$G$108,0))</f>
        <v>20.333333333333332</v>
      </c>
      <c r="N10" s="143"/>
      <c r="O10" s="22">
        <f>INDEX('Names And Totals'!$R$9:$R$108,MATCH('Sort Women'!G10,'Names And Totals'!$G$9:$G$108,0))</f>
        <v>94.546666666666681</v>
      </c>
      <c r="P10" s="297">
        <f>INDEX('Names And Totals'!$S$9:$S$108,MATCH('Sort Women'!G10,'Names And Totals'!$G$9:$G$108,0))</f>
        <v>44.52</v>
      </c>
      <c r="Q10" s="682" t="e">
        <f>INDEX(Masters!$BK$12:$BK$57,MATCH('Sort Women'!B10,Masters!$B$12:$B$57,0))</f>
        <v>#N/A</v>
      </c>
    </row>
    <row r="11" spans="1:17" x14ac:dyDescent="0.2">
      <c r="A11" s="77">
        <f>INDEX('Names And Totals'!$A$9:$A$108,MATCH('Sort Women'!G11,'Names And Totals'!$G$9:$G$108,0))</f>
        <v>23</v>
      </c>
      <c r="B11" s="89" t="str">
        <f>INDEX('Names And Totals'!$B$9:$B$108,MATCH('Sort Women'!G11,'Names And Totals'!$G$9:$G$108,0))</f>
        <v>Kelly Marie Bougher</v>
      </c>
      <c r="C11" s="89" t="str">
        <f>INDEX('Names And Totals'!$C$9:$C$108,MATCH('Sort Women'!G11,'Names And Totals'!$G$9:$G$108,0))</f>
        <v>A</v>
      </c>
      <c r="D11" s="89" t="str">
        <f>INDEX('Names And Totals'!$D$9:$D$108,MATCH('Sort Women'!G11,'Names And Totals'!$G$9:$G$108,0))</f>
        <v>Illinois</v>
      </c>
      <c r="E11" s="89"/>
      <c r="F11" s="89"/>
      <c r="G11" s="89">
        <v>6</v>
      </c>
      <c r="H11" s="31">
        <f>INDEX('Names And Totals'!$I$9:$I$108,MATCH('Sort Women'!G11,'Names And Totals'!$G$9:$G$108,0))</f>
        <v>5.666666666666667</v>
      </c>
      <c r="I11" s="31">
        <f>INDEX('Names And Totals'!$J$9:$J$108,MATCH('Sort Women'!G11,'Names And Totals'!$G$9:$G$108,0))</f>
        <v>0</v>
      </c>
      <c r="J11" s="31">
        <f>INDEX('Names And Totals'!$K$9:$K$108,MATCH('Sort Women'!G11,'Names And Totals'!$G$9:$G$108,0))</f>
        <v>0</v>
      </c>
      <c r="K11" s="305">
        <f>INDEX('Names And Totals'!$L$9:$L$108,MATCH('Sort Women'!G11,'Names And Totals'!$G$9:$G$108,0))</f>
        <v>3</v>
      </c>
      <c r="L11" s="31">
        <f>INDEX('Names And Totals'!$M$9:$M$108,MATCH('Sort Women'!G11,'Names And Totals'!$G$9:$G$108,0))</f>
        <v>7</v>
      </c>
      <c r="M11" s="298">
        <f>INDEX('Names And Totals'!$N$9:$N$108,MATCH('Sort Women'!G11,'Names And Totals'!$G$9:$G$108,0))</f>
        <v>15.666666666666668</v>
      </c>
      <c r="N11" s="143"/>
      <c r="O11" s="23">
        <f>INDEX('Names And Totals'!$R$9:$R$108,MATCH('Sort Women'!G11,'Names And Totals'!$G$9:$G$108,0))</f>
        <v>264.05666666666667</v>
      </c>
      <c r="P11" s="298">
        <f>INDEX('Names And Totals'!$S$9:$S$108,MATCH('Sort Women'!G11,'Names And Totals'!$G$9:$G$108,0))</f>
        <v>77.833333333333329</v>
      </c>
      <c r="Q11" s="682" t="e">
        <f>INDEX(Masters!$BK$12:$BK$57,MATCH('Sort Women'!B11,Masters!$B$12:$B$57,0))</f>
        <v>#N/A</v>
      </c>
    </row>
    <row r="12" spans="1:17" x14ac:dyDescent="0.2">
      <c r="A12" s="72">
        <f>INDEX('Names And Totals'!$A$9:$A$108,MATCH('Sort Women'!G12,'Names And Totals'!$G$9:$G$108,0))</f>
        <v>15</v>
      </c>
      <c r="B12" s="88" t="str">
        <f>INDEX('Names And Totals'!$B$9:$B$108,MATCH('Sort Women'!G12,'Names And Totals'!$G$9:$G$108,0))</f>
        <v>Lisa Mende</v>
      </c>
      <c r="C12" s="88" t="str">
        <f>INDEX('Names And Totals'!$C$9:$C$108,MATCH('Sort Women'!G12,'Names And Totals'!$G$9:$G$108,0))</f>
        <v>C</v>
      </c>
      <c r="D12" s="88" t="str">
        <f>INDEX('Names And Totals'!$D$9:$D$108,MATCH('Sort Women'!G12,'Names And Totals'!$G$9:$G$108,0))</f>
        <v>Illinois</v>
      </c>
      <c r="E12" s="88"/>
      <c r="F12" s="88"/>
      <c r="G12" s="88">
        <v>7</v>
      </c>
      <c r="H12" s="21">
        <f>INDEX('Names And Totals'!$I$9:$I$108,MATCH('Sort Women'!G12,'Names And Totals'!$G$9:$G$108,0))</f>
        <v>7.333333333333333</v>
      </c>
      <c r="I12" s="21">
        <f>INDEX('Names And Totals'!$J$9:$J$108,MATCH('Sort Women'!G12,'Names And Totals'!$G$9:$G$108,0))</f>
        <v>0</v>
      </c>
      <c r="J12" s="21">
        <f>INDEX('Names And Totals'!$K$9:$K$108,MATCH('Sort Women'!G12,'Names And Totals'!$G$9:$G$108,0))</f>
        <v>3</v>
      </c>
      <c r="K12" s="304">
        <f>INDEX('Names And Totals'!$L$9:$L$108,MATCH('Sort Women'!G12,'Names And Totals'!$G$9:$G$108,0))</f>
        <v>0</v>
      </c>
      <c r="L12" s="21">
        <f>INDEX('Names And Totals'!$M$9:$M$108,MATCH('Sort Women'!G12,'Names And Totals'!$G$9:$G$108,0))</f>
        <v>2</v>
      </c>
      <c r="M12" s="297">
        <f>INDEX('Names And Totals'!$N$9:$N$108,MATCH('Sort Women'!G12,'Names And Totals'!$G$9:$G$108,0))</f>
        <v>12.333333333333332</v>
      </c>
      <c r="N12" s="143"/>
      <c r="O12" s="22">
        <f>INDEX('Names And Totals'!$R$9:$R$108,MATCH('Sort Women'!G12,'Names And Totals'!$G$9:$G$108,0))</f>
        <v>474.48</v>
      </c>
      <c r="P12" s="297">
        <f>INDEX('Names And Totals'!$S$9:$S$108,MATCH('Sort Women'!G12,'Names And Totals'!$G$9:$G$108,0))</f>
        <v>43.063333333333333</v>
      </c>
      <c r="Q12" s="682" t="e">
        <f>INDEX(Masters!$BK$12:$BK$57,MATCH('Sort Women'!B12,Masters!$B$12:$B$57,0))</f>
        <v>#N/A</v>
      </c>
    </row>
    <row r="13" spans="1:17" x14ac:dyDescent="0.2">
      <c r="A13" s="77">
        <f>INDEX('Names And Totals'!$A$9:$A$108,MATCH('Sort Women'!G13,'Names And Totals'!$G$9:$G$108,0))</f>
        <v>16</v>
      </c>
      <c r="B13" s="89" t="str">
        <f>INDEX('Names And Totals'!$B$9:$B$108,MATCH('Sort Women'!G13,'Names And Totals'!$G$9:$G$108,0))</f>
        <v>Grace Ehlinger</v>
      </c>
      <c r="C13" s="89" t="str">
        <f>INDEX('Names And Totals'!$C$9:$C$108,MATCH('Sort Women'!G13,'Names And Totals'!$G$9:$G$108,0))</f>
        <v>E</v>
      </c>
      <c r="D13" s="89" t="str">
        <f>INDEX('Names And Totals'!$D$9:$D$108,MATCH('Sort Women'!G13,'Names And Totals'!$G$9:$G$108,0))</f>
        <v>Illinois</v>
      </c>
      <c r="E13" s="89"/>
      <c r="F13" s="89"/>
      <c r="G13" s="89">
        <v>8</v>
      </c>
      <c r="H13" s="31" t="str">
        <f>INDEX('Names And Totals'!$I$9:$I$108,MATCH('Sort Women'!G13,'Names And Totals'!$G$9:$G$108,0))</f>
        <v/>
      </c>
      <c r="I13" s="31" t="str">
        <f>INDEX('Names And Totals'!$J$9:$J$108,MATCH('Sort Women'!G13,'Names And Totals'!$G$9:$G$108,0))</f>
        <v/>
      </c>
      <c r="J13" s="31" t="str">
        <f>INDEX('Names And Totals'!$K$9:$K$108,MATCH('Sort Women'!G13,'Names And Totals'!$G$9:$G$108,0))</f>
        <v/>
      </c>
      <c r="K13" s="305" t="str">
        <f>INDEX('Names And Totals'!$L$9:$L$108,MATCH('Sort Women'!G13,'Names And Totals'!$G$9:$G$108,0))</f>
        <v/>
      </c>
      <c r="L13" s="31">
        <f>INDEX('Names And Totals'!$M$9:$M$108,MATCH('Sort Women'!G13,'Names And Totals'!$G$9:$G$108,0))</f>
        <v>7</v>
      </c>
      <c r="M13" s="298">
        <f>INDEX('Names And Totals'!$N$9:$N$108,MATCH('Sort Women'!G13,'Names And Totals'!$G$9:$G$108,0))</f>
        <v>7</v>
      </c>
      <c r="N13" s="143"/>
      <c r="O13" s="23" t="str">
        <f>INDEX('Names And Totals'!$R$9:$R$108,MATCH('Sort Women'!G13,'Names And Totals'!$G$9:$G$108,0))</f>
        <v/>
      </c>
      <c r="P13" s="298" t="str">
        <f>INDEX('Names And Totals'!$S$9:$S$108,MATCH('Sort Women'!G13,'Names And Totals'!$G$9:$G$108,0))</f>
        <v/>
      </c>
      <c r="Q13" s="682" t="e">
        <f>INDEX(Masters!$BK$12:$BK$57,MATCH('Sort Women'!B13,Masters!$B$12:$B$57,0))</f>
        <v>#N/A</v>
      </c>
    </row>
    <row r="14" spans="1:17" x14ac:dyDescent="0.2">
      <c r="A14" s="72" t="e">
        <f>INDEX('Names And Totals'!$A$9:$A$108,MATCH('Sort Women'!G14,'Names And Totals'!$G$9:$G$108,0))</f>
        <v>#N/A</v>
      </c>
      <c r="B14" s="88" t="e">
        <f>INDEX('Names And Totals'!$B$9:$B$108,MATCH('Sort Women'!G14,'Names And Totals'!$G$9:$G$108,0))</f>
        <v>#N/A</v>
      </c>
      <c r="C14" s="88" t="e">
        <f>INDEX('Names And Totals'!$C$9:$C$108,MATCH('Sort Women'!G14,'Names And Totals'!$G$9:$G$108,0))</f>
        <v>#N/A</v>
      </c>
      <c r="D14" s="88" t="e">
        <f>INDEX('Names And Totals'!$D$9:$D$108,MATCH('Sort Women'!G14,'Names And Totals'!$G$9:$G$108,0))</f>
        <v>#N/A</v>
      </c>
      <c r="E14" s="88"/>
      <c r="F14" s="88"/>
      <c r="G14" s="88">
        <v>9</v>
      </c>
      <c r="H14" s="21" t="e">
        <f>INDEX('Names And Totals'!$I$9:$I$108,MATCH('Sort Women'!G14,'Names And Totals'!$G$9:$G$108,0))</f>
        <v>#N/A</v>
      </c>
      <c r="I14" s="21" t="e">
        <f>INDEX('Names And Totals'!$J$9:$J$108,MATCH('Sort Women'!G14,'Names And Totals'!$G$9:$G$108,0))</f>
        <v>#N/A</v>
      </c>
      <c r="J14" s="21" t="e">
        <f>INDEX('Names And Totals'!$K$9:$K$108,MATCH('Sort Women'!G14,'Names And Totals'!$G$9:$G$108,0))</f>
        <v>#N/A</v>
      </c>
      <c r="K14" s="304" t="e">
        <f>INDEX('Names And Totals'!$L$9:$L$108,MATCH('Sort Women'!G14,'Names And Totals'!$G$9:$G$108,0))</f>
        <v>#N/A</v>
      </c>
      <c r="L14" s="21" t="e">
        <f>INDEX('Names And Totals'!$M$9:$M$108,MATCH('Sort Women'!G14,'Names And Totals'!$G$9:$G$108,0))</f>
        <v>#N/A</v>
      </c>
      <c r="M14" s="297" t="e">
        <f>INDEX('Names And Totals'!$N$9:$N$108,MATCH('Sort Women'!G14,'Names And Totals'!$G$9:$G$108,0))</f>
        <v>#N/A</v>
      </c>
      <c r="N14" s="143"/>
      <c r="O14" s="22" t="e">
        <f>INDEX('Names And Totals'!$R$9:$R$108,MATCH('Sort Women'!G14,'Names And Totals'!$G$9:$G$108,0))</f>
        <v>#N/A</v>
      </c>
      <c r="P14" s="297" t="e">
        <f>INDEX('Names And Totals'!$S$9:$S$108,MATCH('Sort Women'!G14,'Names And Totals'!$G$9:$G$108,0))</f>
        <v>#N/A</v>
      </c>
      <c r="Q14" s="682" t="e">
        <f>INDEX(Masters!$BK$12:$BK$57,MATCH('Sort Women'!B14,Masters!$B$12:$B$57,0))</f>
        <v>#N/A</v>
      </c>
    </row>
    <row r="15" spans="1:17" x14ac:dyDescent="0.2">
      <c r="A15" s="77" t="e">
        <f>INDEX('Names And Totals'!$A$9:$A$108,MATCH('Sort Women'!G15,'Names And Totals'!$G$9:$G$108,0))</f>
        <v>#N/A</v>
      </c>
      <c r="B15" s="89" t="e">
        <f>INDEX('Names And Totals'!$B$9:$B$108,MATCH('Sort Women'!G15,'Names And Totals'!$G$9:$G$108,0))</f>
        <v>#N/A</v>
      </c>
      <c r="C15" s="89" t="e">
        <f>INDEX('Names And Totals'!$C$9:$C$108,MATCH('Sort Women'!G15,'Names And Totals'!$G$9:$G$108,0))</f>
        <v>#N/A</v>
      </c>
      <c r="D15" s="89" t="e">
        <f>INDEX('Names And Totals'!$D$9:$D$108,MATCH('Sort Women'!G15,'Names And Totals'!$G$9:$G$108,0))</f>
        <v>#N/A</v>
      </c>
      <c r="E15" s="89"/>
      <c r="F15" s="89"/>
      <c r="G15" s="89">
        <v>10</v>
      </c>
      <c r="H15" s="31" t="e">
        <f>INDEX('Names And Totals'!$I$9:$I$108,MATCH('Sort Women'!G15,'Names And Totals'!$G$9:$G$108,0))</f>
        <v>#N/A</v>
      </c>
      <c r="I15" s="31" t="e">
        <f>INDEX('Names And Totals'!$J$9:$J$108,MATCH('Sort Women'!G15,'Names And Totals'!$G$9:$G$108,0))</f>
        <v>#N/A</v>
      </c>
      <c r="J15" s="31" t="e">
        <f>INDEX('Names And Totals'!$K$9:$K$108,MATCH('Sort Women'!G15,'Names And Totals'!$G$9:$G$108,0))</f>
        <v>#N/A</v>
      </c>
      <c r="K15" s="305" t="e">
        <f>INDEX('Names And Totals'!$L$9:$L$108,MATCH('Sort Women'!G15,'Names And Totals'!$G$9:$G$108,0))</f>
        <v>#N/A</v>
      </c>
      <c r="L15" s="31" t="e">
        <f>INDEX('Names And Totals'!$M$9:$M$108,MATCH('Sort Women'!G15,'Names And Totals'!$G$9:$G$108,0))</f>
        <v>#N/A</v>
      </c>
      <c r="M15" s="298" t="e">
        <f>INDEX('Names And Totals'!$N$9:$N$108,MATCH('Sort Women'!G15,'Names And Totals'!$G$9:$G$108,0))</f>
        <v>#N/A</v>
      </c>
      <c r="N15" s="143"/>
      <c r="O15" s="23" t="e">
        <f>INDEX('Names And Totals'!$R$9:$R$108,MATCH('Sort Women'!G15,'Names And Totals'!$G$9:$G$108,0))</f>
        <v>#N/A</v>
      </c>
      <c r="P15" s="298" t="e">
        <f>INDEX('Names And Totals'!$S$9:$S$108,MATCH('Sort Women'!G15,'Names And Totals'!$G$9:$G$108,0))</f>
        <v>#N/A</v>
      </c>
      <c r="Q15" s="682" t="e">
        <f>INDEX(Masters!$BK$12:$BK$57,MATCH('Sort Women'!B15,Masters!$B$12:$B$57,0))</f>
        <v>#N/A</v>
      </c>
    </row>
    <row r="16" spans="1:17" x14ac:dyDescent="0.2">
      <c r="A16" s="72" t="e">
        <f>INDEX('Names And Totals'!$A$9:$A$108,MATCH('Sort Women'!G16,'Names And Totals'!$G$9:$G$108,0))</f>
        <v>#N/A</v>
      </c>
      <c r="B16" s="88" t="e">
        <f>INDEX('Names And Totals'!$B$9:$B$108,MATCH('Sort Women'!G16,'Names And Totals'!$G$9:$G$108,0))</f>
        <v>#N/A</v>
      </c>
      <c r="C16" s="88" t="e">
        <f>INDEX('Names And Totals'!$C$9:$C$108,MATCH('Sort Women'!G16,'Names And Totals'!$G$9:$G$108,0))</f>
        <v>#N/A</v>
      </c>
      <c r="D16" s="88" t="e">
        <f>INDEX('Names And Totals'!$D$9:$D$108,MATCH('Sort Women'!G16,'Names And Totals'!$G$9:$G$108,0))</f>
        <v>#N/A</v>
      </c>
      <c r="E16" s="88"/>
      <c r="F16" s="88"/>
      <c r="G16" s="88">
        <v>11</v>
      </c>
      <c r="H16" s="21" t="e">
        <f>INDEX('Names And Totals'!$I$9:$I$108,MATCH('Sort Women'!G16,'Names And Totals'!$G$9:$G$108,0))</f>
        <v>#N/A</v>
      </c>
      <c r="I16" s="21" t="e">
        <f>INDEX('Names And Totals'!$J$9:$J$108,MATCH('Sort Women'!G16,'Names And Totals'!$G$9:$G$108,0))</f>
        <v>#N/A</v>
      </c>
      <c r="J16" s="21" t="e">
        <f>INDEX('Names And Totals'!$K$9:$K$108,MATCH('Sort Women'!G16,'Names And Totals'!$G$9:$G$108,0))</f>
        <v>#N/A</v>
      </c>
      <c r="K16" s="304" t="e">
        <f>INDEX('Names And Totals'!$L$9:$L$108,MATCH('Sort Women'!G16,'Names And Totals'!$G$9:$G$108,0))</f>
        <v>#N/A</v>
      </c>
      <c r="L16" s="21" t="e">
        <f>INDEX('Names And Totals'!$M$9:$M$108,MATCH('Sort Women'!G16,'Names And Totals'!$G$9:$G$108,0))</f>
        <v>#N/A</v>
      </c>
      <c r="M16" s="297" t="e">
        <f>INDEX('Names And Totals'!$N$9:$N$108,MATCH('Sort Women'!G16,'Names And Totals'!$G$9:$G$108,0))</f>
        <v>#N/A</v>
      </c>
      <c r="N16" s="143"/>
      <c r="O16" s="22" t="e">
        <f>INDEX('Names And Totals'!$R$9:$R$108,MATCH('Sort Women'!G16,'Names And Totals'!$G$9:$G$108,0))</f>
        <v>#N/A</v>
      </c>
      <c r="P16" s="297" t="e">
        <f>INDEX('Names And Totals'!$S$9:$S$108,MATCH('Sort Women'!G16,'Names And Totals'!$G$9:$G$108,0))</f>
        <v>#N/A</v>
      </c>
      <c r="Q16" s="682" t="e">
        <f>INDEX(Masters!$BK$12:$BK$57,MATCH('Sort Women'!B16,Masters!$B$12:$B$57,0))</f>
        <v>#N/A</v>
      </c>
    </row>
    <row r="17" spans="1:17" x14ac:dyDescent="0.2">
      <c r="A17" s="77" t="e">
        <f>INDEX('Names And Totals'!$A$9:$A$108,MATCH('Sort Women'!G17,'Names And Totals'!$G$9:$G$108,0))</f>
        <v>#N/A</v>
      </c>
      <c r="B17" s="89" t="e">
        <f>INDEX('Names And Totals'!$B$9:$B$108,MATCH('Sort Women'!G17,'Names And Totals'!$G$9:$G$108,0))</f>
        <v>#N/A</v>
      </c>
      <c r="C17" s="89" t="e">
        <f>INDEX('Names And Totals'!$C$9:$C$108,MATCH('Sort Women'!G17,'Names And Totals'!$G$9:$G$108,0))</f>
        <v>#N/A</v>
      </c>
      <c r="D17" s="89" t="e">
        <f>INDEX('Names And Totals'!$D$9:$D$108,MATCH('Sort Women'!G17,'Names And Totals'!$G$9:$G$108,0))</f>
        <v>#N/A</v>
      </c>
      <c r="E17" s="89"/>
      <c r="F17" s="89"/>
      <c r="G17" s="89">
        <v>12</v>
      </c>
      <c r="H17" s="31" t="e">
        <f>INDEX('Names And Totals'!$I$9:$I$108,MATCH('Sort Women'!G17,'Names And Totals'!$G$9:$G$108,0))</f>
        <v>#N/A</v>
      </c>
      <c r="I17" s="31" t="e">
        <f>INDEX('Names And Totals'!$J$9:$J$108,MATCH('Sort Women'!G17,'Names And Totals'!$G$9:$G$108,0))</f>
        <v>#N/A</v>
      </c>
      <c r="J17" s="31" t="e">
        <f>INDEX('Names And Totals'!$K$9:$K$108,MATCH('Sort Women'!G17,'Names And Totals'!$G$9:$G$108,0))</f>
        <v>#N/A</v>
      </c>
      <c r="K17" s="305" t="e">
        <f>INDEX('Names And Totals'!$L$9:$L$108,MATCH('Sort Women'!G17,'Names And Totals'!$G$9:$G$108,0))</f>
        <v>#N/A</v>
      </c>
      <c r="L17" s="31" t="e">
        <f>INDEX('Names And Totals'!$M$9:$M$108,MATCH('Sort Women'!G17,'Names And Totals'!$G$9:$G$108,0))</f>
        <v>#N/A</v>
      </c>
      <c r="M17" s="298" t="e">
        <f>INDEX('Names And Totals'!$N$9:$N$108,MATCH('Sort Women'!G17,'Names And Totals'!$G$9:$G$108,0))</f>
        <v>#N/A</v>
      </c>
      <c r="N17" s="143"/>
      <c r="O17" s="23" t="e">
        <f>INDEX('Names And Totals'!$R$9:$R$108,MATCH('Sort Women'!G17,'Names And Totals'!$G$9:$G$108,0))</f>
        <v>#N/A</v>
      </c>
      <c r="P17" s="298" t="e">
        <f>INDEX('Names And Totals'!$S$9:$S$108,MATCH('Sort Women'!G17,'Names And Totals'!$G$9:$G$108,0))</f>
        <v>#N/A</v>
      </c>
      <c r="Q17" s="682" t="e">
        <f>INDEX(Masters!$BK$12:$BK$57,MATCH('Sort Women'!B17,Masters!$B$12:$B$57,0))</f>
        <v>#N/A</v>
      </c>
    </row>
    <row r="18" spans="1:17" x14ac:dyDescent="0.2">
      <c r="A18" s="72" t="e">
        <f>INDEX('Names And Totals'!$A$9:$A$108,MATCH('Sort Women'!G18,'Names And Totals'!$G$9:$G$108,0))</f>
        <v>#N/A</v>
      </c>
      <c r="B18" s="88" t="e">
        <f>INDEX('Names And Totals'!$B$9:$B$108,MATCH('Sort Women'!G18,'Names And Totals'!$G$9:$G$108,0))</f>
        <v>#N/A</v>
      </c>
      <c r="C18" s="88" t="e">
        <f>INDEX('Names And Totals'!$C$9:$C$108,MATCH('Sort Women'!G18,'Names And Totals'!$G$9:$G$108,0))</f>
        <v>#N/A</v>
      </c>
      <c r="D18" s="88" t="e">
        <f>INDEX('Names And Totals'!$D$9:$D$108,MATCH('Sort Women'!G18,'Names And Totals'!$G$9:$G$108,0))</f>
        <v>#N/A</v>
      </c>
      <c r="E18" s="88"/>
      <c r="F18" s="88"/>
      <c r="G18" s="88">
        <v>13</v>
      </c>
      <c r="H18" s="21" t="e">
        <f>INDEX('Names And Totals'!$I$9:$I$108,MATCH('Sort Women'!G18,'Names And Totals'!$G$9:$G$108,0))</f>
        <v>#N/A</v>
      </c>
      <c r="I18" s="21" t="e">
        <f>INDEX('Names And Totals'!$J$9:$J$108,MATCH('Sort Women'!G18,'Names And Totals'!$G$9:$G$108,0))</f>
        <v>#N/A</v>
      </c>
      <c r="J18" s="21" t="e">
        <f>INDEX('Names And Totals'!$K$9:$K$108,MATCH('Sort Women'!G18,'Names And Totals'!$G$9:$G$108,0))</f>
        <v>#N/A</v>
      </c>
      <c r="K18" s="304" t="e">
        <f>INDEX('Names And Totals'!$L$9:$L$108,MATCH('Sort Women'!G18,'Names And Totals'!$G$9:$G$108,0))</f>
        <v>#N/A</v>
      </c>
      <c r="L18" s="21" t="e">
        <f>INDEX('Names And Totals'!$M$9:$M$108,MATCH('Sort Women'!G18,'Names And Totals'!$G$9:$G$108,0))</f>
        <v>#N/A</v>
      </c>
      <c r="M18" s="297" t="e">
        <f>INDEX('Names And Totals'!$N$9:$N$108,MATCH('Sort Women'!G18,'Names And Totals'!$G$9:$G$108,0))</f>
        <v>#N/A</v>
      </c>
      <c r="N18" s="143"/>
      <c r="O18" s="22" t="e">
        <f>INDEX('Names And Totals'!$R$9:$R$108,MATCH('Sort Women'!G18,'Names And Totals'!$G$9:$G$108,0))</f>
        <v>#N/A</v>
      </c>
      <c r="P18" s="297" t="e">
        <f>INDEX('Names And Totals'!$S$9:$S$108,MATCH('Sort Women'!G18,'Names And Totals'!$G$9:$G$108,0))</f>
        <v>#N/A</v>
      </c>
      <c r="Q18" s="682" t="e">
        <f>INDEX(Masters!$BK$12:$BK$57,MATCH('Sort Women'!B18,Masters!$B$12:$B$57,0))</f>
        <v>#N/A</v>
      </c>
    </row>
    <row r="19" spans="1:17" x14ac:dyDescent="0.2">
      <c r="A19" s="77" t="e">
        <f>INDEX('Names And Totals'!$A$9:$A$108,MATCH('Sort Women'!G19,'Names And Totals'!$G$9:$G$108,0))</f>
        <v>#N/A</v>
      </c>
      <c r="B19" s="89" t="e">
        <f>INDEX('Names And Totals'!$B$9:$B$108,MATCH('Sort Women'!G19,'Names And Totals'!$G$9:$G$108,0))</f>
        <v>#N/A</v>
      </c>
      <c r="C19" s="89" t="e">
        <f>INDEX('Names And Totals'!$C$9:$C$108,MATCH('Sort Women'!G19,'Names And Totals'!$G$9:$G$108,0))</f>
        <v>#N/A</v>
      </c>
      <c r="D19" s="89" t="e">
        <f>INDEX('Names And Totals'!$D$9:$D$108,MATCH('Sort Women'!G19,'Names And Totals'!$G$9:$G$108,0))</f>
        <v>#N/A</v>
      </c>
      <c r="E19" s="89"/>
      <c r="F19" s="89"/>
      <c r="G19" s="89">
        <v>14</v>
      </c>
      <c r="H19" s="31" t="e">
        <f>INDEX('Names And Totals'!$I$9:$I$108,MATCH('Sort Women'!G19,'Names And Totals'!$G$9:$G$108,0))</f>
        <v>#N/A</v>
      </c>
      <c r="I19" s="31" t="e">
        <f>INDEX('Names And Totals'!$J$9:$J$108,MATCH('Sort Women'!G19,'Names And Totals'!$G$9:$G$108,0))</f>
        <v>#N/A</v>
      </c>
      <c r="J19" s="31" t="e">
        <f>INDEX('Names And Totals'!$K$9:$K$108,MATCH('Sort Women'!G19,'Names And Totals'!$G$9:$G$108,0))</f>
        <v>#N/A</v>
      </c>
      <c r="K19" s="305" t="e">
        <f>INDEX('Names And Totals'!$L$9:$L$108,MATCH('Sort Women'!G19,'Names And Totals'!$G$9:$G$108,0))</f>
        <v>#N/A</v>
      </c>
      <c r="L19" s="31" t="e">
        <f>INDEX('Names And Totals'!$M$9:$M$108,MATCH('Sort Women'!G19,'Names And Totals'!$G$9:$G$108,0))</f>
        <v>#N/A</v>
      </c>
      <c r="M19" s="298" t="e">
        <f>INDEX('Names And Totals'!$N$9:$N$108,MATCH('Sort Women'!G19,'Names And Totals'!$G$9:$G$108,0))</f>
        <v>#N/A</v>
      </c>
      <c r="N19" s="143"/>
      <c r="O19" s="23" t="e">
        <f>INDEX('Names And Totals'!$R$9:$R$108,MATCH('Sort Women'!G19,'Names And Totals'!$G$9:$G$108,0))</f>
        <v>#N/A</v>
      </c>
      <c r="P19" s="298" t="e">
        <f>INDEX('Names And Totals'!$S$9:$S$108,MATCH('Sort Women'!G19,'Names And Totals'!$G$9:$G$108,0))</f>
        <v>#N/A</v>
      </c>
      <c r="Q19" s="682" t="e">
        <f>INDEX(Masters!$BK$12:$BK$57,MATCH('Sort Women'!B19,Masters!$B$12:$B$57,0))</f>
        <v>#N/A</v>
      </c>
    </row>
    <row r="20" spans="1:17" x14ac:dyDescent="0.2">
      <c r="A20" s="72" t="e">
        <f>INDEX('Names And Totals'!$A$9:$A$108,MATCH('Sort Women'!G20,'Names And Totals'!$G$9:$G$108,0))</f>
        <v>#N/A</v>
      </c>
      <c r="B20" s="88" t="e">
        <f>INDEX('Names And Totals'!$B$9:$B$108,MATCH('Sort Women'!G20,'Names And Totals'!$G$9:$G$108,0))</f>
        <v>#N/A</v>
      </c>
      <c r="C20" s="88" t="e">
        <f>INDEX('Names And Totals'!$C$9:$C$108,MATCH('Sort Women'!G20,'Names And Totals'!$G$9:$G$108,0))</f>
        <v>#N/A</v>
      </c>
      <c r="D20" s="88" t="e">
        <f>INDEX('Names And Totals'!$D$9:$D$108,MATCH('Sort Women'!G20,'Names And Totals'!$G$9:$G$108,0))</f>
        <v>#N/A</v>
      </c>
      <c r="E20" s="88"/>
      <c r="F20" s="88"/>
      <c r="G20" s="88">
        <v>15</v>
      </c>
      <c r="H20" s="21" t="e">
        <f>INDEX('Names And Totals'!$I$9:$I$108,MATCH('Sort Women'!G20,'Names And Totals'!$G$9:$G$108,0))</f>
        <v>#N/A</v>
      </c>
      <c r="I20" s="21" t="e">
        <f>INDEX('Names And Totals'!$J$9:$J$108,MATCH('Sort Women'!G20,'Names And Totals'!$G$9:$G$108,0))</f>
        <v>#N/A</v>
      </c>
      <c r="J20" s="21" t="e">
        <f>INDEX('Names And Totals'!$K$9:$K$108,MATCH('Sort Women'!G20,'Names And Totals'!$G$9:$G$108,0))</f>
        <v>#N/A</v>
      </c>
      <c r="K20" s="304" t="e">
        <f>INDEX('Names And Totals'!$L$9:$L$108,MATCH('Sort Women'!G20,'Names And Totals'!$G$9:$G$108,0))</f>
        <v>#N/A</v>
      </c>
      <c r="L20" s="21" t="e">
        <f>INDEX('Names And Totals'!$M$9:$M$108,MATCH('Sort Women'!G20,'Names And Totals'!$G$9:$G$108,0))</f>
        <v>#N/A</v>
      </c>
      <c r="M20" s="297" t="e">
        <f>INDEX('Names And Totals'!$N$9:$N$108,MATCH('Sort Women'!G20,'Names And Totals'!$G$9:$G$108,0))</f>
        <v>#N/A</v>
      </c>
      <c r="N20" s="143"/>
      <c r="O20" s="22" t="e">
        <f>INDEX('Names And Totals'!$R$9:$R$108,MATCH('Sort Women'!G20,'Names And Totals'!$G$9:$G$108,0))</f>
        <v>#N/A</v>
      </c>
      <c r="P20" s="297" t="e">
        <f>INDEX('Names And Totals'!$S$9:$S$108,MATCH('Sort Women'!G20,'Names And Totals'!$G$9:$G$108,0))</f>
        <v>#N/A</v>
      </c>
      <c r="Q20" s="682" t="e">
        <f>INDEX(Masters!$BK$12:$BK$57,MATCH('Sort Women'!B20,Masters!$B$12:$B$57,0))</f>
        <v>#N/A</v>
      </c>
    </row>
    <row r="21" spans="1:17" x14ac:dyDescent="0.2">
      <c r="A21" s="77" t="e">
        <f>INDEX('Names And Totals'!$A$9:$A$108,MATCH('Sort Women'!G21,'Names And Totals'!$G$9:$G$108,0))</f>
        <v>#N/A</v>
      </c>
      <c r="B21" s="89" t="e">
        <f>INDEX('Names And Totals'!$B$9:$B$108,MATCH('Sort Women'!G21,'Names And Totals'!$G$9:$G$108,0))</f>
        <v>#N/A</v>
      </c>
      <c r="C21" s="89" t="e">
        <f>INDEX('Names And Totals'!$C$9:$C$108,MATCH('Sort Women'!G21,'Names And Totals'!$G$9:$G$108,0))</f>
        <v>#N/A</v>
      </c>
      <c r="D21" s="89" t="e">
        <f>INDEX('Names And Totals'!$D$9:$D$108,MATCH('Sort Women'!G21,'Names And Totals'!$G$9:$G$108,0))</f>
        <v>#N/A</v>
      </c>
      <c r="E21" s="89"/>
      <c r="F21" s="89"/>
      <c r="G21" s="89">
        <v>16</v>
      </c>
      <c r="H21" s="31" t="e">
        <f>INDEX('Names And Totals'!$I$9:$I$108,MATCH('Sort Women'!G21,'Names And Totals'!$G$9:$G$108,0))</f>
        <v>#N/A</v>
      </c>
      <c r="I21" s="31" t="e">
        <f>INDEX('Names And Totals'!$J$9:$J$108,MATCH('Sort Women'!G21,'Names And Totals'!$G$9:$G$108,0))</f>
        <v>#N/A</v>
      </c>
      <c r="J21" s="31" t="e">
        <f>INDEX('Names And Totals'!$K$9:$K$108,MATCH('Sort Women'!G21,'Names And Totals'!$G$9:$G$108,0))</f>
        <v>#N/A</v>
      </c>
      <c r="K21" s="305" t="e">
        <f>INDEX('Names And Totals'!$L$9:$L$108,MATCH('Sort Women'!G21,'Names And Totals'!$G$9:$G$108,0))</f>
        <v>#N/A</v>
      </c>
      <c r="L21" s="31" t="e">
        <f>INDEX('Names And Totals'!$M$9:$M$108,MATCH('Sort Women'!G21,'Names And Totals'!$G$9:$G$108,0))</f>
        <v>#N/A</v>
      </c>
      <c r="M21" s="298" t="e">
        <f>INDEX('Names And Totals'!$N$9:$N$108,MATCH('Sort Women'!G21,'Names And Totals'!$G$9:$G$108,0))</f>
        <v>#N/A</v>
      </c>
      <c r="N21" s="143"/>
      <c r="O21" s="23" t="e">
        <f>INDEX('Names And Totals'!$R$9:$R$108,MATCH('Sort Women'!G21,'Names And Totals'!$G$9:$G$108,0))</f>
        <v>#N/A</v>
      </c>
      <c r="P21" s="298" t="e">
        <f>INDEX('Names And Totals'!$S$9:$S$108,MATCH('Sort Women'!G21,'Names And Totals'!$G$9:$G$108,0))</f>
        <v>#N/A</v>
      </c>
      <c r="Q21" s="682" t="e">
        <f>INDEX(Masters!$BK$12:$BK$57,MATCH('Sort Women'!B21,Masters!$B$12:$B$57,0))</f>
        <v>#N/A</v>
      </c>
    </row>
    <row r="22" spans="1:17" x14ac:dyDescent="0.2">
      <c r="A22" s="72" t="e">
        <f>INDEX('Names And Totals'!$A$9:$A$108,MATCH('Sort Women'!G22,'Names And Totals'!$G$9:$G$108,0))</f>
        <v>#N/A</v>
      </c>
      <c r="B22" s="88" t="e">
        <f>INDEX('Names And Totals'!$B$9:$B$108,MATCH('Sort Women'!G22,'Names And Totals'!$G$9:$G$108,0))</f>
        <v>#N/A</v>
      </c>
      <c r="C22" s="88" t="e">
        <f>INDEX('Names And Totals'!$C$9:$C$108,MATCH('Sort Women'!G22,'Names And Totals'!$G$9:$G$108,0))</f>
        <v>#N/A</v>
      </c>
      <c r="D22" s="88" t="e">
        <f>INDEX('Names And Totals'!$D$9:$D$108,MATCH('Sort Women'!G22,'Names And Totals'!$G$9:$G$108,0))</f>
        <v>#N/A</v>
      </c>
      <c r="E22" s="88"/>
      <c r="F22" s="88"/>
      <c r="G22" s="88">
        <v>17</v>
      </c>
      <c r="H22" s="21" t="e">
        <f>INDEX('Names And Totals'!$I$9:$I$108,MATCH('Sort Women'!G22,'Names And Totals'!$G$9:$G$108,0))</f>
        <v>#N/A</v>
      </c>
      <c r="I22" s="21" t="e">
        <f>INDEX('Names And Totals'!$J$9:$J$108,MATCH('Sort Women'!G22,'Names And Totals'!$G$9:$G$108,0))</f>
        <v>#N/A</v>
      </c>
      <c r="J22" s="21" t="e">
        <f>INDEX('Names And Totals'!$K$9:$K$108,MATCH('Sort Women'!G22,'Names And Totals'!$G$9:$G$108,0))</f>
        <v>#N/A</v>
      </c>
      <c r="K22" s="304" t="e">
        <f>INDEX('Names And Totals'!$L$9:$L$108,MATCH('Sort Women'!G22,'Names And Totals'!$G$9:$G$108,0))</f>
        <v>#N/A</v>
      </c>
      <c r="L22" s="21" t="e">
        <f>INDEX('Names And Totals'!$M$9:$M$108,MATCH('Sort Women'!G22,'Names And Totals'!$G$9:$G$108,0))</f>
        <v>#N/A</v>
      </c>
      <c r="M22" s="297" t="e">
        <f>INDEX('Names And Totals'!$N$9:$N$108,MATCH('Sort Women'!G22,'Names And Totals'!$G$9:$G$108,0))</f>
        <v>#N/A</v>
      </c>
      <c r="N22" s="143"/>
      <c r="O22" s="22" t="e">
        <f>INDEX('Names And Totals'!$R$9:$R$108,MATCH('Sort Women'!G22,'Names And Totals'!$G$9:$G$108,0))</f>
        <v>#N/A</v>
      </c>
      <c r="P22" s="297" t="e">
        <f>INDEX('Names And Totals'!$S$9:$S$108,MATCH('Sort Women'!G22,'Names And Totals'!$G$9:$G$108,0))</f>
        <v>#N/A</v>
      </c>
      <c r="Q22" s="682" t="e">
        <f>INDEX(Masters!$BK$12:$BK$57,MATCH('Sort Women'!B22,Masters!$B$12:$B$57,0))</f>
        <v>#N/A</v>
      </c>
    </row>
    <row r="23" spans="1:17" x14ac:dyDescent="0.2">
      <c r="A23" s="77" t="e">
        <f>INDEX('Names And Totals'!$A$9:$A$108,MATCH('Sort Women'!G23,'Names And Totals'!$G$9:$G$108,0))</f>
        <v>#N/A</v>
      </c>
      <c r="B23" s="89" t="e">
        <f>INDEX('Names And Totals'!$B$9:$B$108,MATCH('Sort Women'!G23,'Names And Totals'!$G$9:$G$108,0))</f>
        <v>#N/A</v>
      </c>
      <c r="C23" s="89" t="e">
        <f>INDEX('Names And Totals'!$C$9:$C$108,MATCH('Sort Women'!G23,'Names And Totals'!$G$9:$G$108,0))</f>
        <v>#N/A</v>
      </c>
      <c r="D23" s="89" t="e">
        <f>INDEX('Names And Totals'!$D$9:$D$108,MATCH('Sort Women'!G23,'Names And Totals'!$G$9:$G$108,0))</f>
        <v>#N/A</v>
      </c>
      <c r="E23" s="89"/>
      <c r="F23" s="89"/>
      <c r="G23" s="89">
        <v>18</v>
      </c>
      <c r="H23" s="31" t="e">
        <f>INDEX('Names And Totals'!$I$9:$I$108,MATCH('Sort Women'!G23,'Names And Totals'!$G$9:$G$108,0))</f>
        <v>#N/A</v>
      </c>
      <c r="I23" s="31" t="e">
        <f>INDEX('Names And Totals'!$J$9:$J$108,MATCH('Sort Women'!G23,'Names And Totals'!$G$9:$G$108,0))</f>
        <v>#N/A</v>
      </c>
      <c r="J23" s="31" t="e">
        <f>INDEX('Names And Totals'!$K$9:$K$108,MATCH('Sort Women'!G23,'Names And Totals'!$G$9:$G$108,0))</f>
        <v>#N/A</v>
      </c>
      <c r="K23" s="305" t="e">
        <f>INDEX('Names And Totals'!$L$9:$L$108,MATCH('Sort Women'!G23,'Names And Totals'!$G$9:$G$108,0))</f>
        <v>#N/A</v>
      </c>
      <c r="L23" s="31" t="e">
        <f>INDEX('Names And Totals'!$M$9:$M$108,MATCH('Sort Women'!G23,'Names And Totals'!$G$9:$G$108,0))</f>
        <v>#N/A</v>
      </c>
      <c r="M23" s="298" t="e">
        <f>INDEX('Names And Totals'!$N$9:$N$108,MATCH('Sort Women'!G23,'Names And Totals'!$G$9:$G$108,0))</f>
        <v>#N/A</v>
      </c>
      <c r="N23" s="143"/>
      <c r="O23" s="23" t="e">
        <f>INDEX('Names And Totals'!$R$9:$R$108,MATCH('Sort Women'!G23,'Names And Totals'!$G$9:$G$108,0))</f>
        <v>#N/A</v>
      </c>
      <c r="P23" s="298" t="e">
        <f>INDEX('Names And Totals'!$S$9:$S$108,MATCH('Sort Women'!G23,'Names And Totals'!$G$9:$G$108,0))</f>
        <v>#N/A</v>
      </c>
      <c r="Q23" s="682" t="e">
        <f>INDEX(Masters!$BK$12:$BK$57,MATCH('Sort Women'!B23,Masters!$B$12:$B$57,0))</f>
        <v>#N/A</v>
      </c>
    </row>
    <row r="24" spans="1:17" x14ac:dyDescent="0.2">
      <c r="A24" s="72" t="e">
        <f>INDEX('Names And Totals'!$A$9:$A$108,MATCH('Sort Women'!G24,'Names And Totals'!$G$9:$G$108,0))</f>
        <v>#N/A</v>
      </c>
      <c r="B24" s="88" t="e">
        <f>INDEX('Names And Totals'!$B$9:$B$108,MATCH('Sort Women'!G24,'Names And Totals'!$G$9:$G$108,0))</f>
        <v>#N/A</v>
      </c>
      <c r="C24" s="88" t="e">
        <f>INDEX('Names And Totals'!$C$9:$C$108,MATCH('Sort Women'!G24,'Names And Totals'!$G$9:$G$108,0))</f>
        <v>#N/A</v>
      </c>
      <c r="D24" s="88" t="e">
        <f>INDEX('Names And Totals'!$D$9:$D$108,MATCH('Sort Women'!G24,'Names And Totals'!$G$9:$G$108,0))</f>
        <v>#N/A</v>
      </c>
      <c r="E24" s="88"/>
      <c r="F24" s="88"/>
      <c r="G24" s="88">
        <v>19</v>
      </c>
      <c r="H24" s="21" t="e">
        <f>INDEX('Names And Totals'!$I$9:$I$108,MATCH('Sort Women'!G24,'Names And Totals'!$G$9:$G$108,0))</f>
        <v>#N/A</v>
      </c>
      <c r="I24" s="21" t="e">
        <f>INDEX('Names And Totals'!$J$9:$J$108,MATCH('Sort Women'!G24,'Names And Totals'!$G$9:$G$108,0))</f>
        <v>#N/A</v>
      </c>
      <c r="J24" s="21" t="e">
        <f>INDEX('Names And Totals'!$K$9:$K$108,MATCH('Sort Women'!G24,'Names And Totals'!$G$9:$G$108,0))</f>
        <v>#N/A</v>
      </c>
      <c r="K24" s="304" t="e">
        <f>INDEX('Names And Totals'!$L$9:$L$108,MATCH('Sort Women'!G24,'Names And Totals'!$G$9:$G$108,0))</f>
        <v>#N/A</v>
      </c>
      <c r="L24" s="21" t="e">
        <f>INDEX('Names And Totals'!$M$9:$M$108,MATCH('Sort Women'!G24,'Names And Totals'!$G$9:$G$108,0))</f>
        <v>#N/A</v>
      </c>
      <c r="M24" s="297" t="e">
        <f>INDEX('Names And Totals'!$N$9:$N$108,MATCH('Sort Women'!G24,'Names And Totals'!$G$9:$G$108,0))</f>
        <v>#N/A</v>
      </c>
      <c r="N24" s="143"/>
      <c r="O24" s="22" t="e">
        <f>INDEX('Names And Totals'!$R$9:$R$108,MATCH('Sort Women'!G24,'Names And Totals'!$G$9:$G$108,0))</f>
        <v>#N/A</v>
      </c>
      <c r="P24" s="297" t="e">
        <f>INDEX('Names And Totals'!$S$9:$S$108,MATCH('Sort Women'!G24,'Names And Totals'!$G$9:$G$108,0))</f>
        <v>#N/A</v>
      </c>
      <c r="Q24" s="682" t="e">
        <f>INDEX(Masters!$BK$12:$BK$57,MATCH('Sort Women'!B24,Masters!$B$12:$B$57,0))</f>
        <v>#N/A</v>
      </c>
    </row>
    <row r="25" spans="1:17" x14ac:dyDescent="0.2">
      <c r="A25" s="77" t="e">
        <f>INDEX('Names And Totals'!$A$9:$A$108,MATCH('Sort Women'!G25,'Names And Totals'!$G$9:$G$108,0))</f>
        <v>#N/A</v>
      </c>
      <c r="B25" s="89" t="e">
        <f>INDEX('Names And Totals'!$B$9:$B$108,MATCH('Sort Women'!G25,'Names And Totals'!$G$9:$G$108,0))</f>
        <v>#N/A</v>
      </c>
      <c r="C25" s="89" t="e">
        <f>INDEX('Names And Totals'!$C$9:$C$108,MATCH('Sort Women'!G25,'Names And Totals'!$G$9:$G$108,0))</f>
        <v>#N/A</v>
      </c>
      <c r="D25" s="89" t="e">
        <f>INDEX('Names And Totals'!$D$9:$D$108,MATCH('Sort Women'!G25,'Names And Totals'!$G$9:$G$108,0))</f>
        <v>#N/A</v>
      </c>
      <c r="E25" s="89"/>
      <c r="F25" s="89"/>
      <c r="G25" s="89">
        <v>20</v>
      </c>
      <c r="H25" s="31" t="e">
        <f>INDEX('Names And Totals'!$I$9:$I$108,MATCH('Sort Women'!G25,'Names And Totals'!$G$9:$G$108,0))</f>
        <v>#N/A</v>
      </c>
      <c r="I25" s="31" t="e">
        <f>INDEX('Names And Totals'!$J$9:$J$108,MATCH('Sort Women'!G25,'Names And Totals'!$G$9:$G$108,0))</f>
        <v>#N/A</v>
      </c>
      <c r="J25" s="31" t="e">
        <f>INDEX('Names And Totals'!$K$9:$K$108,MATCH('Sort Women'!G25,'Names And Totals'!$G$9:$G$108,0))</f>
        <v>#N/A</v>
      </c>
      <c r="K25" s="305" t="e">
        <f>INDEX('Names And Totals'!$L$9:$L$108,MATCH('Sort Women'!G25,'Names And Totals'!$G$9:$G$108,0))</f>
        <v>#N/A</v>
      </c>
      <c r="L25" s="31" t="e">
        <f>INDEX('Names And Totals'!$M$9:$M$108,MATCH('Sort Women'!G25,'Names And Totals'!$G$9:$G$108,0))</f>
        <v>#N/A</v>
      </c>
      <c r="M25" s="298" t="e">
        <f>INDEX('Names And Totals'!$N$9:$N$108,MATCH('Sort Women'!G25,'Names And Totals'!$G$9:$G$108,0))</f>
        <v>#N/A</v>
      </c>
      <c r="N25" s="143"/>
      <c r="O25" s="23" t="e">
        <f>INDEX('Names And Totals'!$R$9:$R$108,MATCH('Sort Women'!G25,'Names And Totals'!$G$9:$G$108,0))</f>
        <v>#N/A</v>
      </c>
      <c r="P25" s="298" t="e">
        <f>INDEX('Names And Totals'!$S$9:$S$108,MATCH('Sort Women'!G25,'Names And Totals'!$G$9:$G$108,0))</f>
        <v>#N/A</v>
      </c>
      <c r="Q25" s="682" t="e">
        <f>INDEX(Masters!$BK$12:$BK$57,MATCH('Sort Women'!B25,Masters!$B$12:$B$57,0))</f>
        <v>#N/A</v>
      </c>
    </row>
    <row r="26" spans="1:17" x14ac:dyDescent="0.2">
      <c r="A26" s="72" t="e">
        <f>INDEX('Names And Totals'!$A$9:$A$108,MATCH('Sort Women'!G26,'Names And Totals'!$G$9:$G$108,0))</f>
        <v>#N/A</v>
      </c>
      <c r="B26" s="88" t="e">
        <f>INDEX('Names And Totals'!$B$9:$B$108,MATCH('Sort Women'!G26,'Names And Totals'!$G$9:$G$108,0))</f>
        <v>#N/A</v>
      </c>
      <c r="C26" s="88" t="e">
        <f>INDEX('Names And Totals'!$C$9:$C$108,MATCH('Sort Women'!G26,'Names And Totals'!$G$9:$G$108,0))</f>
        <v>#N/A</v>
      </c>
      <c r="D26" s="88" t="e">
        <f>INDEX('Names And Totals'!$D$9:$D$108,MATCH('Sort Women'!G26,'Names And Totals'!$G$9:$G$108,0))</f>
        <v>#N/A</v>
      </c>
      <c r="E26" s="88"/>
      <c r="F26" s="88"/>
      <c r="G26" s="88">
        <v>21</v>
      </c>
      <c r="H26" s="21" t="e">
        <f>INDEX('Names And Totals'!$I$9:$I$108,MATCH('Sort Women'!G26,'Names And Totals'!$G$9:$G$108,0))</f>
        <v>#N/A</v>
      </c>
      <c r="I26" s="21" t="e">
        <f>INDEX('Names And Totals'!$J$9:$J$108,MATCH('Sort Women'!G26,'Names And Totals'!$G$9:$G$108,0))</f>
        <v>#N/A</v>
      </c>
      <c r="J26" s="21" t="e">
        <f>INDEX('Names And Totals'!$K$9:$K$108,MATCH('Sort Women'!G26,'Names And Totals'!$G$9:$G$108,0))</f>
        <v>#N/A</v>
      </c>
      <c r="K26" s="304" t="e">
        <f>INDEX('Names And Totals'!$L$9:$L$108,MATCH('Sort Women'!G26,'Names And Totals'!$G$9:$G$108,0))</f>
        <v>#N/A</v>
      </c>
      <c r="L26" s="21" t="e">
        <f>INDEX('Names And Totals'!$M$9:$M$108,MATCH('Sort Women'!G26,'Names And Totals'!$G$9:$G$108,0))</f>
        <v>#N/A</v>
      </c>
      <c r="M26" s="297" t="e">
        <f>INDEX('Names And Totals'!$N$9:$N$108,MATCH('Sort Women'!G26,'Names And Totals'!$G$9:$G$108,0))</f>
        <v>#N/A</v>
      </c>
      <c r="N26" s="143"/>
      <c r="O26" s="22" t="e">
        <f>INDEX('Names And Totals'!$R$9:$R$108,MATCH('Sort Women'!G26,'Names And Totals'!$G$9:$G$108,0))</f>
        <v>#N/A</v>
      </c>
      <c r="P26" s="297" t="e">
        <f>INDEX('Names And Totals'!$S$9:$S$108,MATCH('Sort Women'!G26,'Names And Totals'!$G$9:$G$108,0))</f>
        <v>#N/A</v>
      </c>
      <c r="Q26" s="682" t="e">
        <f>INDEX(Masters!$BK$12:$BK$57,MATCH('Sort Women'!B26,Masters!$B$12:$B$57,0))</f>
        <v>#N/A</v>
      </c>
    </row>
    <row r="27" spans="1:17" x14ac:dyDescent="0.2">
      <c r="A27" s="77" t="e">
        <f>INDEX('Names And Totals'!$A$9:$A$108,MATCH('Sort Women'!G27,'Names And Totals'!$G$9:$G$108,0))</f>
        <v>#N/A</v>
      </c>
      <c r="B27" s="89" t="e">
        <f>INDEX('Names And Totals'!$B$9:$B$108,MATCH('Sort Women'!G27,'Names And Totals'!$G$9:$G$108,0))</f>
        <v>#N/A</v>
      </c>
      <c r="C27" s="89" t="e">
        <f>INDEX('Names And Totals'!$C$9:$C$108,MATCH('Sort Women'!G27,'Names And Totals'!$G$9:$G$108,0))</f>
        <v>#N/A</v>
      </c>
      <c r="D27" s="89" t="e">
        <f>INDEX('Names And Totals'!$D$9:$D$108,MATCH('Sort Women'!G27,'Names And Totals'!$G$9:$G$108,0))</f>
        <v>#N/A</v>
      </c>
      <c r="E27" s="89"/>
      <c r="F27" s="89"/>
      <c r="G27" s="89">
        <v>22</v>
      </c>
      <c r="H27" s="31" t="e">
        <f>INDEX('Names And Totals'!$I$9:$I$108,MATCH('Sort Women'!G27,'Names And Totals'!$G$9:$G$108,0))</f>
        <v>#N/A</v>
      </c>
      <c r="I27" s="31" t="e">
        <f>INDEX('Names And Totals'!$J$9:$J$108,MATCH('Sort Women'!G27,'Names And Totals'!$G$9:$G$108,0))</f>
        <v>#N/A</v>
      </c>
      <c r="J27" s="31" t="e">
        <f>INDEX('Names And Totals'!$K$9:$K$108,MATCH('Sort Women'!G27,'Names And Totals'!$G$9:$G$108,0))</f>
        <v>#N/A</v>
      </c>
      <c r="K27" s="305" t="e">
        <f>INDEX('Names And Totals'!$L$9:$L$108,MATCH('Sort Women'!G27,'Names And Totals'!$G$9:$G$108,0))</f>
        <v>#N/A</v>
      </c>
      <c r="L27" s="31" t="e">
        <f>INDEX('Names And Totals'!$M$9:$M$108,MATCH('Sort Women'!G27,'Names And Totals'!$G$9:$G$108,0))</f>
        <v>#N/A</v>
      </c>
      <c r="M27" s="298" t="e">
        <f>INDEX('Names And Totals'!$N$9:$N$108,MATCH('Sort Women'!G27,'Names And Totals'!$G$9:$G$108,0))</f>
        <v>#N/A</v>
      </c>
      <c r="N27" s="143"/>
      <c r="O27" s="23" t="e">
        <f>INDEX('Names And Totals'!$R$9:$R$108,MATCH('Sort Women'!G27,'Names And Totals'!$G$9:$G$108,0))</f>
        <v>#N/A</v>
      </c>
      <c r="P27" s="298" t="e">
        <f>INDEX('Names And Totals'!$S$9:$S$108,MATCH('Sort Women'!G27,'Names And Totals'!$G$9:$G$108,0))</f>
        <v>#N/A</v>
      </c>
      <c r="Q27" s="682" t="e">
        <f>INDEX(Masters!$BK$12:$BK$57,MATCH('Sort Women'!B27,Masters!$B$12:$B$57,0))</f>
        <v>#N/A</v>
      </c>
    </row>
    <row r="28" spans="1:17" x14ac:dyDescent="0.2">
      <c r="A28" s="72" t="e">
        <f>INDEX('Names And Totals'!$A$9:$A$108,MATCH('Sort Women'!G28,'Names And Totals'!$G$9:$G$108,0))</f>
        <v>#N/A</v>
      </c>
      <c r="B28" s="88" t="e">
        <f>INDEX('Names And Totals'!$B$9:$B$108,MATCH('Sort Women'!G28,'Names And Totals'!$G$9:$G$108,0))</f>
        <v>#N/A</v>
      </c>
      <c r="C28" s="88" t="e">
        <f>INDEX('Names And Totals'!$C$9:$C$108,MATCH('Sort Women'!G28,'Names And Totals'!$G$9:$G$108,0))</f>
        <v>#N/A</v>
      </c>
      <c r="D28" s="88" t="e">
        <f>INDEX('Names And Totals'!$D$9:$D$108,MATCH('Sort Women'!G28,'Names And Totals'!$G$9:$G$108,0))</f>
        <v>#N/A</v>
      </c>
      <c r="E28" s="88"/>
      <c r="F28" s="88"/>
      <c r="G28" s="88">
        <v>23</v>
      </c>
      <c r="H28" s="21" t="e">
        <f>INDEX('Names And Totals'!$I$9:$I$108,MATCH('Sort Women'!G28,'Names And Totals'!$G$9:$G$108,0))</f>
        <v>#N/A</v>
      </c>
      <c r="I28" s="21" t="e">
        <f>INDEX('Names And Totals'!$J$9:$J$108,MATCH('Sort Women'!G28,'Names And Totals'!$G$9:$G$108,0))</f>
        <v>#N/A</v>
      </c>
      <c r="J28" s="21" t="e">
        <f>INDEX('Names And Totals'!$K$9:$K$108,MATCH('Sort Women'!G28,'Names And Totals'!$G$9:$G$108,0))</f>
        <v>#N/A</v>
      </c>
      <c r="K28" s="304" t="e">
        <f>INDEX('Names And Totals'!$L$9:$L$108,MATCH('Sort Women'!G28,'Names And Totals'!$G$9:$G$108,0))</f>
        <v>#N/A</v>
      </c>
      <c r="L28" s="21" t="e">
        <f>INDEX('Names And Totals'!$M$9:$M$108,MATCH('Sort Women'!G28,'Names And Totals'!$G$9:$G$108,0))</f>
        <v>#N/A</v>
      </c>
      <c r="M28" s="297" t="e">
        <f>INDEX('Names And Totals'!$N$9:$N$108,MATCH('Sort Women'!G28,'Names And Totals'!$G$9:$G$108,0))</f>
        <v>#N/A</v>
      </c>
      <c r="N28" s="143"/>
      <c r="O28" s="22" t="e">
        <f>INDEX('Names And Totals'!$R$9:$R$108,MATCH('Sort Women'!G28,'Names And Totals'!$G$9:$G$108,0))</f>
        <v>#N/A</v>
      </c>
      <c r="P28" s="297" t="e">
        <f>INDEX('Names And Totals'!$S$9:$S$108,MATCH('Sort Women'!G28,'Names And Totals'!$G$9:$G$108,0))</f>
        <v>#N/A</v>
      </c>
      <c r="Q28" s="682" t="e">
        <f>INDEX(Masters!$BK$12:$BK$57,MATCH('Sort Women'!B28,Masters!$B$12:$B$57,0))</f>
        <v>#N/A</v>
      </c>
    </row>
    <row r="29" spans="1:17" x14ac:dyDescent="0.2">
      <c r="A29" s="77" t="e">
        <f>INDEX('Names And Totals'!$A$9:$A$108,MATCH('Sort Women'!G29,'Names And Totals'!$G$9:$G$108,0))</f>
        <v>#N/A</v>
      </c>
      <c r="B29" s="89" t="e">
        <f>INDEX('Names And Totals'!$B$9:$B$108,MATCH('Sort Women'!G29,'Names And Totals'!$G$9:$G$108,0))</f>
        <v>#N/A</v>
      </c>
      <c r="C29" s="89" t="e">
        <f>INDEX('Names And Totals'!$C$9:$C$108,MATCH('Sort Women'!G29,'Names And Totals'!$G$9:$G$108,0))</f>
        <v>#N/A</v>
      </c>
      <c r="D29" s="89" t="e">
        <f>INDEX('Names And Totals'!$D$9:$D$108,MATCH('Sort Women'!G29,'Names And Totals'!$G$9:$G$108,0))</f>
        <v>#N/A</v>
      </c>
      <c r="E29" s="89"/>
      <c r="F29" s="89"/>
      <c r="G29" s="89">
        <v>24</v>
      </c>
      <c r="H29" s="31" t="e">
        <f>INDEX('Names And Totals'!$I$9:$I$108,MATCH('Sort Women'!G29,'Names And Totals'!$G$9:$G$108,0))</f>
        <v>#N/A</v>
      </c>
      <c r="I29" s="31" t="e">
        <f>INDEX('Names And Totals'!$J$9:$J$108,MATCH('Sort Women'!G29,'Names And Totals'!$G$9:$G$108,0))</f>
        <v>#N/A</v>
      </c>
      <c r="J29" s="31" t="e">
        <f>INDEX('Names And Totals'!$K$9:$K$108,MATCH('Sort Women'!G29,'Names And Totals'!$G$9:$G$108,0))</f>
        <v>#N/A</v>
      </c>
      <c r="K29" s="305" t="e">
        <f>INDEX('Names And Totals'!$L$9:$L$108,MATCH('Sort Women'!G29,'Names And Totals'!$G$9:$G$108,0))</f>
        <v>#N/A</v>
      </c>
      <c r="L29" s="31" t="e">
        <f>INDEX('Names And Totals'!$M$9:$M$108,MATCH('Sort Women'!G29,'Names And Totals'!$G$9:$G$108,0))</f>
        <v>#N/A</v>
      </c>
      <c r="M29" s="298" t="e">
        <f>INDEX('Names And Totals'!$N$9:$N$108,MATCH('Sort Women'!G29,'Names And Totals'!$G$9:$G$108,0))</f>
        <v>#N/A</v>
      </c>
      <c r="N29" s="143"/>
      <c r="O29" s="23" t="e">
        <f>INDEX('Names And Totals'!$R$9:$R$108,MATCH('Sort Women'!G29,'Names And Totals'!$G$9:$G$108,0))</f>
        <v>#N/A</v>
      </c>
      <c r="P29" s="298" t="e">
        <f>INDEX('Names And Totals'!$S$9:$S$108,MATCH('Sort Women'!G29,'Names And Totals'!$G$9:$G$108,0))</f>
        <v>#N/A</v>
      </c>
      <c r="Q29" s="682" t="e">
        <f>INDEX(Masters!$BK$12:$BK$57,MATCH('Sort Women'!B29,Masters!$B$12:$B$57,0))</f>
        <v>#N/A</v>
      </c>
    </row>
    <row r="30" spans="1:17" x14ac:dyDescent="0.2">
      <c r="A30" s="72" t="e">
        <f>INDEX('Names And Totals'!$A$9:$A$108,MATCH('Sort Women'!G30,'Names And Totals'!$G$9:$G$108,0))</f>
        <v>#N/A</v>
      </c>
      <c r="B30" s="88" t="e">
        <f>INDEX('Names And Totals'!$B$9:$B$108,MATCH('Sort Women'!G30,'Names And Totals'!$G$9:$G$108,0))</f>
        <v>#N/A</v>
      </c>
      <c r="C30" s="88" t="e">
        <f>INDEX('Names And Totals'!$C$9:$C$108,MATCH('Sort Women'!G30,'Names And Totals'!$G$9:$G$108,0))</f>
        <v>#N/A</v>
      </c>
      <c r="D30" s="88" t="e">
        <f>INDEX('Names And Totals'!$D$9:$D$108,MATCH('Sort Women'!G30,'Names And Totals'!$G$9:$G$108,0))</f>
        <v>#N/A</v>
      </c>
      <c r="E30" s="88"/>
      <c r="F30" s="88"/>
      <c r="G30" s="88">
        <v>25</v>
      </c>
      <c r="H30" s="21" t="e">
        <f>INDEX('Names And Totals'!$I$9:$I$108,MATCH('Sort Women'!G30,'Names And Totals'!$G$9:$G$108,0))</f>
        <v>#N/A</v>
      </c>
      <c r="I30" s="21" t="e">
        <f>INDEX('Names And Totals'!$J$9:$J$108,MATCH('Sort Women'!G30,'Names And Totals'!$G$9:$G$108,0))</f>
        <v>#N/A</v>
      </c>
      <c r="J30" s="21" t="e">
        <f>INDEX('Names And Totals'!$K$9:$K$108,MATCH('Sort Women'!G30,'Names And Totals'!$G$9:$G$108,0))</f>
        <v>#N/A</v>
      </c>
      <c r="K30" s="304" t="e">
        <f>INDEX('Names And Totals'!$L$9:$L$108,MATCH('Sort Women'!G30,'Names And Totals'!$G$9:$G$108,0))</f>
        <v>#N/A</v>
      </c>
      <c r="L30" s="21" t="e">
        <f>INDEX('Names And Totals'!$M$9:$M$108,MATCH('Sort Women'!G30,'Names And Totals'!$G$9:$G$108,0))</f>
        <v>#N/A</v>
      </c>
      <c r="M30" s="297" t="e">
        <f>INDEX('Names And Totals'!$N$9:$N$108,MATCH('Sort Women'!G30,'Names And Totals'!$G$9:$G$108,0))</f>
        <v>#N/A</v>
      </c>
      <c r="N30" s="143"/>
      <c r="O30" s="22" t="e">
        <f>INDEX('Names And Totals'!$R$9:$R$108,MATCH('Sort Women'!G30,'Names And Totals'!$G$9:$G$108,0))</f>
        <v>#N/A</v>
      </c>
      <c r="P30" s="297" t="e">
        <f>INDEX('Names And Totals'!$S$9:$S$108,MATCH('Sort Women'!G30,'Names And Totals'!$G$9:$G$108,0))</f>
        <v>#N/A</v>
      </c>
      <c r="Q30" s="682" t="e">
        <f>INDEX(Masters!$BK$12:$BK$57,MATCH('Sort Women'!B30,Masters!$B$12:$B$57,0))</f>
        <v>#N/A</v>
      </c>
    </row>
    <row r="31" spans="1:17" x14ac:dyDescent="0.2">
      <c r="A31" s="77" t="e">
        <f>INDEX('Names And Totals'!$A$9:$A$108,MATCH('Sort Women'!G31,'Names And Totals'!$G$9:$G$108,0))</f>
        <v>#N/A</v>
      </c>
      <c r="B31" s="89" t="e">
        <f>INDEX('Names And Totals'!$B$9:$B$108,MATCH('Sort Women'!G31,'Names And Totals'!$G$9:$G$108,0))</f>
        <v>#N/A</v>
      </c>
      <c r="C31" s="89" t="e">
        <f>INDEX('Names And Totals'!$C$9:$C$108,MATCH('Sort Women'!G31,'Names And Totals'!$G$9:$G$108,0))</f>
        <v>#N/A</v>
      </c>
      <c r="D31" s="89" t="e">
        <f>INDEX('Names And Totals'!$D$9:$D$108,MATCH('Sort Women'!G31,'Names And Totals'!$G$9:$G$108,0))</f>
        <v>#N/A</v>
      </c>
      <c r="E31" s="89"/>
      <c r="F31" s="89"/>
      <c r="G31" s="89">
        <v>26</v>
      </c>
      <c r="H31" s="31" t="e">
        <f>INDEX('Names And Totals'!$I$9:$I$108,MATCH('Sort Women'!G31,'Names And Totals'!$G$9:$G$108,0))</f>
        <v>#N/A</v>
      </c>
      <c r="I31" s="31" t="e">
        <f>INDEX('Names And Totals'!$J$9:$J$108,MATCH('Sort Women'!G31,'Names And Totals'!$G$9:$G$108,0))</f>
        <v>#N/A</v>
      </c>
      <c r="J31" s="31" t="e">
        <f>INDEX('Names And Totals'!$K$9:$K$108,MATCH('Sort Women'!G31,'Names And Totals'!$G$9:$G$108,0))</f>
        <v>#N/A</v>
      </c>
      <c r="K31" s="305" t="e">
        <f>INDEX('Names And Totals'!$L$9:$L$108,MATCH('Sort Women'!G31,'Names And Totals'!$G$9:$G$108,0))</f>
        <v>#N/A</v>
      </c>
      <c r="L31" s="31" t="e">
        <f>INDEX('Names And Totals'!$M$9:$M$108,MATCH('Sort Women'!G31,'Names And Totals'!$G$9:$G$108,0))</f>
        <v>#N/A</v>
      </c>
      <c r="M31" s="298" t="e">
        <f>INDEX('Names And Totals'!$N$9:$N$108,MATCH('Sort Women'!G31,'Names And Totals'!$G$9:$G$108,0))</f>
        <v>#N/A</v>
      </c>
      <c r="N31" s="143"/>
      <c r="O31" s="23" t="e">
        <f>INDEX('Names And Totals'!$R$9:$R$108,MATCH('Sort Women'!G31,'Names And Totals'!$G$9:$G$108,0))</f>
        <v>#N/A</v>
      </c>
      <c r="P31" s="298" t="e">
        <f>INDEX('Names And Totals'!$S$9:$S$108,MATCH('Sort Women'!G31,'Names And Totals'!$G$9:$G$108,0))</f>
        <v>#N/A</v>
      </c>
      <c r="Q31" s="682" t="e">
        <f>INDEX(Masters!$BK$12:$BK$57,MATCH('Sort Women'!B31,Masters!$B$12:$B$57,0))</f>
        <v>#N/A</v>
      </c>
    </row>
    <row r="32" spans="1:17" x14ac:dyDescent="0.2">
      <c r="A32" s="72" t="e">
        <f>INDEX('Names And Totals'!$A$9:$A$108,MATCH('Sort Women'!G32,'Names And Totals'!$G$9:$G$108,0))</f>
        <v>#N/A</v>
      </c>
      <c r="B32" s="88" t="e">
        <f>INDEX('Names And Totals'!$B$9:$B$108,MATCH('Sort Women'!G32,'Names And Totals'!$G$9:$G$108,0))</f>
        <v>#N/A</v>
      </c>
      <c r="C32" s="88" t="e">
        <f>INDEX('Names And Totals'!$C$9:$C$108,MATCH('Sort Women'!G32,'Names And Totals'!$G$9:$G$108,0))</f>
        <v>#N/A</v>
      </c>
      <c r="D32" s="88" t="e">
        <f>INDEX('Names And Totals'!$D$9:$D$108,MATCH('Sort Women'!G32,'Names And Totals'!$G$9:$G$108,0))</f>
        <v>#N/A</v>
      </c>
      <c r="E32" s="88"/>
      <c r="F32" s="88"/>
      <c r="G32" s="88">
        <v>27</v>
      </c>
      <c r="H32" s="21" t="e">
        <f>INDEX('Names And Totals'!$I$9:$I$108,MATCH('Sort Women'!G32,'Names And Totals'!$G$9:$G$108,0))</f>
        <v>#N/A</v>
      </c>
      <c r="I32" s="21" t="e">
        <f>INDEX('Names And Totals'!$J$9:$J$108,MATCH('Sort Women'!G32,'Names And Totals'!$G$9:$G$108,0))</f>
        <v>#N/A</v>
      </c>
      <c r="J32" s="21" t="e">
        <f>INDEX('Names And Totals'!$K$9:$K$108,MATCH('Sort Women'!G32,'Names And Totals'!$G$9:$G$108,0))</f>
        <v>#N/A</v>
      </c>
      <c r="K32" s="304" t="e">
        <f>INDEX('Names And Totals'!$L$9:$L$108,MATCH('Sort Women'!G32,'Names And Totals'!$G$9:$G$108,0))</f>
        <v>#N/A</v>
      </c>
      <c r="L32" s="21" t="e">
        <f>INDEX('Names And Totals'!$M$9:$M$108,MATCH('Sort Women'!G32,'Names And Totals'!$G$9:$G$108,0))</f>
        <v>#N/A</v>
      </c>
      <c r="M32" s="297" t="e">
        <f>INDEX('Names And Totals'!$N$9:$N$108,MATCH('Sort Women'!G32,'Names And Totals'!$G$9:$G$108,0))</f>
        <v>#N/A</v>
      </c>
      <c r="N32" s="143"/>
      <c r="O32" s="22" t="e">
        <f>INDEX('Names And Totals'!$R$9:$R$108,MATCH('Sort Women'!G32,'Names And Totals'!$G$9:$G$108,0))</f>
        <v>#N/A</v>
      </c>
      <c r="P32" s="297" t="e">
        <f>INDEX('Names And Totals'!$S$9:$S$108,MATCH('Sort Women'!G32,'Names And Totals'!$G$9:$G$108,0))</f>
        <v>#N/A</v>
      </c>
      <c r="Q32" s="682" t="e">
        <f>INDEX(Masters!$BK$12:$BK$57,MATCH('Sort Women'!B32,Masters!$B$12:$B$57,0))</f>
        <v>#N/A</v>
      </c>
    </row>
    <row r="33" spans="1:17" x14ac:dyDescent="0.2">
      <c r="A33" s="77" t="e">
        <f>INDEX('Names And Totals'!$A$9:$A$108,MATCH('Sort Women'!G33,'Names And Totals'!$G$9:$G$108,0))</f>
        <v>#N/A</v>
      </c>
      <c r="B33" s="89" t="e">
        <f>INDEX('Names And Totals'!$B$9:$B$108,MATCH('Sort Women'!G33,'Names And Totals'!$G$9:$G$108,0))</f>
        <v>#N/A</v>
      </c>
      <c r="C33" s="89" t="e">
        <f>INDEX('Names And Totals'!$C$9:$C$108,MATCH('Sort Women'!G33,'Names And Totals'!$G$9:$G$108,0))</f>
        <v>#N/A</v>
      </c>
      <c r="D33" s="89" t="e">
        <f>INDEX('Names And Totals'!$D$9:$D$108,MATCH('Sort Women'!G33,'Names And Totals'!$G$9:$G$108,0))</f>
        <v>#N/A</v>
      </c>
      <c r="E33" s="89"/>
      <c r="F33" s="89"/>
      <c r="G33" s="89">
        <v>28</v>
      </c>
      <c r="H33" s="31" t="e">
        <f>INDEX('Names And Totals'!$I$9:$I$108,MATCH('Sort Women'!G33,'Names And Totals'!$G$9:$G$108,0))</f>
        <v>#N/A</v>
      </c>
      <c r="I33" s="31" t="e">
        <f>INDEX('Names And Totals'!$J$9:$J$108,MATCH('Sort Women'!G33,'Names And Totals'!$G$9:$G$108,0))</f>
        <v>#N/A</v>
      </c>
      <c r="J33" s="31" t="e">
        <f>INDEX('Names And Totals'!$K$9:$K$108,MATCH('Sort Women'!G33,'Names And Totals'!$G$9:$G$108,0))</f>
        <v>#N/A</v>
      </c>
      <c r="K33" s="305" t="e">
        <f>INDEX('Names And Totals'!$L$9:$L$108,MATCH('Sort Women'!G33,'Names And Totals'!$G$9:$G$108,0))</f>
        <v>#N/A</v>
      </c>
      <c r="L33" s="31" t="e">
        <f>INDEX('Names And Totals'!$M$9:$M$108,MATCH('Sort Women'!G33,'Names And Totals'!$G$9:$G$108,0))</f>
        <v>#N/A</v>
      </c>
      <c r="M33" s="298" t="e">
        <f>INDEX('Names And Totals'!$N$9:$N$108,MATCH('Sort Women'!G33,'Names And Totals'!$G$9:$G$108,0))</f>
        <v>#N/A</v>
      </c>
      <c r="N33" s="143"/>
      <c r="O33" s="23" t="e">
        <f>INDEX('Names And Totals'!$R$9:$R$108,MATCH('Sort Women'!G33,'Names And Totals'!$G$9:$G$108,0))</f>
        <v>#N/A</v>
      </c>
      <c r="P33" s="298" t="e">
        <f>INDEX('Names And Totals'!$S$9:$S$108,MATCH('Sort Women'!G33,'Names And Totals'!$G$9:$G$108,0))</f>
        <v>#N/A</v>
      </c>
      <c r="Q33" s="682" t="e">
        <f>INDEX(Masters!$BK$12:$BK$57,MATCH('Sort Women'!B33,Masters!$B$12:$B$57,0))</f>
        <v>#N/A</v>
      </c>
    </row>
    <row r="34" spans="1:17" x14ac:dyDescent="0.2">
      <c r="A34" s="72" t="e">
        <f>INDEX('Names And Totals'!$A$9:$A$108,MATCH('Sort Women'!G34,'Names And Totals'!$G$9:$G$108,0))</f>
        <v>#N/A</v>
      </c>
      <c r="B34" s="88" t="e">
        <f>INDEX('Names And Totals'!$B$9:$B$108,MATCH('Sort Women'!G34,'Names And Totals'!$G$9:$G$108,0))</f>
        <v>#N/A</v>
      </c>
      <c r="C34" s="88" t="e">
        <f>INDEX('Names And Totals'!$C$9:$C$108,MATCH('Sort Women'!G34,'Names And Totals'!$G$9:$G$108,0))</f>
        <v>#N/A</v>
      </c>
      <c r="D34" s="88" t="e">
        <f>INDEX('Names And Totals'!$D$9:$D$108,MATCH('Sort Women'!G34,'Names And Totals'!$G$9:$G$108,0))</f>
        <v>#N/A</v>
      </c>
      <c r="E34" s="88"/>
      <c r="F34" s="88"/>
      <c r="G34" s="88">
        <v>29</v>
      </c>
      <c r="H34" s="21" t="e">
        <f>INDEX('Names And Totals'!$I$9:$I$108,MATCH('Sort Women'!G34,'Names And Totals'!$G$9:$G$108,0))</f>
        <v>#N/A</v>
      </c>
      <c r="I34" s="21" t="e">
        <f>INDEX('Names And Totals'!$J$9:$J$108,MATCH('Sort Women'!G34,'Names And Totals'!$G$9:$G$108,0))</f>
        <v>#N/A</v>
      </c>
      <c r="J34" s="21" t="e">
        <f>INDEX('Names And Totals'!$K$9:$K$108,MATCH('Sort Women'!G34,'Names And Totals'!$G$9:$G$108,0))</f>
        <v>#N/A</v>
      </c>
      <c r="K34" s="304" t="e">
        <f>INDEX('Names And Totals'!$L$9:$L$108,MATCH('Sort Women'!G34,'Names And Totals'!$G$9:$G$108,0))</f>
        <v>#N/A</v>
      </c>
      <c r="L34" s="21" t="e">
        <f>INDEX('Names And Totals'!$M$9:$M$108,MATCH('Sort Women'!G34,'Names And Totals'!$G$9:$G$108,0))</f>
        <v>#N/A</v>
      </c>
      <c r="M34" s="297" t="e">
        <f>INDEX('Names And Totals'!$N$9:$N$108,MATCH('Sort Women'!G34,'Names And Totals'!$G$9:$G$108,0))</f>
        <v>#N/A</v>
      </c>
      <c r="N34" s="143"/>
      <c r="O34" s="22" t="e">
        <f>INDEX('Names And Totals'!$R$9:$R$108,MATCH('Sort Women'!G34,'Names And Totals'!$G$9:$G$108,0))</f>
        <v>#N/A</v>
      </c>
      <c r="P34" s="297" t="e">
        <f>INDEX('Names And Totals'!$S$9:$S$108,MATCH('Sort Women'!G34,'Names And Totals'!$G$9:$G$108,0))</f>
        <v>#N/A</v>
      </c>
      <c r="Q34" s="682" t="e">
        <f>INDEX(Masters!$BK$12:$BK$57,MATCH('Sort Women'!B34,Masters!$B$12:$B$57,0))</f>
        <v>#N/A</v>
      </c>
    </row>
    <row r="35" spans="1:17" x14ac:dyDescent="0.2">
      <c r="A35" s="77" t="e">
        <f>INDEX('Names And Totals'!$A$9:$A$108,MATCH('Sort Women'!G35,'Names And Totals'!$G$9:$G$108,0))</f>
        <v>#N/A</v>
      </c>
      <c r="B35" s="89" t="e">
        <f>INDEX('Names And Totals'!$B$9:$B$108,MATCH('Sort Women'!G35,'Names And Totals'!$G$9:$G$108,0))</f>
        <v>#N/A</v>
      </c>
      <c r="C35" s="89" t="e">
        <f>INDEX('Names And Totals'!$C$9:$C$108,MATCH('Sort Women'!G35,'Names And Totals'!$G$9:$G$108,0))</f>
        <v>#N/A</v>
      </c>
      <c r="D35" s="89" t="e">
        <f>INDEX('Names And Totals'!$D$9:$D$108,MATCH('Sort Women'!G35,'Names And Totals'!$G$9:$G$108,0))</f>
        <v>#N/A</v>
      </c>
      <c r="E35" s="89"/>
      <c r="F35" s="89"/>
      <c r="G35" s="89">
        <v>30</v>
      </c>
      <c r="H35" s="31" t="e">
        <f>INDEX('Names And Totals'!$I$9:$I$108,MATCH('Sort Women'!G35,'Names And Totals'!$G$9:$G$108,0))</f>
        <v>#N/A</v>
      </c>
      <c r="I35" s="31" t="e">
        <f>INDEX('Names And Totals'!$J$9:$J$108,MATCH('Sort Women'!G35,'Names And Totals'!$G$9:$G$108,0))</f>
        <v>#N/A</v>
      </c>
      <c r="J35" s="31" t="e">
        <f>INDEX('Names And Totals'!$K$9:$K$108,MATCH('Sort Women'!G35,'Names And Totals'!$G$9:$G$108,0))</f>
        <v>#N/A</v>
      </c>
      <c r="K35" s="305" t="e">
        <f>INDEX('Names And Totals'!$L$9:$L$108,MATCH('Sort Women'!G35,'Names And Totals'!$G$9:$G$108,0))</f>
        <v>#N/A</v>
      </c>
      <c r="L35" s="31" t="e">
        <f>INDEX('Names And Totals'!$M$9:$M$108,MATCH('Sort Women'!G35,'Names And Totals'!$G$9:$G$108,0))</f>
        <v>#N/A</v>
      </c>
      <c r="M35" s="298" t="e">
        <f>INDEX('Names And Totals'!$N$9:$N$108,MATCH('Sort Women'!G35,'Names And Totals'!$G$9:$G$108,0))</f>
        <v>#N/A</v>
      </c>
      <c r="N35" s="143"/>
      <c r="O35" s="23" t="e">
        <f>INDEX('Names And Totals'!$R$9:$R$108,MATCH('Sort Women'!G35,'Names And Totals'!$G$9:$G$108,0))</f>
        <v>#N/A</v>
      </c>
      <c r="P35" s="298" t="e">
        <f>INDEX('Names And Totals'!$S$9:$S$108,MATCH('Sort Women'!G35,'Names And Totals'!$G$9:$G$108,0))</f>
        <v>#N/A</v>
      </c>
      <c r="Q35" s="682" t="e">
        <f>INDEX(Masters!$BK$12:$BK$57,MATCH('Sort Women'!B35,Masters!$B$12:$B$57,0))</f>
        <v>#N/A</v>
      </c>
    </row>
    <row r="36" spans="1:17" x14ac:dyDescent="0.2">
      <c r="A36" s="72" t="e">
        <f>INDEX('Names And Totals'!$A$9:$A$108,MATCH('Sort Women'!G36,'Names And Totals'!$G$9:$G$108,0))</f>
        <v>#N/A</v>
      </c>
      <c r="B36" s="88" t="e">
        <f>INDEX('Names And Totals'!$B$9:$B$108,MATCH('Sort Women'!G36,'Names And Totals'!$G$9:$G$108,0))</f>
        <v>#N/A</v>
      </c>
      <c r="C36" s="88" t="e">
        <f>INDEX('Names And Totals'!$C$9:$C$108,MATCH('Sort Women'!G36,'Names And Totals'!$G$9:$G$108,0))</f>
        <v>#N/A</v>
      </c>
      <c r="D36" s="88" t="e">
        <f>INDEX('Names And Totals'!$D$9:$D$108,MATCH('Sort Women'!G36,'Names And Totals'!$G$9:$G$108,0))</f>
        <v>#N/A</v>
      </c>
      <c r="E36" s="88"/>
      <c r="F36" s="88"/>
      <c r="G36" s="88">
        <v>31</v>
      </c>
      <c r="H36" s="21" t="e">
        <f>INDEX('Names And Totals'!$I$9:$I$108,MATCH('Sort Women'!G36,'Names And Totals'!$G$9:$G$108,0))</f>
        <v>#N/A</v>
      </c>
      <c r="I36" s="21" t="e">
        <f>INDEX('Names And Totals'!$J$9:$J$108,MATCH('Sort Women'!G36,'Names And Totals'!$G$9:$G$108,0))</f>
        <v>#N/A</v>
      </c>
      <c r="J36" s="21" t="e">
        <f>INDEX('Names And Totals'!$K$9:$K$108,MATCH('Sort Women'!G36,'Names And Totals'!$G$9:$G$108,0))</f>
        <v>#N/A</v>
      </c>
      <c r="K36" s="304" t="e">
        <f>INDEX('Names And Totals'!$L$9:$L$108,MATCH('Sort Women'!G36,'Names And Totals'!$G$9:$G$108,0))</f>
        <v>#N/A</v>
      </c>
      <c r="L36" s="21" t="e">
        <f>INDEX('Names And Totals'!$M$9:$M$108,MATCH('Sort Women'!G36,'Names And Totals'!$G$9:$G$108,0))</f>
        <v>#N/A</v>
      </c>
      <c r="M36" s="297" t="e">
        <f>INDEX('Names And Totals'!$N$9:$N$108,MATCH('Sort Women'!G36,'Names And Totals'!$G$9:$G$108,0))</f>
        <v>#N/A</v>
      </c>
      <c r="N36" s="143"/>
      <c r="O36" s="22" t="e">
        <f>INDEX('Names And Totals'!$R$9:$R$108,MATCH('Sort Women'!G36,'Names And Totals'!$G$9:$G$108,0))</f>
        <v>#N/A</v>
      </c>
      <c r="P36" s="297" t="e">
        <f>INDEX('Names And Totals'!$S$9:$S$108,MATCH('Sort Women'!G36,'Names And Totals'!$G$9:$G$108,0))</f>
        <v>#N/A</v>
      </c>
      <c r="Q36" s="682" t="e">
        <f>INDEX(Masters!$BK$12:$BK$57,MATCH('Sort Women'!B36,Masters!$B$12:$B$57,0))</f>
        <v>#N/A</v>
      </c>
    </row>
    <row r="37" spans="1:17" x14ac:dyDescent="0.2">
      <c r="A37" s="77" t="e">
        <f>INDEX('Names And Totals'!$A$9:$A$108,MATCH('Sort Women'!G37,'Names And Totals'!$G$9:$G$108,0))</f>
        <v>#N/A</v>
      </c>
      <c r="B37" s="89" t="e">
        <f>INDEX('Names And Totals'!$B$9:$B$108,MATCH('Sort Women'!G37,'Names And Totals'!$G$9:$G$108,0))</f>
        <v>#N/A</v>
      </c>
      <c r="C37" s="89" t="e">
        <f>INDEX('Names And Totals'!$C$9:$C$108,MATCH('Sort Women'!G37,'Names And Totals'!$G$9:$G$108,0))</f>
        <v>#N/A</v>
      </c>
      <c r="D37" s="89" t="e">
        <f>INDEX('Names And Totals'!$D$9:$D$108,MATCH('Sort Women'!G37,'Names And Totals'!$G$9:$G$108,0))</f>
        <v>#N/A</v>
      </c>
      <c r="E37" s="89"/>
      <c r="F37" s="89"/>
      <c r="G37" s="89">
        <v>32</v>
      </c>
      <c r="H37" s="31" t="e">
        <f>INDEX('Names And Totals'!$I$9:$I$108,MATCH('Sort Women'!G37,'Names And Totals'!$G$9:$G$108,0))</f>
        <v>#N/A</v>
      </c>
      <c r="I37" s="31" t="e">
        <f>INDEX('Names And Totals'!$J$9:$J$108,MATCH('Sort Women'!G37,'Names And Totals'!$G$9:$G$108,0))</f>
        <v>#N/A</v>
      </c>
      <c r="J37" s="31" t="e">
        <f>INDEX('Names And Totals'!$K$9:$K$108,MATCH('Sort Women'!G37,'Names And Totals'!$G$9:$G$108,0))</f>
        <v>#N/A</v>
      </c>
      <c r="K37" s="305" t="e">
        <f>INDEX('Names And Totals'!$L$9:$L$108,MATCH('Sort Women'!G37,'Names And Totals'!$G$9:$G$108,0))</f>
        <v>#N/A</v>
      </c>
      <c r="L37" s="31" t="e">
        <f>INDEX('Names And Totals'!$M$9:$M$108,MATCH('Sort Women'!G37,'Names And Totals'!$G$9:$G$108,0))</f>
        <v>#N/A</v>
      </c>
      <c r="M37" s="298" t="e">
        <f>INDEX('Names And Totals'!$N$9:$N$108,MATCH('Sort Women'!G37,'Names And Totals'!$G$9:$G$108,0))</f>
        <v>#N/A</v>
      </c>
      <c r="N37" s="143"/>
      <c r="O37" s="23" t="e">
        <f>INDEX('Names And Totals'!$R$9:$R$108,MATCH('Sort Women'!G37,'Names And Totals'!$G$9:$G$108,0))</f>
        <v>#N/A</v>
      </c>
      <c r="P37" s="298" t="e">
        <f>INDEX('Names And Totals'!$S$9:$S$108,MATCH('Sort Women'!G37,'Names And Totals'!$G$9:$G$108,0))</f>
        <v>#N/A</v>
      </c>
      <c r="Q37" s="682" t="e">
        <f>INDEX(Masters!$BK$12:$BK$57,MATCH('Sort Women'!B37,Masters!$B$12:$B$57,0))</f>
        <v>#N/A</v>
      </c>
    </row>
    <row r="38" spans="1:17" x14ac:dyDescent="0.2">
      <c r="A38" s="72" t="e">
        <f>INDEX('Names And Totals'!$A$9:$A$108,MATCH('Sort Women'!G38,'Names And Totals'!$G$9:$G$108,0))</f>
        <v>#N/A</v>
      </c>
      <c r="B38" s="88" t="e">
        <f>INDEX('Names And Totals'!$B$9:$B$108,MATCH('Sort Women'!G38,'Names And Totals'!$G$9:$G$108,0))</f>
        <v>#N/A</v>
      </c>
      <c r="C38" s="88" t="e">
        <f>INDEX('Names And Totals'!$C$9:$C$108,MATCH('Sort Women'!G38,'Names And Totals'!$G$9:$G$108,0))</f>
        <v>#N/A</v>
      </c>
      <c r="D38" s="88" t="e">
        <f>INDEX('Names And Totals'!$D$9:$D$108,MATCH('Sort Women'!G38,'Names And Totals'!$G$9:$G$108,0))</f>
        <v>#N/A</v>
      </c>
      <c r="E38" s="88"/>
      <c r="F38" s="88"/>
      <c r="G38" s="88">
        <v>33</v>
      </c>
      <c r="H38" s="21" t="e">
        <f>INDEX('Names And Totals'!$I$9:$I$108,MATCH('Sort Women'!G38,'Names And Totals'!$G$9:$G$108,0))</f>
        <v>#N/A</v>
      </c>
      <c r="I38" s="21" t="e">
        <f>INDEX('Names And Totals'!$J$9:$J$108,MATCH('Sort Women'!G38,'Names And Totals'!$G$9:$G$108,0))</f>
        <v>#N/A</v>
      </c>
      <c r="J38" s="21" t="e">
        <f>INDEX('Names And Totals'!$K$9:$K$108,MATCH('Sort Women'!G38,'Names And Totals'!$G$9:$G$108,0))</f>
        <v>#N/A</v>
      </c>
      <c r="K38" s="304" t="e">
        <f>INDEX('Names And Totals'!$L$9:$L$108,MATCH('Sort Women'!G38,'Names And Totals'!$G$9:$G$108,0))</f>
        <v>#N/A</v>
      </c>
      <c r="L38" s="21" t="e">
        <f>INDEX('Names And Totals'!$M$9:$M$108,MATCH('Sort Women'!G38,'Names And Totals'!$G$9:$G$108,0))</f>
        <v>#N/A</v>
      </c>
      <c r="M38" s="297" t="e">
        <f>INDEX('Names And Totals'!$N$9:$N$108,MATCH('Sort Women'!G38,'Names And Totals'!$G$9:$G$108,0))</f>
        <v>#N/A</v>
      </c>
      <c r="N38" s="143"/>
      <c r="O38" s="22" t="e">
        <f>INDEX('Names And Totals'!$R$9:$R$108,MATCH('Sort Women'!G38,'Names And Totals'!$G$9:$G$108,0))</f>
        <v>#N/A</v>
      </c>
      <c r="P38" s="297" t="e">
        <f>INDEX('Names And Totals'!$S$9:$S$108,MATCH('Sort Women'!G38,'Names And Totals'!$G$9:$G$108,0))</f>
        <v>#N/A</v>
      </c>
      <c r="Q38" s="682" t="e">
        <f>INDEX(Masters!$BK$12:$BK$57,MATCH('Sort Women'!B38,Masters!$B$12:$B$57,0))</f>
        <v>#N/A</v>
      </c>
    </row>
    <row r="39" spans="1:17" x14ac:dyDescent="0.2">
      <c r="A39" s="77" t="e">
        <f>INDEX('Names And Totals'!$A$9:$A$108,MATCH('Sort Women'!G39,'Names And Totals'!$G$9:$G$108,0))</f>
        <v>#N/A</v>
      </c>
      <c r="B39" s="89" t="e">
        <f>INDEX('Names And Totals'!$B$9:$B$108,MATCH('Sort Women'!G39,'Names And Totals'!$G$9:$G$108,0))</f>
        <v>#N/A</v>
      </c>
      <c r="C39" s="89" t="e">
        <f>INDEX('Names And Totals'!$C$9:$C$108,MATCH('Sort Women'!G39,'Names And Totals'!$G$9:$G$108,0))</f>
        <v>#N/A</v>
      </c>
      <c r="D39" s="89" t="e">
        <f>INDEX('Names And Totals'!$D$9:$D$108,MATCH('Sort Women'!G39,'Names And Totals'!$G$9:$G$108,0))</f>
        <v>#N/A</v>
      </c>
      <c r="E39" s="89"/>
      <c r="F39" s="89"/>
      <c r="G39" s="89">
        <v>34</v>
      </c>
      <c r="H39" s="31" t="e">
        <f>INDEX('Names And Totals'!$I$9:$I$108,MATCH('Sort Women'!G39,'Names And Totals'!$G$9:$G$108,0))</f>
        <v>#N/A</v>
      </c>
      <c r="I39" s="31" t="e">
        <f>INDEX('Names And Totals'!$J$9:$J$108,MATCH('Sort Women'!G39,'Names And Totals'!$G$9:$G$108,0))</f>
        <v>#N/A</v>
      </c>
      <c r="J39" s="31" t="e">
        <f>INDEX('Names And Totals'!$K$9:$K$108,MATCH('Sort Women'!G39,'Names And Totals'!$G$9:$G$108,0))</f>
        <v>#N/A</v>
      </c>
      <c r="K39" s="305" t="e">
        <f>INDEX('Names And Totals'!$L$9:$L$108,MATCH('Sort Women'!G39,'Names And Totals'!$G$9:$G$108,0))</f>
        <v>#N/A</v>
      </c>
      <c r="L39" s="31" t="e">
        <f>INDEX('Names And Totals'!$M$9:$M$108,MATCH('Sort Women'!G39,'Names And Totals'!$G$9:$G$108,0))</f>
        <v>#N/A</v>
      </c>
      <c r="M39" s="298" t="e">
        <f>INDEX('Names And Totals'!$N$9:$N$108,MATCH('Sort Women'!G39,'Names And Totals'!$G$9:$G$108,0))</f>
        <v>#N/A</v>
      </c>
      <c r="N39" s="143"/>
      <c r="O39" s="23" t="e">
        <f>INDEX('Names And Totals'!$R$9:$R$108,MATCH('Sort Women'!G39,'Names And Totals'!$G$9:$G$108,0))</f>
        <v>#N/A</v>
      </c>
      <c r="P39" s="298" t="e">
        <f>INDEX('Names And Totals'!$S$9:$S$108,MATCH('Sort Women'!G39,'Names And Totals'!$G$9:$G$108,0))</f>
        <v>#N/A</v>
      </c>
      <c r="Q39" s="682" t="e">
        <f>INDEX(Masters!$BK$12:$BK$57,MATCH('Sort Women'!B39,Masters!$B$12:$B$57,0))</f>
        <v>#N/A</v>
      </c>
    </row>
    <row r="40" spans="1:17" x14ac:dyDescent="0.2">
      <c r="A40" s="72" t="e">
        <f>INDEX('Names And Totals'!$A$9:$A$108,MATCH('Sort Women'!G40,'Names And Totals'!$G$9:$G$108,0))</f>
        <v>#N/A</v>
      </c>
      <c r="B40" s="88" t="e">
        <f>INDEX('Names And Totals'!$B$9:$B$108,MATCH('Sort Women'!G40,'Names And Totals'!$G$9:$G$108,0))</f>
        <v>#N/A</v>
      </c>
      <c r="C40" s="88" t="e">
        <f>INDEX('Names And Totals'!$C$9:$C$108,MATCH('Sort Women'!G40,'Names And Totals'!$G$9:$G$108,0))</f>
        <v>#N/A</v>
      </c>
      <c r="D40" s="88" t="e">
        <f>INDEX('Names And Totals'!$D$9:$D$108,MATCH('Sort Women'!G40,'Names And Totals'!$G$9:$G$108,0))</f>
        <v>#N/A</v>
      </c>
      <c r="E40" s="88"/>
      <c r="F40" s="88"/>
      <c r="G40" s="88">
        <v>35</v>
      </c>
      <c r="H40" s="21" t="e">
        <f>INDEX('Names And Totals'!$I$9:$I$108,MATCH('Sort Women'!G40,'Names And Totals'!$G$9:$G$108,0))</f>
        <v>#N/A</v>
      </c>
      <c r="I40" s="21" t="e">
        <f>INDEX('Names And Totals'!$J$9:$J$108,MATCH('Sort Women'!G40,'Names And Totals'!$G$9:$G$108,0))</f>
        <v>#N/A</v>
      </c>
      <c r="J40" s="21" t="e">
        <f>INDEX('Names And Totals'!$K$9:$K$108,MATCH('Sort Women'!G40,'Names And Totals'!$G$9:$G$108,0))</f>
        <v>#N/A</v>
      </c>
      <c r="K40" s="304" t="e">
        <f>INDEX('Names And Totals'!$L$9:$L$108,MATCH('Sort Women'!G40,'Names And Totals'!$G$9:$G$108,0))</f>
        <v>#N/A</v>
      </c>
      <c r="L40" s="21" t="e">
        <f>INDEX('Names And Totals'!$M$9:$M$108,MATCH('Sort Women'!G40,'Names And Totals'!$G$9:$G$108,0))</f>
        <v>#N/A</v>
      </c>
      <c r="M40" s="297" t="e">
        <f>INDEX('Names And Totals'!$N$9:$N$108,MATCH('Sort Women'!G40,'Names And Totals'!$G$9:$G$108,0))</f>
        <v>#N/A</v>
      </c>
      <c r="N40" s="143"/>
      <c r="O40" s="22" t="e">
        <f>INDEX('Names And Totals'!$R$9:$R$108,MATCH('Sort Women'!G40,'Names And Totals'!$G$9:$G$108,0))</f>
        <v>#N/A</v>
      </c>
      <c r="P40" s="297" t="e">
        <f>INDEX('Names And Totals'!$S$9:$S$108,MATCH('Sort Women'!G40,'Names And Totals'!$G$9:$G$108,0))</f>
        <v>#N/A</v>
      </c>
      <c r="Q40" s="682" t="e">
        <f>INDEX(Masters!$BK$12:$BK$57,MATCH('Sort Women'!B40,Masters!$B$12:$B$57,0))</f>
        <v>#N/A</v>
      </c>
    </row>
    <row r="41" spans="1:17" x14ac:dyDescent="0.2">
      <c r="A41" s="77" t="e">
        <f>INDEX('Names And Totals'!$A$9:$A$108,MATCH('Sort Women'!G41,'Names And Totals'!$G$9:$G$108,0))</f>
        <v>#N/A</v>
      </c>
      <c r="B41" s="89" t="e">
        <f>INDEX('Names And Totals'!$B$9:$B$108,MATCH('Sort Women'!G41,'Names And Totals'!$G$9:$G$108,0))</f>
        <v>#N/A</v>
      </c>
      <c r="C41" s="89" t="e">
        <f>INDEX('Names And Totals'!$C$9:$C$108,MATCH('Sort Women'!G41,'Names And Totals'!$G$9:$G$108,0))</f>
        <v>#N/A</v>
      </c>
      <c r="D41" s="89" t="e">
        <f>INDEX('Names And Totals'!$D$9:$D$108,MATCH('Sort Women'!G41,'Names And Totals'!$G$9:$G$108,0))</f>
        <v>#N/A</v>
      </c>
      <c r="E41" s="89"/>
      <c r="F41" s="89"/>
      <c r="G41" s="89">
        <v>36</v>
      </c>
      <c r="H41" s="31" t="e">
        <f>INDEX('Names And Totals'!$I$9:$I$108,MATCH('Sort Women'!G41,'Names And Totals'!$G$9:$G$108,0))</f>
        <v>#N/A</v>
      </c>
      <c r="I41" s="31" t="e">
        <f>INDEX('Names And Totals'!$J$9:$J$108,MATCH('Sort Women'!G41,'Names And Totals'!$G$9:$G$108,0))</f>
        <v>#N/A</v>
      </c>
      <c r="J41" s="31" t="e">
        <f>INDEX('Names And Totals'!$K$9:$K$108,MATCH('Sort Women'!G41,'Names And Totals'!$G$9:$G$108,0))</f>
        <v>#N/A</v>
      </c>
      <c r="K41" s="305" t="e">
        <f>INDEX('Names And Totals'!$L$9:$L$108,MATCH('Sort Women'!G41,'Names And Totals'!$G$9:$G$108,0))</f>
        <v>#N/A</v>
      </c>
      <c r="L41" s="31" t="e">
        <f>INDEX('Names And Totals'!$M$9:$M$108,MATCH('Sort Women'!G41,'Names And Totals'!$G$9:$G$108,0))</f>
        <v>#N/A</v>
      </c>
      <c r="M41" s="298" t="e">
        <f>INDEX('Names And Totals'!$N$9:$N$108,MATCH('Sort Women'!G41,'Names And Totals'!$G$9:$G$108,0))</f>
        <v>#N/A</v>
      </c>
      <c r="N41" s="143"/>
      <c r="O41" s="23" t="e">
        <f>INDEX('Names And Totals'!$R$9:$R$108,MATCH('Sort Women'!G41,'Names And Totals'!$G$9:$G$108,0))</f>
        <v>#N/A</v>
      </c>
      <c r="P41" s="298" t="e">
        <f>INDEX('Names And Totals'!$S$9:$S$108,MATCH('Sort Women'!G41,'Names And Totals'!$G$9:$G$108,0))</f>
        <v>#N/A</v>
      </c>
      <c r="Q41" s="682" t="e">
        <f>INDEX(Masters!$BK$12:$BK$57,MATCH('Sort Women'!B41,Masters!$B$12:$B$57,0))</f>
        <v>#N/A</v>
      </c>
    </row>
    <row r="42" spans="1:17" x14ac:dyDescent="0.2">
      <c r="A42" s="72" t="e">
        <f>INDEX('Names And Totals'!$A$9:$A$108,MATCH('Sort Women'!G42,'Names And Totals'!$G$9:$G$108,0))</f>
        <v>#N/A</v>
      </c>
      <c r="B42" s="88" t="e">
        <f>INDEX('Names And Totals'!$B$9:$B$108,MATCH('Sort Women'!G42,'Names And Totals'!$G$9:$G$108,0))</f>
        <v>#N/A</v>
      </c>
      <c r="C42" s="88" t="e">
        <f>INDEX('Names And Totals'!$C$9:$C$108,MATCH('Sort Women'!G42,'Names And Totals'!$G$9:$G$108,0))</f>
        <v>#N/A</v>
      </c>
      <c r="D42" s="88" t="e">
        <f>INDEX('Names And Totals'!$D$9:$D$108,MATCH('Sort Women'!G42,'Names And Totals'!$G$9:$G$108,0))</f>
        <v>#N/A</v>
      </c>
      <c r="E42" s="88"/>
      <c r="F42" s="88"/>
      <c r="G42" s="88">
        <v>37</v>
      </c>
      <c r="H42" s="21" t="e">
        <f>INDEX('Names And Totals'!$I$9:$I$108,MATCH('Sort Women'!G42,'Names And Totals'!$G$9:$G$108,0))</f>
        <v>#N/A</v>
      </c>
      <c r="I42" s="21" t="e">
        <f>INDEX('Names And Totals'!$J$9:$J$108,MATCH('Sort Women'!G42,'Names And Totals'!$G$9:$G$108,0))</f>
        <v>#N/A</v>
      </c>
      <c r="J42" s="21" t="e">
        <f>INDEX('Names And Totals'!$K$9:$K$108,MATCH('Sort Women'!G42,'Names And Totals'!$G$9:$G$108,0))</f>
        <v>#N/A</v>
      </c>
      <c r="K42" s="304" t="e">
        <f>INDEX('Names And Totals'!$L$9:$L$108,MATCH('Sort Women'!G42,'Names And Totals'!$G$9:$G$108,0))</f>
        <v>#N/A</v>
      </c>
      <c r="L42" s="21" t="e">
        <f>INDEX('Names And Totals'!$M$9:$M$108,MATCH('Sort Women'!G42,'Names And Totals'!$G$9:$G$108,0))</f>
        <v>#N/A</v>
      </c>
      <c r="M42" s="297" t="e">
        <f>INDEX('Names And Totals'!$N$9:$N$108,MATCH('Sort Women'!G42,'Names And Totals'!$G$9:$G$108,0))</f>
        <v>#N/A</v>
      </c>
      <c r="N42" s="143"/>
      <c r="O42" s="22" t="e">
        <f>INDEX('Names And Totals'!$R$9:$R$108,MATCH('Sort Women'!G42,'Names And Totals'!$G$9:$G$108,0))</f>
        <v>#N/A</v>
      </c>
      <c r="P42" s="297" t="e">
        <f>INDEX('Names And Totals'!$S$9:$S$108,MATCH('Sort Women'!G42,'Names And Totals'!$G$9:$G$108,0))</f>
        <v>#N/A</v>
      </c>
      <c r="Q42" s="682" t="e">
        <f>INDEX(Masters!$BK$12:$BK$57,MATCH('Sort Women'!B42,Masters!$B$12:$B$57,0))</f>
        <v>#N/A</v>
      </c>
    </row>
    <row r="43" spans="1:17" x14ac:dyDescent="0.2">
      <c r="A43" s="77" t="e">
        <f>INDEX('Names And Totals'!$A$9:$A$108,MATCH('Sort Women'!G43,'Names And Totals'!$G$9:$G$108,0))</f>
        <v>#N/A</v>
      </c>
      <c r="B43" s="89" t="e">
        <f>INDEX('Names And Totals'!$B$9:$B$108,MATCH('Sort Women'!G43,'Names And Totals'!$G$9:$G$108,0))</f>
        <v>#N/A</v>
      </c>
      <c r="C43" s="89" t="e">
        <f>INDEX('Names And Totals'!$C$9:$C$108,MATCH('Sort Women'!G43,'Names And Totals'!$G$9:$G$108,0))</f>
        <v>#N/A</v>
      </c>
      <c r="D43" s="89" t="e">
        <f>INDEX('Names And Totals'!$D$9:$D$108,MATCH('Sort Women'!G43,'Names And Totals'!$G$9:$G$108,0))</f>
        <v>#N/A</v>
      </c>
      <c r="E43" s="89"/>
      <c r="F43" s="89"/>
      <c r="G43" s="89">
        <v>38</v>
      </c>
      <c r="H43" s="31" t="e">
        <f>INDEX('Names And Totals'!$I$9:$I$108,MATCH('Sort Women'!G43,'Names And Totals'!$G$9:$G$108,0))</f>
        <v>#N/A</v>
      </c>
      <c r="I43" s="31" t="e">
        <f>INDEX('Names And Totals'!$J$9:$J$108,MATCH('Sort Women'!G43,'Names And Totals'!$G$9:$G$108,0))</f>
        <v>#N/A</v>
      </c>
      <c r="J43" s="31" t="e">
        <f>INDEX('Names And Totals'!$K$9:$K$108,MATCH('Sort Women'!G43,'Names And Totals'!$G$9:$G$108,0))</f>
        <v>#N/A</v>
      </c>
      <c r="K43" s="305" t="e">
        <f>INDEX('Names And Totals'!$L$9:$L$108,MATCH('Sort Women'!G43,'Names And Totals'!$G$9:$G$108,0))</f>
        <v>#N/A</v>
      </c>
      <c r="L43" s="31" t="e">
        <f>INDEX('Names And Totals'!$M$9:$M$108,MATCH('Sort Women'!G43,'Names And Totals'!$G$9:$G$108,0))</f>
        <v>#N/A</v>
      </c>
      <c r="M43" s="298" t="e">
        <f>INDEX('Names And Totals'!$N$9:$N$108,MATCH('Sort Women'!G43,'Names And Totals'!$G$9:$G$108,0))</f>
        <v>#N/A</v>
      </c>
      <c r="N43" s="143"/>
      <c r="O43" s="23" t="e">
        <f>INDEX('Names And Totals'!$R$9:$R$108,MATCH('Sort Women'!G43,'Names And Totals'!$G$9:$G$108,0))</f>
        <v>#N/A</v>
      </c>
      <c r="P43" s="298" t="e">
        <f>INDEX('Names And Totals'!$S$9:$S$108,MATCH('Sort Women'!G43,'Names And Totals'!$G$9:$G$108,0))</f>
        <v>#N/A</v>
      </c>
      <c r="Q43" s="682" t="e">
        <f>INDEX(Masters!$BK$12:$BK$57,MATCH('Sort Women'!B43,Masters!$B$12:$B$57,0))</f>
        <v>#N/A</v>
      </c>
    </row>
    <row r="44" spans="1:17" x14ac:dyDescent="0.2">
      <c r="A44" s="72" t="e">
        <f>INDEX('Names And Totals'!$A$9:$A$108,MATCH('Sort Women'!G44,'Names And Totals'!$G$9:$G$108,0))</f>
        <v>#N/A</v>
      </c>
      <c r="B44" s="88" t="e">
        <f>INDEX('Names And Totals'!$B$9:$B$108,MATCH('Sort Women'!G44,'Names And Totals'!$G$9:$G$108,0))</f>
        <v>#N/A</v>
      </c>
      <c r="C44" s="88" t="e">
        <f>INDEX('Names And Totals'!$C$9:$C$108,MATCH('Sort Women'!G44,'Names And Totals'!$G$9:$G$108,0))</f>
        <v>#N/A</v>
      </c>
      <c r="D44" s="88" t="e">
        <f>INDEX('Names And Totals'!$D$9:$D$108,MATCH('Sort Women'!G44,'Names And Totals'!$G$9:$G$108,0))</f>
        <v>#N/A</v>
      </c>
      <c r="E44" s="88"/>
      <c r="F44" s="88"/>
      <c r="G44" s="88">
        <v>39</v>
      </c>
      <c r="H44" s="21" t="e">
        <f>INDEX('Names And Totals'!$I$9:$I$108,MATCH('Sort Women'!G44,'Names And Totals'!$G$9:$G$108,0))</f>
        <v>#N/A</v>
      </c>
      <c r="I44" s="21" t="e">
        <f>INDEX('Names And Totals'!$J$9:$J$108,MATCH('Sort Women'!G44,'Names And Totals'!$G$9:$G$108,0))</f>
        <v>#N/A</v>
      </c>
      <c r="J44" s="21" t="e">
        <f>INDEX('Names And Totals'!$K$9:$K$108,MATCH('Sort Women'!G44,'Names And Totals'!$G$9:$G$108,0))</f>
        <v>#N/A</v>
      </c>
      <c r="K44" s="304" t="e">
        <f>INDEX('Names And Totals'!$L$9:$L$108,MATCH('Sort Women'!G44,'Names And Totals'!$G$9:$G$108,0))</f>
        <v>#N/A</v>
      </c>
      <c r="L44" s="21" t="e">
        <f>INDEX('Names And Totals'!$M$9:$M$108,MATCH('Sort Women'!G44,'Names And Totals'!$G$9:$G$108,0))</f>
        <v>#N/A</v>
      </c>
      <c r="M44" s="297" t="e">
        <f>INDEX('Names And Totals'!$N$9:$N$108,MATCH('Sort Women'!G44,'Names And Totals'!$G$9:$G$108,0))</f>
        <v>#N/A</v>
      </c>
      <c r="N44" s="143"/>
      <c r="O44" s="22" t="e">
        <f>INDEX('Names And Totals'!$R$9:$R$108,MATCH('Sort Women'!G44,'Names And Totals'!$G$9:$G$108,0))</f>
        <v>#N/A</v>
      </c>
      <c r="P44" s="297" t="e">
        <f>INDEX('Names And Totals'!$S$9:$S$108,MATCH('Sort Women'!G44,'Names And Totals'!$G$9:$G$108,0))</f>
        <v>#N/A</v>
      </c>
      <c r="Q44" s="682" t="e">
        <f>INDEX(Masters!$BK$12:$BK$57,MATCH('Sort Women'!B44,Masters!$B$12:$B$57,0))</f>
        <v>#N/A</v>
      </c>
    </row>
    <row r="45" spans="1:17" x14ac:dyDescent="0.2">
      <c r="A45" s="77" t="e">
        <f>INDEX('Names And Totals'!$A$9:$A$108,MATCH('Sort Women'!G45,'Names And Totals'!$G$9:$G$108,0))</f>
        <v>#N/A</v>
      </c>
      <c r="B45" s="89" t="e">
        <f>INDEX('Names And Totals'!$B$9:$B$108,MATCH('Sort Women'!G45,'Names And Totals'!$G$9:$G$108,0))</f>
        <v>#N/A</v>
      </c>
      <c r="C45" s="89" t="e">
        <f>INDEX('Names And Totals'!$C$9:$C$108,MATCH('Sort Women'!G45,'Names And Totals'!$G$9:$G$108,0))</f>
        <v>#N/A</v>
      </c>
      <c r="D45" s="89" t="e">
        <f>INDEX('Names And Totals'!$D$9:$D$108,MATCH('Sort Women'!G45,'Names And Totals'!$G$9:$G$108,0))</f>
        <v>#N/A</v>
      </c>
      <c r="E45" s="89"/>
      <c r="F45" s="89"/>
      <c r="G45" s="89">
        <v>40</v>
      </c>
      <c r="H45" s="31" t="e">
        <f>INDEX('Names And Totals'!$I$9:$I$108,MATCH('Sort Women'!G45,'Names And Totals'!$G$9:$G$108,0))</f>
        <v>#N/A</v>
      </c>
      <c r="I45" s="31" t="e">
        <f>INDEX('Names And Totals'!$J$9:$J$108,MATCH('Sort Women'!G45,'Names And Totals'!$G$9:$G$108,0))</f>
        <v>#N/A</v>
      </c>
      <c r="J45" s="31" t="e">
        <f>INDEX('Names And Totals'!$K$9:$K$108,MATCH('Sort Women'!G45,'Names And Totals'!$G$9:$G$108,0))</f>
        <v>#N/A</v>
      </c>
      <c r="K45" s="305" t="e">
        <f>INDEX('Names And Totals'!$L$9:$L$108,MATCH('Sort Women'!G45,'Names And Totals'!$G$9:$G$108,0))</f>
        <v>#N/A</v>
      </c>
      <c r="L45" s="31" t="e">
        <f>INDEX('Names And Totals'!$M$9:$M$108,MATCH('Sort Women'!G45,'Names And Totals'!$G$9:$G$108,0))</f>
        <v>#N/A</v>
      </c>
      <c r="M45" s="298" t="e">
        <f>INDEX('Names And Totals'!$N$9:$N$108,MATCH('Sort Women'!G45,'Names And Totals'!$G$9:$G$108,0))</f>
        <v>#N/A</v>
      </c>
      <c r="N45" s="143"/>
      <c r="O45" s="23" t="e">
        <f>INDEX('Names And Totals'!$R$9:$R$108,MATCH('Sort Women'!G45,'Names And Totals'!$G$9:$G$108,0))</f>
        <v>#N/A</v>
      </c>
      <c r="P45" s="298" t="e">
        <f>INDEX('Names And Totals'!$S$9:$S$108,MATCH('Sort Women'!G45,'Names And Totals'!$G$9:$G$108,0))</f>
        <v>#N/A</v>
      </c>
      <c r="Q45" s="682" t="e">
        <f>INDEX(Masters!$BK$12:$BK$57,MATCH('Sort Women'!B45,Masters!$B$12:$B$57,0))</f>
        <v>#N/A</v>
      </c>
    </row>
    <row r="46" spans="1:17" x14ac:dyDescent="0.2">
      <c r="A46" s="72" t="e">
        <f>INDEX('Names And Totals'!$A$9:$A$108,MATCH('Sort Women'!G46,'Names And Totals'!$G$9:$G$108,0))</f>
        <v>#N/A</v>
      </c>
      <c r="B46" s="88" t="e">
        <f>INDEX('Names And Totals'!$B$9:$B$108,MATCH('Sort Women'!G46,'Names And Totals'!$G$9:$G$108,0))</f>
        <v>#N/A</v>
      </c>
      <c r="C46" s="88" t="e">
        <f>INDEX('Names And Totals'!$C$9:$C$108,MATCH('Sort Women'!G46,'Names And Totals'!$G$9:$G$108,0))</f>
        <v>#N/A</v>
      </c>
      <c r="D46" s="88" t="e">
        <f>INDEX('Names And Totals'!$D$9:$D$108,MATCH('Sort Women'!G46,'Names And Totals'!$G$9:$G$108,0))</f>
        <v>#N/A</v>
      </c>
      <c r="E46" s="88"/>
      <c r="F46" s="88"/>
      <c r="G46" s="88">
        <v>41</v>
      </c>
      <c r="H46" s="21" t="e">
        <f>INDEX('Names And Totals'!$I$9:$I$108,MATCH('Sort Women'!G46,'Names And Totals'!$G$9:$G$108,0))</f>
        <v>#N/A</v>
      </c>
      <c r="I46" s="21" t="e">
        <f>INDEX('Names And Totals'!$J$9:$J$108,MATCH('Sort Women'!G46,'Names And Totals'!$G$9:$G$108,0))</f>
        <v>#N/A</v>
      </c>
      <c r="J46" s="21" t="e">
        <f>INDEX('Names And Totals'!$K$9:$K$108,MATCH('Sort Women'!G46,'Names And Totals'!$G$9:$G$108,0))</f>
        <v>#N/A</v>
      </c>
      <c r="K46" s="304" t="e">
        <f>INDEX('Names And Totals'!$L$9:$L$108,MATCH('Sort Women'!G46,'Names And Totals'!$G$9:$G$108,0))</f>
        <v>#N/A</v>
      </c>
      <c r="L46" s="21" t="e">
        <f>INDEX('Names And Totals'!$M$9:$M$108,MATCH('Sort Women'!G46,'Names And Totals'!$G$9:$G$108,0))</f>
        <v>#N/A</v>
      </c>
      <c r="M46" s="297" t="e">
        <f>INDEX('Names And Totals'!$N$9:$N$108,MATCH('Sort Women'!G46,'Names And Totals'!$G$9:$G$108,0))</f>
        <v>#N/A</v>
      </c>
      <c r="N46" s="143"/>
      <c r="O46" s="22" t="e">
        <f>INDEX('Names And Totals'!$R$9:$R$108,MATCH('Sort Women'!G46,'Names And Totals'!$G$9:$G$108,0))</f>
        <v>#N/A</v>
      </c>
      <c r="P46" s="297" t="e">
        <f>INDEX('Names And Totals'!$S$9:$S$108,MATCH('Sort Women'!G46,'Names And Totals'!$G$9:$G$108,0))</f>
        <v>#N/A</v>
      </c>
      <c r="Q46" s="682" t="e">
        <f>INDEX(Masters!$BK$12:$BK$57,MATCH('Sort Women'!B46,Masters!$B$12:$B$57,0))</f>
        <v>#N/A</v>
      </c>
    </row>
    <row r="47" spans="1:17" x14ac:dyDescent="0.2">
      <c r="A47" s="77" t="e">
        <f>INDEX('Names And Totals'!$A$9:$A$108,MATCH('Sort Women'!G47,'Names And Totals'!$G$9:$G$108,0))</f>
        <v>#N/A</v>
      </c>
      <c r="B47" s="89" t="e">
        <f>INDEX('Names And Totals'!$B$9:$B$108,MATCH('Sort Women'!G47,'Names And Totals'!$G$9:$G$108,0))</f>
        <v>#N/A</v>
      </c>
      <c r="C47" s="89" t="e">
        <f>INDEX('Names And Totals'!$C$9:$C$108,MATCH('Sort Women'!G47,'Names And Totals'!$G$9:$G$108,0))</f>
        <v>#N/A</v>
      </c>
      <c r="D47" s="89" t="e">
        <f>INDEX('Names And Totals'!$D$9:$D$108,MATCH('Sort Women'!G47,'Names And Totals'!$G$9:$G$108,0))</f>
        <v>#N/A</v>
      </c>
      <c r="E47" s="89"/>
      <c r="F47" s="89"/>
      <c r="G47" s="89">
        <v>42</v>
      </c>
      <c r="H47" s="31" t="e">
        <f>INDEX('Names And Totals'!$I$9:$I$108,MATCH('Sort Women'!G47,'Names And Totals'!$G$9:$G$108,0))</f>
        <v>#N/A</v>
      </c>
      <c r="I47" s="31" t="e">
        <f>INDEX('Names And Totals'!$J$9:$J$108,MATCH('Sort Women'!G47,'Names And Totals'!$G$9:$G$108,0))</f>
        <v>#N/A</v>
      </c>
      <c r="J47" s="31" t="e">
        <f>INDEX('Names And Totals'!$K$9:$K$108,MATCH('Sort Women'!G47,'Names And Totals'!$G$9:$G$108,0))</f>
        <v>#N/A</v>
      </c>
      <c r="K47" s="305" t="e">
        <f>INDEX('Names And Totals'!$L$9:$L$108,MATCH('Sort Women'!G47,'Names And Totals'!$G$9:$G$108,0))</f>
        <v>#N/A</v>
      </c>
      <c r="L47" s="31" t="e">
        <f>INDEX('Names And Totals'!$M$9:$M$108,MATCH('Sort Women'!G47,'Names And Totals'!$G$9:$G$108,0))</f>
        <v>#N/A</v>
      </c>
      <c r="M47" s="298" t="e">
        <f>INDEX('Names And Totals'!$N$9:$N$108,MATCH('Sort Women'!G47,'Names And Totals'!$G$9:$G$108,0))</f>
        <v>#N/A</v>
      </c>
      <c r="N47" s="143"/>
      <c r="O47" s="23" t="e">
        <f>INDEX('Names And Totals'!$R$9:$R$108,MATCH('Sort Women'!G47,'Names And Totals'!$G$9:$G$108,0))</f>
        <v>#N/A</v>
      </c>
      <c r="P47" s="298" t="e">
        <f>INDEX('Names And Totals'!$S$9:$S$108,MATCH('Sort Women'!G47,'Names And Totals'!$G$9:$G$108,0))</f>
        <v>#N/A</v>
      </c>
      <c r="Q47" s="682" t="e">
        <f>INDEX(Masters!$BK$12:$BK$57,MATCH('Sort Women'!B47,Masters!$B$12:$B$57,0))</f>
        <v>#N/A</v>
      </c>
    </row>
    <row r="48" spans="1:17" x14ac:dyDescent="0.2">
      <c r="A48" s="72" t="e">
        <f>INDEX('Names And Totals'!$A$9:$A$108,MATCH('Sort Women'!G48,'Names And Totals'!$G$9:$G$108,0))</f>
        <v>#N/A</v>
      </c>
      <c r="B48" s="88" t="e">
        <f>INDEX('Names And Totals'!$B$9:$B$108,MATCH('Sort Women'!G48,'Names And Totals'!$G$9:$G$108,0))</f>
        <v>#N/A</v>
      </c>
      <c r="C48" s="88" t="e">
        <f>INDEX('Names And Totals'!$C$9:$C$108,MATCH('Sort Women'!G48,'Names And Totals'!$G$9:$G$108,0))</f>
        <v>#N/A</v>
      </c>
      <c r="D48" s="88" t="e">
        <f>INDEX('Names And Totals'!$D$9:$D$108,MATCH('Sort Women'!G48,'Names And Totals'!$G$9:$G$108,0))</f>
        <v>#N/A</v>
      </c>
      <c r="E48" s="88"/>
      <c r="F48" s="88"/>
      <c r="G48" s="88">
        <v>43</v>
      </c>
      <c r="H48" s="21" t="e">
        <f>INDEX('Names And Totals'!$I$9:$I$108,MATCH('Sort Women'!G48,'Names And Totals'!$G$9:$G$108,0))</f>
        <v>#N/A</v>
      </c>
      <c r="I48" s="21" t="e">
        <f>INDEX('Names And Totals'!$J$9:$J$108,MATCH('Sort Women'!G48,'Names And Totals'!$G$9:$G$108,0))</f>
        <v>#N/A</v>
      </c>
      <c r="J48" s="21" t="e">
        <f>INDEX('Names And Totals'!$K$9:$K$108,MATCH('Sort Women'!G48,'Names And Totals'!$G$9:$G$108,0))</f>
        <v>#N/A</v>
      </c>
      <c r="K48" s="304" t="e">
        <f>INDEX('Names And Totals'!$L$9:$L$108,MATCH('Sort Women'!G48,'Names And Totals'!$G$9:$G$108,0))</f>
        <v>#N/A</v>
      </c>
      <c r="L48" s="21" t="e">
        <f>INDEX('Names And Totals'!$M$9:$M$108,MATCH('Sort Women'!G48,'Names And Totals'!$G$9:$G$108,0))</f>
        <v>#N/A</v>
      </c>
      <c r="M48" s="297" t="e">
        <f>INDEX('Names And Totals'!$N$9:$N$108,MATCH('Sort Women'!G48,'Names And Totals'!$G$9:$G$108,0))</f>
        <v>#N/A</v>
      </c>
      <c r="N48" s="143"/>
      <c r="O48" s="22" t="e">
        <f>INDEX('Names And Totals'!$R$9:$R$108,MATCH('Sort Women'!G48,'Names And Totals'!$G$9:$G$108,0))</f>
        <v>#N/A</v>
      </c>
      <c r="P48" s="297" t="e">
        <f>INDEX('Names And Totals'!$S$9:$S$108,MATCH('Sort Women'!G48,'Names And Totals'!$G$9:$G$108,0))</f>
        <v>#N/A</v>
      </c>
      <c r="Q48" s="682" t="e">
        <f>INDEX(Masters!$BK$12:$BK$57,MATCH('Sort Women'!B48,Masters!$B$12:$B$57,0))</f>
        <v>#N/A</v>
      </c>
    </row>
    <row r="49" spans="1:17" x14ac:dyDescent="0.2">
      <c r="A49" s="77" t="e">
        <f>INDEX('Names And Totals'!$A$9:$A$108,MATCH('Sort Women'!G49,'Names And Totals'!$G$9:$G$108,0))</f>
        <v>#N/A</v>
      </c>
      <c r="B49" s="89" t="e">
        <f>INDEX('Names And Totals'!$B$9:$B$108,MATCH('Sort Women'!G49,'Names And Totals'!$G$9:$G$108,0))</f>
        <v>#N/A</v>
      </c>
      <c r="C49" s="89" t="e">
        <f>INDEX('Names And Totals'!$C$9:$C$108,MATCH('Sort Women'!G49,'Names And Totals'!$G$9:$G$108,0))</f>
        <v>#N/A</v>
      </c>
      <c r="D49" s="89" t="e">
        <f>INDEX('Names And Totals'!$D$9:$D$108,MATCH('Sort Women'!G49,'Names And Totals'!$G$9:$G$108,0))</f>
        <v>#N/A</v>
      </c>
      <c r="E49" s="89"/>
      <c r="F49" s="89"/>
      <c r="G49" s="89">
        <v>44</v>
      </c>
      <c r="H49" s="31" t="e">
        <f>INDEX('Names And Totals'!$I$9:$I$108,MATCH('Sort Women'!G49,'Names And Totals'!$G$9:$G$108,0))</f>
        <v>#N/A</v>
      </c>
      <c r="I49" s="31" t="e">
        <f>INDEX('Names And Totals'!$J$9:$J$108,MATCH('Sort Women'!G49,'Names And Totals'!$G$9:$G$108,0))</f>
        <v>#N/A</v>
      </c>
      <c r="J49" s="31" t="e">
        <f>INDEX('Names And Totals'!$K$9:$K$108,MATCH('Sort Women'!G49,'Names And Totals'!$G$9:$G$108,0))</f>
        <v>#N/A</v>
      </c>
      <c r="K49" s="305" t="e">
        <f>INDEX('Names And Totals'!$L$9:$L$108,MATCH('Sort Women'!G49,'Names And Totals'!$G$9:$G$108,0))</f>
        <v>#N/A</v>
      </c>
      <c r="L49" s="31" t="e">
        <f>INDEX('Names And Totals'!$M$9:$M$108,MATCH('Sort Women'!G49,'Names And Totals'!$G$9:$G$108,0))</f>
        <v>#N/A</v>
      </c>
      <c r="M49" s="298" t="e">
        <f>INDEX('Names And Totals'!$N$9:$N$108,MATCH('Sort Women'!G49,'Names And Totals'!$G$9:$G$108,0))</f>
        <v>#N/A</v>
      </c>
      <c r="N49" s="143"/>
      <c r="O49" s="23" t="e">
        <f>INDEX('Names And Totals'!$R$9:$R$108,MATCH('Sort Women'!G49,'Names And Totals'!$G$9:$G$108,0))</f>
        <v>#N/A</v>
      </c>
      <c r="P49" s="298" t="e">
        <f>INDEX('Names And Totals'!$S$9:$S$108,MATCH('Sort Women'!G49,'Names And Totals'!$G$9:$G$108,0))</f>
        <v>#N/A</v>
      </c>
      <c r="Q49" s="682" t="e">
        <f>INDEX(Masters!$BK$12:$BK$57,MATCH('Sort Women'!B49,Masters!$B$12:$B$57,0))</f>
        <v>#N/A</v>
      </c>
    </row>
    <row r="50" spans="1:17" x14ac:dyDescent="0.2">
      <c r="A50" s="72" t="e">
        <f>INDEX('Names And Totals'!$A$9:$A$108,MATCH('Sort Women'!G50,'Names And Totals'!$G$9:$G$108,0))</f>
        <v>#N/A</v>
      </c>
      <c r="B50" s="88" t="e">
        <f>INDEX('Names And Totals'!$B$9:$B$108,MATCH('Sort Women'!G50,'Names And Totals'!$G$9:$G$108,0))</f>
        <v>#N/A</v>
      </c>
      <c r="C50" s="88" t="e">
        <f>INDEX('Names And Totals'!$C$9:$C$108,MATCH('Sort Women'!G50,'Names And Totals'!$G$9:$G$108,0))</f>
        <v>#N/A</v>
      </c>
      <c r="D50" s="88" t="e">
        <f>INDEX('Names And Totals'!$D$9:$D$108,MATCH('Sort Women'!G50,'Names And Totals'!$G$9:$G$108,0))</f>
        <v>#N/A</v>
      </c>
      <c r="E50" s="88"/>
      <c r="F50" s="88"/>
      <c r="G50" s="88">
        <v>45</v>
      </c>
      <c r="H50" s="21" t="e">
        <f>INDEX('Names And Totals'!$I$9:$I$108,MATCH('Sort Women'!G50,'Names And Totals'!$G$9:$G$108,0))</f>
        <v>#N/A</v>
      </c>
      <c r="I50" s="21" t="e">
        <f>INDEX('Names And Totals'!$J$9:$J$108,MATCH('Sort Women'!G50,'Names And Totals'!$G$9:$G$108,0))</f>
        <v>#N/A</v>
      </c>
      <c r="J50" s="21" t="e">
        <f>INDEX('Names And Totals'!$K$9:$K$108,MATCH('Sort Women'!G50,'Names And Totals'!$G$9:$G$108,0))</f>
        <v>#N/A</v>
      </c>
      <c r="K50" s="304" t="e">
        <f>INDEX('Names And Totals'!$L$9:$L$108,MATCH('Sort Women'!G50,'Names And Totals'!$G$9:$G$108,0))</f>
        <v>#N/A</v>
      </c>
      <c r="L50" s="21" t="e">
        <f>INDEX('Names And Totals'!$M$9:$M$108,MATCH('Sort Women'!G50,'Names And Totals'!$G$9:$G$108,0))</f>
        <v>#N/A</v>
      </c>
      <c r="M50" s="297" t="e">
        <f>INDEX('Names And Totals'!$N$9:$N$108,MATCH('Sort Women'!G50,'Names And Totals'!$G$9:$G$108,0))</f>
        <v>#N/A</v>
      </c>
      <c r="N50" s="143"/>
      <c r="O50" s="22" t="e">
        <f>INDEX('Names And Totals'!$R$9:$R$108,MATCH('Sort Women'!G50,'Names And Totals'!$G$9:$G$108,0))</f>
        <v>#N/A</v>
      </c>
      <c r="P50" s="297" t="e">
        <f>INDEX('Names And Totals'!$S$9:$S$108,MATCH('Sort Women'!G50,'Names And Totals'!$G$9:$G$108,0))</f>
        <v>#N/A</v>
      </c>
      <c r="Q50" s="682" t="e">
        <f>INDEX(Masters!$BK$12:$BK$57,MATCH('Sort Women'!B50,Masters!$B$12:$B$57,0))</f>
        <v>#N/A</v>
      </c>
    </row>
    <row r="51" spans="1:17" x14ac:dyDescent="0.2">
      <c r="A51" s="77" t="e">
        <f>INDEX('Names And Totals'!$A$9:$A$108,MATCH('Sort Women'!G51,'Names And Totals'!$G$9:$G$108,0))</f>
        <v>#N/A</v>
      </c>
      <c r="B51" s="89" t="e">
        <f>INDEX('Names And Totals'!$B$9:$B$108,MATCH('Sort Women'!G51,'Names And Totals'!$G$9:$G$108,0))</f>
        <v>#N/A</v>
      </c>
      <c r="C51" s="89" t="e">
        <f>INDEX('Names And Totals'!$C$9:$C$108,MATCH('Sort Women'!G51,'Names And Totals'!$G$9:$G$108,0))</f>
        <v>#N/A</v>
      </c>
      <c r="D51" s="89" t="e">
        <f>INDEX('Names And Totals'!$D$9:$D$108,MATCH('Sort Women'!G51,'Names And Totals'!$G$9:$G$108,0))</f>
        <v>#N/A</v>
      </c>
      <c r="E51" s="89"/>
      <c r="F51" s="89"/>
      <c r="G51" s="89">
        <v>46</v>
      </c>
      <c r="H51" s="31" t="e">
        <f>INDEX('Names And Totals'!$I$9:$I$108,MATCH('Sort Women'!G51,'Names And Totals'!$G$9:$G$108,0))</f>
        <v>#N/A</v>
      </c>
      <c r="I51" s="31" t="e">
        <f>INDEX('Names And Totals'!$J$9:$J$108,MATCH('Sort Women'!G51,'Names And Totals'!$G$9:$G$108,0))</f>
        <v>#N/A</v>
      </c>
      <c r="J51" s="31" t="e">
        <f>INDEX('Names And Totals'!$K$9:$K$108,MATCH('Sort Women'!G51,'Names And Totals'!$G$9:$G$108,0))</f>
        <v>#N/A</v>
      </c>
      <c r="K51" s="305" t="e">
        <f>INDEX('Names And Totals'!$L$9:$L$108,MATCH('Sort Women'!G51,'Names And Totals'!$G$9:$G$108,0))</f>
        <v>#N/A</v>
      </c>
      <c r="L51" s="31" t="e">
        <f>INDEX('Names And Totals'!$M$9:$M$108,MATCH('Sort Women'!G51,'Names And Totals'!$G$9:$G$108,0))</f>
        <v>#N/A</v>
      </c>
      <c r="M51" s="298" t="e">
        <f>INDEX('Names And Totals'!$N$9:$N$108,MATCH('Sort Women'!G51,'Names And Totals'!$G$9:$G$108,0))</f>
        <v>#N/A</v>
      </c>
      <c r="N51" s="143"/>
      <c r="O51" s="23" t="e">
        <f>INDEX('Names And Totals'!$R$9:$R$108,MATCH('Sort Women'!G51,'Names And Totals'!$G$9:$G$108,0))</f>
        <v>#N/A</v>
      </c>
      <c r="P51" s="298" t="e">
        <f>INDEX('Names And Totals'!$S$9:$S$108,MATCH('Sort Women'!G51,'Names And Totals'!$G$9:$G$108,0))</f>
        <v>#N/A</v>
      </c>
      <c r="Q51" s="682" t="e">
        <f>INDEX(Masters!$BK$12:$BK$57,MATCH('Sort Women'!B51,Masters!$B$12:$B$57,0))</f>
        <v>#N/A</v>
      </c>
    </row>
    <row r="52" spans="1:17" x14ac:dyDescent="0.2">
      <c r="A52" s="72" t="e">
        <f>INDEX('Names And Totals'!$A$9:$A$108,MATCH('Sort Women'!G52,'Names And Totals'!$G$9:$G$108,0))</f>
        <v>#N/A</v>
      </c>
      <c r="B52" s="88" t="e">
        <f>INDEX('Names And Totals'!$B$9:$B$108,MATCH('Sort Women'!G52,'Names And Totals'!$G$9:$G$108,0))</f>
        <v>#N/A</v>
      </c>
      <c r="C52" s="88" t="e">
        <f>INDEX('Names And Totals'!$C$9:$C$108,MATCH('Sort Women'!G52,'Names And Totals'!$G$9:$G$108,0))</f>
        <v>#N/A</v>
      </c>
      <c r="D52" s="88" t="e">
        <f>INDEX('Names And Totals'!$D$9:$D$108,MATCH('Sort Women'!G52,'Names And Totals'!$G$9:$G$108,0))</f>
        <v>#N/A</v>
      </c>
      <c r="E52" s="88"/>
      <c r="F52" s="88"/>
      <c r="G52" s="88">
        <v>47</v>
      </c>
      <c r="H52" s="21" t="e">
        <f>INDEX('Names And Totals'!$I$9:$I$108,MATCH('Sort Women'!G52,'Names And Totals'!$G$9:$G$108,0))</f>
        <v>#N/A</v>
      </c>
      <c r="I52" s="21" t="e">
        <f>INDEX('Names And Totals'!$J$9:$J$108,MATCH('Sort Women'!G52,'Names And Totals'!$G$9:$G$108,0))</f>
        <v>#N/A</v>
      </c>
      <c r="J52" s="21" t="e">
        <f>INDEX('Names And Totals'!$K$9:$K$108,MATCH('Sort Women'!G52,'Names And Totals'!$G$9:$G$108,0))</f>
        <v>#N/A</v>
      </c>
      <c r="K52" s="304" t="e">
        <f>INDEX('Names And Totals'!$L$9:$L$108,MATCH('Sort Women'!G52,'Names And Totals'!$G$9:$G$108,0))</f>
        <v>#N/A</v>
      </c>
      <c r="L52" s="21" t="e">
        <f>INDEX('Names And Totals'!$M$9:$M$108,MATCH('Sort Women'!G52,'Names And Totals'!$G$9:$G$108,0))</f>
        <v>#N/A</v>
      </c>
      <c r="M52" s="297" t="e">
        <f>INDEX('Names And Totals'!$N$9:$N$108,MATCH('Sort Women'!G52,'Names And Totals'!$G$9:$G$108,0))</f>
        <v>#N/A</v>
      </c>
      <c r="N52" s="143"/>
      <c r="O52" s="22" t="e">
        <f>INDEX('Names And Totals'!$R$9:$R$108,MATCH('Sort Women'!G52,'Names And Totals'!$G$9:$G$108,0))</f>
        <v>#N/A</v>
      </c>
      <c r="P52" s="297" t="e">
        <f>INDEX('Names And Totals'!$S$9:$S$108,MATCH('Sort Women'!G52,'Names And Totals'!$G$9:$G$108,0))</f>
        <v>#N/A</v>
      </c>
      <c r="Q52" s="682" t="e">
        <f>INDEX(Masters!$BK$12:$BK$57,MATCH('Sort Women'!B52,Masters!$B$12:$B$57,0))</f>
        <v>#N/A</v>
      </c>
    </row>
    <row r="53" spans="1:17" x14ac:dyDescent="0.2">
      <c r="A53" s="77" t="e">
        <f>INDEX('Names And Totals'!$A$9:$A$108,MATCH('Sort Women'!G53,'Names And Totals'!$G$9:$G$108,0))</f>
        <v>#N/A</v>
      </c>
      <c r="B53" s="89" t="e">
        <f>INDEX('Names And Totals'!$B$9:$B$108,MATCH('Sort Women'!G53,'Names And Totals'!$G$9:$G$108,0))</f>
        <v>#N/A</v>
      </c>
      <c r="C53" s="89" t="e">
        <f>INDEX('Names And Totals'!$C$9:$C$108,MATCH('Sort Women'!G53,'Names And Totals'!$G$9:$G$108,0))</f>
        <v>#N/A</v>
      </c>
      <c r="D53" s="89" t="e">
        <f>INDEX('Names And Totals'!$D$9:$D$108,MATCH('Sort Women'!G53,'Names And Totals'!$G$9:$G$108,0))</f>
        <v>#N/A</v>
      </c>
      <c r="E53" s="89"/>
      <c r="F53" s="89"/>
      <c r="G53" s="89">
        <v>48</v>
      </c>
      <c r="H53" s="31" t="e">
        <f>INDEX('Names And Totals'!$I$9:$I$108,MATCH('Sort Women'!G53,'Names And Totals'!$G$9:$G$108,0))</f>
        <v>#N/A</v>
      </c>
      <c r="I53" s="31" t="e">
        <f>INDEX('Names And Totals'!$J$9:$J$108,MATCH('Sort Women'!G53,'Names And Totals'!$G$9:$G$108,0))</f>
        <v>#N/A</v>
      </c>
      <c r="J53" s="31" t="e">
        <f>INDEX('Names And Totals'!$K$9:$K$108,MATCH('Sort Women'!G53,'Names And Totals'!$G$9:$G$108,0))</f>
        <v>#N/A</v>
      </c>
      <c r="K53" s="305" t="e">
        <f>INDEX('Names And Totals'!$L$9:$L$108,MATCH('Sort Women'!G53,'Names And Totals'!$G$9:$G$108,0))</f>
        <v>#N/A</v>
      </c>
      <c r="L53" s="31" t="e">
        <f>INDEX('Names And Totals'!$M$9:$M$108,MATCH('Sort Women'!G53,'Names And Totals'!$G$9:$G$108,0))</f>
        <v>#N/A</v>
      </c>
      <c r="M53" s="298" t="e">
        <f>INDEX('Names And Totals'!$N$9:$N$108,MATCH('Sort Women'!G53,'Names And Totals'!$G$9:$G$108,0))</f>
        <v>#N/A</v>
      </c>
      <c r="N53" s="143"/>
      <c r="O53" s="23" t="e">
        <f>INDEX('Names And Totals'!$R$9:$R$108,MATCH('Sort Women'!G53,'Names And Totals'!$G$9:$G$108,0))</f>
        <v>#N/A</v>
      </c>
      <c r="P53" s="298" t="e">
        <f>INDEX('Names And Totals'!$S$9:$S$108,MATCH('Sort Women'!G53,'Names And Totals'!$G$9:$G$108,0))</f>
        <v>#N/A</v>
      </c>
      <c r="Q53" s="682" t="e">
        <f>INDEX(Masters!$BK$12:$BK$57,MATCH('Sort Women'!B53,Masters!$B$12:$B$57,0))</f>
        <v>#N/A</v>
      </c>
    </row>
    <row r="54" spans="1:17" x14ac:dyDescent="0.2">
      <c r="A54" s="72" t="e">
        <f>INDEX('Names And Totals'!$A$9:$A$108,MATCH('Sort Women'!G54,'Names And Totals'!$G$9:$G$108,0))</f>
        <v>#N/A</v>
      </c>
      <c r="B54" s="88" t="e">
        <f>INDEX('Names And Totals'!$B$9:$B$108,MATCH('Sort Women'!G54,'Names And Totals'!$G$9:$G$108,0))</f>
        <v>#N/A</v>
      </c>
      <c r="C54" s="88" t="e">
        <f>INDEX('Names And Totals'!$C$9:$C$108,MATCH('Sort Women'!G54,'Names And Totals'!$G$9:$G$108,0))</f>
        <v>#N/A</v>
      </c>
      <c r="D54" s="88" t="e">
        <f>INDEX('Names And Totals'!$D$9:$D$108,MATCH('Sort Women'!G54,'Names And Totals'!$G$9:$G$108,0))</f>
        <v>#N/A</v>
      </c>
      <c r="E54" s="88"/>
      <c r="F54" s="88"/>
      <c r="G54" s="88">
        <v>49</v>
      </c>
      <c r="H54" s="21" t="e">
        <f>INDEX('Names And Totals'!$I$9:$I$108,MATCH('Sort Women'!G54,'Names And Totals'!$G$9:$G$108,0))</f>
        <v>#N/A</v>
      </c>
      <c r="I54" s="21" t="e">
        <f>INDEX('Names And Totals'!$J$9:$J$108,MATCH('Sort Women'!G54,'Names And Totals'!$G$9:$G$108,0))</f>
        <v>#N/A</v>
      </c>
      <c r="J54" s="21" t="e">
        <f>INDEX('Names And Totals'!$K$9:$K$108,MATCH('Sort Women'!G54,'Names And Totals'!$G$9:$G$108,0))</f>
        <v>#N/A</v>
      </c>
      <c r="K54" s="304" t="e">
        <f>INDEX('Names And Totals'!$L$9:$L$108,MATCH('Sort Women'!G54,'Names And Totals'!$G$9:$G$108,0))</f>
        <v>#N/A</v>
      </c>
      <c r="L54" s="21" t="e">
        <f>INDEX('Names And Totals'!$M$9:$M$108,MATCH('Sort Women'!G54,'Names And Totals'!$G$9:$G$108,0))</f>
        <v>#N/A</v>
      </c>
      <c r="M54" s="297" t="e">
        <f>INDEX('Names And Totals'!$N$9:$N$108,MATCH('Sort Women'!G54,'Names And Totals'!$G$9:$G$108,0))</f>
        <v>#N/A</v>
      </c>
      <c r="N54" s="143"/>
      <c r="O54" s="22" t="e">
        <f>INDEX('Names And Totals'!$R$9:$R$108,MATCH('Sort Women'!G54,'Names And Totals'!$G$9:$G$108,0))</f>
        <v>#N/A</v>
      </c>
      <c r="P54" s="297" t="e">
        <f>INDEX('Names And Totals'!$S$9:$S$108,MATCH('Sort Women'!G54,'Names And Totals'!$G$9:$G$108,0))</f>
        <v>#N/A</v>
      </c>
      <c r="Q54" s="682" t="e">
        <f>INDEX(Masters!$BK$12:$BK$57,MATCH('Sort Women'!B54,Masters!$B$12:$B$57,0))</f>
        <v>#N/A</v>
      </c>
    </row>
    <row r="55" spans="1:17" x14ac:dyDescent="0.2">
      <c r="A55" s="77" t="e">
        <f>INDEX('Names And Totals'!$A$9:$A$108,MATCH('Sort Women'!G55,'Names And Totals'!$G$9:$G$108,0))</f>
        <v>#N/A</v>
      </c>
      <c r="B55" s="89" t="e">
        <f>INDEX('Names And Totals'!$B$9:$B$108,MATCH('Sort Women'!G55,'Names And Totals'!$G$9:$G$108,0))</f>
        <v>#N/A</v>
      </c>
      <c r="C55" s="89" t="e">
        <f>INDEX('Names And Totals'!$C$9:$C$108,MATCH('Sort Women'!G55,'Names And Totals'!$G$9:$G$108,0))</f>
        <v>#N/A</v>
      </c>
      <c r="D55" s="89" t="e">
        <f>INDEX('Names And Totals'!$D$9:$D$108,MATCH('Sort Women'!G55,'Names And Totals'!$G$9:$G$108,0))</f>
        <v>#N/A</v>
      </c>
      <c r="E55" s="89"/>
      <c r="F55" s="89"/>
      <c r="G55" s="89">
        <v>50</v>
      </c>
      <c r="H55" s="31" t="e">
        <f>INDEX('Names And Totals'!$I$9:$I$108,MATCH('Sort Women'!G55,'Names And Totals'!$G$9:$G$108,0))</f>
        <v>#N/A</v>
      </c>
      <c r="I55" s="31" t="e">
        <f>INDEX('Names And Totals'!$J$9:$J$108,MATCH('Sort Women'!G55,'Names And Totals'!$G$9:$G$108,0))</f>
        <v>#N/A</v>
      </c>
      <c r="J55" s="31" t="e">
        <f>INDEX('Names And Totals'!$K$9:$K$108,MATCH('Sort Women'!G55,'Names And Totals'!$G$9:$G$108,0))</f>
        <v>#N/A</v>
      </c>
      <c r="K55" s="305" t="e">
        <f>INDEX('Names And Totals'!$L$9:$L$108,MATCH('Sort Women'!G55,'Names And Totals'!$G$9:$G$108,0))</f>
        <v>#N/A</v>
      </c>
      <c r="L55" s="31" t="e">
        <f>INDEX('Names And Totals'!$M$9:$M$108,MATCH('Sort Women'!G55,'Names And Totals'!$G$9:$G$108,0))</f>
        <v>#N/A</v>
      </c>
      <c r="M55" s="298" t="e">
        <f>INDEX('Names And Totals'!$N$9:$N$108,MATCH('Sort Women'!G55,'Names And Totals'!$G$9:$G$108,0))</f>
        <v>#N/A</v>
      </c>
      <c r="N55" s="143"/>
      <c r="O55" s="23" t="e">
        <f>INDEX('Names And Totals'!$R$9:$R$108,MATCH('Sort Women'!G55,'Names And Totals'!$G$9:$G$108,0))</f>
        <v>#N/A</v>
      </c>
      <c r="P55" s="298" t="e">
        <f>INDEX('Names And Totals'!$S$9:$S$108,MATCH('Sort Women'!G55,'Names And Totals'!$G$9:$G$108,0))</f>
        <v>#N/A</v>
      </c>
      <c r="Q55" s="682" t="e">
        <f>INDEX(Masters!$BK$12:$BK$57,MATCH('Sort Women'!B55,Masters!$B$12:$B$57,0))</f>
        <v>#N/A</v>
      </c>
    </row>
    <row r="56" spans="1:17" x14ac:dyDescent="0.2">
      <c r="A56" s="72" t="e">
        <f>INDEX('Names And Totals'!$A$9:$A$108,MATCH('Sort Women'!G56,'Names And Totals'!$G$9:$G$108,0))</f>
        <v>#N/A</v>
      </c>
      <c r="B56" s="88" t="e">
        <f>INDEX('Names And Totals'!$B$9:$B$108,MATCH('Sort Women'!G56,'Names And Totals'!$G$9:$G$108,0))</f>
        <v>#N/A</v>
      </c>
      <c r="C56" s="88" t="e">
        <f>INDEX('Names And Totals'!$C$9:$C$108,MATCH('Sort Women'!G56,'Names And Totals'!$G$9:$G$108,0))</f>
        <v>#N/A</v>
      </c>
      <c r="D56" s="88" t="e">
        <f>INDEX('Names And Totals'!$D$9:$D$108,MATCH('Sort Women'!G56,'Names And Totals'!$G$9:$G$108,0))</f>
        <v>#N/A</v>
      </c>
      <c r="E56" s="88"/>
      <c r="F56" s="88"/>
      <c r="G56" s="88">
        <v>51</v>
      </c>
      <c r="H56" s="21" t="e">
        <f>INDEX('Names And Totals'!$I$9:$I$108,MATCH('Sort Women'!G56,'Names And Totals'!$G$9:$G$108,0))</f>
        <v>#N/A</v>
      </c>
      <c r="I56" s="21" t="e">
        <f>INDEX('Names And Totals'!$J$9:$J$108,MATCH('Sort Women'!G56,'Names And Totals'!$G$9:$G$108,0))</f>
        <v>#N/A</v>
      </c>
      <c r="J56" s="21" t="e">
        <f>INDEX('Names And Totals'!$K$9:$K$108,MATCH('Sort Women'!G56,'Names And Totals'!$G$9:$G$108,0))</f>
        <v>#N/A</v>
      </c>
      <c r="K56" s="304" t="e">
        <f>INDEX('Names And Totals'!$L$9:$L$108,MATCH('Sort Women'!G56,'Names And Totals'!$G$9:$G$108,0))</f>
        <v>#N/A</v>
      </c>
      <c r="L56" s="21" t="e">
        <f>INDEX('Names And Totals'!$M$9:$M$108,MATCH('Sort Women'!G56,'Names And Totals'!$G$9:$G$108,0))</f>
        <v>#N/A</v>
      </c>
      <c r="M56" s="297" t="e">
        <f>INDEX('Names And Totals'!$N$9:$N$108,MATCH('Sort Women'!G56,'Names And Totals'!$G$9:$G$108,0))</f>
        <v>#N/A</v>
      </c>
      <c r="N56" s="143"/>
      <c r="O56" s="22" t="e">
        <f>INDEX('Names And Totals'!$R$9:$R$108,MATCH('Sort Women'!G56,'Names And Totals'!$G$9:$G$108,0))</f>
        <v>#N/A</v>
      </c>
      <c r="P56" s="297" t="e">
        <f>INDEX('Names And Totals'!$S$9:$S$108,MATCH('Sort Women'!G56,'Names And Totals'!$G$9:$G$108,0))</f>
        <v>#N/A</v>
      </c>
      <c r="Q56" s="682" t="e">
        <f>INDEX(Masters!$BK$12:$BK$57,MATCH('Sort Women'!B56,Masters!$B$12:$B$57,0))</f>
        <v>#N/A</v>
      </c>
    </row>
    <row r="57" spans="1:17" x14ac:dyDescent="0.2">
      <c r="A57" s="77" t="e">
        <f>INDEX('Names And Totals'!$A$9:$A$108,MATCH('Sort Women'!G57,'Names And Totals'!$G$9:$G$108,0))</f>
        <v>#N/A</v>
      </c>
      <c r="B57" s="89" t="e">
        <f>INDEX('Names And Totals'!$B$9:$B$108,MATCH('Sort Women'!G57,'Names And Totals'!$G$9:$G$108,0))</f>
        <v>#N/A</v>
      </c>
      <c r="C57" s="89" t="e">
        <f>INDEX('Names And Totals'!$C$9:$C$108,MATCH('Sort Women'!G57,'Names And Totals'!$G$9:$G$108,0))</f>
        <v>#N/A</v>
      </c>
      <c r="D57" s="89" t="e">
        <f>INDEX('Names And Totals'!$D$9:$D$108,MATCH('Sort Women'!G57,'Names And Totals'!$G$9:$G$108,0))</f>
        <v>#N/A</v>
      </c>
      <c r="E57" s="89"/>
      <c r="F57" s="89"/>
      <c r="G57" s="89">
        <v>52</v>
      </c>
      <c r="H57" s="31" t="e">
        <f>INDEX('Names And Totals'!$I$9:$I$108,MATCH('Sort Women'!G57,'Names And Totals'!$G$9:$G$108,0))</f>
        <v>#N/A</v>
      </c>
      <c r="I57" s="31" t="e">
        <f>INDEX('Names And Totals'!$J$9:$J$108,MATCH('Sort Women'!G57,'Names And Totals'!$G$9:$G$108,0))</f>
        <v>#N/A</v>
      </c>
      <c r="J57" s="31" t="e">
        <f>INDEX('Names And Totals'!$K$9:$K$108,MATCH('Sort Women'!G57,'Names And Totals'!$G$9:$G$108,0))</f>
        <v>#N/A</v>
      </c>
      <c r="K57" s="305" t="e">
        <f>INDEX('Names And Totals'!$L$9:$L$108,MATCH('Sort Women'!G57,'Names And Totals'!$G$9:$G$108,0))</f>
        <v>#N/A</v>
      </c>
      <c r="L57" s="31" t="e">
        <f>INDEX('Names And Totals'!$M$9:$M$108,MATCH('Sort Women'!G57,'Names And Totals'!$G$9:$G$108,0))</f>
        <v>#N/A</v>
      </c>
      <c r="M57" s="298" t="e">
        <f>INDEX('Names And Totals'!$N$9:$N$108,MATCH('Sort Women'!G57,'Names And Totals'!$G$9:$G$108,0))</f>
        <v>#N/A</v>
      </c>
      <c r="N57" s="143"/>
      <c r="O57" s="23" t="e">
        <f>INDEX('Names And Totals'!$R$9:$R$108,MATCH('Sort Women'!G57,'Names And Totals'!$G$9:$G$108,0))</f>
        <v>#N/A</v>
      </c>
      <c r="P57" s="298" t="e">
        <f>INDEX('Names And Totals'!$S$9:$S$108,MATCH('Sort Women'!G57,'Names And Totals'!$G$9:$G$108,0))</f>
        <v>#N/A</v>
      </c>
      <c r="Q57" s="682" t="e">
        <f>INDEX(Masters!$BK$12:$BK$57,MATCH('Sort Women'!B57,Masters!$B$12:$B$57,0))</f>
        <v>#N/A</v>
      </c>
    </row>
    <row r="58" spans="1:17" x14ac:dyDescent="0.2">
      <c r="A58" s="72" t="e">
        <f>INDEX('Names And Totals'!$A$9:$A$108,MATCH('Sort Women'!G58,'Names And Totals'!$G$9:$G$108,0))</f>
        <v>#N/A</v>
      </c>
      <c r="B58" s="88" t="e">
        <f>INDEX('Names And Totals'!$B$9:$B$108,MATCH('Sort Women'!G58,'Names And Totals'!$G$9:$G$108,0))</f>
        <v>#N/A</v>
      </c>
      <c r="C58" s="88" t="e">
        <f>INDEX('Names And Totals'!$C$9:$C$108,MATCH('Sort Women'!G58,'Names And Totals'!$G$9:$G$108,0))</f>
        <v>#N/A</v>
      </c>
      <c r="D58" s="88" t="e">
        <f>INDEX('Names And Totals'!$D$9:$D$108,MATCH('Sort Women'!G58,'Names And Totals'!$G$9:$G$108,0))</f>
        <v>#N/A</v>
      </c>
      <c r="E58" s="88"/>
      <c r="F58" s="88"/>
      <c r="G58" s="88">
        <v>53</v>
      </c>
      <c r="H58" s="21" t="e">
        <f>INDEX('Names And Totals'!$I$9:$I$108,MATCH('Sort Women'!G58,'Names And Totals'!$G$9:$G$108,0))</f>
        <v>#N/A</v>
      </c>
      <c r="I58" s="21" t="e">
        <f>INDEX('Names And Totals'!$J$9:$J$108,MATCH('Sort Women'!G58,'Names And Totals'!$G$9:$G$108,0))</f>
        <v>#N/A</v>
      </c>
      <c r="J58" s="21" t="e">
        <f>INDEX('Names And Totals'!$K$9:$K$108,MATCH('Sort Women'!G58,'Names And Totals'!$G$9:$G$108,0))</f>
        <v>#N/A</v>
      </c>
      <c r="K58" s="304" t="e">
        <f>INDEX('Names And Totals'!$L$9:$L$108,MATCH('Sort Women'!G58,'Names And Totals'!$G$9:$G$108,0))</f>
        <v>#N/A</v>
      </c>
      <c r="L58" s="21" t="e">
        <f>INDEX('Names And Totals'!$M$9:$M$108,MATCH('Sort Women'!G58,'Names And Totals'!$G$9:$G$108,0))</f>
        <v>#N/A</v>
      </c>
      <c r="M58" s="297" t="e">
        <f>INDEX('Names And Totals'!$N$9:$N$108,MATCH('Sort Women'!G58,'Names And Totals'!$G$9:$G$108,0))</f>
        <v>#N/A</v>
      </c>
      <c r="N58" s="143"/>
      <c r="O58" s="22" t="e">
        <f>INDEX('Names And Totals'!$R$9:$R$108,MATCH('Sort Women'!G58,'Names And Totals'!$G$9:$G$108,0))</f>
        <v>#N/A</v>
      </c>
      <c r="P58" s="297" t="e">
        <f>INDEX('Names And Totals'!$S$9:$S$108,MATCH('Sort Women'!G58,'Names And Totals'!$G$9:$G$108,0))</f>
        <v>#N/A</v>
      </c>
      <c r="Q58" s="682" t="e">
        <f>INDEX(Masters!$BK$12:$BK$57,MATCH('Sort Women'!B58,Masters!$B$12:$B$57,0))</f>
        <v>#N/A</v>
      </c>
    </row>
    <row r="59" spans="1:17" x14ac:dyDescent="0.2">
      <c r="A59" s="77" t="e">
        <f>INDEX('Names And Totals'!$A$9:$A$108,MATCH('Sort Women'!G59,'Names And Totals'!$G$9:$G$108,0))</f>
        <v>#N/A</v>
      </c>
      <c r="B59" s="89" t="e">
        <f>INDEX('Names And Totals'!$B$9:$B$108,MATCH('Sort Women'!G59,'Names And Totals'!$G$9:$G$108,0))</f>
        <v>#N/A</v>
      </c>
      <c r="C59" s="89" t="e">
        <f>INDEX('Names And Totals'!$C$9:$C$108,MATCH('Sort Women'!G59,'Names And Totals'!$G$9:$G$108,0))</f>
        <v>#N/A</v>
      </c>
      <c r="D59" s="89" t="e">
        <f>INDEX('Names And Totals'!$D$9:$D$108,MATCH('Sort Women'!G59,'Names And Totals'!$G$9:$G$108,0))</f>
        <v>#N/A</v>
      </c>
      <c r="E59" s="89"/>
      <c r="F59" s="89"/>
      <c r="G59" s="89">
        <v>54</v>
      </c>
      <c r="H59" s="31" t="e">
        <f>INDEX('Names And Totals'!$I$9:$I$108,MATCH('Sort Women'!G59,'Names And Totals'!$G$9:$G$108,0))</f>
        <v>#N/A</v>
      </c>
      <c r="I59" s="31" t="e">
        <f>INDEX('Names And Totals'!$J$9:$J$108,MATCH('Sort Women'!G59,'Names And Totals'!$G$9:$G$108,0))</f>
        <v>#N/A</v>
      </c>
      <c r="J59" s="31" t="e">
        <f>INDEX('Names And Totals'!$K$9:$K$108,MATCH('Sort Women'!G59,'Names And Totals'!$G$9:$G$108,0))</f>
        <v>#N/A</v>
      </c>
      <c r="K59" s="305" t="e">
        <f>INDEX('Names And Totals'!$L$9:$L$108,MATCH('Sort Women'!G59,'Names And Totals'!$G$9:$G$108,0))</f>
        <v>#N/A</v>
      </c>
      <c r="L59" s="31" t="e">
        <f>INDEX('Names And Totals'!$M$9:$M$108,MATCH('Sort Women'!G59,'Names And Totals'!$G$9:$G$108,0))</f>
        <v>#N/A</v>
      </c>
      <c r="M59" s="298" t="e">
        <f>INDEX('Names And Totals'!$N$9:$N$108,MATCH('Sort Women'!G59,'Names And Totals'!$G$9:$G$108,0))</f>
        <v>#N/A</v>
      </c>
      <c r="N59" s="143"/>
      <c r="O59" s="23" t="e">
        <f>INDEX('Names And Totals'!$R$9:$R$108,MATCH('Sort Women'!G59,'Names And Totals'!$G$9:$G$108,0))</f>
        <v>#N/A</v>
      </c>
      <c r="P59" s="298" t="e">
        <f>INDEX('Names And Totals'!$S$9:$S$108,MATCH('Sort Women'!G59,'Names And Totals'!$G$9:$G$108,0))</f>
        <v>#N/A</v>
      </c>
      <c r="Q59" s="682" t="e">
        <f>INDEX(Masters!$BK$12:$BK$57,MATCH('Sort Women'!B59,Masters!$B$12:$B$57,0))</f>
        <v>#N/A</v>
      </c>
    </row>
    <row r="60" spans="1:17" x14ac:dyDescent="0.2">
      <c r="A60" s="72" t="e">
        <f>INDEX('Names And Totals'!$A$9:$A$108,MATCH('Sort Women'!G60,'Names And Totals'!$G$9:$G$108,0))</f>
        <v>#N/A</v>
      </c>
      <c r="B60" s="88" t="e">
        <f>INDEX('Names And Totals'!$B$9:$B$108,MATCH('Sort Women'!G60,'Names And Totals'!$G$9:$G$108,0))</f>
        <v>#N/A</v>
      </c>
      <c r="C60" s="88" t="e">
        <f>INDEX('Names And Totals'!$C$9:$C$108,MATCH('Sort Women'!G60,'Names And Totals'!$G$9:$G$108,0))</f>
        <v>#N/A</v>
      </c>
      <c r="D60" s="88" t="e">
        <f>INDEX('Names And Totals'!$D$9:$D$108,MATCH('Sort Women'!G60,'Names And Totals'!$G$9:$G$108,0))</f>
        <v>#N/A</v>
      </c>
      <c r="E60" s="88"/>
      <c r="F60" s="88"/>
      <c r="G60" s="88">
        <v>55</v>
      </c>
      <c r="H60" s="21" t="e">
        <f>INDEX('Names And Totals'!$I$9:$I$108,MATCH('Sort Women'!G60,'Names And Totals'!$G$9:$G$108,0))</f>
        <v>#N/A</v>
      </c>
      <c r="I60" s="21" t="e">
        <f>INDEX('Names And Totals'!$J$9:$J$108,MATCH('Sort Women'!G60,'Names And Totals'!$G$9:$G$108,0))</f>
        <v>#N/A</v>
      </c>
      <c r="J60" s="21" t="e">
        <f>INDEX('Names And Totals'!$K$9:$K$108,MATCH('Sort Women'!G60,'Names And Totals'!$G$9:$G$108,0))</f>
        <v>#N/A</v>
      </c>
      <c r="K60" s="304" t="e">
        <f>INDEX('Names And Totals'!$L$9:$L$108,MATCH('Sort Women'!G60,'Names And Totals'!$G$9:$G$108,0))</f>
        <v>#N/A</v>
      </c>
      <c r="L60" s="21" t="e">
        <f>INDEX('Names And Totals'!$M$9:$M$108,MATCH('Sort Women'!G60,'Names And Totals'!$G$9:$G$108,0))</f>
        <v>#N/A</v>
      </c>
      <c r="M60" s="297" t="e">
        <f>INDEX('Names And Totals'!$N$9:$N$108,MATCH('Sort Women'!G60,'Names And Totals'!$G$9:$G$108,0))</f>
        <v>#N/A</v>
      </c>
      <c r="N60" s="143"/>
      <c r="O60" s="22" t="e">
        <f>INDEX('Names And Totals'!$R$9:$R$108,MATCH('Sort Women'!G60,'Names And Totals'!$G$9:$G$108,0))</f>
        <v>#N/A</v>
      </c>
      <c r="P60" s="297" t="e">
        <f>INDEX('Names And Totals'!$S$9:$S$108,MATCH('Sort Women'!G60,'Names And Totals'!$G$9:$G$108,0))</f>
        <v>#N/A</v>
      </c>
      <c r="Q60" s="682" t="e">
        <f>INDEX(Masters!$BK$12:$BK$57,MATCH('Sort Women'!B60,Masters!$B$12:$B$57,0))</f>
        <v>#N/A</v>
      </c>
    </row>
    <row r="61" spans="1:17" x14ac:dyDescent="0.2">
      <c r="A61" s="77" t="e">
        <f>INDEX('Names And Totals'!$A$9:$A$108,MATCH('Sort Women'!G61,'Names And Totals'!$G$9:$G$108,0))</f>
        <v>#N/A</v>
      </c>
      <c r="B61" s="89" t="e">
        <f>INDEX('Names And Totals'!$B$9:$B$108,MATCH('Sort Women'!G61,'Names And Totals'!$G$9:$G$108,0))</f>
        <v>#N/A</v>
      </c>
      <c r="C61" s="89" t="e">
        <f>INDEX('Names And Totals'!$C$9:$C$108,MATCH('Sort Women'!G61,'Names And Totals'!$G$9:$G$108,0))</f>
        <v>#N/A</v>
      </c>
      <c r="D61" s="89" t="e">
        <f>INDEX('Names And Totals'!$D$9:$D$108,MATCH('Sort Women'!G61,'Names And Totals'!$G$9:$G$108,0))</f>
        <v>#N/A</v>
      </c>
      <c r="E61" s="89"/>
      <c r="F61" s="89"/>
      <c r="G61" s="89">
        <v>56</v>
      </c>
      <c r="H61" s="31" t="e">
        <f>INDEX('Names And Totals'!$I$9:$I$108,MATCH('Sort Women'!G61,'Names And Totals'!$G$9:$G$108,0))</f>
        <v>#N/A</v>
      </c>
      <c r="I61" s="31" t="e">
        <f>INDEX('Names And Totals'!$J$9:$J$108,MATCH('Sort Women'!G61,'Names And Totals'!$G$9:$G$108,0))</f>
        <v>#N/A</v>
      </c>
      <c r="J61" s="31" t="e">
        <f>INDEX('Names And Totals'!$K$9:$K$108,MATCH('Sort Women'!G61,'Names And Totals'!$G$9:$G$108,0))</f>
        <v>#N/A</v>
      </c>
      <c r="K61" s="305" t="e">
        <f>INDEX('Names And Totals'!$L$9:$L$108,MATCH('Sort Women'!G61,'Names And Totals'!$G$9:$G$108,0))</f>
        <v>#N/A</v>
      </c>
      <c r="L61" s="31" t="e">
        <f>INDEX('Names And Totals'!$M$9:$M$108,MATCH('Sort Women'!G61,'Names And Totals'!$G$9:$G$108,0))</f>
        <v>#N/A</v>
      </c>
      <c r="M61" s="298" t="e">
        <f>INDEX('Names And Totals'!$N$9:$N$108,MATCH('Sort Women'!G61,'Names And Totals'!$G$9:$G$108,0))</f>
        <v>#N/A</v>
      </c>
      <c r="N61" s="143"/>
      <c r="O61" s="23" t="e">
        <f>INDEX('Names And Totals'!$R$9:$R$108,MATCH('Sort Women'!G61,'Names And Totals'!$G$9:$G$108,0))</f>
        <v>#N/A</v>
      </c>
      <c r="P61" s="298" t="e">
        <f>INDEX('Names And Totals'!$S$9:$S$108,MATCH('Sort Women'!G61,'Names And Totals'!$G$9:$G$108,0))</f>
        <v>#N/A</v>
      </c>
      <c r="Q61" s="682" t="e">
        <f>INDEX(Masters!$BK$12:$BK$57,MATCH('Sort Women'!B61,Masters!$B$12:$B$57,0))</f>
        <v>#N/A</v>
      </c>
    </row>
    <row r="62" spans="1:17" x14ac:dyDescent="0.2">
      <c r="A62" s="72" t="e">
        <f>INDEX('Names And Totals'!$A$9:$A$108,MATCH('Sort Women'!G62,'Names And Totals'!$G$9:$G$108,0))</f>
        <v>#N/A</v>
      </c>
      <c r="B62" s="88" t="e">
        <f>INDEX('Names And Totals'!$B$9:$B$108,MATCH('Sort Women'!G62,'Names And Totals'!$G$9:$G$108,0))</f>
        <v>#N/A</v>
      </c>
      <c r="C62" s="88" t="e">
        <f>INDEX('Names And Totals'!$C$9:$C$108,MATCH('Sort Women'!G62,'Names And Totals'!$G$9:$G$108,0))</f>
        <v>#N/A</v>
      </c>
      <c r="D62" s="88" t="e">
        <f>INDEX('Names And Totals'!$D$9:$D$108,MATCH('Sort Women'!G62,'Names And Totals'!$G$9:$G$108,0))</f>
        <v>#N/A</v>
      </c>
      <c r="E62" s="88"/>
      <c r="F62" s="88"/>
      <c r="G62" s="88">
        <v>57</v>
      </c>
      <c r="H62" s="21" t="e">
        <f>INDEX('Names And Totals'!$I$9:$I$108,MATCH('Sort Women'!G62,'Names And Totals'!$G$9:$G$108,0))</f>
        <v>#N/A</v>
      </c>
      <c r="I62" s="21" t="e">
        <f>INDEX('Names And Totals'!$J$9:$J$108,MATCH('Sort Women'!G62,'Names And Totals'!$G$9:$G$108,0))</f>
        <v>#N/A</v>
      </c>
      <c r="J62" s="21" t="e">
        <f>INDEX('Names And Totals'!$K$9:$K$108,MATCH('Sort Women'!G62,'Names And Totals'!$G$9:$G$108,0))</f>
        <v>#N/A</v>
      </c>
      <c r="K62" s="304" t="e">
        <f>INDEX('Names And Totals'!$L$9:$L$108,MATCH('Sort Women'!G62,'Names And Totals'!$G$9:$G$108,0))</f>
        <v>#N/A</v>
      </c>
      <c r="L62" s="21" t="e">
        <f>INDEX('Names And Totals'!$M$9:$M$108,MATCH('Sort Women'!G62,'Names And Totals'!$G$9:$G$108,0))</f>
        <v>#N/A</v>
      </c>
      <c r="M62" s="297" t="e">
        <f>INDEX('Names And Totals'!$N$9:$N$108,MATCH('Sort Women'!G62,'Names And Totals'!$G$9:$G$108,0))</f>
        <v>#N/A</v>
      </c>
      <c r="N62" s="143"/>
      <c r="O62" s="22" t="e">
        <f>INDEX('Names And Totals'!$R$9:$R$108,MATCH('Sort Women'!G62,'Names And Totals'!$G$9:$G$108,0))</f>
        <v>#N/A</v>
      </c>
      <c r="P62" s="297" t="e">
        <f>INDEX('Names And Totals'!$S$9:$S$108,MATCH('Sort Women'!G62,'Names And Totals'!$G$9:$G$108,0))</f>
        <v>#N/A</v>
      </c>
      <c r="Q62" s="682" t="e">
        <f>INDEX(Masters!$BK$12:$BK$57,MATCH('Sort Women'!B62,Masters!$B$12:$B$57,0))</f>
        <v>#N/A</v>
      </c>
    </row>
    <row r="63" spans="1:17" x14ac:dyDescent="0.2">
      <c r="A63" s="77" t="e">
        <f>INDEX('Names And Totals'!$A$9:$A$108,MATCH('Sort Women'!G63,'Names And Totals'!$G$9:$G$108,0))</f>
        <v>#N/A</v>
      </c>
      <c r="B63" s="89" t="e">
        <f>INDEX('Names And Totals'!$B$9:$B$108,MATCH('Sort Women'!G63,'Names And Totals'!$G$9:$G$108,0))</f>
        <v>#N/A</v>
      </c>
      <c r="C63" s="89" t="e">
        <f>INDEX('Names And Totals'!$C$9:$C$108,MATCH('Sort Women'!G63,'Names And Totals'!$G$9:$G$108,0))</f>
        <v>#N/A</v>
      </c>
      <c r="D63" s="89" t="e">
        <f>INDEX('Names And Totals'!$D$9:$D$108,MATCH('Sort Women'!G63,'Names And Totals'!$G$9:$G$108,0))</f>
        <v>#N/A</v>
      </c>
      <c r="E63" s="89"/>
      <c r="F63" s="89"/>
      <c r="G63" s="89">
        <v>58</v>
      </c>
      <c r="H63" s="31" t="e">
        <f>INDEX('Names And Totals'!$I$9:$I$108,MATCH('Sort Women'!G63,'Names And Totals'!$G$9:$G$108,0))</f>
        <v>#N/A</v>
      </c>
      <c r="I63" s="31" t="e">
        <f>INDEX('Names And Totals'!$J$9:$J$108,MATCH('Sort Women'!G63,'Names And Totals'!$G$9:$G$108,0))</f>
        <v>#N/A</v>
      </c>
      <c r="J63" s="31" t="e">
        <f>INDEX('Names And Totals'!$K$9:$K$108,MATCH('Sort Women'!G63,'Names And Totals'!$G$9:$G$108,0))</f>
        <v>#N/A</v>
      </c>
      <c r="K63" s="305" t="e">
        <f>INDEX('Names And Totals'!$L$9:$L$108,MATCH('Sort Women'!G63,'Names And Totals'!$G$9:$G$108,0))</f>
        <v>#N/A</v>
      </c>
      <c r="L63" s="31" t="e">
        <f>INDEX('Names And Totals'!$M$9:$M$108,MATCH('Sort Women'!G63,'Names And Totals'!$G$9:$G$108,0))</f>
        <v>#N/A</v>
      </c>
      <c r="M63" s="298" t="e">
        <f>INDEX('Names And Totals'!$N$9:$N$108,MATCH('Sort Women'!G63,'Names And Totals'!$G$9:$G$108,0))</f>
        <v>#N/A</v>
      </c>
      <c r="N63" s="143"/>
      <c r="O63" s="23" t="e">
        <f>INDEX('Names And Totals'!$R$9:$R$108,MATCH('Sort Women'!G63,'Names And Totals'!$G$9:$G$108,0))</f>
        <v>#N/A</v>
      </c>
      <c r="P63" s="298" t="e">
        <f>INDEX('Names And Totals'!$S$9:$S$108,MATCH('Sort Women'!G63,'Names And Totals'!$G$9:$G$108,0))</f>
        <v>#N/A</v>
      </c>
      <c r="Q63" s="682" t="e">
        <f>INDEX(Masters!$BK$12:$BK$57,MATCH('Sort Women'!B63,Masters!$B$12:$B$57,0))</f>
        <v>#N/A</v>
      </c>
    </row>
    <row r="64" spans="1:17" x14ac:dyDescent="0.2">
      <c r="A64" s="72" t="e">
        <f>INDEX('Names And Totals'!$A$9:$A$108,MATCH('Sort Women'!G64,'Names And Totals'!$G$9:$G$108,0))</f>
        <v>#N/A</v>
      </c>
      <c r="B64" s="88" t="e">
        <f>INDEX('Names And Totals'!$B$9:$B$108,MATCH('Sort Women'!G64,'Names And Totals'!$G$9:$G$108,0))</f>
        <v>#N/A</v>
      </c>
      <c r="C64" s="88" t="e">
        <f>INDEX('Names And Totals'!$C$9:$C$108,MATCH('Sort Women'!G64,'Names And Totals'!$G$9:$G$108,0))</f>
        <v>#N/A</v>
      </c>
      <c r="D64" s="88" t="e">
        <f>INDEX('Names And Totals'!$D$9:$D$108,MATCH('Sort Women'!G64,'Names And Totals'!$G$9:$G$108,0))</f>
        <v>#N/A</v>
      </c>
      <c r="E64" s="88"/>
      <c r="F64" s="88"/>
      <c r="G64" s="88">
        <v>59</v>
      </c>
      <c r="H64" s="21" t="e">
        <f>INDEX('Names And Totals'!$I$9:$I$108,MATCH('Sort Women'!G64,'Names And Totals'!$G$9:$G$108,0))</f>
        <v>#N/A</v>
      </c>
      <c r="I64" s="21" t="e">
        <f>INDEX('Names And Totals'!$J$9:$J$108,MATCH('Sort Women'!G64,'Names And Totals'!$G$9:$G$108,0))</f>
        <v>#N/A</v>
      </c>
      <c r="J64" s="21" t="e">
        <f>INDEX('Names And Totals'!$K$9:$K$108,MATCH('Sort Women'!G64,'Names And Totals'!$G$9:$G$108,0))</f>
        <v>#N/A</v>
      </c>
      <c r="K64" s="304" t="e">
        <f>INDEX('Names And Totals'!$L$9:$L$108,MATCH('Sort Women'!G64,'Names And Totals'!$G$9:$G$108,0))</f>
        <v>#N/A</v>
      </c>
      <c r="L64" s="21" t="e">
        <f>INDEX('Names And Totals'!$M$9:$M$108,MATCH('Sort Women'!G64,'Names And Totals'!$G$9:$G$108,0))</f>
        <v>#N/A</v>
      </c>
      <c r="M64" s="297" t="e">
        <f>INDEX('Names And Totals'!$N$9:$N$108,MATCH('Sort Women'!G64,'Names And Totals'!$G$9:$G$108,0))</f>
        <v>#N/A</v>
      </c>
      <c r="N64" s="143"/>
      <c r="O64" s="22" t="e">
        <f>INDEX('Names And Totals'!$R$9:$R$108,MATCH('Sort Women'!G64,'Names And Totals'!$G$9:$G$108,0))</f>
        <v>#N/A</v>
      </c>
      <c r="P64" s="297" t="e">
        <f>INDEX('Names And Totals'!$S$9:$S$108,MATCH('Sort Women'!G64,'Names And Totals'!$G$9:$G$108,0))</f>
        <v>#N/A</v>
      </c>
      <c r="Q64" s="682" t="e">
        <f>INDEX(Masters!$BK$12:$BK$57,MATCH('Sort Women'!B64,Masters!$B$12:$B$57,0))</f>
        <v>#N/A</v>
      </c>
    </row>
    <row r="65" spans="1:17" x14ac:dyDescent="0.2">
      <c r="A65" s="77" t="e">
        <f>INDEX('Names And Totals'!$A$9:$A$108,MATCH('Sort Women'!G65,'Names And Totals'!$G$9:$G$108,0))</f>
        <v>#N/A</v>
      </c>
      <c r="B65" s="89" t="e">
        <f>INDEX('Names And Totals'!$B$9:$B$108,MATCH('Sort Women'!G65,'Names And Totals'!$G$9:$G$108,0))</f>
        <v>#N/A</v>
      </c>
      <c r="C65" s="89" t="e">
        <f>INDEX('Names And Totals'!$C$9:$C$108,MATCH('Sort Women'!G65,'Names And Totals'!$G$9:$G$108,0))</f>
        <v>#N/A</v>
      </c>
      <c r="D65" s="89" t="e">
        <f>INDEX('Names And Totals'!$D$9:$D$108,MATCH('Sort Women'!G65,'Names And Totals'!$G$9:$G$108,0))</f>
        <v>#N/A</v>
      </c>
      <c r="E65" s="89"/>
      <c r="F65" s="89"/>
      <c r="G65" s="89">
        <v>60</v>
      </c>
      <c r="H65" s="31" t="e">
        <f>INDEX('Names And Totals'!$I$9:$I$108,MATCH('Sort Women'!G65,'Names And Totals'!$G$9:$G$108,0))</f>
        <v>#N/A</v>
      </c>
      <c r="I65" s="31" t="e">
        <f>INDEX('Names And Totals'!$J$9:$J$108,MATCH('Sort Women'!G65,'Names And Totals'!$G$9:$G$108,0))</f>
        <v>#N/A</v>
      </c>
      <c r="J65" s="31" t="e">
        <f>INDEX('Names And Totals'!$K$9:$K$108,MATCH('Sort Women'!G65,'Names And Totals'!$G$9:$G$108,0))</f>
        <v>#N/A</v>
      </c>
      <c r="K65" s="305" t="e">
        <f>INDEX('Names And Totals'!$L$9:$L$108,MATCH('Sort Women'!G65,'Names And Totals'!$G$9:$G$108,0))</f>
        <v>#N/A</v>
      </c>
      <c r="L65" s="31" t="e">
        <f>INDEX('Names And Totals'!$M$9:$M$108,MATCH('Sort Women'!G65,'Names And Totals'!$G$9:$G$108,0))</f>
        <v>#N/A</v>
      </c>
      <c r="M65" s="298" t="e">
        <f>INDEX('Names And Totals'!$N$9:$N$108,MATCH('Sort Women'!G65,'Names And Totals'!$G$9:$G$108,0))</f>
        <v>#N/A</v>
      </c>
      <c r="N65" s="143"/>
      <c r="O65" s="23" t="e">
        <f>INDEX('Names And Totals'!$R$9:$R$108,MATCH('Sort Women'!G65,'Names And Totals'!$G$9:$G$108,0))</f>
        <v>#N/A</v>
      </c>
      <c r="P65" s="298" t="e">
        <f>INDEX('Names And Totals'!$S$9:$S$108,MATCH('Sort Women'!G65,'Names And Totals'!$G$9:$G$108,0))</f>
        <v>#N/A</v>
      </c>
      <c r="Q65" s="682" t="e">
        <f>INDEX(Masters!$BK$12:$BK$57,MATCH('Sort Women'!B65,Masters!$B$12:$B$57,0))</f>
        <v>#N/A</v>
      </c>
    </row>
    <row r="66" spans="1:17" x14ac:dyDescent="0.2">
      <c r="A66" s="72" t="e">
        <f>INDEX('Names And Totals'!$A$9:$A$108,MATCH('Sort Women'!G66,'Names And Totals'!$G$9:$G$108,0))</f>
        <v>#N/A</v>
      </c>
      <c r="B66" s="88" t="e">
        <f>INDEX('Names And Totals'!$B$9:$B$108,MATCH('Sort Women'!G66,'Names And Totals'!$G$9:$G$108,0))</f>
        <v>#N/A</v>
      </c>
      <c r="C66" s="88" t="e">
        <f>INDEX('Names And Totals'!$C$9:$C$108,MATCH('Sort Women'!G66,'Names And Totals'!$G$9:$G$108,0))</f>
        <v>#N/A</v>
      </c>
      <c r="D66" s="88" t="e">
        <f>INDEX('Names And Totals'!$D$9:$D$108,MATCH('Sort Women'!G66,'Names And Totals'!$G$9:$G$108,0))</f>
        <v>#N/A</v>
      </c>
      <c r="E66" s="88"/>
      <c r="F66" s="88"/>
      <c r="G66" s="88">
        <v>61</v>
      </c>
      <c r="H66" s="21" t="e">
        <f>INDEX('Names And Totals'!$I$9:$I$108,MATCH('Sort Women'!G66,'Names And Totals'!$G$9:$G$108,0))</f>
        <v>#N/A</v>
      </c>
      <c r="I66" s="21" t="e">
        <f>INDEX('Names And Totals'!$J$9:$J$108,MATCH('Sort Women'!G66,'Names And Totals'!$G$9:$G$108,0))</f>
        <v>#N/A</v>
      </c>
      <c r="J66" s="21" t="e">
        <f>INDEX('Names And Totals'!$K$9:$K$108,MATCH('Sort Women'!G66,'Names And Totals'!$G$9:$G$108,0))</f>
        <v>#N/A</v>
      </c>
      <c r="K66" s="304" t="e">
        <f>INDEX('Names And Totals'!$L$9:$L$108,MATCH('Sort Women'!G66,'Names And Totals'!$G$9:$G$108,0))</f>
        <v>#N/A</v>
      </c>
      <c r="L66" s="21" t="e">
        <f>INDEX('Names And Totals'!$M$9:$M$108,MATCH('Sort Women'!G66,'Names And Totals'!$G$9:$G$108,0))</f>
        <v>#N/A</v>
      </c>
      <c r="M66" s="297" t="e">
        <f>INDEX('Names And Totals'!$N$9:$N$108,MATCH('Sort Women'!G66,'Names And Totals'!$G$9:$G$108,0))</f>
        <v>#N/A</v>
      </c>
      <c r="N66" s="143"/>
      <c r="O66" s="22" t="e">
        <f>INDEX('Names And Totals'!$R$9:$R$108,MATCH('Sort Women'!G66,'Names And Totals'!$G$9:$G$108,0))</f>
        <v>#N/A</v>
      </c>
      <c r="P66" s="297" t="e">
        <f>INDEX('Names And Totals'!$S$9:$S$108,MATCH('Sort Women'!G66,'Names And Totals'!$G$9:$G$108,0))</f>
        <v>#N/A</v>
      </c>
      <c r="Q66" s="682" t="e">
        <f>INDEX(Masters!$BK$12:$BK$57,MATCH('Sort Women'!B66,Masters!$B$12:$B$57,0))</f>
        <v>#N/A</v>
      </c>
    </row>
    <row r="67" spans="1:17" x14ac:dyDescent="0.2">
      <c r="A67" s="77" t="e">
        <f>INDEX('Names And Totals'!$A$9:$A$108,MATCH('Sort Women'!G67,'Names And Totals'!$G$9:$G$108,0))</f>
        <v>#N/A</v>
      </c>
      <c r="B67" s="89" t="e">
        <f>INDEX('Names And Totals'!$B$9:$B$108,MATCH('Sort Women'!G67,'Names And Totals'!$G$9:$G$108,0))</f>
        <v>#N/A</v>
      </c>
      <c r="C67" s="89" t="e">
        <f>INDEX('Names And Totals'!$C$9:$C$108,MATCH('Sort Women'!G67,'Names And Totals'!$G$9:$G$108,0))</f>
        <v>#N/A</v>
      </c>
      <c r="D67" s="89" t="e">
        <f>INDEX('Names And Totals'!$D$9:$D$108,MATCH('Sort Women'!G67,'Names And Totals'!$G$9:$G$108,0))</f>
        <v>#N/A</v>
      </c>
      <c r="E67" s="89"/>
      <c r="F67" s="89"/>
      <c r="G67" s="89">
        <v>62</v>
      </c>
      <c r="H67" s="31" t="e">
        <f>INDEX('Names And Totals'!$I$9:$I$108,MATCH('Sort Women'!G67,'Names And Totals'!$G$9:$G$108,0))</f>
        <v>#N/A</v>
      </c>
      <c r="I67" s="31" t="e">
        <f>INDEX('Names And Totals'!$J$9:$J$108,MATCH('Sort Women'!G67,'Names And Totals'!$G$9:$G$108,0))</f>
        <v>#N/A</v>
      </c>
      <c r="J67" s="31" t="e">
        <f>INDEX('Names And Totals'!$K$9:$K$108,MATCH('Sort Women'!G67,'Names And Totals'!$G$9:$G$108,0))</f>
        <v>#N/A</v>
      </c>
      <c r="K67" s="305" t="e">
        <f>INDEX('Names And Totals'!$L$9:$L$108,MATCH('Sort Women'!G67,'Names And Totals'!$G$9:$G$108,0))</f>
        <v>#N/A</v>
      </c>
      <c r="L67" s="31" t="e">
        <f>INDEX('Names And Totals'!$M$9:$M$108,MATCH('Sort Women'!G67,'Names And Totals'!$G$9:$G$108,0))</f>
        <v>#N/A</v>
      </c>
      <c r="M67" s="298" t="e">
        <f>INDEX('Names And Totals'!$N$9:$N$108,MATCH('Sort Women'!G67,'Names And Totals'!$G$9:$G$108,0))</f>
        <v>#N/A</v>
      </c>
      <c r="N67" s="143"/>
      <c r="O67" s="23" t="e">
        <f>INDEX('Names And Totals'!$R$9:$R$108,MATCH('Sort Women'!G67,'Names And Totals'!$G$9:$G$108,0))</f>
        <v>#N/A</v>
      </c>
      <c r="P67" s="298" t="e">
        <f>INDEX('Names And Totals'!$S$9:$S$108,MATCH('Sort Women'!G67,'Names And Totals'!$G$9:$G$108,0))</f>
        <v>#N/A</v>
      </c>
      <c r="Q67" s="682" t="e">
        <f>INDEX(Masters!$BK$12:$BK$57,MATCH('Sort Women'!B67,Masters!$B$12:$B$57,0))</f>
        <v>#N/A</v>
      </c>
    </row>
    <row r="68" spans="1:17" x14ac:dyDescent="0.2">
      <c r="A68" s="72" t="e">
        <f>INDEX('Names And Totals'!$A$9:$A$108,MATCH('Sort Women'!G68,'Names And Totals'!$G$9:$G$108,0))</f>
        <v>#N/A</v>
      </c>
      <c r="B68" s="88" t="e">
        <f>INDEX('Names And Totals'!$B$9:$B$108,MATCH('Sort Women'!G68,'Names And Totals'!$G$9:$G$108,0))</f>
        <v>#N/A</v>
      </c>
      <c r="C68" s="88" t="e">
        <f>INDEX('Names And Totals'!$C$9:$C$108,MATCH('Sort Women'!G68,'Names And Totals'!$G$9:$G$108,0))</f>
        <v>#N/A</v>
      </c>
      <c r="D68" s="88" t="e">
        <f>INDEX('Names And Totals'!$D$9:$D$108,MATCH('Sort Women'!G68,'Names And Totals'!$G$9:$G$108,0))</f>
        <v>#N/A</v>
      </c>
      <c r="E68" s="88"/>
      <c r="F68" s="88"/>
      <c r="G68" s="88">
        <v>63</v>
      </c>
      <c r="H68" s="21" t="e">
        <f>INDEX('Names And Totals'!$I$9:$I$108,MATCH('Sort Women'!G68,'Names And Totals'!$G$9:$G$108,0))</f>
        <v>#N/A</v>
      </c>
      <c r="I68" s="21" t="e">
        <f>INDEX('Names And Totals'!$J$9:$J$108,MATCH('Sort Women'!G68,'Names And Totals'!$G$9:$G$108,0))</f>
        <v>#N/A</v>
      </c>
      <c r="J68" s="21" t="e">
        <f>INDEX('Names And Totals'!$K$9:$K$108,MATCH('Sort Women'!G68,'Names And Totals'!$G$9:$G$108,0))</f>
        <v>#N/A</v>
      </c>
      <c r="K68" s="304" t="e">
        <f>INDEX('Names And Totals'!$L$9:$L$108,MATCH('Sort Women'!G68,'Names And Totals'!$G$9:$G$108,0))</f>
        <v>#N/A</v>
      </c>
      <c r="L68" s="21" t="e">
        <f>INDEX('Names And Totals'!$M$9:$M$108,MATCH('Sort Women'!G68,'Names And Totals'!$G$9:$G$108,0))</f>
        <v>#N/A</v>
      </c>
      <c r="M68" s="297" t="e">
        <f>INDEX('Names And Totals'!$N$9:$N$108,MATCH('Sort Women'!G68,'Names And Totals'!$G$9:$G$108,0))</f>
        <v>#N/A</v>
      </c>
      <c r="N68" s="143"/>
      <c r="O68" s="22" t="e">
        <f>INDEX('Names And Totals'!$R$9:$R$108,MATCH('Sort Women'!G68,'Names And Totals'!$G$9:$G$108,0))</f>
        <v>#N/A</v>
      </c>
      <c r="P68" s="297" t="e">
        <f>INDEX('Names And Totals'!$S$9:$S$108,MATCH('Sort Women'!G68,'Names And Totals'!$G$9:$G$108,0))</f>
        <v>#N/A</v>
      </c>
      <c r="Q68" s="682" t="e">
        <f>INDEX(Masters!$BK$12:$BK$57,MATCH('Sort Women'!B68,Masters!$B$12:$B$57,0))</f>
        <v>#N/A</v>
      </c>
    </row>
    <row r="69" spans="1:17" x14ac:dyDescent="0.2">
      <c r="A69" s="77" t="e">
        <f>INDEX('Names And Totals'!$A$9:$A$108,MATCH('Sort Women'!G69,'Names And Totals'!$G$9:$G$108,0))</f>
        <v>#N/A</v>
      </c>
      <c r="B69" s="89" t="e">
        <f>INDEX('Names And Totals'!$B$9:$B$108,MATCH('Sort Women'!G69,'Names And Totals'!$G$9:$G$108,0))</f>
        <v>#N/A</v>
      </c>
      <c r="C69" s="89" t="e">
        <f>INDEX('Names And Totals'!$C$9:$C$108,MATCH('Sort Women'!G69,'Names And Totals'!$G$9:$G$108,0))</f>
        <v>#N/A</v>
      </c>
      <c r="D69" s="89" t="e">
        <f>INDEX('Names And Totals'!$D$9:$D$108,MATCH('Sort Women'!G69,'Names And Totals'!$G$9:$G$108,0))</f>
        <v>#N/A</v>
      </c>
      <c r="E69" s="89"/>
      <c r="F69" s="89"/>
      <c r="G69" s="89">
        <v>64</v>
      </c>
      <c r="H69" s="31" t="e">
        <f>INDEX('Names And Totals'!$I$9:$I$108,MATCH('Sort Women'!G69,'Names And Totals'!$G$9:$G$108,0))</f>
        <v>#N/A</v>
      </c>
      <c r="I69" s="31" t="e">
        <f>INDEX('Names And Totals'!$J$9:$J$108,MATCH('Sort Women'!G69,'Names And Totals'!$G$9:$G$108,0))</f>
        <v>#N/A</v>
      </c>
      <c r="J69" s="31" t="e">
        <f>INDEX('Names And Totals'!$K$9:$K$108,MATCH('Sort Women'!G69,'Names And Totals'!$G$9:$G$108,0))</f>
        <v>#N/A</v>
      </c>
      <c r="K69" s="305" t="e">
        <f>INDEX('Names And Totals'!$L$9:$L$108,MATCH('Sort Women'!G69,'Names And Totals'!$G$9:$G$108,0))</f>
        <v>#N/A</v>
      </c>
      <c r="L69" s="31" t="e">
        <f>INDEX('Names And Totals'!$M$9:$M$108,MATCH('Sort Women'!G69,'Names And Totals'!$G$9:$G$108,0))</f>
        <v>#N/A</v>
      </c>
      <c r="M69" s="298" t="e">
        <f>INDEX('Names And Totals'!$N$9:$N$108,MATCH('Sort Women'!G69,'Names And Totals'!$G$9:$G$108,0))</f>
        <v>#N/A</v>
      </c>
      <c r="N69" s="143"/>
      <c r="O69" s="23" t="e">
        <f>INDEX('Names And Totals'!$R$9:$R$108,MATCH('Sort Women'!G69,'Names And Totals'!$G$9:$G$108,0))</f>
        <v>#N/A</v>
      </c>
      <c r="P69" s="298" t="e">
        <f>INDEX('Names And Totals'!$S$9:$S$108,MATCH('Sort Women'!G69,'Names And Totals'!$G$9:$G$108,0))</f>
        <v>#N/A</v>
      </c>
      <c r="Q69" s="682" t="e">
        <f>INDEX(Masters!$BK$12:$BK$57,MATCH('Sort Women'!B69,Masters!$B$12:$B$57,0))</f>
        <v>#N/A</v>
      </c>
    </row>
    <row r="70" spans="1:17" x14ac:dyDescent="0.2">
      <c r="A70" s="72" t="e">
        <f>INDEX('Names And Totals'!$A$9:$A$108,MATCH('Sort Women'!G70,'Names And Totals'!$G$9:$G$108,0))</f>
        <v>#N/A</v>
      </c>
      <c r="B70" s="88" t="e">
        <f>INDEX('Names And Totals'!$B$9:$B$108,MATCH('Sort Women'!G70,'Names And Totals'!$G$9:$G$108,0))</f>
        <v>#N/A</v>
      </c>
      <c r="C70" s="88" t="e">
        <f>INDEX('Names And Totals'!$C$9:$C$108,MATCH('Sort Women'!G70,'Names And Totals'!$G$9:$G$108,0))</f>
        <v>#N/A</v>
      </c>
      <c r="D70" s="88" t="e">
        <f>INDEX('Names And Totals'!$D$9:$D$108,MATCH('Sort Women'!G70,'Names And Totals'!$G$9:$G$108,0))</f>
        <v>#N/A</v>
      </c>
      <c r="E70" s="88"/>
      <c r="F70" s="88"/>
      <c r="G70" s="88">
        <v>65</v>
      </c>
      <c r="H70" s="21" t="e">
        <f>INDEX('Names And Totals'!$I$9:$I$108,MATCH('Sort Women'!G70,'Names And Totals'!$G$9:$G$108,0))</f>
        <v>#N/A</v>
      </c>
      <c r="I70" s="21" t="e">
        <f>INDEX('Names And Totals'!$J$9:$J$108,MATCH('Sort Women'!G70,'Names And Totals'!$G$9:$G$108,0))</f>
        <v>#N/A</v>
      </c>
      <c r="J70" s="21" t="e">
        <f>INDEX('Names And Totals'!$K$9:$K$108,MATCH('Sort Women'!G70,'Names And Totals'!$G$9:$G$108,0))</f>
        <v>#N/A</v>
      </c>
      <c r="K70" s="304" t="e">
        <f>INDEX('Names And Totals'!$L$9:$L$108,MATCH('Sort Women'!G70,'Names And Totals'!$G$9:$G$108,0))</f>
        <v>#N/A</v>
      </c>
      <c r="L70" s="21" t="e">
        <f>INDEX('Names And Totals'!$M$9:$M$108,MATCH('Sort Women'!G70,'Names And Totals'!$G$9:$G$108,0))</f>
        <v>#N/A</v>
      </c>
      <c r="M70" s="297" t="e">
        <f>INDEX('Names And Totals'!$N$9:$N$108,MATCH('Sort Women'!G70,'Names And Totals'!$G$9:$G$108,0))</f>
        <v>#N/A</v>
      </c>
      <c r="N70" s="143"/>
      <c r="O70" s="22" t="e">
        <f>INDEX('Names And Totals'!$R$9:$R$108,MATCH('Sort Women'!G70,'Names And Totals'!$G$9:$G$108,0))</f>
        <v>#N/A</v>
      </c>
      <c r="P70" s="297" t="e">
        <f>INDEX('Names And Totals'!$S$9:$S$108,MATCH('Sort Women'!G70,'Names And Totals'!$G$9:$G$108,0))</f>
        <v>#N/A</v>
      </c>
      <c r="Q70" s="682" t="e">
        <f>INDEX(Masters!$BK$12:$BK$57,MATCH('Sort Women'!B70,Masters!$B$12:$B$57,0))</f>
        <v>#N/A</v>
      </c>
    </row>
    <row r="71" spans="1:17" x14ac:dyDescent="0.2">
      <c r="A71" s="77" t="e">
        <f>INDEX('Names And Totals'!$A$9:$A$108,MATCH('Sort Women'!G71,'Names And Totals'!$G$9:$G$108,0))</f>
        <v>#N/A</v>
      </c>
      <c r="B71" s="89" t="e">
        <f>INDEX('Names And Totals'!$B$9:$B$108,MATCH('Sort Women'!G71,'Names And Totals'!$G$9:$G$108,0))</f>
        <v>#N/A</v>
      </c>
      <c r="C71" s="89" t="e">
        <f>INDEX('Names And Totals'!$C$9:$C$108,MATCH('Sort Women'!G71,'Names And Totals'!$G$9:$G$108,0))</f>
        <v>#N/A</v>
      </c>
      <c r="D71" s="89" t="e">
        <f>INDEX('Names And Totals'!$D$9:$D$108,MATCH('Sort Women'!G71,'Names And Totals'!$G$9:$G$108,0))</f>
        <v>#N/A</v>
      </c>
      <c r="E71" s="89"/>
      <c r="F71" s="89"/>
      <c r="G71" s="89">
        <v>66</v>
      </c>
      <c r="H71" s="31" t="e">
        <f>INDEX('Names And Totals'!$I$9:$I$108,MATCH('Sort Women'!G71,'Names And Totals'!$G$9:$G$108,0))</f>
        <v>#N/A</v>
      </c>
      <c r="I71" s="31" t="e">
        <f>INDEX('Names And Totals'!$J$9:$J$108,MATCH('Sort Women'!G71,'Names And Totals'!$G$9:$G$108,0))</f>
        <v>#N/A</v>
      </c>
      <c r="J71" s="31" t="e">
        <f>INDEX('Names And Totals'!$K$9:$K$108,MATCH('Sort Women'!G71,'Names And Totals'!$G$9:$G$108,0))</f>
        <v>#N/A</v>
      </c>
      <c r="K71" s="305" t="e">
        <f>INDEX('Names And Totals'!$L$9:$L$108,MATCH('Sort Women'!G71,'Names And Totals'!$G$9:$G$108,0))</f>
        <v>#N/A</v>
      </c>
      <c r="L71" s="31" t="e">
        <f>INDEX('Names And Totals'!$M$9:$M$108,MATCH('Sort Women'!G71,'Names And Totals'!$G$9:$G$108,0))</f>
        <v>#N/A</v>
      </c>
      <c r="M71" s="298" t="e">
        <f>INDEX('Names And Totals'!$N$9:$N$108,MATCH('Sort Women'!G71,'Names And Totals'!$G$9:$G$108,0))</f>
        <v>#N/A</v>
      </c>
      <c r="N71" s="143"/>
      <c r="O71" s="23" t="e">
        <f>INDEX('Names And Totals'!$R$9:$R$108,MATCH('Sort Women'!G71,'Names And Totals'!$G$9:$G$108,0))</f>
        <v>#N/A</v>
      </c>
      <c r="P71" s="298" t="e">
        <f>INDEX('Names And Totals'!$S$9:$S$108,MATCH('Sort Women'!G71,'Names And Totals'!$G$9:$G$108,0))</f>
        <v>#N/A</v>
      </c>
      <c r="Q71" s="682" t="e">
        <f>INDEX(Masters!$BK$12:$BK$57,MATCH('Sort Women'!B71,Masters!$B$12:$B$57,0))</f>
        <v>#N/A</v>
      </c>
    </row>
    <row r="72" spans="1:17" x14ac:dyDescent="0.2">
      <c r="A72" s="72" t="e">
        <f>INDEX('Names And Totals'!$A$9:$A$108,MATCH('Sort Women'!G72,'Names And Totals'!$G$9:$G$108,0))</f>
        <v>#N/A</v>
      </c>
      <c r="B72" s="88" t="e">
        <f>INDEX('Names And Totals'!$B$9:$B$108,MATCH('Sort Women'!G72,'Names And Totals'!$G$9:$G$108,0))</f>
        <v>#N/A</v>
      </c>
      <c r="C72" s="88" t="e">
        <f>INDEX('Names And Totals'!$C$9:$C$108,MATCH('Sort Women'!G72,'Names And Totals'!$G$9:$G$108,0))</f>
        <v>#N/A</v>
      </c>
      <c r="D72" s="88" t="e">
        <f>INDEX('Names And Totals'!$D$9:$D$108,MATCH('Sort Women'!G72,'Names And Totals'!$G$9:$G$108,0))</f>
        <v>#N/A</v>
      </c>
      <c r="E72" s="88"/>
      <c r="F72" s="88"/>
      <c r="G72" s="88">
        <v>67</v>
      </c>
      <c r="H72" s="21" t="e">
        <f>INDEX('Names And Totals'!$I$9:$I$108,MATCH('Sort Women'!G72,'Names And Totals'!$G$9:$G$108,0))</f>
        <v>#N/A</v>
      </c>
      <c r="I72" s="21" t="e">
        <f>INDEX('Names And Totals'!$J$9:$J$108,MATCH('Sort Women'!G72,'Names And Totals'!$G$9:$G$108,0))</f>
        <v>#N/A</v>
      </c>
      <c r="J72" s="21" t="e">
        <f>INDEX('Names And Totals'!$K$9:$K$108,MATCH('Sort Women'!G72,'Names And Totals'!$G$9:$G$108,0))</f>
        <v>#N/A</v>
      </c>
      <c r="K72" s="304" t="e">
        <f>INDEX('Names And Totals'!$L$9:$L$108,MATCH('Sort Women'!G72,'Names And Totals'!$G$9:$G$108,0))</f>
        <v>#N/A</v>
      </c>
      <c r="L72" s="21" t="e">
        <f>INDEX('Names And Totals'!$M$9:$M$108,MATCH('Sort Women'!G72,'Names And Totals'!$G$9:$G$108,0))</f>
        <v>#N/A</v>
      </c>
      <c r="M72" s="297" t="e">
        <f>INDEX('Names And Totals'!$N$9:$N$108,MATCH('Sort Women'!G72,'Names And Totals'!$G$9:$G$108,0))</f>
        <v>#N/A</v>
      </c>
      <c r="N72" s="143"/>
      <c r="O72" s="22" t="e">
        <f>INDEX('Names And Totals'!$R$9:$R$108,MATCH('Sort Women'!G72,'Names And Totals'!$G$9:$G$108,0))</f>
        <v>#N/A</v>
      </c>
      <c r="P72" s="297" t="e">
        <f>INDEX('Names And Totals'!$S$9:$S$108,MATCH('Sort Women'!G72,'Names And Totals'!$G$9:$G$108,0))</f>
        <v>#N/A</v>
      </c>
      <c r="Q72" s="682" t="e">
        <f>INDEX(Masters!$BK$12:$BK$57,MATCH('Sort Women'!B72,Masters!$B$12:$B$57,0))</f>
        <v>#N/A</v>
      </c>
    </row>
    <row r="73" spans="1:17" x14ac:dyDescent="0.2">
      <c r="A73" s="77" t="e">
        <f>INDEX('Names And Totals'!$A$9:$A$108,MATCH('Sort Women'!G73,'Names And Totals'!$G$9:$G$108,0))</f>
        <v>#N/A</v>
      </c>
      <c r="B73" s="89" t="e">
        <f>INDEX('Names And Totals'!$B$9:$B$108,MATCH('Sort Women'!G73,'Names And Totals'!$G$9:$G$108,0))</f>
        <v>#N/A</v>
      </c>
      <c r="C73" s="89" t="e">
        <f>INDEX('Names And Totals'!$C$9:$C$108,MATCH('Sort Women'!G73,'Names And Totals'!$G$9:$G$108,0))</f>
        <v>#N/A</v>
      </c>
      <c r="D73" s="89" t="e">
        <f>INDEX('Names And Totals'!$D$9:$D$108,MATCH('Sort Women'!G73,'Names And Totals'!$G$9:$G$108,0))</f>
        <v>#N/A</v>
      </c>
      <c r="E73" s="89"/>
      <c r="F73" s="89"/>
      <c r="G73" s="89">
        <v>68</v>
      </c>
      <c r="H73" s="31" t="e">
        <f>INDEX('Names And Totals'!$I$9:$I$108,MATCH('Sort Women'!G73,'Names And Totals'!$G$9:$G$108,0))</f>
        <v>#N/A</v>
      </c>
      <c r="I73" s="31" t="e">
        <f>INDEX('Names And Totals'!$J$9:$J$108,MATCH('Sort Women'!G73,'Names And Totals'!$G$9:$G$108,0))</f>
        <v>#N/A</v>
      </c>
      <c r="J73" s="31" t="e">
        <f>INDEX('Names And Totals'!$K$9:$K$108,MATCH('Sort Women'!G73,'Names And Totals'!$G$9:$G$108,0))</f>
        <v>#N/A</v>
      </c>
      <c r="K73" s="305" t="e">
        <f>INDEX('Names And Totals'!$L$9:$L$108,MATCH('Sort Women'!G73,'Names And Totals'!$G$9:$G$108,0))</f>
        <v>#N/A</v>
      </c>
      <c r="L73" s="31" t="e">
        <f>INDEX('Names And Totals'!$M$9:$M$108,MATCH('Sort Women'!G73,'Names And Totals'!$G$9:$G$108,0))</f>
        <v>#N/A</v>
      </c>
      <c r="M73" s="298" t="e">
        <f>INDEX('Names And Totals'!$N$9:$N$108,MATCH('Sort Women'!G73,'Names And Totals'!$G$9:$G$108,0))</f>
        <v>#N/A</v>
      </c>
      <c r="N73" s="143"/>
      <c r="O73" s="23" t="e">
        <f>INDEX('Names And Totals'!$R$9:$R$108,MATCH('Sort Women'!G73,'Names And Totals'!$G$9:$G$108,0))</f>
        <v>#N/A</v>
      </c>
      <c r="P73" s="298" t="e">
        <f>INDEX('Names And Totals'!$S$9:$S$108,MATCH('Sort Women'!G73,'Names And Totals'!$G$9:$G$108,0))</f>
        <v>#N/A</v>
      </c>
      <c r="Q73" s="682" t="e">
        <f>INDEX(Masters!$BK$12:$BK$57,MATCH('Sort Women'!B73,Masters!$B$12:$B$57,0))</f>
        <v>#N/A</v>
      </c>
    </row>
    <row r="74" spans="1:17" x14ac:dyDescent="0.2">
      <c r="A74" s="72" t="e">
        <f>INDEX('Names And Totals'!$A$9:$A$108,MATCH('Sort Women'!G74,'Names And Totals'!$G$9:$G$108,0))</f>
        <v>#N/A</v>
      </c>
      <c r="B74" s="88" t="e">
        <f>INDEX('Names And Totals'!$B$9:$B$108,MATCH('Sort Women'!G74,'Names And Totals'!$G$9:$G$108,0))</f>
        <v>#N/A</v>
      </c>
      <c r="C74" s="88" t="e">
        <f>INDEX('Names And Totals'!$C$9:$C$108,MATCH('Sort Women'!G74,'Names And Totals'!$G$9:$G$108,0))</f>
        <v>#N/A</v>
      </c>
      <c r="D74" s="88" t="e">
        <f>INDEX('Names And Totals'!$D$9:$D$108,MATCH('Sort Women'!G74,'Names And Totals'!$G$9:$G$108,0))</f>
        <v>#N/A</v>
      </c>
      <c r="E74" s="88"/>
      <c r="F74" s="88"/>
      <c r="G74" s="88">
        <v>69</v>
      </c>
      <c r="H74" s="21" t="e">
        <f>INDEX('Names And Totals'!$I$9:$I$108,MATCH('Sort Women'!G74,'Names And Totals'!$G$9:$G$108,0))</f>
        <v>#N/A</v>
      </c>
      <c r="I74" s="21" t="e">
        <f>INDEX('Names And Totals'!$J$9:$J$108,MATCH('Sort Women'!G74,'Names And Totals'!$G$9:$G$108,0))</f>
        <v>#N/A</v>
      </c>
      <c r="J74" s="21" t="e">
        <f>INDEX('Names And Totals'!$K$9:$K$108,MATCH('Sort Women'!G74,'Names And Totals'!$G$9:$G$108,0))</f>
        <v>#N/A</v>
      </c>
      <c r="K74" s="304" t="e">
        <f>INDEX('Names And Totals'!$L$9:$L$108,MATCH('Sort Women'!G74,'Names And Totals'!$G$9:$G$108,0))</f>
        <v>#N/A</v>
      </c>
      <c r="L74" s="21" t="e">
        <f>INDEX('Names And Totals'!$M$9:$M$108,MATCH('Sort Women'!G74,'Names And Totals'!$G$9:$G$108,0))</f>
        <v>#N/A</v>
      </c>
      <c r="M74" s="297" t="e">
        <f>INDEX('Names And Totals'!$N$9:$N$108,MATCH('Sort Women'!G74,'Names And Totals'!$G$9:$G$108,0))</f>
        <v>#N/A</v>
      </c>
      <c r="N74" s="143"/>
      <c r="O74" s="22" t="e">
        <f>INDEX('Names And Totals'!$R$9:$R$108,MATCH('Sort Women'!G74,'Names And Totals'!$G$9:$G$108,0))</f>
        <v>#N/A</v>
      </c>
      <c r="P74" s="297" t="e">
        <f>INDEX('Names And Totals'!$S$9:$S$108,MATCH('Sort Women'!G74,'Names And Totals'!$G$9:$G$108,0))</f>
        <v>#N/A</v>
      </c>
      <c r="Q74" s="682" t="e">
        <f>INDEX(Masters!$BK$12:$BK$57,MATCH('Sort Women'!B74,Masters!$B$12:$B$57,0))</f>
        <v>#N/A</v>
      </c>
    </row>
    <row r="75" spans="1:17" x14ac:dyDescent="0.2">
      <c r="A75" s="77" t="e">
        <f>INDEX('Names And Totals'!$A$9:$A$108,MATCH('Sort Women'!G75,'Names And Totals'!$G$9:$G$108,0))</f>
        <v>#N/A</v>
      </c>
      <c r="B75" s="89" t="e">
        <f>INDEX('Names And Totals'!$B$9:$B$108,MATCH('Sort Women'!G75,'Names And Totals'!$G$9:$G$108,0))</f>
        <v>#N/A</v>
      </c>
      <c r="C75" s="89" t="e">
        <f>INDEX('Names And Totals'!$C$9:$C$108,MATCH('Sort Women'!G75,'Names And Totals'!$G$9:$G$108,0))</f>
        <v>#N/A</v>
      </c>
      <c r="D75" s="89" t="e">
        <f>INDEX('Names And Totals'!$D$9:$D$108,MATCH('Sort Women'!G75,'Names And Totals'!$G$9:$G$108,0))</f>
        <v>#N/A</v>
      </c>
      <c r="E75" s="89"/>
      <c r="F75" s="89"/>
      <c r="G75" s="89">
        <v>70</v>
      </c>
      <c r="H75" s="31" t="e">
        <f>INDEX('Names And Totals'!$I$9:$I$108,MATCH('Sort Women'!G75,'Names And Totals'!$G$9:$G$108,0))</f>
        <v>#N/A</v>
      </c>
      <c r="I75" s="31" t="e">
        <f>INDEX('Names And Totals'!$J$9:$J$108,MATCH('Sort Women'!G75,'Names And Totals'!$G$9:$G$108,0))</f>
        <v>#N/A</v>
      </c>
      <c r="J75" s="31" t="e">
        <f>INDEX('Names And Totals'!$K$9:$K$108,MATCH('Sort Women'!G75,'Names And Totals'!$G$9:$G$108,0))</f>
        <v>#N/A</v>
      </c>
      <c r="K75" s="305" t="e">
        <f>INDEX('Names And Totals'!$L$9:$L$108,MATCH('Sort Women'!G75,'Names And Totals'!$G$9:$G$108,0))</f>
        <v>#N/A</v>
      </c>
      <c r="L75" s="31" t="e">
        <f>INDEX('Names And Totals'!$M$9:$M$108,MATCH('Sort Women'!G75,'Names And Totals'!$G$9:$G$108,0))</f>
        <v>#N/A</v>
      </c>
      <c r="M75" s="298" t="e">
        <f>INDEX('Names And Totals'!$N$9:$N$108,MATCH('Sort Women'!G75,'Names And Totals'!$G$9:$G$108,0))</f>
        <v>#N/A</v>
      </c>
      <c r="N75" s="143"/>
      <c r="O75" s="23" t="e">
        <f>INDEX('Names And Totals'!$R$9:$R$108,MATCH('Sort Women'!G75,'Names And Totals'!$G$9:$G$108,0))</f>
        <v>#N/A</v>
      </c>
      <c r="P75" s="298" t="e">
        <f>INDEX('Names And Totals'!$S$9:$S$108,MATCH('Sort Women'!G75,'Names And Totals'!$G$9:$G$108,0))</f>
        <v>#N/A</v>
      </c>
      <c r="Q75" s="682" t="e">
        <f>INDEX(Masters!$BK$12:$BK$57,MATCH('Sort Women'!B75,Masters!$B$12:$B$57,0))</f>
        <v>#N/A</v>
      </c>
    </row>
    <row r="76" spans="1:17" x14ac:dyDescent="0.2">
      <c r="A76" s="72" t="e">
        <f>INDEX('Names And Totals'!$A$9:$A$108,MATCH('Sort Women'!G76,'Names And Totals'!$G$9:$G$108,0))</f>
        <v>#N/A</v>
      </c>
      <c r="B76" s="88" t="e">
        <f>INDEX('Names And Totals'!$B$9:$B$108,MATCH('Sort Women'!G76,'Names And Totals'!$G$9:$G$108,0))</f>
        <v>#N/A</v>
      </c>
      <c r="C76" s="88" t="e">
        <f>INDEX('Names And Totals'!$C$9:$C$108,MATCH('Sort Women'!G76,'Names And Totals'!$G$9:$G$108,0))</f>
        <v>#N/A</v>
      </c>
      <c r="D76" s="88" t="e">
        <f>INDEX('Names And Totals'!$D$9:$D$108,MATCH('Sort Women'!G76,'Names And Totals'!$G$9:$G$108,0))</f>
        <v>#N/A</v>
      </c>
      <c r="E76" s="88"/>
      <c r="F76" s="88"/>
      <c r="G76" s="88">
        <v>71</v>
      </c>
      <c r="H76" s="21" t="e">
        <f>INDEX('Names And Totals'!$I$9:$I$108,MATCH('Sort Women'!G76,'Names And Totals'!$G$9:$G$108,0))</f>
        <v>#N/A</v>
      </c>
      <c r="I76" s="21" t="e">
        <f>INDEX('Names And Totals'!$J$9:$J$108,MATCH('Sort Women'!G76,'Names And Totals'!$G$9:$G$108,0))</f>
        <v>#N/A</v>
      </c>
      <c r="J76" s="21" t="e">
        <f>INDEX('Names And Totals'!$K$9:$K$108,MATCH('Sort Women'!G76,'Names And Totals'!$G$9:$G$108,0))</f>
        <v>#N/A</v>
      </c>
      <c r="K76" s="304" t="e">
        <f>INDEX('Names And Totals'!$L$9:$L$108,MATCH('Sort Women'!G76,'Names And Totals'!$G$9:$G$108,0))</f>
        <v>#N/A</v>
      </c>
      <c r="L76" s="21" t="e">
        <f>INDEX('Names And Totals'!$M$9:$M$108,MATCH('Sort Women'!G76,'Names And Totals'!$G$9:$G$108,0))</f>
        <v>#N/A</v>
      </c>
      <c r="M76" s="297" t="e">
        <f>INDEX('Names And Totals'!$N$9:$N$108,MATCH('Sort Women'!G76,'Names And Totals'!$G$9:$G$108,0))</f>
        <v>#N/A</v>
      </c>
      <c r="N76" s="143"/>
      <c r="O76" s="22" t="e">
        <f>INDEX('Names And Totals'!$R$9:$R$108,MATCH('Sort Women'!G76,'Names And Totals'!$G$9:$G$108,0))</f>
        <v>#N/A</v>
      </c>
      <c r="P76" s="297" t="e">
        <f>INDEX('Names And Totals'!$S$9:$S$108,MATCH('Sort Women'!G76,'Names And Totals'!$G$9:$G$108,0))</f>
        <v>#N/A</v>
      </c>
      <c r="Q76" s="682" t="e">
        <f>INDEX(Masters!$BK$12:$BK$57,MATCH('Sort Women'!B76,Masters!$B$12:$B$57,0))</f>
        <v>#N/A</v>
      </c>
    </row>
    <row r="77" spans="1:17" x14ac:dyDescent="0.2">
      <c r="A77" s="77" t="e">
        <f>INDEX('Names And Totals'!$A$9:$A$108,MATCH('Sort Women'!G77,'Names And Totals'!$G$9:$G$108,0))</f>
        <v>#N/A</v>
      </c>
      <c r="B77" s="89" t="e">
        <f>INDEX('Names And Totals'!$B$9:$B$108,MATCH('Sort Women'!G77,'Names And Totals'!$G$9:$G$108,0))</f>
        <v>#N/A</v>
      </c>
      <c r="C77" s="89" t="e">
        <f>INDEX('Names And Totals'!$C$9:$C$108,MATCH('Sort Women'!G77,'Names And Totals'!$G$9:$G$108,0))</f>
        <v>#N/A</v>
      </c>
      <c r="D77" s="89" t="e">
        <f>INDEX('Names And Totals'!$D$9:$D$108,MATCH('Sort Women'!G77,'Names And Totals'!$G$9:$G$108,0))</f>
        <v>#N/A</v>
      </c>
      <c r="E77" s="89"/>
      <c r="F77" s="89"/>
      <c r="G77" s="89">
        <v>72</v>
      </c>
      <c r="H77" s="31" t="e">
        <f>INDEX('Names And Totals'!$I$9:$I$108,MATCH('Sort Women'!G77,'Names And Totals'!$G$9:$G$108,0))</f>
        <v>#N/A</v>
      </c>
      <c r="I77" s="31" t="e">
        <f>INDEX('Names And Totals'!$J$9:$J$108,MATCH('Sort Women'!G77,'Names And Totals'!$G$9:$G$108,0))</f>
        <v>#N/A</v>
      </c>
      <c r="J77" s="31" t="e">
        <f>INDEX('Names And Totals'!$K$9:$K$108,MATCH('Sort Women'!G77,'Names And Totals'!$G$9:$G$108,0))</f>
        <v>#N/A</v>
      </c>
      <c r="K77" s="305" t="e">
        <f>INDEX('Names And Totals'!$L$9:$L$108,MATCH('Sort Women'!G77,'Names And Totals'!$G$9:$G$108,0))</f>
        <v>#N/A</v>
      </c>
      <c r="L77" s="31" t="e">
        <f>INDEX('Names And Totals'!$M$9:$M$108,MATCH('Sort Women'!G77,'Names And Totals'!$G$9:$G$108,0))</f>
        <v>#N/A</v>
      </c>
      <c r="M77" s="298" t="e">
        <f>INDEX('Names And Totals'!$N$9:$N$108,MATCH('Sort Women'!G77,'Names And Totals'!$G$9:$G$108,0))</f>
        <v>#N/A</v>
      </c>
      <c r="N77" s="143"/>
      <c r="O77" s="23" t="e">
        <f>INDEX('Names And Totals'!$R$9:$R$108,MATCH('Sort Women'!G77,'Names And Totals'!$G$9:$G$108,0))</f>
        <v>#N/A</v>
      </c>
      <c r="P77" s="298" t="e">
        <f>INDEX('Names And Totals'!$S$9:$S$108,MATCH('Sort Women'!G77,'Names And Totals'!$G$9:$G$108,0))</f>
        <v>#N/A</v>
      </c>
      <c r="Q77" s="682" t="e">
        <f>INDEX(Masters!$BK$12:$BK$57,MATCH('Sort Women'!B77,Masters!$B$12:$B$57,0))</f>
        <v>#N/A</v>
      </c>
    </row>
    <row r="78" spans="1:17" x14ac:dyDescent="0.2">
      <c r="A78" s="72" t="e">
        <f>INDEX('Names And Totals'!$A$9:$A$108,MATCH('Sort Women'!G78,'Names And Totals'!$G$9:$G$108,0))</f>
        <v>#N/A</v>
      </c>
      <c r="B78" s="88" t="e">
        <f>INDEX('Names And Totals'!$B$9:$B$108,MATCH('Sort Women'!G78,'Names And Totals'!$G$9:$G$108,0))</f>
        <v>#N/A</v>
      </c>
      <c r="C78" s="88" t="e">
        <f>INDEX('Names And Totals'!$C$9:$C$108,MATCH('Sort Women'!G78,'Names And Totals'!$G$9:$G$108,0))</f>
        <v>#N/A</v>
      </c>
      <c r="D78" s="88" t="e">
        <f>INDEX('Names And Totals'!$D$9:$D$108,MATCH('Sort Women'!G78,'Names And Totals'!$G$9:$G$108,0))</f>
        <v>#N/A</v>
      </c>
      <c r="E78" s="88"/>
      <c r="F78" s="88"/>
      <c r="G78" s="88">
        <v>73</v>
      </c>
      <c r="H78" s="21" t="e">
        <f>INDEX('Names And Totals'!$I$9:$I$108,MATCH('Sort Women'!G78,'Names And Totals'!$G$9:$G$108,0))</f>
        <v>#N/A</v>
      </c>
      <c r="I78" s="21" t="e">
        <f>INDEX('Names And Totals'!$J$9:$J$108,MATCH('Sort Women'!G78,'Names And Totals'!$G$9:$G$108,0))</f>
        <v>#N/A</v>
      </c>
      <c r="J78" s="21" t="e">
        <f>INDEX('Names And Totals'!$K$9:$K$108,MATCH('Sort Women'!G78,'Names And Totals'!$G$9:$G$108,0))</f>
        <v>#N/A</v>
      </c>
      <c r="K78" s="304" t="e">
        <f>INDEX('Names And Totals'!$L$9:$L$108,MATCH('Sort Women'!G78,'Names And Totals'!$G$9:$G$108,0))</f>
        <v>#N/A</v>
      </c>
      <c r="L78" s="21" t="e">
        <f>INDEX('Names And Totals'!$M$9:$M$108,MATCH('Sort Women'!G78,'Names And Totals'!$G$9:$G$108,0))</f>
        <v>#N/A</v>
      </c>
      <c r="M78" s="297" t="e">
        <f>INDEX('Names And Totals'!$N$9:$N$108,MATCH('Sort Women'!G78,'Names And Totals'!$G$9:$G$108,0))</f>
        <v>#N/A</v>
      </c>
      <c r="N78" s="143"/>
      <c r="O78" s="22" t="e">
        <f>INDEX('Names And Totals'!$R$9:$R$108,MATCH('Sort Women'!G78,'Names And Totals'!$G$9:$G$108,0))</f>
        <v>#N/A</v>
      </c>
      <c r="P78" s="297" t="e">
        <f>INDEX('Names And Totals'!$S$9:$S$108,MATCH('Sort Women'!G78,'Names And Totals'!$G$9:$G$108,0))</f>
        <v>#N/A</v>
      </c>
      <c r="Q78" s="682" t="e">
        <f>INDEX(Masters!$BK$12:$BK$57,MATCH('Sort Women'!B78,Masters!$B$12:$B$57,0))</f>
        <v>#N/A</v>
      </c>
    </row>
    <row r="79" spans="1:17" x14ac:dyDescent="0.2">
      <c r="A79" s="77" t="e">
        <f>INDEX('Names And Totals'!$A$9:$A$108,MATCH('Sort Women'!G79,'Names And Totals'!$G$9:$G$108,0))</f>
        <v>#N/A</v>
      </c>
      <c r="B79" s="89" t="e">
        <f>INDEX('Names And Totals'!$B$9:$B$108,MATCH('Sort Women'!G79,'Names And Totals'!$G$9:$G$108,0))</f>
        <v>#N/A</v>
      </c>
      <c r="C79" s="89" t="e">
        <f>INDEX('Names And Totals'!$C$9:$C$108,MATCH('Sort Women'!G79,'Names And Totals'!$G$9:$G$108,0))</f>
        <v>#N/A</v>
      </c>
      <c r="D79" s="89" t="e">
        <f>INDEX('Names And Totals'!$D$9:$D$108,MATCH('Sort Women'!G79,'Names And Totals'!$G$9:$G$108,0))</f>
        <v>#N/A</v>
      </c>
      <c r="E79" s="89"/>
      <c r="F79" s="89"/>
      <c r="G79" s="89">
        <v>74</v>
      </c>
      <c r="H79" s="31" t="e">
        <f>INDEX('Names And Totals'!$I$9:$I$108,MATCH('Sort Women'!G79,'Names And Totals'!$G$9:$G$108,0))</f>
        <v>#N/A</v>
      </c>
      <c r="I79" s="31" t="e">
        <f>INDEX('Names And Totals'!$J$9:$J$108,MATCH('Sort Women'!G79,'Names And Totals'!$G$9:$G$108,0))</f>
        <v>#N/A</v>
      </c>
      <c r="J79" s="31" t="e">
        <f>INDEX('Names And Totals'!$K$9:$K$108,MATCH('Sort Women'!G79,'Names And Totals'!$G$9:$G$108,0))</f>
        <v>#N/A</v>
      </c>
      <c r="K79" s="305" t="e">
        <f>INDEX('Names And Totals'!$L$9:$L$108,MATCH('Sort Women'!G79,'Names And Totals'!$G$9:$G$108,0))</f>
        <v>#N/A</v>
      </c>
      <c r="L79" s="31" t="e">
        <f>INDEX('Names And Totals'!$M$9:$M$108,MATCH('Sort Women'!G79,'Names And Totals'!$G$9:$G$108,0))</f>
        <v>#N/A</v>
      </c>
      <c r="M79" s="298" t="e">
        <f>INDEX('Names And Totals'!$N$9:$N$108,MATCH('Sort Women'!G79,'Names And Totals'!$G$9:$G$108,0))</f>
        <v>#N/A</v>
      </c>
      <c r="N79" s="143"/>
      <c r="O79" s="23" t="e">
        <f>INDEX('Names And Totals'!$R$9:$R$108,MATCH('Sort Women'!G79,'Names And Totals'!$G$9:$G$108,0))</f>
        <v>#N/A</v>
      </c>
      <c r="P79" s="298" t="e">
        <f>INDEX('Names And Totals'!$S$9:$S$108,MATCH('Sort Women'!G79,'Names And Totals'!$G$9:$G$108,0))</f>
        <v>#N/A</v>
      </c>
      <c r="Q79" s="682" t="e">
        <f>INDEX(Masters!$BK$12:$BK$57,MATCH('Sort Women'!B79,Masters!$B$12:$B$57,0))</f>
        <v>#N/A</v>
      </c>
    </row>
    <row r="80" spans="1:17" x14ac:dyDescent="0.2">
      <c r="A80" s="72" t="e">
        <f>INDEX('Names And Totals'!$A$9:$A$108,MATCH('Sort Women'!G80,'Names And Totals'!$G$9:$G$108,0))</f>
        <v>#N/A</v>
      </c>
      <c r="B80" s="88" t="e">
        <f>INDEX('Names And Totals'!$B$9:$B$108,MATCH('Sort Women'!G80,'Names And Totals'!$G$9:$G$108,0))</f>
        <v>#N/A</v>
      </c>
      <c r="C80" s="88" t="e">
        <f>INDEX('Names And Totals'!$C$9:$C$108,MATCH('Sort Women'!G80,'Names And Totals'!$G$9:$G$108,0))</f>
        <v>#N/A</v>
      </c>
      <c r="D80" s="88" t="e">
        <f>INDEX('Names And Totals'!$D$9:$D$108,MATCH('Sort Women'!G80,'Names And Totals'!$G$9:$G$108,0))</f>
        <v>#N/A</v>
      </c>
      <c r="E80" s="88"/>
      <c r="F80" s="88"/>
      <c r="G80" s="88">
        <v>75</v>
      </c>
      <c r="H80" s="21" t="e">
        <f>INDEX('Names And Totals'!$I$9:$I$108,MATCH('Sort Women'!G80,'Names And Totals'!$G$9:$G$108,0))</f>
        <v>#N/A</v>
      </c>
      <c r="I80" s="21" t="e">
        <f>INDEX('Names And Totals'!$J$9:$J$108,MATCH('Sort Women'!G80,'Names And Totals'!$G$9:$G$108,0))</f>
        <v>#N/A</v>
      </c>
      <c r="J80" s="21" t="e">
        <f>INDEX('Names And Totals'!$K$9:$K$108,MATCH('Sort Women'!G80,'Names And Totals'!$G$9:$G$108,0))</f>
        <v>#N/A</v>
      </c>
      <c r="K80" s="304" t="e">
        <f>INDEX('Names And Totals'!$L$9:$L$108,MATCH('Sort Women'!G80,'Names And Totals'!$G$9:$G$108,0))</f>
        <v>#N/A</v>
      </c>
      <c r="L80" s="21" t="e">
        <f>INDEX('Names And Totals'!$M$9:$M$108,MATCH('Sort Women'!G80,'Names And Totals'!$G$9:$G$108,0))</f>
        <v>#N/A</v>
      </c>
      <c r="M80" s="297" t="e">
        <f>INDEX('Names And Totals'!$N$9:$N$108,MATCH('Sort Women'!G80,'Names And Totals'!$G$9:$G$108,0))</f>
        <v>#N/A</v>
      </c>
      <c r="N80" s="143"/>
      <c r="O80" s="22" t="e">
        <f>INDEX('Names And Totals'!$R$9:$R$108,MATCH('Sort Women'!G80,'Names And Totals'!$G$9:$G$108,0))</f>
        <v>#N/A</v>
      </c>
      <c r="P80" s="297" t="e">
        <f>INDEX('Names And Totals'!$S$9:$S$108,MATCH('Sort Women'!G80,'Names And Totals'!$G$9:$G$108,0))</f>
        <v>#N/A</v>
      </c>
      <c r="Q80" s="682" t="e">
        <f>INDEX(Masters!$BK$12:$BK$57,MATCH('Sort Women'!B80,Masters!$B$12:$B$57,0))</f>
        <v>#N/A</v>
      </c>
    </row>
    <row r="81" spans="1:17" x14ac:dyDescent="0.2">
      <c r="A81" s="77" t="e">
        <f>INDEX('Names And Totals'!$A$9:$A$108,MATCH('Sort Women'!G81,'Names And Totals'!$G$9:$G$108,0))</f>
        <v>#N/A</v>
      </c>
      <c r="B81" s="89" t="e">
        <f>INDEX('Names And Totals'!$B$9:$B$108,MATCH('Sort Women'!G81,'Names And Totals'!$G$9:$G$108,0))</f>
        <v>#N/A</v>
      </c>
      <c r="C81" s="89" t="e">
        <f>INDEX('Names And Totals'!$C$9:$C$108,MATCH('Sort Women'!G81,'Names And Totals'!$G$9:$G$108,0))</f>
        <v>#N/A</v>
      </c>
      <c r="D81" s="89" t="e">
        <f>INDEX('Names And Totals'!$D$9:$D$108,MATCH('Sort Women'!G81,'Names And Totals'!$G$9:$G$108,0))</f>
        <v>#N/A</v>
      </c>
      <c r="E81" s="89"/>
      <c r="F81" s="89"/>
      <c r="G81" s="89">
        <v>76</v>
      </c>
      <c r="H81" s="31" t="e">
        <f>INDEX('Names And Totals'!$I$9:$I$108,MATCH('Sort Women'!G81,'Names And Totals'!$G$9:$G$108,0))</f>
        <v>#N/A</v>
      </c>
      <c r="I81" s="31" t="e">
        <f>INDEX('Names And Totals'!$J$9:$J$108,MATCH('Sort Women'!G81,'Names And Totals'!$G$9:$G$108,0))</f>
        <v>#N/A</v>
      </c>
      <c r="J81" s="31" t="e">
        <f>INDEX('Names And Totals'!$K$9:$K$108,MATCH('Sort Women'!G81,'Names And Totals'!$G$9:$G$108,0))</f>
        <v>#N/A</v>
      </c>
      <c r="K81" s="305" t="e">
        <f>INDEX('Names And Totals'!$L$9:$L$108,MATCH('Sort Women'!G81,'Names And Totals'!$G$9:$G$108,0))</f>
        <v>#N/A</v>
      </c>
      <c r="L81" s="31" t="e">
        <f>INDEX('Names And Totals'!$M$9:$M$108,MATCH('Sort Women'!G81,'Names And Totals'!$G$9:$G$108,0))</f>
        <v>#N/A</v>
      </c>
      <c r="M81" s="298" t="e">
        <f>INDEX('Names And Totals'!$N$9:$N$108,MATCH('Sort Women'!G81,'Names And Totals'!$G$9:$G$108,0))</f>
        <v>#N/A</v>
      </c>
      <c r="N81" s="143"/>
      <c r="O81" s="23" t="e">
        <f>INDEX('Names And Totals'!$R$9:$R$108,MATCH('Sort Women'!G81,'Names And Totals'!$G$9:$G$108,0))</f>
        <v>#N/A</v>
      </c>
      <c r="P81" s="298" t="e">
        <f>INDEX('Names And Totals'!$S$9:$S$108,MATCH('Sort Women'!G81,'Names And Totals'!$G$9:$G$108,0))</f>
        <v>#N/A</v>
      </c>
      <c r="Q81" s="682" t="e">
        <f>INDEX(Masters!$BK$12:$BK$57,MATCH('Sort Women'!B81,Masters!$B$12:$B$57,0))</f>
        <v>#N/A</v>
      </c>
    </row>
    <row r="82" spans="1:17" x14ac:dyDescent="0.2">
      <c r="A82" s="72" t="e">
        <f>INDEX('Names And Totals'!$A$9:$A$108,MATCH('Sort Women'!G82,'Names And Totals'!$G$9:$G$108,0))</f>
        <v>#N/A</v>
      </c>
      <c r="B82" s="88" t="e">
        <f>INDEX('Names And Totals'!$B$9:$B$108,MATCH('Sort Women'!G82,'Names And Totals'!$G$9:$G$108,0))</f>
        <v>#N/A</v>
      </c>
      <c r="C82" s="88" t="e">
        <f>INDEX('Names And Totals'!$C$9:$C$108,MATCH('Sort Women'!G82,'Names And Totals'!$G$9:$G$108,0))</f>
        <v>#N/A</v>
      </c>
      <c r="D82" s="88" t="e">
        <f>INDEX('Names And Totals'!$D$9:$D$108,MATCH('Sort Women'!G82,'Names And Totals'!$G$9:$G$108,0))</f>
        <v>#N/A</v>
      </c>
      <c r="E82" s="88"/>
      <c r="F82" s="88"/>
      <c r="G82" s="88">
        <v>77</v>
      </c>
      <c r="H82" s="21" t="e">
        <f>INDEX('Names And Totals'!$I$9:$I$108,MATCH('Sort Women'!G82,'Names And Totals'!$G$9:$G$108,0))</f>
        <v>#N/A</v>
      </c>
      <c r="I82" s="21" t="e">
        <f>INDEX('Names And Totals'!$J$9:$J$108,MATCH('Sort Women'!G82,'Names And Totals'!$G$9:$G$108,0))</f>
        <v>#N/A</v>
      </c>
      <c r="J82" s="21" t="e">
        <f>INDEX('Names And Totals'!$K$9:$K$108,MATCH('Sort Women'!G82,'Names And Totals'!$G$9:$G$108,0))</f>
        <v>#N/A</v>
      </c>
      <c r="K82" s="304" t="e">
        <f>INDEX('Names And Totals'!$L$9:$L$108,MATCH('Sort Women'!G82,'Names And Totals'!$G$9:$G$108,0))</f>
        <v>#N/A</v>
      </c>
      <c r="L82" s="21" t="e">
        <f>INDEX('Names And Totals'!$M$9:$M$108,MATCH('Sort Women'!G82,'Names And Totals'!$G$9:$G$108,0))</f>
        <v>#N/A</v>
      </c>
      <c r="M82" s="297" t="e">
        <f>INDEX('Names And Totals'!$N$9:$N$108,MATCH('Sort Women'!G82,'Names And Totals'!$G$9:$G$108,0))</f>
        <v>#N/A</v>
      </c>
      <c r="N82" s="143"/>
      <c r="O82" s="22" t="e">
        <f>INDEX('Names And Totals'!$R$9:$R$108,MATCH('Sort Women'!G82,'Names And Totals'!$G$9:$G$108,0))</f>
        <v>#N/A</v>
      </c>
      <c r="P82" s="297" t="e">
        <f>INDEX('Names And Totals'!$S$9:$S$108,MATCH('Sort Women'!G82,'Names And Totals'!$G$9:$G$108,0))</f>
        <v>#N/A</v>
      </c>
      <c r="Q82" s="682" t="e">
        <f>INDEX(Masters!$BK$12:$BK$57,MATCH('Sort Women'!B82,Masters!$B$12:$B$57,0))</f>
        <v>#N/A</v>
      </c>
    </row>
    <row r="83" spans="1:17" x14ac:dyDescent="0.2">
      <c r="A83" s="77" t="e">
        <f>INDEX('Names And Totals'!$A$9:$A$108,MATCH('Sort Women'!G83,'Names And Totals'!$G$9:$G$108,0))</f>
        <v>#N/A</v>
      </c>
      <c r="B83" s="89" t="e">
        <f>INDEX('Names And Totals'!$B$9:$B$108,MATCH('Sort Women'!G83,'Names And Totals'!$G$9:$G$108,0))</f>
        <v>#N/A</v>
      </c>
      <c r="C83" s="89" t="e">
        <f>INDEX('Names And Totals'!$C$9:$C$108,MATCH('Sort Women'!G83,'Names And Totals'!$G$9:$G$108,0))</f>
        <v>#N/A</v>
      </c>
      <c r="D83" s="89" t="e">
        <f>INDEX('Names And Totals'!$D$9:$D$108,MATCH('Sort Women'!G83,'Names And Totals'!$G$9:$G$108,0))</f>
        <v>#N/A</v>
      </c>
      <c r="E83" s="89"/>
      <c r="F83" s="89"/>
      <c r="G83" s="89">
        <v>78</v>
      </c>
      <c r="H83" s="31" t="e">
        <f>INDEX('Names And Totals'!$I$9:$I$108,MATCH('Sort Women'!G83,'Names And Totals'!$G$9:$G$108,0))</f>
        <v>#N/A</v>
      </c>
      <c r="I83" s="31" t="e">
        <f>INDEX('Names And Totals'!$J$9:$J$108,MATCH('Sort Women'!G83,'Names And Totals'!$G$9:$G$108,0))</f>
        <v>#N/A</v>
      </c>
      <c r="J83" s="31" t="e">
        <f>INDEX('Names And Totals'!$K$9:$K$108,MATCH('Sort Women'!G83,'Names And Totals'!$G$9:$G$108,0))</f>
        <v>#N/A</v>
      </c>
      <c r="K83" s="305" t="e">
        <f>INDEX('Names And Totals'!$L$9:$L$108,MATCH('Sort Women'!G83,'Names And Totals'!$G$9:$G$108,0))</f>
        <v>#N/A</v>
      </c>
      <c r="L83" s="31" t="e">
        <f>INDEX('Names And Totals'!$M$9:$M$108,MATCH('Sort Women'!G83,'Names And Totals'!$G$9:$G$108,0))</f>
        <v>#N/A</v>
      </c>
      <c r="M83" s="298" t="e">
        <f>INDEX('Names And Totals'!$N$9:$N$108,MATCH('Sort Women'!G83,'Names And Totals'!$G$9:$G$108,0))</f>
        <v>#N/A</v>
      </c>
      <c r="N83" s="143"/>
      <c r="O83" s="23" t="e">
        <f>INDEX('Names And Totals'!$R$9:$R$108,MATCH('Sort Women'!G83,'Names And Totals'!$G$9:$G$108,0))</f>
        <v>#N/A</v>
      </c>
      <c r="P83" s="298" t="e">
        <f>INDEX('Names And Totals'!$S$9:$S$108,MATCH('Sort Women'!G83,'Names And Totals'!$G$9:$G$108,0))</f>
        <v>#N/A</v>
      </c>
      <c r="Q83" s="682" t="e">
        <f>INDEX(Masters!$BK$12:$BK$57,MATCH('Sort Women'!B83,Masters!$B$12:$B$57,0))</f>
        <v>#N/A</v>
      </c>
    </row>
    <row r="84" spans="1:17" x14ac:dyDescent="0.2">
      <c r="A84" s="72" t="e">
        <f>INDEX('Names And Totals'!$A$9:$A$108,MATCH('Sort Women'!G84,'Names And Totals'!$G$9:$G$108,0))</f>
        <v>#N/A</v>
      </c>
      <c r="B84" s="88" t="e">
        <f>INDEX('Names And Totals'!$B$9:$B$108,MATCH('Sort Women'!G84,'Names And Totals'!$G$9:$G$108,0))</f>
        <v>#N/A</v>
      </c>
      <c r="C84" s="88" t="e">
        <f>INDEX('Names And Totals'!$C$9:$C$108,MATCH('Sort Women'!G84,'Names And Totals'!$G$9:$G$108,0))</f>
        <v>#N/A</v>
      </c>
      <c r="D84" s="88" t="e">
        <f>INDEX('Names And Totals'!$D$9:$D$108,MATCH('Sort Women'!G84,'Names And Totals'!$G$9:$G$108,0))</f>
        <v>#N/A</v>
      </c>
      <c r="E84" s="88"/>
      <c r="F84" s="88"/>
      <c r="G84" s="88">
        <v>79</v>
      </c>
      <c r="H84" s="21" t="e">
        <f>INDEX('Names And Totals'!$I$9:$I$108,MATCH('Sort Women'!G84,'Names And Totals'!$G$9:$G$108,0))</f>
        <v>#N/A</v>
      </c>
      <c r="I84" s="21" t="e">
        <f>INDEX('Names And Totals'!$J$9:$J$108,MATCH('Sort Women'!G84,'Names And Totals'!$G$9:$G$108,0))</f>
        <v>#N/A</v>
      </c>
      <c r="J84" s="21" t="e">
        <f>INDEX('Names And Totals'!$K$9:$K$108,MATCH('Sort Women'!G84,'Names And Totals'!$G$9:$G$108,0))</f>
        <v>#N/A</v>
      </c>
      <c r="K84" s="304" t="e">
        <f>INDEX('Names And Totals'!$L$9:$L$108,MATCH('Sort Women'!G84,'Names And Totals'!$G$9:$G$108,0))</f>
        <v>#N/A</v>
      </c>
      <c r="L84" s="21" t="e">
        <f>INDEX('Names And Totals'!$M$9:$M$108,MATCH('Sort Women'!G84,'Names And Totals'!$G$9:$G$108,0))</f>
        <v>#N/A</v>
      </c>
      <c r="M84" s="297" t="e">
        <f>INDEX('Names And Totals'!$N$9:$N$108,MATCH('Sort Women'!G84,'Names And Totals'!$G$9:$G$108,0))</f>
        <v>#N/A</v>
      </c>
      <c r="N84" s="143"/>
      <c r="O84" s="22" t="e">
        <f>INDEX('Names And Totals'!$R$9:$R$108,MATCH('Sort Women'!G84,'Names And Totals'!$G$9:$G$108,0))</f>
        <v>#N/A</v>
      </c>
      <c r="P84" s="297" t="e">
        <f>INDEX('Names And Totals'!$S$9:$S$108,MATCH('Sort Women'!G84,'Names And Totals'!$G$9:$G$108,0))</f>
        <v>#N/A</v>
      </c>
      <c r="Q84" s="682" t="e">
        <f>INDEX(Masters!$BK$12:$BK$57,MATCH('Sort Women'!B84,Masters!$B$12:$B$57,0))</f>
        <v>#N/A</v>
      </c>
    </row>
    <row r="85" spans="1:17" x14ac:dyDescent="0.2">
      <c r="A85" s="77" t="e">
        <f>INDEX('Names And Totals'!$A$9:$A$108,MATCH('Sort Women'!G85,'Names And Totals'!$G$9:$G$108,0))</f>
        <v>#N/A</v>
      </c>
      <c r="B85" s="89" t="e">
        <f>INDEX('Names And Totals'!$B$9:$B$108,MATCH('Sort Women'!G85,'Names And Totals'!$G$9:$G$108,0))</f>
        <v>#N/A</v>
      </c>
      <c r="C85" s="89" t="e">
        <f>INDEX('Names And Totals'!$C$9:$C$108,MATCH('Sort Women'!G85,'Names And Totals'!$G$9:$G$108,0))</f>
        <v>#N/A</v>
      </c>
      <c r="D85" s="89" t="e">
        <f>INDEX('Names And Totals'!$D$9:$D$108,MATCH('Sort Women'!G85,'Names And Totals'!$G$9:$G$108,0))</f>
        <v>#N/A</v>
      </c>
      <c r="E85" s="89"/>
      <c r="F85" s="89"/>
      <c r="G85" s="89">
        <v>80</v>
      </c>
      <c r="H85" s="31" t="e">
        <f>INDEX('Names And Totals'!$I$9:$I$108,MATCH('Sort Women'!G85,'Names And Totals'!$G$9:$G$108,0))</f>
        <v>#N/A</v>
      </c>
      <c r="I85" s="31" t="e">
        <f>INDEX('Names And Totals'!$J$9:$J$108,MATCH('Sort Women'!G85,'Names And Totals'!$G$9:$G$108,0))</f>
        <v>#N/A</v>
      </c>
      <c r="J85" s="31" t="e">
        <f>INDEX('Names And Totals'!$K$9:$K$108,MATCH('Sort Women'!G85,'Names And Totals'!$G$9:$G$108,0))</f>
        <v>#N/A</v>
      </c>
      <c r="K85" s="305" t="e">
        <f>INDEX('Names And Totals'!$L$9:$L$108,MATCH('Sort Women'!G85,'Names And Totals'!$G$9:$G$108,0))</f>
        <v>#N/A</v>
      </c>
      <c r="L85" s="31" t="e">
        <f>INDEX('Names And Totals'!$M$9:$M$108,MATCH('Sort Women'!G85,'Names And Totals'!$G$9:$G$108,0))</f>
        <v>#N/A</v>
      </c>
      <c r="M85" s="298" t="e">
        <f>INDEX('Names And Totals'!$N$9:$N$108,MATCH('Sort Women'!G85,'Names And Totals'!$G$9:$G$108,0))</f>
        <v>#N/A</v>
      </c>
      <c r="N85" s="143"/>
      <c r="O85" s="23" t="e">
        <f>INDEX('Names And Totals'!$R$9:$R$108,MATCH('Sort Women'!G85,'Names And Totals'!$G$9:$G$108,0))</f>
        <v>#N/A</v>
      </c>
      <c r="P85" s="298" t="e">
        <f>INDEX('Names And Totals'!$S$9:$S$108,MATCH('Sort Women'!G85,'Names And Totals'!$G$9:$G$108,0))</f>
        <v>#N/A</v>
      </c>
      <c r="Q85" s="682" t="e">
        <f>INDEX(Masters!$BK$12:$BK$57,MATCH('Sort Women'!B85,Masters!$B$12:$B$57,0))</f>
        <v>#N/A</v>
      </c>
    </row>
    <row r="86" spans="1:17" x14ac:dyDescent="0.2">
      <c r="A86" s="72" t="e">
        <f>INDEX('Names And Totals'!$A$9:$A$108,MATCH('Sort Women'!G86,'Names And Totals'!$G$9:$G$108,0))</f>
        <v>#N/A</v>
      </c>
      <c r="B86" s="88" t="e">
        <f>INDEX('Names And Totals'!$B$9:$B$108,MATCH('Sort Women'!G86,'Names And Totals'!$G$9:$G$108,0))</f>
        <v>#N/A</v>
      </c>
      <c r="C86" s="88" t="e">
        <f>INDEX('Names And Totals'!$C$9:$C$108,MATCH('Sort Women'!G86,'Names And Totals'!$G$9:$G$108,0))</f>
        <v>#N/A</v>
      </c>
      <c r="D86" s="88" t="e">
        <f>INDEX('Names And Totals'!$D$9:$D$108,MATCH('Sort Women'!G86,'Names And Totals'!$G$9:$G$108,0))</f>
        <v>#N/A</v>
      </c>
      <c r="E86" s="88"/>
      <c r="F86" s="88"/>
      <c r="G86" s="88">
        <v>81</v>
      </c>
      <c r="H86" s="21" t="e">
        <f>INDEX('Names And Totals'!$I$9:$I$108,MATCH('Sort Women'!G86,'Names And Totals'!$G$9:$G$108,0))</f>
        <v>#N/A</v>
      </c>
      <c r="I86" s="21" t="e">
        <f>INDEX('Names And Totals'!$J$9:$J$108,MATCH('Sort Women'!G86,'Names And Totals'!$G$9:$G$108,0))</f>
        <v>#N/A</v>
      </c>
      <c r="J86" s="21" t="e">
        <f>INDEX('Names And Totals'!$K$9:$K$108,MATCH('Sort Women'!G86,'Names And Totals'!$G$9:$G$108,0))</f>
        <v>#N/A</v>
      </c>
      <c r="K86" s="304" t="e">
        <f>INDEX('Names And Totals'!$L$9:$L$108,MATCH('Sort Women'!G86,'Names And Totals'!$G$9:$G$108,0))</f>
        <v>#N/A</v>
      </c>
      <c r="L86" s="21" t="e">
        <f>INDEX('Names And Totals'!$M$9:$M$108,MATCH('Sort Women'!G86,'Names And Totals'!$G$9:$G$108,0))</f>
        <v>#N/A</v>
      </c>
      <c r="M86" s="297" t="e">
        <f>INDEX('Names And Totals'!$N$9:$N$108,MATCH('Sort Women'!G86,'Names And Totals'!$G$9:$G$108,0))</f>
        <v>#N/A</v>
      </c>
      <c r="N86" s="143"/>
      <c r="O86" s="22" t="e">
        <f>INDEX('Names And Totals'!$R$9:$R$108,MATCH('Sort Women'!G86,'Names And Totals'!$G$9:$G$108,0))</f>
        <v>#N/A</v>
      </c>
      <c r="P86" s="297" t="e">
        <f>INDEX('Names And Totals'!$S$9:$S$108,MATCH('Sort Women'!G86,'Names And Totals'!$G$9:$G$108,0))</f>
        <v>#N/A</v>
      </c>
      <c r="Q86" s="682" t="e">
        <f>INDEX(Masters!$BK$12:$BK$57,MATCH('Sort Women'!B86,Masters!$B$12:$B$57,0))</f>
        <v>#N/A</v>
      </c>
    </row>
    <row r="87" spans="1:17" x14ac:dyDescent="0.2">
      <c r="A87" s="77" t="e">
        <f>INDEX('Names And Totals'!$A$9:$A$108,MATCH('Sort Women'!G87,'Names And Totals'!$G$9:$G$108,0))</f>
        <v>#N/A</v>
      </c>
      <c r="B87" s="89" t="e">
        <f>INDEX('Names And Totals'!$B$9:$B$108,MATCH('Sort Women'!G87,'Names And Totals'!$G$9:$G$108,0))</f>
        <v>#N/A</v>
      </c>
      <c r="C87" s="89" t="e">
        <f>INDEX('Names And Totals'!$C$9:$C$108,MATCH('Sort Women'!G87,'Names And Totals'!$G$9:$G$108,0))</f>
        <v>#N/A</v>
      </c>
      <c r="D87" s="89" t="e">
        <f>INDEX('Names And Totals'!$D$9:$D$108,MATCH('Sort Women'!G87,'Names And Totals'!$G$9:$G$108,0))</f>
        <v>#N/A</v>
      </c>
      <c r="E87" s="89"/>
      <c r="F87" s="89"/>
      <c r="G87" s="89">
        <v>82</v>
      </c>
      <c r="H87" s="31" t="e">
        <f>INDEX('Names And Totals'!$I$9:$I$108,MATCH('Sort Women'!G87,'Names And Totals'!$G$9:$G$108,0))</f>
        <v>#N/A</v>
      </c>
      <c r="I87" s="31" t="e">
        <f>INDEX('Names And Totals'!$J$9:$J$108,MATCH('Sort Women'!G87,'Names And Totals'!$G$9:$G$108,0))</f>
        <v>#N/A</v>
      </c>
      <c r="J87" s="31" t="e">
        <f>INDEX('Names And Totals'!$K$9:$K$108,MATCH('Sort Women'!G87,'Names And Totals'!$G$9:$G$108,0))</f>
        <v>#N/A</v>
      </c>
      <c r="K87" s="305" t="e">
        <f>INDEX('Names And Totals'!$L$9:$L$108,MATCH('Sort Women'!G87,'Names And Totals'!$G$9:$G$108,0))</f>
        <v>#N/A</v>
      </c>
      <c r="L87" s="31" t="e">
        <f>INDEX('Names And Totals'!$M$9:$M$108,MATCH('Sort Women'!G87,'Names And Totals'!$G$9:$G$108,0))</f>
        <v>#N/A</v>
      </c>
      <c r="M87" s="298" t="e">
        <f>INDEX('Names And Totals'!$N$9:$N$108,MATCH('Sort Women'!G87,'Names And Totals'!$G$9:$G$108,0))</f>
        <v>#N/A</v>
      </c>
      <c r="N87" s="143"/>
      <c r="O87" s="23" t="e">
        <f>INDEX('Names And Totals'!$R$9:$R$108,MATCH('Sort Women'!G87,'Names And Totals'!$G$9:$G$108,0))</f>
        <v>#N/A</v>
      </c>
      <c r="P87" s="298" t="e">
        <f>INDEX('Names And Totals'!$S$9:$S$108,MATCH('Sort Women'!G87,'Names And Totals'!$G$9:$G$108,0))</f>
        <v>#N/A</v>
      </c>
      <c r="Q87" s="682" t="e">
        <f>INDEX(Masters!$BK$12:$BK$57,MATCH('Sort Women'!B87,Masters!$B$12:$B$57,0))</f>
        <v>#N/A</v>
      </c>
    </row>
    <row r="88" spans="1:17" x14ac:dyDescent="0.2">
      <c r="A88" s="72" t="e">
        <f>INDEX('Names And Totals'!$A$9:$A$108,MATCH('Sort Women'!G88,'Names And Totals'!$G$9:$G$108,0))</f>
        <v>#N/A</v>
      </c>
      <c r="B88" s="88" t="e">
        <f>INDEX('Names And Totals'!$B$9:$B$108,MATCH('Sort Women'!G88,'Names And Totals'!$G$9:$G$108,0))</f>
        <v>#N/A</v>
      </c>
      <c r="C88" s="88" t="e">
        <f>INDEX('Names And Totals'!$C$9:$C$108,MATCH('Sort Women'!G88,'Names And Totals'!$G$9:$G$108,0))</f>
        <v>#N/A</v>
      </c>
      <c r="D88" s="88" t="e">
        <f>INDEX('Names And Totals'!$D$9:$D$108,MATCH('Sort Women'!G88,'Names And Totals'!$G$9:$G$108,0))</f>
        <v>#N/A</v>
      </c>
      <c r="E88" s="88"/>
      <c r="F88" s="88"/>
      <c r="G88" s="88">
        <v>83</v>
      </c>
      <c r="H88" s="21" t="e">
        <f>INDEX('Names And Totals'!$I$9:$I$108,MATCH('Sort Women'!G88,'Names And Totals'!$G$9:$G$108,0))</f>
        <v>#N/A</v>
      </c>
      <c r="I88" s="21" t="e">
        <f>INDEX('Names And Totals'!$J$9:$J$108,MATCH('Sort Women'!G88,'Names And Totals'!$G$9:$G$108,0))</f>
        <v>#N/A</v>
      </c>
      <c r="J88" s="21" t="e">
        <f>INDEX('Names And Totals'!$K$9:$K$108,MATCH('Sort Women'!G88,'Names And Totals'!$G$9:$G$108,0))</f>
        <v>#N/A</v>
      </c>
      <c r="K88" s="304" t="e">
        <f>INDEX('Names And Totals'!$L$9:$L$108,MATCH('Sort Women'!G88,'Names And Totals'!$G$9:$G$108,0))</f>
        <v>#N/A</v>
      </c>
      <c r="L88" s="21" t="e">
        <f>INDEX('Names And Totals'!$M$9:$M$108,MATCH('Sort Women'!G88,'Names And Totals'!$G$9:$G$108,0))</f>
        <v>#N/A</v>
      </c>
      <c r="M88" s="297" t="e">
        <f>INDEX('Names And Totals'!$N$9:$N$108,MATCH('Sort Women'!G88,'Names And Totals'!$G$9:$G$108,0))</f>
        <v>#N/A</v>
      </c>
      <c r="N88" s="143"/>
      <c r="O88" s="22" t="e">
        <f>INDEX('Names And Totals'!$R$9:$R$108,MATCH('Sort Women'!G88,'Names And Totals'!$G$9:$G$108,0))</f>
        <v>#N/A</v>
      </c>
      <c r="P88" s="297" t="e">
        <f>INDEX('Names And Totals'!$S$9:$S$108,MATCH('Sort Women'!G88,'Names And Totals'!$G$9:$G$108,0))</f>
        <v>#N/A</v>
      </c>
      <c r="Q88" s="682" t="e">
        <f>INDEX(Masters!$BK$12:$BK$57,MATCH('Sort Women'!B88,Masters!$B$12:$B$57,0))</f>
        <v>#N/A</v>
      </c>
    </row>
    <row r="89" spans="1:17" x14ac:dyDescent="0.2">
      <c r="A89" s="77" t="e">
        <f>INDEX('Names And Totals'!$A$9:$A$108,MATCH('Sort Women'!G89,'Names And Totals'!$G$9:$G$108,0))</f>
        <v>#N/A</v>
      </c>
      <c r="B89" s="89" t="e">
        <f>INDEX('Names And Totals'!$B$9:$B$108,MATCH('Sort Women'!G89,'Names And Totals'!$G$9:$G$108,0))</f>
        <v>#N/A</v>
      </c>
      <c r="C89" s="89" t="e">
        <f>INDEX('Names And Totals'!$C$9:$C$108,MATCH('Sort Women'!G89,'Names And Totals'!$G$9:$G$108,0))</f>
        <v>#N/A</v>
      </c>
      <c r="D89" s="89" t="e">
        <f>INDEX('Names And Totals'!$D$9:$D$108,MATCH('Sort Women'!G89,'Names And Totals'!$G$9:$G$108,0))</f>
        <v>#N/A</v>
      </c>
      <c r="E89" s="89"/>
      <c r="F89" s="89"/>
      <c r="G89" s="89">
        <v>84</v>
      </c>
      <c r="H89" s="31" t="e">
        <f>INDEX('Names And Totals'!$I$9:$I$108,MATCH('Sort Women'!G89,'Names And Totals'!$G$9:$G$108,0))</f>
        <v>#N/A</v>
      </c>
      <c r="I89" s="31" t="e">
        <f>INDEX('Names And Totals'!$J$9:$J$108,MATCH('Sort Women'!G89,'Names And Totals'!$G$9:$G$108,0))</f>
        <v>#N/A</v>
      </c>
      <c r="J89" s="31" t="e">
        <f>INDEX('Names And Totals'!$K$9:$K$108,MATCH('Sort Women'!G89,'Names And Totals'!$G$9:$G$108,0))</f>
        <v>#N/A</v>
      </c>
      <c r="K89" s="305" t="e">
        <f>INDEX('Names And Totals'!$L$9:$L$108,MATCH('Sort Women'!G89,'Names And Totals'!$G$9:$G$108,0))</f>
        <v>#N/A</v>
      </c>
      <c r="L89" s="31" t="e">
        <f>INDEX('Names And Totals'!$M$9:$M$108,MATCH('Sort Women'!G89,'Names And Totals'!$G$9:$G$108,0))</f>
        <v>#N/A</v>
      </c>
      <c r="M89" s="298" t="e">
        <f>INDEX('Names And Totals'!$N$9:$N$108,MATCH('Sort Women'!G89,'Names And Totals'!$G$9:$G$108,0))</f>
        <v>#N/A</v>
      </c>
      <c r="N89" s="143"/>
      <c r="O89" s="23" t="e">
        <f>INDEX('Names And Totals'!$R$9:$R$108,MATCH('Sort Women'!G89,'Names And Totals'!$G$9:$G$108,0))</f>
        <v>#N/A</v>
      </c>
      <c r="P89" s="298" t="e">
        <f>INDEX('Names And Totals'!$S$9:$S$108,MATCH('Sort Women'!G89,'Names And Totals'!$G$9:$G$108,0))</f>
        <v>#N/A</v>
      </c>
      <c r="Q89" s="682" t="e">
        <f>INDEX(Masters!$BK$12:$BK$57,MATCH('Sort Women'!B89,Masters!$B$12:$B$57,0))</f>
        <v>#N/A</v>
      </c>
    </row>
    <row r="90" spans="1:17" x14ac:dyDescent="0.2">
      <c r="A90" s="72" t="e">
        <f>INDEX('Names And Totals'!$A$9:$A$108,MATCH('Sort Women'!G90,'Names And Totals'!$G$9:$G$108,0))</f>
        <v>#N/A</v>
      </c>
      <c r="B90" s="88" t="e">
        <f>INDEX('Names And Totals'!$B$9:$B$108,MATCH('Sort Women'!G90,'Names And Totals'!$G$9:$G$108,0))</f>
        <v>#N/A</v>
      </c>
      <c r="C90" s="88" t="e">
        <f>INDEX('Names And Totals'!$C$9:$C$108,MATCH('Sort Women'!G90,'Names And Totals'!$G$9:$G$108,0))</f>
        <v>#N/A</v>
      </c>
      <c r="D90" s="88" t="e">
        <f>INDEX('Names And Totals'!$D$9:$D$108,MATCH('Sort Women'!G90,'Names And Totals'!$G$9:$G$108,0))</f>
        <v>#N/A</v>
      </c>
      <c r="E90" s="88"/>
      <c r="F90" s="88"/>
      <c r="G90" s="88">
        <v>85</v>
      </c>
      <c r="H90" s="21" t="e">
        <f>INDEX('Names And Totals'!$I$9:$I$108,MATCH('Sort Women'!G90,'Names And Totals'!$G$9:$G$108,0))</f>
        <v>#N/A</v>
      </c>
      <c r="I90" s="21" t="e">
        <f>INDEX('Names And Totals'!$J$9:$J$108,MATCH('Sort Women'!G90,'Names And Totals'!$G$9:$G$108,0))</f>
        <v>#N/A</v>
      </c>
      <c r="J90" s="21" t="e">
        <f>INDEX('Names And Totals'!$K$9:$K$108,MATCH('Sort Women'!G90,'Names And Totals'!$G$9:$G$108,0))</f>
        <v>#N/A</v>
      </c>
      <c r="K90" s="304" t="e">
        <f>INDEX('Names And Totals'!$L$9:$L$108,MATCH('Sort Women'!G90,'Names And Totals'!$G$9:$G$108,0))</f>
        <v>#N/A</v>
      </c>
      <c r="L90" s="21" t="e">
        <f>INDEX('Names And Totals'!$M$9:$M$108,MATCH('Sort Women'!G90,'Names And Totals'!$G$9:$G$108,0))</f>
        <v>#N/A</v>
      </c>
      <c r="M90" s="297" t="e">
        <f>INDEX('Names And Totals'!$N$9:$N$108,MATCH('Sort Women'!G90,'Names And Totals'!$G$9:$G$108,0))</f>
        <v>#N/A</v>
      </c>
      <c r="N90" s="143"/>
      <c r="O90" s="22" t="e">
        <f>INDEX('Names And Totals'!$R$9:$R$108,MATCH('Sort Women'!G90,'Names And Totals'!$G$9:$G$108,0))</f>
        <v>#N/A</v>
      </c>
      <c r="P90" s="297" t="e">
        <f>INDEX('Names And Totals'!$S$9:$S$108,MATCH('Sort Women'!G90,'Names And Totals'!$G$9:$G$108,0))</f>
        <v>#N/A</v>
      </c>
      <c r="Q90" s="682" t="e">
        <f>INDEX(Masters!$BK$12:$BK$57,MATCH('Sort Women'!B90,Masters!$B$12:$B$57,0))</f>
        <v>#N/A</v>
      </c>
    </row>
    <row r="91" spans="1:17" x14ac:dyDescent="0.2">
      <c r="A91" s="77" t="e">
        <f>INDEX('Names And Totals'!$A$9:$A$108,MATCH('Sort Women'!G91,'Names And Totals'!$G$9:$G$108,0))</f>
        <v>#N/A</v>
      </c>
      <c r="B91" s="89" t="e">
        <f>INDEX('Names And Totals'!$B$9:$B$108,MATCH('Sort Women'!G91,'Names And Totals'!$G$9:$G$108,0))</f>
        <v>#N/A</v>
      </c>
      <c r="C91" s="89" t="e">
        <f>INDEX('Names And Totals'!$C$9:$C$108,MATCH('Sort Women'!G91,'Names And Totals'!$G$9:$G$108,0))</f>
        <v>#N/A</v>
      </c>
      <c r="D91" s="89" t="e">
        <f>INDEX('Names And Totals'!$D$9:$D$108,MATCH('Sort Women'!G91,'Names And Totals'!$G$9:$G$108,0))</f>
        <v>#N/A</v>
      </c>
      <c r="E91" s="89"/>
      <c r="F91" s="89"/>
      <c r="G91" s="89">
        <v>86</v>
      </c>
      <c r="H91" s="31" t="e">
        <f>INDEX('Names And Totals'!$I$9:$I$108,MATCH('Sort Women'!G91,'Names And Totals'!$G$9:$G$108,0))</f>
        <v>#N/A</v>
      </c>
      <c r="I91" s="31" t="e">
        <f>INDEX('Names And Totals'!$J$9:$J$108,MATCH('Sort Women'!G91,'Names And Totals'!$G$9:$G$108,0))</f>
        <v>#N/A</v>
      </c>
      <c r="J91" s="31" t="e">
        <f>INDEX('Names And Totals'!$K$9:$K$108,MATCH('Sort Women'!G91,'Names And Totals'!$G$9:$G$108,0))</f>
        <v>#N/A</v>
      </c>
      <c r="K91" s="305" t="e">
        <f>INDEX('Names And Totals'!$L$9:$L$108,MATCH('Sort Women'!G91,'Names And Totals'!$G$9:$G$108,0))</f>
        <v>#N/A</v>
      </c>
      <c r="L91" s="31" t="e">
        <f>INDEX('Names And Totals'!$M$9:$M$108,MATCH('Sort Women'!G91,'Names And Totals'!$G$9:$G$108,0))</f>
        <v>#N/A</v>
      </c>
      <c r="M91" s="298" t="e">
        <f>INDEX('Names And Totals'!$N$9:$N$108,MATCH('Sort Women'!G91,'Names And Totals'!$G$9:$G$108,0))</f>
        <v>#N/A</v>
      </c>
      <c r="N91" s="143"/>
      <c r="O91" s="23" t="e">
        <f>INDEX('Names And Totals'!$R$9:$R$108,MATCH('Sort Women'!G91,'Names And Totals'!$G$9:$G$108,0))</f>
        <v>#N/A</v>
      </c>
      <c r="P91" s="298" t="e">
        <f>INDEX('Names And Totals'!$S$9:$S$108,MATCH('Sort Women'!G91,'Names And Totals'!$G$9:$G$108,0))</f>
        <v>#N/A</v>
      </c>
      <c r="Q91" s="682" t="e">
        <f>INDEX(Masters!$BK$12:$BK$57,MATCH('Sort Women'!B91,Masters!$B$12:$B$57,0))</f>
        <v>#N/A</v>
      </c>
    </row>
    <row r="92" spans="1:17" x14ac:dyDescent="0.2">
      <c r="A92" s="72" t="e">
        <f>INDEX('Names And Totals'!$A$9:$A$108,MATCH('Sort Women'!G92,'Names And Totals'!$G$9:$G$108,0))</f>
        <v>#N/A</v>
      </c>
      <c r="B92" s="88" t="e">
        <f>INDEX('Names And Totals'!$B$9:$B$108,MATCH('Sort Women'!G92,'Names And Totals'!$G$9:$G$108,0))</f>
        <v>#N/A</v>
      </c>
      <c r="C92" s="88" t="e">
        <f>INDEX('Names And Totals'!$C$9:$C$108,MATCH('Sort Women'!G92,'Names And Totals'!$G$9:$G$108,0))</f>
        <v>#N/A</v>
      </c>
      <c r="D92" s="88" t="e">
        <f>INDEX('Names And Totals'!$D$9:$D$108,MATCH('Sort Women'!G92,'Names And Totals'!$G$9:$G$108,0))</f>
        <v>#N/A</v>
      </c>
      <c r="E92" s="88"/>
      <c r="F92" s="88"/>
      <c r="G92" s="88">
        <v>87</v>
      </c>
      <c r="H92" s="21" t="e">
        <f>INDEX('Names And Totals'!$I$9:$I$108,MATCH('Sort Women'!G92,'Names And Totals'!$G$9:$G$108,0))</f>
        <v>#N/A</v>
      </c>
      <c r="I92" s="21" t="e">
        <f>INDEX('Names And Totals'!$J$9:$J$108,MATCH('Sort Women'!G92,'Names And Totals'!$G$9:$G$108,0))</f>
        <v>#N/A</v>
      </c>
      <c r="J92" s="21" t="e">
        <f>INDEX('Names And Totals'!$K$9:$K$108,MATCH('Sort Women'!G92,'Names And Totals'!$G$9:$G$108,0))</f>
        <v>#N/A</v>
      </c>
      <c r="K92" s="304" t="e">
        <f>INDEX('Names And Totals'!$L$9:$L$108,MATCH('Sort Women'!G92,'Names And Totals'!$G$9:$G$108,0))</f>
        <v>#N/A</v>
      </c>
      <c r="L92" s="21" t="e">
        <f>INDEX('Names And Totals'!$M$9:$M$108,MATCH('Sort Women'!G92,'Names And Totals'!$G$9:$G$108,0))</f>
        <v>#N/A</v>
      </c>
      <c r="M92" s="297" t="e">
        <f>INDEX('Names And Totals'!$N$9:$N$108,MATCH('Sort Women'!G92,'Names And Totals'!$G$9:$G$108,0))</f>
        <v>#N/A</v>
      </c>
      <c r="N92" s="143"/>
      <c r="O92" s="22" t="e">
        <f>INDEX('Names And Totals'!$R$9:$R$108,MATCH('Sort Women'!G92,'Names And Totals'!$G$9:$G$108,0))</f>
        <v>#N/A</v>
      </c>
      <c r="P92" s="297" t="e">
        <f>INDEX('Names And Totals'!$S$9:$S$108,MATCH('Sort Women'!G92,'Names And Totals'!$G$9:$G$108,0))</f>
        <v>#N/A</v>
      </c>
      <c r="Q92" s="682" t="e">
        <f>INDEX(Masters!$BK$12:$BK$57,MATCH('Sort Women'!B92,Masters!$B$12:$B$57,0))</f>
        <v>#N/A</v>
      </c>
    </row>
    <row r="93" spans="1:17" x14ac:dyDescent="0.2">
      <c r="A93" s="77" t="e">
        <f>INDEX('Names And Totals'!$A$9:$A$108,MATCH('Sort Women'!G93,'Names And Totals'!$G$9:$G$108,0))</f>
        <v>#N/A</v>
      </c>
      <c r="B93" s="89" t="e">
        <f>INDEX('Names And Totals'!$B$9:$B$108,MATCH('Sort Women'!G93,'Names And Totals'!$G$9:$G$108,0))</f>
        <v>#N/A</v>
      </c>
      <c r="C93" s="89" t="e">
        <f>INDEX('Names And Totals'!$C$9:$C$108,MATCH('Sort Women'!G93,'Names And Totals'!$G$9:$G$108,0))</f>
        <v>#N/A</v>
      </c>
      <c r="D93" s="89" t="e">
        <f>INDEX('Names And Totals'!$D$9:$D$108,MATCH('Sort Women'!G93,'Names And Totals'!$G$9:$G$108,0))</f>
        <v>#N/A</v>
      </c>
      <c r="E93" s="89"/>
      <c r="F93" s="89"/>
      <c r="G93" s="89">
        <v>88</v>
      </c>
      <c r="H93" s="31" t="e">
        <f>INDEX('Names And Totals'!$I$9:$I$108,MATCH('Sort Women'!G93,'Names And Totals'!$G$9:$G$108,0))</f>
        <v>#N/A</v>
      </c>
      <c r="I93" s="31" t="e">
        <f>INDEX('Names And Totals'!$J$9:$J$108,MATCH('Sort Women'!G93,'Names And Totals'!$G$9:$G$108,0))</f>
        <v>#N/A</v>
      </c>
      <c r="J93" s="31" t="e">
        <f>INDEX('Names And Totals'!$K$9:$K$108,MATCH('Sort Women'!G93,'Names And Totals'!$G$9:$G$108,0))</f>
        <v>#N/A</v>
      </c>
      <c r="K93" s="305" t="e">
        <f>INDEX('Names And Totals'!$L$9:$L$108,MATCH('Sort Women'!G93,'Names And Totals'!$G$9:$G$108,0))</f>
        <v>#N/A</v>
      </c>
      <c r="L93" s="31" t="e">
        <f>INDEX('Names And Totals'!$M$9:$M$108,MATCH('Sort Women'!G93,'Names And Totals'!$G$9:$G$108,0))</f>
        <v>#N/A</v>
      </c>
      <c r="M93" s="298" t="e">
        <f>INDEX('Names And Totals'!$N$9:$N$108,MATCH('Sort Women'!G93,'Names And Totals'!$G$9:$G$108,0))</f>
        <v>#N/A</v>
      </c>
      <c r="N93" s="143"/>
      <c r="O93" s="23" t="e">
        <f>INDEX('Names And Totals'!$R$9:$R$108,MATCH('Sort Women'!G93,'Names And Totals'!$G$9:$G$108,0))</f>
        <v>#N/A</v>
      </c>
      <c r="P93" s="298" t="e">
        <f>INDEX('Names And Totals'!$S$9:$S$108,MATCH('Sort Women'!G93,'Names And Totals'!$G$9:$G$108,0))</f>
        <v>#N/A</v>
      </c>
      <c r="Q93" s="682" t="e">
        <f>INDEX(Masters!$BK$12:$BK$57,MATCH('Sort Women'!B93,Masters!$B$12:$B$57,0))</f>
        <v>#N/A</v>
      </c>
    </row>
    <row r="94" spans="1:17" x14ac:dyDescent="0.2">
      <c r="A94" s="72" t="e">
        <f>INDEX('Names And Totals'!$A$9:$A$108,MATCH('Sort Women'!G94,'Names And Totals'!$G$9:$G$108,0))</f>
        <v>#N/A</v>
      </c>
      <c r="B94" s="88" t="e">
        <f>INDEX('Names And Totals'!$B$9:$B$108,MATCH('Sort Women'!G94,'Names And Totals'!$G$9:$G$108,0))</f>
        <v>#N/A</v>
      </c>
      <c r="C94" s="88" t="e">
        <f>INDEX('Names And Totals'!$C$9:$C$108,MATCH('Sort Women'!G94,'Names And Totals'!$G$9:$G$108,0))</f>
        <v>#N/A</v>
      </c>
      <c r="D94" s="88" t="e">
        <f>INDEX('Names And Totals'!$D$9:$D$108,MATCH('Sort Women'!G94,'Names And Totals'!$G$9:$G$108,0))</f>
        <v>#N/A</v>
      </c>
      <c r="E94" s="88"/>
      <c r="F94" s="88"/>
      <c r="G94" s="88">
        <v>89</v>
      </c>
      <c r="H94" s="21" t="e">
        <f>INDEX('Names And Totals'!$I$9:$I$108,MATCH('Sort Women'!G94,'Names And Totals'!$G$9:$G$108,0))</f>
        <v>#N/A</v>
      </c>
      <c r="I94" s="21" t="e">
        <f>INDEX('Names And Totals'!$J$9:$J$108,MATCH('Sort Women'!G94,'Names And Totals'!$G$9:$G$108,0))</f>
        <v>#N/A</v>
      </c>
      <c r="J94" s="21" t="e">
        <f>INDEX('Names And Totals'!$K$9:$K$108,MATCH('Sort Women'!G94,'Names And Totals'!$G$9:$G$108,0))</f>
        <v>#N/A</v>
      </c>
      <c r="K94" s="304" t="e">
        <f>INDEX('Names And Totals'!$L$9:$L$108,MATCH('Sort Women'!G94,'Names And Totals'!$G$9:$G$108,0))</f>
        <v>#N/A</v>
      </c>
      <c r="L94" s="21" t="e">
        <f>INDEX('Names And Totals'!$M$9:$M$108,MATCH('Sort Women'!G94,'Names And Totals'!$G$9:$G$108,0))</f>
        <v>#N/A</v>
      </c>
      <c r="M94" s="297" t="e">
        <f>INDEX('Names And Totals'!$N$9:$N$108,MATCH('Sort Women'!G94,'Names And Totals'!$G$9:$G$108,0))</f>
        <v>#N/A</v>
      </c>
      <c r="N94" s="143"/>
      <c r="O94" s="22" t="e">
        <f>INDEX('Names And Totals'!$R$9:$R$108,MATCH('Sort Women'!G94,'Names And Totals'!$G$9:$G$108,0))</f>
        <v>#N/A</v>
      </c>
      <c r="P94" s="297" t="e">
        <f>INDEX('Names And Totals'!$S$9:$S$108,MATCH('Sort Women'!G94,'Names And Totals'!$G$9:$G$108,0))</f>
        <v>#N/A</v>
      </c>
      <c r="Q94" s="682" t="e">
        <f>INDEX(Masters!$BK$12:$BK$57,MATCH('Sort Women'!B94,Masters!$B$12:$B$57,0))</f>
        <v>#N/A</v>
      </c>
    </row>
    <row r="95" spans="1:17" x14ac:dyDescent="0.2">
      <c r="A95" s="77" t="e">
        <f>INDEX('Names And Totals'!$A$9:$A$108,MATCH('Sort Women'!G95,'Names And Totals'!$G$9:$G$108,0))</f>
        <v>#N/A</v>
      </c>
      <c r="B95" s="89" t="e">
        <f>INDEX('Names And Totals'!$B$9:$B$108,MATCH('Sort Women'!G95,'Names And Totals'!$G$9:$G$108,0))</f>
        <v>#N/A</v>
      </c>
      <c r="C95" s="89" t="e">
        <f>INDEX('Names And Totals'!$C$9:$C$108,MATCH('Sort Women'!G95,'Names And Totals'!$G$9:$G$108,0))</f>
        <v>#N/A</v>
      </c>
      <c r="D95" s="89" t="e">
        <f>INDEX('Names And Totals'!$D$9:$D$108,MATCH('Sort Women'!G95,'Names And Totals'!$G$9:$G$108,0))</f>
        <v>#N/A</v>
      </c>
      <c r="E95" s="89"/>
      <c r="F95" s="89"/>
      <c r="G95" s="89">
        <v>90</v>
      </c>
      <c r="H95" s="31" t="e">
        <f>INDEX('Names And Totals'!$I$9:$I$108,MATCH('Sort Women'!G95,'Names And Totals'!$G$9:$G$108,0))</f>
        <v>#N/A</v>
      </c>
      <c r="I95" s="31" t="e">
        <f>INDEX('Names And Totals'!$J$9:$J$108,MATCH('Sort Women'!G95,'Names And Totals'!$G$9:$G$108,0))</f>
        <v>#N/A</v>
      </c>
      <c r="J95" s="31" t="e">
        <f>INDEX('Names And Totals'!$K$9:$K$108,MATCH('Sort Women'!G95,'Names And Totals'!$G$9:$G$108,0))</f>
        <v>#N/A</v>
      </c>
      <c r="K95" s="305" t="e">
        <f>INDEX('Names And Totals'!$L$9:$L$108,MATCH('Sort Women'!G95,'Names And Totals'!$G$9:$G$108,0))</f>
        <v>#N/A</v>
      </c>
      <c r="L95" s="31" t="e">
        <f>INDEX('Names And Totals'!$M$9:$M$108,MATCH('Sort Women'!G95,'Names And Totals'!$G$9:$G$108,0))</f>
        <v>#N/A</v>
      </c>
      <c r="M95" s="298" t="e">
        <f>INDEX('Names And Totals'!$N$9:$N$108,MATCH('Sort Women'!G95,'Names And Totals'!$G$9:$G$108,0))</f>
        <v>#N/A</v>
      </c>
      <c r="N95" s="143"/>
      <c r="O95" s="23" t="e">
        <f>INDEX('Names And Totals'!$R$9:$R$108,MATCH('Sort Women'!G95,'Names And Totals'!$G$9:$G$108,0))</f>
        <v>#N/A</v>
      </c>
      <c r="P95" s="298" t="e">
        <f>INDEX('Names And Totals'!$S$9:$S$108,MATCH('Sort Women'!G95,'Names And Totals'!$G$9:$G$108,0))</f>
        <v>#N/A</v>
      </c>
      <c r="Q95" s="682" t="e">
        <f>INDEX(Masters!$BK$12:$BK$57,MATCH('Sort Women'!B95,Masters!$B$12:$B$57,0))</f>
        <v>#N/A</v>
      </c>
    </row>
    <row r="96" spans="1:17" x14ac:dyDescent="0.2">
      <c r="A96" s="72" t="e">
        <f>INDEX('Names And Totals'!$A$9:$A$108,MATCH('Sort Women'!G96,'Names And Totals'!$G$9:$G$108,0))</f>
        <v>#N/A</v>
      </c>
      <c r="B96" s="88" t="e">
        <f>INDEX('Names And Totals'!$B$9:$B$108,MATCH('Sort Women'!G96,'Names And Totals'!$G$9:$G$108,0))</f>
        <v>#N/A</v>
      </c>
      <c r="C96" s="88" t="e">
        <f>INDEX('Names And Totals'!$C$9:$C$108,MATCH('Sort Women'!G96,'Names And Totals'!$G$9:$G$108,0))</f>
        <v>#N/A</v>
      </c>
      <c r="D96" s="88" t="e">
        <f>INDEX('Names And Totals'!$D$9:$D$108,MATCH('Sort Women'!G96,'Names And Totals'!$G$9:$G$108,0))</f>
        <v>#N/A</v>
      </c>
      <c r="E96" s="88"/>
      <c r="F96" s="88"/>
      <c r="G96" s="88">
        <v>91</v>
      </c>
      <c r="H96" s="21" t="e">
        <f>INDEX('Names And Totals'!$I$9:$I$108,MATCH('Sort Women'!G96,'Names And Totals'!$G$9:$G$108,0))</f>
        <v>#N/A</v>
      </c>
      <c r="I96" s="21" t="e">
        <f>INDEX('Names And Totals'!$J$9:$J$108,MATCH('Sort Women'!G96,'Names And Totals'!$G$9:$G$108,0))</f>
        <v>#N/A</v>
      </c>
      <c r="J96" s="21" t="e">
        <f>INDEX('Names And Totals'!$K$9:$K$108,MATCH('Sort Women'!G96,'Names And Totals'!$G$9:$G$108,0))</f>
        <v>#N/A</v>
      </c>
      <c r="K96" s="304" t="e">
        <f>INDEX('Names And Totals'!$L$9:$L$108,MATCH('Sort Women'!G96,'Names And Totals'!$G$9:$G$108,0))</f>
        <v>#N/A</v>
      </c>
      <c r="L96" s="21" t="e">
        <f>INDEX('Names And Totals'!$M$9:$M$108,MATCH('Sort Women'!G96,'Names And Totals'!$G$9:$G$108,0))</f>
        <v>#N/A</v>
      </c>
      <c r="M96" s="297" t="e">
        <f>INDEX('Names And Totals'!$N$9:$N$108,MATCH('Sort Women'!G96,'Names And Totals'!$G$9:$G$108,0))</f>
        <v>#N/A</v>
      </c>
      <c r="N96" s="143"/>
      <c r="O96" s="22" t="e">
        <f>INDEX('Names And Totals'!$R$9:$R$108,MATCH('Sort Women'!G96,'Names And Totals'!$G$9:$G$108,0))</f>
        <v>#N/A</v>
      </c>
      <c r="P96" s="297" t="e">
        <f>INDEX('Names And Totals'!$S$9:$S$108,MATCH('Sort Women'!G96,'Names And Totals'!$G$9:$G$108,0))</f>
        <v>#N/A</v>
      </c>
      <c r="Q96" s="682" t="e">
        <f>INDEX(Masters!$BK$12:$BK$57,MATCH('Sort Women'!B96,Masters!$B$12:$B$57,0))</f>
        <v>#N/A</v>
      </c>
    </row>
    <row r="97" spans="1:17" x14ac:dyDescent="0.2">
      <c r="A97" s="77" t="e">
        <f>INDEX('Names And Totals'!$A$9:$A$108,MATCH('Sort Women'!G97,'Names And Totals'!$G$9:$G$108,0))</f>
        <v>#N/A</v>
      </c>
      <c r="B97" s="89" t="e">
        <f>INDEX('Names And Totals'!$B$9:$B$108,MATCH('Sort Women'!G97,'Names And Totals'!$G$9:$G$108,0))</f>
        <v>#N/A</v>
      </c>
      <c r="C97" s="89" t="e">
        <f>INDEX('Names And Totals'!$C$9:$C$108,MATCH('Sort Women'!G97,'Names And Totals'!$G$9:$G$108,0))</f>
        <v>#N/A</v>
      </c>
      <c r="D97" s="89" t="e">
        <f>INDEX('Names And Totals'!$D$9:$D$108,MATCH('Sort Women'!G97,'Names And Totals'!$G$9:$G$108,0))</f>
        <v>#N/A</v>
      </c>
      <c r="E97" s="89"/>
      <c r="F97" s="89"/>
      <c r="G97" s="89">
        <v>92</v>
      </c>
      <c r="H97" s="31" t="e">
        <f>INDEX('Names And Totals'!$I$9:$I$108,MATCH('Sort Women'!G97,'Names And Totals'!$G$9:$G$108,0))</f>
        <v>#N/A</v>
      </c>
      <c r="I97" s="31" t="e">
        <f>INDEX('Names And Totals'!$J$9:$J$108,MATCH('Sort Women'!G97,'Names And Totals'!$G$9:$G$108,0))</f>
        <v>#N/A</v>
      </c>
      <c r="J97" s="31" t="e">
        <f>INDEX('Names And Totals'!$K$9:$K$108,MATCH('Sort Women'!G97,'Names And Totals'!$G$9:$G$108,0))</f>
        <v>#N/A</v>
      </c>
      <c r="K97" s="305" t="e">
        <f>INDEX('Names And Totals'!$L$9:$L$108,MATCH('Sort Women'!G97,'Names And Totals'!$G$9:$G$108,0))</f>
        <v>#N/A</v>
      </c>
      <c r="L97" s="31" t="e">
        <f>INDEX('Names And Totals'!$M$9:$M$108,MATCH('Sort Women'!G97,'Names And Totals'!$G$9:$G$108,0))</f>
        <v>#N/A</v>
      </c>
      <c r="M97" s="298" t="e">
        <f>INDEX('Names And Totals'!$N$9:$N$108,MATCH('Sort Women'!G97,'Names And Totals'!$G$9:$G$108,0))</f>
        <v>#N/A</v>
      </c>
      <c r="N97" s="143"/>
      <c r="O97" s="23" t="e">
        <f>INDEX('Names And Totals'!$R$9:$R$108,MATCH('Sort Women'!G97,'Names And Totals'!$G$9:$G$108,0))</f>
        <v>#N/A</v>
      </c>
      <c r="P97" s="298" t="e">
        <f>INDEX('Names And Totals'!$S$9:$S$108,MATCH('Sort Women'!G97,'Names And Totals'!$G$9:$G$108,0))</f>
        <v>#N/A</v>
      </c>
      <c r="Q97" s="682" t="e">
        <f>INDEX(Masters!$BK$12:$BK$57,MATCH('Sort Women'!B97,Masters!$B$12:$B$57,0))</f>
        <v>#N/A</v>
      </c>
    </row>
    <row r="98" spans="1:17" x14ac:dyDescent="0.2">
      <c r="A98" s="72" t="e">
        <f>INDEX('Names And Totals'!$A$9:$A$108,MATCH('Sort Women'!G98,'Names And Totals'!$G$9:$G$108,0))</f>
        <v>#N/A</v>
      </c>
      <c r="B98" s="88" t="e">
        <f>INDEX('Names And Totals'!$B$9:$B$108,MATCH('Sort Women'!G98,'Names And Totals'!$G$9:$G$108,0))</f>
        <v>#N/A</v>
      </c>
      <c r="C98" s="88" t="e">
        <f>INDEX('Names And Totals'!$C$9:$C$108,MATCH('Sort Women'!G98,'Names And Totals'!$G$9:$G$108,0))</f>
        <v>#N/A</v>
      </c>
      <c r="D98" s="88" t="e">
        <f>INDEX('Names And Totals'!$D$9:$D$108,MATCH('Sort Women'!G98,'Names And Totals'!$G$9:$G$108,0))</f>
        <v>#N/A</v>
      </c>
      <c r="E98" s="88"/>
      <c r="F98" s="88"/>
      <c r="G98" s="88">
        <v>93</v>
      </c>
      <c r="H98" s="21" t="e">
        <f>INDEX('Names And Totals'!$I$9:$I$108,MATCH('Sort Women'!G98,'Names And Totals'!$G$9:$G$108,0))</f>
        <v>#N/A</v>
      </c>
      <c r="I98" s="21" t="e">
        <f>INDEX('Names And Totals'!$J$9:$J$108,MATCH('Sort Women'!G98,'Names And Totals'!$G$9:$G$108,0))</f>
        <v>#N/A</v>
      </c>
      <c r="J98" s="21" t="e">
        <f>INDEX('Names And Totals'!$K$9:$K$108,MATCH('Sort Women'!G98,'Names And Totals'!$G$9:$G$108,0))</f>
        <v>#N/A</v>
      </c>
      <c r="K98" s="304" t="e">
        <f>INDEX('Names And Totals'!$L$9:$L$108,MATCH('Sort Women'!G98,'Names And Totals'!$G$9:$G$108,0))</f>
        <v>#N/A</v>
      </c>
      <c r="L98" s="21" t="e">
        <f>INDEX('Names And Totals'!$M$9:$M$108,MATCH('Sort Women'!G98,'Names And Totals'!$G$9:$G$108,0))</f>
        <v>#N/A</v>
      </c>
      <c r="M98" s="297" t="e">
        <f>INDEX('Names And Totals'!$N$9:$N$108,MATCH('Sort Women'!G98,'Names And Totals'!$G$9:$G$108,0))</f>
        <v>#N/A</v>
      </c>
      <c r="N98" s="143"/>
      <c r="O98" s="22" t="e">
        <f>INDEX('Names And Totals'!$R$9:$R$108,MATCH('Sort Women'!G98,'Names And Totals'!$G$9:$G$108,0))</f>
        <v>#N/A</v>
      </c>
      <c r="P98" s="297" t="e">
        <f>INDEX('Names And Totals'!$S$9:$S$108,MATCH('Sort Women'!G98,'Names And Totals'!$G$9:$G$108,0))</f>
        <v>#N/A</v>
      </c>
      <c r="Q98" s="682" t="e">
        <f>INDEX(Masters!$BK$12:$BK$57,MATCH('Sort Women'!B98,Masters!$B$12:$B$57,0))</f>
        <v>#N/A</v>
      </c>
    </row>
    <row r="99" spans="1:17" x14ac:dyDescent="0.2">
      <c r="A99" s="77" t="e">
        <f>INDEX('Names And Totals'!$A$9:$A$108,MATCH('Sort Women'!G99,'Names And Totals'!$G$9:$G$108,0))</f>
        <v>#N/A</v>
      </c>
      <c r="B99" s="89" t="e">
        <f>INDEX('Names And Totals'!$B$9:$B$108,MATCH('Sort Women'!G99,'Names And Totals'!$G$9:$G$108,0))</f>
        <v>#N/A</v>
      </c>
      <c r="C99" s="89" t="e">
        <f>INDEX('Names And Totals'!$C$9:$C$108,MATCH('Sort Women'!G99,'Names And Totals'!$G$9:$G$108,0))</f>
        <v>#N/A</v>
      </c>
      <c r="D99" s="89" t="e">
        <f>INDEX('Names And Totals'!$D$9:$D$108,MATCH('Sort Women'!G99,'Names And Totals'!$G$9:$G$108,0))</f>
        <v>#N/A</v>
      </c>
      <c r="E99" s="89"/>
      <c r="F99" s="89"/>
      <c r="G99" s="89">
        <v>94</v>
      </c>
      <c r="H99" s="31" t="e">
        <f>INDEX('Names And Totals'!$I$9:$I$108,MATCH('Sort Women'!G99,'Names And Totals'!$G$9:$G$108,0))</f>
        <v>#N/A</v>
      </c>
      <c r="I99" s="31" t="e">
        <f>INDEX('Names And Totals'!$J$9:$J$108,MATCH('Sort Women'!G99,'Names And Totals'!$G$9:$G$108,0))</f>
        <v>#N/A</v>
      </c>
      <c r="J99" s="31" t="e">
        <f>INDEX('Names And Totals'!$K$9:$K$108,MATCH('Sort Women'!G99,'Names And Totals'!$G$9:$G$108,0))</f>
        <v>#N/A</v>
      </c>
      <c r="K99" s="305" t="e">
        <f>INDEX('Names And Totals'!$L$9:$L$108,MATCH('Sort Women'!G99,'Names And Totals'!$G$9:$G$108,0))</f>
        <v>#N/A</v>
      </c>
      <c r="L99" s="31" t="e">
        <f>INDEX('Names And Totals'!$M$9:$M$108,MATCH('Sort Women'!G99,'Names And Totals'!$G$9:$G$108,0))</f>
        <v>#N/A</v>
      </c>
      <c r="M99" s="298" t="e">
        <f>INDEX('Names And Totals'!$N$9:$N$108,MATCH('Sort Women'!G99,'Names And Totals'!$G$9:$G$108,0))</f>
        <v>#N/A</v>
      </c>
      <c r="N99" s="143"/>
      <c r="O99" s="23" t="e">
        <f>INDEX('Names And Totals'!$R$9:$R$108,MATCH('Sort Women'!G99,'Names And Totals'!$G$9:$G$108,0))</f>
        <v>#N/A</v>
      </c>
      <c r="P99" s="298" t="e">
        <f>INDEX('Names And Totals'!$S$9:$S$108,MATCH('Sort Women'!G99,'Names And Totals'!$G$9:$G$108,0))</f>
        <v>#N/A</v>
      </c>
      <c r="Q99" s="682" t="e">
        <f>INDEX(Masters!$BK$12:$BK$57,MATCH('Sort Women'!B99,Masters!$B$12:$B$57,0))</f>
        <v>#N/A</v>
      </c>
    </row>
    <row r="100" spans="1:17" x14ac:dyDescent="0.2">
      <c r="A100" s="72" t="e">
        <f>INDEX('Names And Totals'!$A$9:$A$108,MATCH('Sort Women'!G100,'Names And Totals'!$G$9:$G$108,0))</f>
        <v>#N/A</v>
      </c>
      <c r="B100" s="88" t="e">
        <f>INDEX('Names And Totals'!$B$9:$B$108,MATCH('Sort Women'!G100,'Names And Totals'!$G$9:$G$108,0))</f>
        <v>#N/A</v>
      </c>
      <c r="C100" s="88" t="e">
        <f>INDEX('Names And Totals'!$C$9:$C$108,MATCH('Sort Women'!G100,'Names And Totals'!$G$9:$G$108,0))</f>
        <v>#N/A</v>
      </c>
      <c r="D100" s="88" t="e">
        <f>INDEX('Names And Totals'!$D$9:$D$108,MATCH('Sort Women'!G100,'Names And Totals'!$G$9:$G$108,0))</f>
        <v>#N/A</v>
      </c>
      <c r="E100" s="88"/>
      <c r="F100" s="88"/>
      <c r="G100" s="88">
        <v>95</v>
      </c>
      <c r="H100" s="21" t="e">
        <f>INDEX('Names And Totals'!$I$9:$I$108,MATCH('Sort Women'!G100,'Names And Totals'!$G$9:$G$108,0))</f>
        <v>#N/A</v>
      </c>
      <c r="I100" s="21" t="e">
        <f>INDEX('Names And Totals'!$J$9:$J$108,MATCH('Sort Women'!G100,'Names And Totals'!$G$9:$G$108,0))</f>
        <v>#N/A</v>
      </c>
      <c r="J100" s="21" t="e">
        <f>INDEX('Names And Totals'!$K$9:$K$108,MATCH('Sort Women'!G100,'Names And Totals'!$G$9:$G$108,0))</f>
        <v>#N/A</v>
      </c>
      <c r="K100" s="304" t="e">
        <f>INDEX('Names And Totals'!$L$9:$L$108,MATCH('Sort Women'!G100,'Names And Totals'!$G$9:$G$108,0))</f>
        <v>#N/A</v>
      </c>
      <c r="L100" s="21" t="e">
        <f>INDEX('Names And Totals'!$M$9:$M$108,MATCH('Sort Women'!G100,'Names And Totals'!$G$9:$G$108,0))</f>
        <v>#N/A</v>
      </c>
      <c r="M100" s="297" t="e">
        <f>INDEX('Names And Totals'!$N$9:$N$108,MATCH('Sort Women'!G100,'Names And Totals'!$G$9:$G$108,0))</f>
        <v>#N/A</v>
      </c>
      <c r="N100" s="143"/>
      <c r="O100" s="22" t="e">
        <f>INDEX('Names And Totals'!$R$9:$R$108,MATCH('Sort Women'!G100,'Names And Totals'!$G$9:$G$108,0))</f>
        <v>#N/A</v>
      </c>
      <c r="P100" s="297" t="e">
        <f>INDEX('Names And Totals'!$S$9:$S$108,MATCH('Sort Women'!G100,'Names And Totals'!$G$9:$G$108,0))</f>
        <v>#N/A</v>
      </c>
      <c r="Q100" s="682" t="e">
        <f>INDEX(Masters!$BK$12:$BK$57,MATCH('Sort Women'!B100,Masters!$B$12:$B$57,0))</f>
        <v>#N/A</v>
      </c>
    </row>
    <row r="101" spans="1:17" x14ac:dyDescent="0.2">
      <c r="A101" s="77" t="e">
        <f>INDEX('Names And Totals'!$A$9:$A$108,MATCH('Sort Women'!G101,'Names And Totals'!$G$9:$G$108,0))</f>
        <v>#N/A</v>
      </c>
      <c r="B101" s="89" t="e">
        <f>INDEX('Names And Totals'!$B$9:$B$108,MATCH('Sort Women'!G101,'Names And Totals'!$G$9:$G$108,0))</f>
        <v>#N/A</v>
      </c>
      <c r="C101" s="89" t="e">
        <f>INDEX('Names And Totals'!$C$9:$C$108,MATCH('Sort Women'!G101,'Names And Totals'!$G$9:$G$108,0))</f>
        <v>#N/A</v>
      </c>
      <c r="D101" s="89" t="e">
        <f>INDEX('Names And Totals'!$D$9:$D$108,MATCH('Sort Women'!G101,'Names And Totals'!$G$9:$G$108,0))</f>
        <v>#N/A</v>
      </c>
      <c r="E101" s="89"/>
      <c r="F101" s="89"/>
      <c r="G101" s="89">
        <v>96</v>
      </c>
      <c r="H101" s="31" t="e">
        <f>INDEX('Names And Totals'!$I$9:$I$108,MATCH('Sort Women'!G101,'Names And Totals'!$G$9:$G$108,0))</f>
        <v>#N/A</v>
      </c>
      <c r="I101" s="31" t="e">
        <f>INDEX('Names And Totals'!$J$9:$J$108,MATCH('Sort Women'!G101,'Names And Totals'!$G$9:$G$108,0))</f>
        <v>#N/A</v>
      </c>
      <c r="J101" s="31" t="e">
        <f>INDEX('Names And Totals'!$K$9:$K$108,MATCH('Sort Women'!G101,'Names And Totals'!$G$9:$G$108,0))</f>
        <v>#N/A</v>
      </c>
      <c r="K101" s="305" t="e">
        <f>INDEX('Names And Totals'!$L$9:$L$108,MATCH('Sort Women'!G101,'Names And Totals'!$G$9:$G$108,0))</f>
        <v>#N/A</v>
      </c>
      <c r="L101" s="31" t="e">
        <f>INDEX('Names And Totals'!$M$9:$M$108,MATCH('Sort Women'!G101,'Names And Totals'!$G$9:$G$108,0))</f>
        <v>#N/A</v>
      </c>
      <c r="M101" s="298" t="e">
        <f>INDEX('Names And Totals'!$N$9:$N$108,MATCH('Sort Women'!G101,'Names And Totals'!$G$9:$G$108,0))</f>
        <v>#N/A</v>
      </c>
      <c r="N101" s="143"/>
      <c r="O101" s="23" t="e">
        <f>INDEX('Names And Totals'!$R$9:$R$108,MATCH('Sort Women'!G101,'Names And Totals'!$G$9:$G$108,0))</f>
        <v>#N/A</v>
      </c>
      <c r="P101" s="298" t="e">
        <f>INDEX('Names And Totals'!$S$9:$S$108,MATCH('Sort Women'!G101,'Names And Totals'!$G$9:$G$108,0))</f>
        <v>#N/A</v>
      </c>
      <c r="Q101" s="682" t="e">
        <f>INDEX(Masters!$BK$12:$BK$57,MATCH('Sort Women'!B101,Masters!$B$12:$B$57,0))</f>
        <v>#N/A</v>
      </c>
    </row>
    <row r="102" spans="1:17" x14ac:dyDescent="0.2">
      <c r="A102" s="72" t="e">
        <f>INDEX('Names And Totals'!$A$9:$A$108,MATCH('Sort Women'!G102,'Names And Totals'!$G$9:$G$108,0))</f>
        <v>#N/A</v>
      </c>
      <c r="B102" s="88" t="e">
        <f>INDEX('Names And Totals'!$B$9:$B$108,MATCH('Sort Women'!G102,'Names And Totals'!$G$9:$G$108,0))</f>
        <v>#N/A</v>
      </c>
      <c r="C102" s="88" t="e">
        <f>INDEX('Names And Totals'!$C$9:$C$108,MATCH('Sort Women'!G102,'Names And Totals'!$G$9:$G$108,0))</f>
        <v>#N/A</v>
      </c>
      <c r="D102" s="88" t="e">
        <f>INDEX('Names And Totals'!$D$9:$D$108,MATCH('Sort Women'!G102,'Names And Totals'!$G$9:$G$108,0))</f>
        <v>#N/A</v>
      </c>
      <c r="E102" s="88"/>
      <c r="F102" s="88"/>
      <c r="G102" s="88">
        <v>97</v>
      </c>
      <c r="H102" s="21" t="e">
        <f>INDEX('Names And Totals'!$I$9:$I$108,MATCH('Sort Women'!G102,'Names And Totals'!$G$9:$G$108,0))</f>
        <v>#N/A</v>
      </c>
      <c r="I102" s="21" t="e">
        <f>INDEX('Names And Totals'!$J$9:$J$108,MATCH('Sort Women'!G102,'Names And Totals'!$G$9:$G$108,0))</f>
        <v>#N/A</v>
      </c>
      <c r="J102" s="21" t="e">
        <f>INDEX('Names And Totals'!$K$9:$K$108,MATCH('Sort Women'!G102,'Names And Totals'!$G$9:$G$108,0))</f>
        <v>#N/A</v>
      </c>
      <c r="K102" s="304" t="e">
        <f>INDEX('Names And Totals'!$L$9:$L$108,MATCH('Sort Women'!G102,'Names And Totals'!$G$9:$G$108,0))</f>
        <v>#N/A</v>
      </c>
      <c r="L102" s="21" t="e">
        <f>INDEX('Names And Totals'!$M$9:$M$108,MATCH('Sort Women'!G102,'Names And Totals'!$G$9:$G$108,0))</f>
        <v>#N/A</v>
      </c>
      <c r="M102" s="297" t="e">
        <f>INDEX('Names And Totals'!$N$9:$N$108,MATCH('Sort Women'!G102,'Names And Totals'!$G$9:$G$108,0))</f>
        <v>#N/A</v>
      </c>
      <c r="N102" s="143"/>
      <c r="O102" s="22" t="e">
        <f>INDEX('Names And Totals'!$R$9:$R$108,MATCH('Sort Women'!G102,'Names And Totals'!$G$9:$G$108,0))</f>
        <v>#N/A</v>
      </c>
      <c r="P102" s="297" t="e">
        <f>INDEX('Names And Totals'!$S$9:$S$108,MATCH('Sort Women'!G102,'Names And Totals'!$G$9:$G$108,0))</f>
        <v>#N/A</v>
      </c>
      <c r="Q102" s="682" t="e">
        <f>INDEX(Masters!$BK$12:$BK$57,MATCH('Sort Women'!B102,Masters!$B$12:$B$57,0))</f>
        <v>#N/A</v>
      </c>
    </row>
    <row r="103" spans="1:17" x14ac:dyDescent="0.2">
      <c r="A103" s="77" t="e">
        <f>INDEX('Names And Totals'!$A$9:$A$108,MATCH('Sort Women'!G103,'Names And Totals'!$G$9:$G$108,0))</f>
        <v>#N/A</v>
      </c>
      <c r="B103" s="89" t="e">
        <f>INDEX('Names And Totals'!$B$9:$B$108,MATCH('Sort Women'!G103,'Names And Totals'!$G$9:$G$108,0))</f>
        <v>#N/A</v>
      </c>
      <c r="C103" s="89" t="e">
        <f>INDEX('Names And Totals'!$C$9:$C$108,MATCH('Sort Women'!G103,'Names And Totals'!$G$9:$G$108,0))</f>
        <v>#N/A</v>
      </c>
      <c r="D103" s="89" t="e">
        <f>INDEX('Names And Totals'!$D$9:$D$108,MATCH('Sort Women'!G103,'Names And Totals'!$G$9:$G$108,0))</f>
        <v>#N/A</v>
      </c>
      <c r="E103" s="89"/>
      <c r="F103" s="89"/>
      <c r="G103" s="89">
        <v>98</v>
      </c>
      <c r="H103" s="31" t="e">
        <f>INDEX('Names And Totals'!$I$9:$I$108,MATCH('Sort Women'!G103,'Names And Totals'!$G$9:$G$108,0))</f>
        <v>#N/A</v>
      </c>
      <c r="I103" s="31" t="e">
        <f>INDEX('Names And Totals'!$J$9:$J$108,MATCH('Sort Women'!G103,'Names And Totals'!$G$9:$G$108,0))</f>
        <v>#N/A</v>
      </c>
      <c r="J103" s="31" t="e">
        <f>INDEX('Names And Totals'!$K$9:$K$108,MATCH('Sort Women'!G103,'Names And Totals'!$G$9:$G$108,0))</f>
        <v>#N/A</v>
      </c>
      <c r="K103" s="305" t="e">
        <f>INDEX('Names And Totals'!$L$9:$L$108,MATCH('Sort Women'!G103,'Names And Totals'!$G$9:$G$108,0))</f>
        <v>#N/A</v>
      </c>
      <c r="L103" s="31" t="e">
        <f>INDEX('Names And Totals'!$M$9:$M$108,MATCH('Sort Women'!G103,'Names And Totals'!$G$9:$G$108,0))</f>
        <v>#N/A</v>
      </c>
      <c r="M103" s="298" t="e">
        <f>INDEX('Names And Totals'!$N$9:$N$108,MATCH('Sort Women'!G103,'Names And Totals'!$G$9:$G$108,0))</f>
        <v>#N/A</v>
      </c>
      <c r="N103" s="143"/>
      <c r="O103" s="23" t="e">
        <f>INDEX('Names And Totals'!$R$9:$R$108,MATCH('Sort Women'!G103,'Names And Totals'!$G$9:$G$108,0))</f>
        <v>#N/A</v>
      </c>
      <c r="P103" s="298" t="e">
        <f>INDEX('Names And Totals'!$S$9:$S$108,MATCH('Sort Women'!G103,'Names And Totals'!$G$9:$G$108,0))</f>
        <v>#N/A</v>
      </c>
      <c r="Q103" s="682" t="e">
        <f>INDEX(Masters!$BK$12:$BK$57,MATCH('Sort Women'!B103,Masters!$B$12:$B$57,0))</f>
        <v>#N/A</v>
      </c>
    </row>
    <row r="104" spans="1:17" x14ac:dyDescent="0.2">
      <c r="A104" s="72" t="e">
        <f>INDEX('Names And Totals'!$A$9:$A$108,MATCH('Sort Women'!G104,'Names And Totals'!$G$9:$G$108,0))</f>
        <v>#N/A</v>
      </c>
      <c r="B104" s="88" t="e">
        <f>INDEX('Names And Totals'!$B$9:$B$108,MATCH('Sort Women'!G104,'Names And Totals'!$G$9:$G$108,0))</f>
        <v>#N/A</v>
      </c>
      <c r="C104" s="88" t="e">
        <f>INDEX('Names And Totals'!$C$9:$C$108,MATCH('Sort Women'!G104,'Names And Totals'!$G$9:$G$108,0))</f>
        <v>#N/A</v>
      </c>
      <c r="D104" s="88" t="e">
        <f>INDEX('Names And Totals'!$D$9:$D$108,MATCH('Sort Women'!G104,'Names And Totals'!$G$9:$G$108,0))</f>
        <v>#N/A</v>
      </c>
      <c r="E104" s="88"/>
      <c r="F104" s="88"/>
      <c r="G104" s="88">
        <v>99</v>
      </c>
      <c r="H104" s="21" t="e">
        <f>INDEX('Names And Totals'!$I$9:$I$108,MATCH('Sort Women'!G104,'Names And Totals'!$G$9:$G$108,0))</f>
        <v>#N/A</v>
      </c>
      <c r="I104" s="21" t="e">
        <f>INDEX('Names And Totals'!$J$9:$J$108,MATCH('Sort Women'!G104,'Names And Totals'!$G$9:$G$108,0))</f>
        <v>#N/A</v>
      </c>
      <c r="J104" s="21" t="e">
        <f>INDEX('Names And Totals'!$K$9:$K$108,MATCH('Sort Women'!G104,'Names And Totals'!$G$9:$G$108,0))</f>
        <v>#N/A</v>
      </c>
      <c r="K104" s="304" t="e">
        <f>INDEX('Names And Totals'!$L$9:$L$108,MATCH('Sort Women'!G104,'Names And Totals'!$G$9:$G$108,0))</f>
        <v>#N/A</v>
      </c>
      <c r="L104" s="21" t="e">
        <f>INDEX('Names And Totals'!$M$9:$M$108,MATCH('Sort Women'!G104,'Names And Totals'!$G$9:$G$108,0))</f>
        <v>#N/A</v>
      </c>
      <c r="M104" s="297" t="e">
        <f>INDEX('Names And Totals'!$N$9:$N$108,MATCH('Sort Women'!G104,'Names And Totals'!$G$9:$G$108,0))</f>
        <v>#N/A</v>
      </c>
      <c r="N104" s="143"/>
      <c r="O104" s="22" t="e">
        <f>INDEX('Names And Totals'!$R$9:$R$108,MATCH('Sort Women'!G104,'Names And Totals'!$G$9:$G$108,0))</f>
        <v>#N/A</v>
      </c>
      <c r="P104" s="297" t="e">
        <f>INDEX('Names And Totals'!$S$9:$S$108,MATCH('Sort Women'!G104,'Names And Totals'!$G$9:$G$108,0))</f>
        <v>#N/A</v>
      </c>
      <c r="Q104" s="682" t="e">
        <f>INDEX(Masters!$BK$12:$BK$57,MATCH('Sort Women'!B104,Masters!$B$12:$B$57,0))</f>
        <v>#N/A</v>
      </c>
    </row>
    <row r="105" spans="1:17" ht="16" thickBot="1" x14ac:dyDescent="0.25">
      <c r="A105" s="78" t="e">
        <f>INDEX('Names And Totals'!$A$9:$A$108,MATCH('Sort Women'!G105,'Names And Totals'!$G$9:$G$108,0))</f>
        <v>#N/A</v>
      </c>
      <c r="B105" s="91" t="e">
        <f>INDEX('Names And Totals'!$B$9:$B$108,MATCH('Sort Women'!G105,'Names And Totals'!$G$9:$G$108,0))</f>
        <v>#N/A</v>
      </c>
      <c r="C105" s="91" t="e">
        <f>INDEX('Names And Totals'!$C$9:$C$108,MATCH('Sort Women'!G105,'Names And Totals'!$G$9:$G$108,0))</f>
        <v>#N/A</v>
      </c>
      <c r="D105" s="91" t="e">
        <f>INDEX('Names And Totals'!$D$9:$D$108,MATCH('Sort Women'!G105,'Names And Totals'!$G$9:$G$108,0))</f>
        <v>#N/A</v>
      </c>
      <c r="E105" s="91"/>
      <c r="F105" s="91"/>
      <c r="G105" s="91">
        <v>100</v>
      </c>
      <c r="H105" s="264" t="e">
        <f>INDEX('Names And Totals'!$I$9:$I$108,MATCH('Sort Women'!G105,'Names And Totals'!$G$9:$G$108,0))</f>
        <v>#N/A</v>
      </c>
      <c r="I105" s="264" t="e">
        <f>INDEX('Names And Totals'!$J$9:$J$108,MATCH('Sort Women'!G105,'Names And Totals'!$G$9:$G$108,0))</f>
        <v>#N/A</v>
      </c>
      <c r="J105" s="264" t="e">
        <f>INDEX('Names And Totals'!$K$9:$K$108,MATCH('Sort Women'!G105,'Names And Totals'!$G$9:$G$108,0))</f>
        <v>#N/A</v>
      </c>
      <c r="K105" s="306" t="e">
        <f>INDEX('Names And Totals'!$L$9:$L$108,MATCH('Sort Women'!G105,'Names And Totals'!$G$9:$G$108,0))</f>
        <v>#N/A</v>
      </c>
      <c r="L105" s="264" t="e">
        <f>INDEX('Names And Totals'!$M$9:$M$108,MATCH('Sort Women'!G105,'Names And Totals'!$G$9:$G$108,0))</f>
        <v>#N/A</v>
      </c>
      <c r="M105" s="299" t="e">
        <f>INDEX('Names And Totals'!$N$9:$N$108,MATCH('Sort Women'!G105,'Names And Totals'!$G$9:$G$108,0))</f>
        <v>#N/A</v>
      </c>
      <c r="N105" s="143"/>
      <c r="O105" s="263" t="e">
        <f>INDEX('Names And Totals'!$R$9:$R$108,MATCH('Sort Women'!G105,'Names And Totals'!$G$9:$G$108,0))</f>
        <v>#N/A</v>
      </c>
      <c r="P105" s="299" t="e">
        <f>INDEX('Names And Totals'!$S$9:$S$108,MATCH('Sort Women'!G105,'Names And Totals'!$G$9:$G$108,0))</f>
        <v>#N/A</v>
      </c>
      <c r="Q105" s="682" t="e">
        <f>INDEX(Masters!$BK$12:$BK$57,MATCH('Sort Women'!B105,Masters!$B$12:$B$57,0))</f>
        <v>#N/A</v>
      </c>
    </row>
    <row r="106" spans="1:17" x14ac:dyDescent="0.2">
      <c r="G106" s="1"/>
    </row>
  </sheetData>
  <sheetProtection algorithmName="SHA-512" hashValue="CXpzQ7UmKDCk6FJuL0+6lmULEKLUw0FtPYevCoiuVy8eSqCupsnom6o6nMeWVI9sov6GPru1bh3akOll7jOXyQ==" saltValue="FfWDVHWS5wE3H0wqmarn5w==" spinCount="100000" sheet="1" objects="1" scenarios="1"/>
  <mergeCells count="13">
    <mergeCell ref="Q4:Q5"/>
    <mergeCell ref="A2:B2"/>
    <mergeCell ref="J2:L2"/>
    <mergeCell ref="N2:P2"/>
    <mergeCell ref="A3:P3"/>
    <mergeCell ref="A4:A5"/>
    <mergeCell ref="B4:B5"/>
    <mergeCell ref="C4:C5"/>
    <mergeCell ref="D4:D5"/>
    <mergeCell ref="E4:E5"/>
    <mergeCell ref="C2:H2"/>
    <mergeCell ref="F4:F5"/>
    <mergeCell ref="G4:G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F511"/>
  <sheetViews>
    <sheetView workbookViewId="0">
      <pane xSplit="2" ySplit="6" topLeftCell="D31" activePane="bottomRight" state="frozen"/>
      <selection pane="topRight" activeCell="C1" sqref="C1"/>
      <selection pane="bottomLeft" activeCell="A6" sqref="A6"/>
      <selection pane="bottomRight" activeCell="Z1" sqref="Z1:AD1"/>
    </sheetView>
  </sheetViews>
  <sheetFormatPr baseColWidth="10" defaultColWidth="8.83203125" defaultRowHeight="15" x14ac:dyDescent="0.2"/>
  <cols>
    <col min="1" max="1" width="4.1640625" customWidth="1"/>
    <col min="2" max="2" width="29" customWidth="1"/>
    <col min="3" max="3" width="9.5" hidden="1" customWidth="1"/>
    <col min="4" max="4" width="10" customWidth="1"/>
    <col min="5" max="5" width="9.1640625" customWidth="1"/>
    <col min="6" max="6" width="9.33203125" customWidth="1"/>
    <col min="12" max="25" width="9.1640625" hidden="1" customWidth="1"/>
    <col min="26" max="26" width="11.5" customWidth="1"/>
    <col min="30" max="30" width="5.33203125" customWidth="1"/>
    <col min="31" max="31" width="22" customWidth="1"/>
  </cols>
  <sheetData>
    <row r="1" spans="1:32" ht="20" thickBot="1" x14ac:dyDescent="0.25">
      <c r="A1" s="996" t="s">
        <v>3</v>
      </c>
      <c r="B1" s="997"/>
      <c r="C1" s="997"/>
      <c r="D1" s="998"/>
      <c r="E1" s="107"/>
      <c r="F1" s="107"/>
      <c r="G1" s="102">
        <f>'Names And Totals'!C2</f>
        <v>0</v>
      </c>
      <c r="H1" s="67"/>
      <c r="I1" s="67"/>
      <c r="J1" s="103"/>
      <c r="K1" s="45" t="s">
        <v>0</v>
      </c>
      <c r="L1" s="48"/>
      <c r="M1" s="48"/>
      <c r="N1" s="49"/>
      <c r="O1" s="48"/>
      <c r="P1" s="146"/>
      <c r="Q1" s="146"/>
      <c r="R1" s="147"/>
      <c r="S1" s="146"/>
      <c r="T1" s="146"/>
      <c r="U1" s="146"/>
      <c r="V1" s="147"/>
      <c r="W1" s="146"/>
      <c r="X1" s="146"/>
      <c r="Y1" s="146"/>
      <c r="Z1" s="808">
        <f>'Names And Totals'!K2</f>
        <v>0</v>
      </c>
      <c r="AA1" s="809"/>
      <c r="AB1" s="809"/>
      <c r="AC1" s="809"/>
      <c r="AD1" s="810"/>
    </row>
    <row r="2" spans="1:32" ht="16" thickBot="1" x14ac:dyDescent="0.25">
      <c r="A2" s="621"/>
      <c r="B2" s="426"/>
      <c r="C2" s="426"/>
      <c r="D2" s="426"/>
      <c r="E2" s="426"/>
      <c r="F2" s="426"/>
      <c r="G2" s="426"/>
      <c r="H2" s="426"/>
      <c r="I2" s="426"/>
      <c r="J2" s="426"/>
      <c r="K2" s="622"/>
      <c r="L2" s="622"/>
      <c r="M2" s="622"/>
      <c r="N2" s="623"/>
      <c r="O2" s="622"/>
      <c r="P2" s="622"/>
      <c r="Q2" s="622"/>
      <c r="R2" s="623"/>
      <c r="S2" s="622"/>
      <c r="T2" s="622"/>
      <c r="U2" s="622"/>
      <c r="V2" s="623"/>
      <c r="W2" s="622"/>
      <c r="X2" s="622"/>
      <c r="Y2" s="622"/>
      <c r="Z2" s="426"/>
      <c r="AA2" s="426"/>
      <c r="AB2" s="426"/>
      <c r="AC2" s="426"/>
      <c r="AD2" s="624"/>
    </row>
    <row r="3" spans="1:32" ht="20.25" customHeight="1" x14ac:dyDescent="0.2">
      <c r="A3" s="1519" t="s">
        <v>227</v>
      </c>
      <c r="B3" s="1520"/>
      <c r="C3" s="1520"/>
      <c r="D3" s="1520"/>
      <c r="E3" s="1520"/>
      <c r="F3" s="1520"/>
      <c r="G3" s="1520"/>
      <c r="H3" s="1520"/>
      <c r="I3" s="1520"/>
      <c r="J3" s="1520"/>
      <c r="K3" s="1521"/>
      <c r="L3" s="143"/>
      <c r="M3" s="143"/>
      <c r="N3" s="145"/>
      <c r="O3" s="143"/>
      <c r="P3" s="143"/>
      <c r="Q3" s="143"/>
      <c r="R3" s="145"/>
      <c r="S3" s="143"/>
      <c r="T3" s="143"/>
      <c r="U3" s="143"/>
      <c r="V3" s="145"/>
      <c r="W3" s="143"/>
      <c r="X3" s="143"/>
      <c r="Y3" s="143"/>
      <c r="Z3" s="1525" t="s">
        <v>34</v>
      </c>
      <c r="AA3" s="1142">
        <f>MIN(Z12:Z507)</f>
        <v>0</v>
      </c>
      <c r="AB3" s="1142"/>
      <c r="AC3" s="1142"/>
      <c r="AD3" s="1527"/>
      <c r="AE3" s="597" t="s">
        <v>188</v>
      </c>
      <c r="AF3" s="598">
        <f t="array" ref="AF3">MIN(IF($C$12:$C$507="Female",$Z$12:$Z$507))</f>
        <v>0</v>
      </c>
    </row>
    <row r="4" spans="1:32" ht="21" customHeight="1" thickBot="1" x14ac:dyDescent="0.25">
      <c r="A4" s="1522"/>
      <c r="B4" s="1523"/>
      <c r="C4" s="1523"/>
      <c r="D4" s="1523"/>
      <c r="E4" s="1523"/>
      <c r="F4" s="1523"/>
      <c r="G4" s="1523"/>
      <c r="H4" s="1523"/>
      <c r="I4" s="1523"/>
      <c r="J4" s="1523"/>
      <c r="K4" s="1524"/>
      <c r="L4" s="143"/>
      <c r="M4" s="143"/>
      <c r="N4" s="145"/>
      <c r="O4" s="143"/>
      <c r="P4" s="148"/>
      <c r="Q4" s="148"/>
      <c r="R4" s="149"/>
      <c r="S4" s="148"/>
      <c r="T4" s="148"/>
      <c r="U4" s="148"/>
      <c r="V4" s="149"/>
      <c r="W4" s="148"/>
      <c r="X4" s="148"/>
      <c r="Y4" s="148"/>
      <c r="Z4" s="1526"/>
      <c r="AA4" s="1143"/>
      <c r="AB4" s="1143"/>
      <c r="AC4" s="1143"/>
      <c r="AD4" s="1528"/>
      <c r="AE4" s="599" t="s">
        <v>189</v>
      </c>
      <c r="AF4" s="600">
        <f t="array" ref="AF4">MIN(IF($C$12:$C$507="Male",$Z$12:$Z$507))</f>
        <v>0</v>
      </c>
    </row>
    <row r="5" spans="1:32" ht="38.25" customHeight="1" x14ac:dyDescent="0.25">
      <c r="A5" s="1508" t="s">
        <v>228</v>
      </c>
      <c r="B5" s="1509"/>
      <c r="C5" s="1529" t="s">
        <v>170</v>
      </c>
      <c r="D5" s="921" t="s">
        <v>125</v>
      </c>
      <c r="E5" s="921" t="s">
        <v>190</v>
      </c>
      <c r="F5" s="921" t="s">
        <v>191</v>
      </c>
      <c r="G5" s="1024" t="s">
        <v>46</v>
      </c>
      <c r="H5" s="945" t="s">
        <v>31</v>
      </c>
      <c r="I5" s="946"/>
      <c r="J5" s="947"/>
      <c r="K5" s="1300" t="s">
        <v>38</v>
      </c>
      <c r="L5" s="1511" t="s">
        <v>53</v>
      </c>
      <c r="M5" s="1512"/>
      <c r="N5" s="1512"/>
      <c r="O5" s="1512"/>
      <c r="P5" s="1512"/>
      <c r="Q5" s="1512"/>
      <c r="R5" s="1512"/>
      <c r="S5" s="1512"/>
      <c r="T5" s="1512"/>
      <c r="U5" s="1512"/>
      <c r="V5" s="1512"/>
      <c r="W5" s="1512"/>
      <c r="X5" s="1512"/>
      <c r="Y5" s="1513"/>
      <c r="Z5" s="1517" t="s">
        <v>230</v>
      </c>
      <c r="AA5" s="1517" t="s">
        <v>17</v>
      </c>
      <c r="AB5" s="1300" t="s">
        <v>203</v>
      </c>
      <c r="AC5" s="1300" t="s">
        <v>204</v>
      </c>
      <c r="AD5" s="1061" t="s">
        <v>47</v>
      </c>
    </row>
    <row r="6" spans="1:32" ht="15.75" customHeight="1" thickBot="1" x14ac:dyDescent="0.25">
      <c r="A6" s="50" t="s">
        <v>40</v>
      </c>
      <c r="B6" s="51" t="s">
        <v>105</v>
      </c>
      <c r="C6" s="1530"/>
      <c r="D6" s="922"/>
      <c r="E6" s="923"/>
      <c r="F6" s="923"/>
      <c r="G6" s="1510"/>
      <c r="H6" s="104" t="s">
        <v>13</v>
      </c>
      <c r="I6" s="105" t="s">
        <v>14</v>
      </c>
      <c r="J6" s="106" t="s">
        <v>15</v>
      </c>
      <c r="K6" s="1250"/>
      <c r="L6" s="1514"/>
      <c r="M6" s="1515"/>
      <c r="N6" s="1515"/>
      <c r="O6" s="1515"/>
      <c r="P6" s="1515"/>
      <c r="Q6" s="1515"/>
      <c r="R6" s="1515"/>
      <c r="S6" s="1515"/>
      <c r="T6" s="1515"/>
      <c r="U6" s="1515"/>
      <c r="V6" s="1515"/>
      <c r="W6" s="1515"/>
      <c r="X6" s="1515"/>
      <c r="Y6" s="1516"/>
      <c r="Z6" s="1518"/>
      <c r="AA6" s="1518"/>
      <c r="AB6" s="1250"/>
      <c r="AC6" s="1250"/>
      <c r="AD6" s="1161"/>
    </row>
    <row r="7" spans="1:32" x14ac:dyDescent="0.2">
      <c r="A7" s="1481"/>
      <c r="B7" s="1484" t="s">
        <v>167</v>
      </c>
      <c r="C7" s="1304"/>
      <c r="D7" s="1487"/>
      <c r="E7" s="614"/>
      <c r="F7" s="614"/>
      <c r="G7" s="551" t="s">
        <v>7</v>
      </c>
      <c r="H7" s="386"/>
      <c r="I7" s="330"/>
      <c r="J7" s="383"/>
      <c r="K7" s="552"/>
      <c r="L7" s="553"/>
      <c r="M7" s="553"/>
      <c r="N7" s="553"/>
      <c r="O7" s="553"/>
      <c r="P7" s="553"/>
      <c r="Q7" s="553"/>
      <c r="R7" s="553"/>
      <c r="S7" s="553"/>
      <c r="T7" s="553"/>
      <c r="U7" s="553"/>
      <c r="V7" s="553"/>
      <c r="W7" s="553"/>
      <c r="X7" s="553"/>
      <c r="Y7" s="553"/>
      <c r="Z7" s="1490"/>
      <c r="AA7" s="1493"/>
      <c r="AB7" s="617"/>
      <c r="AC7" s="617"/>
      <c r="AD7" s="1387"/>
    </row>
    <row r="8" spans="1:32" x14ac:dyDescent="0.2">
      <c r="A8" s="1482"/>
      <c r="B8" s="1485"/>
      <c r="C8" s="1305"/>
      <c r="D8" s="1488"/>
      <c r="E8" s="615"/>
      <c r="F8" s="615"/>
      <c r="G8" s="554" t="s">
        <v>4</v>
      </c>
      <c r="H8" s="387"/>
      <c r="I8" s="483"/>
      <c r="J8" s="384"/>
      <c r="K8" s="555"/>
      <c r="L8" s="556"/>
      <c r="M8" s="556"/>
      <c r="N8" s="556"/>
      <c r="O8" s="556"/>
      <c r="P8" s="556"/>
      <c r="Q8" s="556"/>
      <c r="R8" s="556"/>
      <c r="S8" s="556"/>
      <c r="T8" s="556"/>
      <c r="U8" s="556"/>
      <c r="V8" s="556"/>
      <c r="W8" s="556"/>
      <c r="X8" s="556"/>
      <c r="Y8" s="556"/>
      <c r="Z8" s="1491"/>
      <c r="AA8" s="1494"/>
      <c r="AB8" s="618"/>
      <c r="AC8" s="618"/>
      <c r="AD8" s="1388"/>
    </row>
    <row r="9" spans="1:32" x14ac:dyDescent="0.2">
      <c r="A9" s="1482"/>
      <c r="B9" s="1485"/>
      <c r="C9" s="1305"/>
      <c r="D9" s="1488"/>
      <c r="E9" s="615"/>
      <c r="F9" s="615"/>
      <c r="G9" s="554" t="s">
        <v>8</v>
      </c>
      <c r="H9" s="387"/>
      <c r="I9" s="483"/>
      <c r="J9" s="384"/>
      <c r="K9" s="555"/>
      <c r="L9" s="556"/>
      <c r="M9" s="556"/>
      <c r="N9" s="556"/>
      <c r="O9" s="556"/>
      <c r="P9" s="556"/>
      <c r="Q9" s="556"/>
      <c r="R9" s="556"/>
      <c r="S9" s="556"/>
      <c r="T9" s="556"/>
      <c r="U9" s="556"/>
      <c r="V9" s="556"/>
      <c r="W9" s="556"/>
      <c r="X9" s="556"/>
      <c r="Y9" s="556"/>
      <c r="Z9" s="1491"/>
      <c r="AA9" s="1494"/>
      <c r="AB9" s="618"/>
      <c r="AC9" s="618"/>
      <c r="AD9" s="1388"/>
    </row>
    <row r="10" spans="1:32" x14ac:dyDescent="0.2">
      <c r="A10" s="1482"/>
      <c r="B10" s="1485"/>
      <c r="C10" s="1305"/>
      <c r="D10" s="1488"/>
      <c r="E10" s="615"/>
      <c r="F10" s="615"/>
      <c r="G10" s="554" t="s">
        <v>5</v>
      </c>
      <c r="H10" s="387"/>
      <c r="I10" s="483"/>
      <c r="J10" s="384"/>
      <c r="K10" s="555"/>
      <c r="L10" s="556"/>
      <c r="M10" s="556"/>
      <c r="N10" s="556"/>
      <c r="O10" s="556"/>
      <c r="P10" s="556"/>
      <c r="Q10" s="556"/>
      <c r="R10" s="556"/>
      <c r="S10" s="556"/>
      <c r="T10" s="556"/>
      <c r="U10" s="556"/>
      <c r="V10" s="556"/>
      <c r="W10" s="556"/>
      <c r="X10" s="556"/>
      <c r="Y10" s="556"/>
      <c r="Z10" s="1491"/>
      <c r="AA10" s="1494"/>
      <c r="AB10" s="618"/>
      <c r="AC10" s="618"/>
      <c r="AD10" s="1388"/>
    </row>
    <row r="11" spans="1:32" ht="16" thickBot="1" x14ac:dyDescent="0.25">
      <c r="A11" s="1483"/>
      <c r="B11" s="1486"/>
      <c r="C11" s="1306"/>
      <c r="D11" s="1489"/>
      <c r="E11" s="616"/>
      <c r="F11" s="616"/>
      <c r="G11" s="557" t="s">
        <v>6</v>
      </c>
      <c r="H11" s="388"/>
      <c r="I11" s="484"/>
      <c r="J11" s="385"/>
      <c r="K11" s="558"/>
      <c r="L11" s="559"/>
      <c r="M11" s="559"/>
      <c r="N11" s="559"/>
      <c r="O11" s="559"/>
      <c r="P11" s="559"/>
      <c r="Q11" s="559"/>
      <c r="R11" s="559"/>
      <c r="S11" s="559"/>
      <c r="T11" s="559"/>
      <c r="U11" s="559"/>
      <c r="V11" s="559"/>
      <c r="W11" s="559"/>
      <c r="X11" s="559"/>
      <c r="Y11" s="559"/>
      <c r="Z11" s="1492"/>
      <c r="AA11" s="1495"/>
      <c r="AB11" s="619"/>
      <c r="AC11" s="619"/>
      <c r="AD11" s="1389"/>
    </row>
    <row r="12" spans="1:32" x14ac:dyDescent="0.2">
      <c r="A12" s="1241" t="str">
        <f>IF(B12="","",INDEX('Names And Totals'!$A$9:$A$108,MATCH('Head to Head'!B12,'Names And Totals'!$B$9:$B$108,0)))</f>
        <v/>
      </c>
      <c r="B12" s="1496"/>
      <c r="C12" s="1215" t="str">
        <f>IF(B12="","",INDEX('Names And Totals'!$E$9:$E$108,MATCH('Head to Head'!B12,'Names And Totals'!$B$9:$B$108,0)))</f>
        <v/>
      </c>
      <c r="D12" s="1431" t="str">
        <f>IF(B12="","",IF(AA12="DQ","DQ",IF(AA12="TO","TO",IF(AA12="NV","NV",IF(AA12="","",RANK(AA12,$AA$12:$AA$507,0))))))</f>
        <v/>
      </c>
      <c r="E12" s="883" t="str">
        <f>IF(AB12="","",IF(AD12="DQ","DQ",IF(AB12="TO","TO",IF(Y12="","",RANK(AB12,$AB$12:$AB$507,0)))))</f>
        <v/>
      </c>
      <c r="F12" s="883" t="str">
        <f>IF(AC12="","",IF(AD12="DQ","DQ",IF(AC12="TO","TO",IF(Y12="","",RANK(AC12,$AC$12:$AC$507,0)))))</f>
        <v/>
      </c>
      <c r="G12" s="18" t="s">
        <v>7</v>
      </c>
      <c r="H12" s="235"/>
      <c r="I12" s="241"/>
      <c r="J12" s="236"/>
      <c r="K12" s="150" t="str">
        <f>IF(B12="","",IF(H12="TO","TO",IF(H12+I12+J12=0,"",(H12*60+I12+J12/100))))</f>
        <v/>
      </c>
      <c r="L12" s="60" t="str">
        <f>IF(B12="","",MAX(K12:K16)-MIN(K12:K16))</f>
        <v/>
      </c>
      <c r="M12" s="60" t="str">
        <f>IF(K12="","",ABS(K12-L13))</f>
        <v/>
      </c>
      <c r="N12" s="151" t="str">
        <f>IF(M12="","",RANK(M12,M12:M16))</f>
        <v/>
      </c>
      <c r="O12" s="60" t="str">
        <f>IF(K12="","",IF(N12=1,"",K12))</f>
        <v/>
      </c>
      <c r="P12" s="62" t="str">
        <f>IF(B12="","",MAX(O12:O16)-MIN(O12:O16))</f>
        <v/>
      </c>
      <c r="Q12" s="62" t="str">
        <f>IF(O12="","",ABS(O12-P13))</f>
        <v/>
      </c>
      <c r="R12" s="152" t="str">
        <f>IF(Q12="","",RANK(Q12,Q12:Q16))</f>
        <v/>
      </c>
      <c r="S12" s="62" t="str">
        <f>IF(Q12="","",IF(R12=1,"",K12))</f>
        <v/>
      </c>
      <c r="T12" s="63" t="str">
        <f>IF(B12="","",MAX(S12:S16)-MIN(S12:S16))</f>
        <v/>
      </c>
      <c r="U12" s="63" t="str">
        <f>IF(S12="","",ABS(S12-T13))</f>
        <v/>
      </c>
      <c r="V12" s="153" t="str">
        <f>IF(U12="","",RANK(U12,U12:U16))</f>
        <v/>
      </c>
      <c r="W12" s="63" t="str">
        <f>IF(V12="","",IF(V12=1,"",S12))</f>
        <v/>
      </c>
      <c r="X12" s="64" t="str">
        <f>IF(B12="","",MAX(W12:W16)-MIN(W12:W16))</f>
        <v/>
      </c>
      <c r="Y12" s="154" t="str">
        <f>IF(B12="","",K12)</f>
        <v/>
      </c>
      <c r="Z12" s="802" t="str">
        <f>IF(B12="","",IF(AD12="DQ","DQ",IF(K12="TO","TO",IF(K12="","",IF(K13="",Y12,IF(K14="",Y13,IF(K15="",Y14,IF(K16="",Y15,Y16))))))))</f>
        <v/>
      </c>
      <c r="AA12" s="1499" t="str">
        <f>IF(B12="","",IF(AD12="DQ","DQ",IF(Z12="TO","TO",IF(Z12="","",IF(Z12="NV","NV",IF((20-(Z12-$AA$3))&gt;0,(20-(Z12-$AA$3)),0))))))</f>
        <v/>
      </c>
      <c r="AB12" s="802" t="str">
        <f>IF(B12="","",IF(AA12="","",IF(C12="Female","",AA12)))</f>
        <v/>
      </c>
      <c r="AC12" s="802" t="str">
        <f>IF(B12="","",IF(AA12="","",IF(C12="Male","",AA12)))</f>
        <v/>
      </c>
      <c r="AD12" s="1018"/>
    </row>
    <row r="13" spans="1:32" x14ac:dyDescent="0.2">
      <c r="A13" s="871"/>
      <c r="B13" s="1497"/>
      <c r="C13" s="1216"/>
      <c r="D13" s="859"/>
      <c r="E13" s="884"/>
      <c r="F13" s="884"/>
      <c r="G13" s="13" t="s">
        <v>4</v>
      </c>
      <c r="H13" s="208"/>
      <c r="I13" s="209"/>
      <c r="J13" s="227"/>
      <c r="K13" s="155" t="str">
        <f>IF(B12="","",IF(H12="TO","TO",IF(H13+I13+J13=0,"",(H13*60+I13+J13/100))))</f>
        <v/>
      </c>
      <c r="L13" s="52" t="str">
        <f>IF(B12="","",AVERAGE(K12:K16))</f>
        <v/>
      </c>
      <c r="M13" s="52" t="str">
        <f>IF(K13="","",ABS(K13-L13))</f>
        <v/>
      </c>
      <c r="N13" s="156" t="str">
        <f>IF(M13="","",RANK(M13,M12:M16))</f>
        <v/>
      </c>
      <c r="O13" s="157" t="str">
        <f t="shared" ref="O13:O16" si="0">IF(K13="","",IF(N13=1,"",K13))</f>
        <v/>
      </c>
      <c r="P13" s="53" t="str">
        <f>IF(B12="","",AVERAGE(O12:O16))</f>
        <v/>
      </c>
      <c r="Q13" s="53" t="str">
        <f>IF(O13="","",ABS(O13-P13))</f>
        <v/>
      </c>
      <c r="R13" s="158" t="str">
        <f>IF(Q13="","",RANK(Q13,Q12:Q16))</f>
        <v/>
      </c>
      <c r="S13" s="159" t="str">
        <f t="shared" ref="S13:S16" si="1">IF(Q13="","",IF(R13=1,"",K13))</f>
        <v/>
      </c>
      <c r="T13" s="54" t="str">
        <f>IF(B12="","",AVERAGE(S12:S16))</f>
        <v/>
      </c>
      <c r="U13" s="54" t="str">
        <f>IF(S13="","",ABS(S13-T13))</f>
        <v/>
      </c>
      <c r="V13" s="160" t="str">
        <f>IF(U13="","",RANK(U13,U12:U16))</f>
        <v/>
      </c>
      <c r="W13" s="161" t="str">
        <f t="shared" ref="W13:W16" si="2">IF(V13="","",IF(V13=1,"",S13))</f>
        <v/>
      </c>
      <c r="X13" s="55" t="str">
        <f>IF(B12="","",AVERAGE(W12:W16))</f>
        <v/>
      </c>
      <c r="Y13" s="162" t="str">
        <f>IF(B12="","",IF(L12&lt;0.5,L13,"NV"))</f>
        <v/>
      </c>
      <c r="Z13" s="803"/>
      <c r="AA13" s="1500"/>
      <c r="AB13" s="803"/>
      <c r="AC13" s="803"/>
      <c r="AD13" s="1019"/>
    </row>
    <row r="14" spans="1:32" x14ac:dyDescent="0.2">
      <c r="A14" s="871"/>
      <c r="B14" s="1497"/>
      <c r="C14" s="1216"/>
      <c r="D14" s="859"/>
      <c r="E14" s="884"/>
      <c r="F14" s="884"/>
      <c r="G14" s="13" t="s">
        <v>8</v>
      </c>
      <c r="H14" s="208"/>
      <c r="I14" s="209"/>
      <c r="J14" s="227"/>
      <c r="K14" s="155" t="str">
        <f>IF(B12="","",IF(H12="TO","TO",IF(H14+I14+J14=0,"",(H14*60+I14+J14/100))))</f>
        <v/>
      </c>
      <c r="L14" s="52"/>
      <c r="M14" s="52" t="str">
        <f>IF(K14="","",ABS(K14-L13))</f>
        <v/>
      </c>
      <c r="N14" s="156" t="str">
        <f>IF(M14="","",RANK(M14,M12:M16))</f>
        <v/>
      </c>
      <c r="O14" s="157" t="str">
        <f t="shared" si="0"/>
        <v/>
      </c>
      <c r="P14" s="53"/>
      <c r="Q14" s="53" t="str">
        <f>IF(O14="","",ABS(O14-P13))</f>
        <v/>
      </c>
      <c r="R14" s="158" t="str">
        <f>IF(Q14="","",RANK(Q14,Q12:Q16))</f>
        <v/>
      </c>
      <c r="S14" s="159" t="str">
        <f t="shared" si="1"/>
        <v/>
      </c>
      <c r="T14" s="54"/>
      <c r="U14" s="54" t="str">
        <f>IF(S14="","",ABS(S14-T13))</f>
        <v/>
      </c>
      <c r="V14" s="160" t="str">
        <f>IF(U14="","",RANK(U14,U12:U16))</f>
        <v/>
      </c>
      <c r="W14" s="161" t="str">
        <f t="shared" si="2"/>
        <v/>
      </c>
      <c r="X14" s="55"/>
      <c r="Y14" s="162" t="str">
        <f>IF(B12="","",IF(L12&lt;0.5,L13,IF(P12&lt;0.5,P13,"NV")))</f>
        <v/>
      </c>
      <c r="Z14" s="803"/>
      <c r="AA14" s="1500"/>
      <c r="AB14" s="803"/>
      <c r="AC14" s="803"/>
      <c r="AD14" s="1019"/>
    </row>
    <row r="15" spans="1:32" x14ac:dyDescent="0.2">
      <c r="A15" s="871"/>
      <c r="B15" s="1497"/>
      <c r="C15" s="1216"/>
      <c r="D15" s="859"/>
      <c r="E15" s="884"/>
      <c r="F15" s="884"/>
      <c r="G15" s="13" t="s">
        <v>5</v>
      </c>
      <c r="H15" s="208"/>
      <c r="I15" s="209"/>
      <c r="J15" s="227"/>
      <c r="K15" s="155" t="str">
        <f>IF(B12="","",IF(H12="TO","TO",IF(H15+I15+J15=0,"",(H15*60+I15+J15/100))))</f>
        <v/>
      </c>
      <c r="L15" s="52"/>
      <c r="M15" s="52" t="str">
        <f>IF(K15="","",ABS(K15-L13))</f>
        <v/>
      </c>
      <c r="N15" s="156" t="str">
        <f>IF(M15="","",RANK(M15,M12:M16))</f>
        <v/>
      </c>
      <c r="O15" s="157" t="str">
        <f t="shared" si="0"/>
        <v/>
      </c>
      <c r="P15" s="53"/>
      <c r="Q15" s="53" t="str">
        <f>IF(O15="","",ABS(O15-P13))</f>
        <v/>
      </c>
      <c r="R15" s="158" t="str">
        <f>IF(Q15="","",RANK(Q15,Q12:Q16))</f>
        <v/>
      </c>
      <c r="S15" s="159" t="str">
        <f t="shared" si="1"/>
        <v/>
      </c>
      <c r="T15" s="54"/>
      <c r="U15" s="54" t="str">
        <f>IF(S15="","",ABS(S15-T13))</f>
        <v/>
      </c>
      <c r="V15" s="160" t="str">
        <f>IF(U15="","",RANK(U15,U12:U16))</f>
        <v/>
      </c>
      <c r="W15" s="161" t="str">
        <f t="shared" si="2"/>
        <v/>
      </c>
      <c r="X15" s="55"/>
      <c r="Y15" s="162" t="str">
        <f>IF(B12="","",IF(P12=0,L13,IF(P12&lt;0.5,P13,IF(T12&lt;0.5,T13,"NV"))))</f>
        <v/>
      </c>
      <c r="Z15" s="803"/>
      <c r="AA15" s="1500"/>
      <c r="AB15" s="803"/>
      <c r="AC15" s="803"/>
      <c r="AD15" s="1019"/>
    </row>
    <row r="16" spans="1:32" ht="16" thickBot="1" x14ac:dyDescent="0.25">
      <c r="A16" s="879"/>
      <c r="B16" s="1498"/>
      <c r="C16" s="1217"/>
      <c r="D16" s="1419"/>
      <c r="E16" s="885"/>
      <c r="F16" s="885"/>
      <c r="G16" s="19" t="s">
        <v>6</v>
      </c>
      <c r="H16" s="212"/>
      <c r="I16" s="213"/>
      <c r="J16" s="242"/>
      <c r="K16" s="163" t="str">
        <f>IF(B12="","",IF(H12="TO","TO",IF(H16+I16+J16=0,"",(H16*60+I16+J16/100))))</f>
        <v/>
      </c>
      <c r="L16" s="56"/>
      <c r="M16" s="56" t="str">
        <f>IF(K16="","",ABS(K16-L13))</f>
        <v/>
      </c>
      <c r="N16" s="164" t="str">
        <f>IF(M16="","",RANK(M16,M12:M16))</f>
        <v/>
      </c>
      <c r="O16" s="165" t="str">
        <f t="shared" si="0"/>
        <v/>
      </c>
      <c r="P16" s="57"/>
      <c r="Q16" s="57" t="str">
        <f>IF(O16="","",ABS(O16-P13))</f>
        <v/>
      </c>
      <c r="R16" s="166" t="str">
        <f>IF(Q16="","",RANK(Q16,Q12:Q16))</f>
        <v/>
      </c>
      <c r="S16" s="167" t="str">
        <f t="shared" si="1"/>
        <v/>
      </c>
      <c r="T16" s="58"/>
      <c r="U16" s="58" t="str">
        <f>IF(S16="","",ABS(S16-T13))</f>
        <v/>
      </c>
      <c r="V16" s="168" t="str">
        <f>IF(U16="","",RANK(U16,U12:U16))</f>
        <v/>
      </c>
      <c r="W16" s="169" t="str">
        <f t="shared" si="2"/>
        <v/>
      </c>
      <c r="X16" s="59"/>
      <c r="Y16" s="170" t="str">
        <f>IF(B12="","",IF(T12&lt;0.5,TRIMMEAN(K12:K16,0.4),IF(X12&lt;0.5,X13,"NV")))</f>
        <v/>
      </c>
      <c r="Z16" s="804"/>
      <c r="AA16" s="1501"/>
      <c r="AB16" s="804"/>
      <c r="AC16" s="804"/>
      <c r="AD16" s="1020"/>
    </row>
    <row r="17" spans="1:30" x14ac:dyDescent="0.2">
      <c r="A17" s="867" t="str">
        <f>IF(B17="","",INDEX('Names And Totals'!$A$9:$A$108,MATCH('Head to Head'!B17,'Names And Totals'!$B$9:$B$108,0)))</f>
        <v/>
      </c>
      <c r="B17" s="1502"/>
      <c r="C17" s="1207" t="str">
        <f>IF(B17="","",INDEX('Names And Totals'!$E$9:$E$108,MATCH('Head to Head'!B17,'Names And Totals'!$B$9:$B$108,0)))</f>
        <v/>
      </c>
      <c r="D17" s="1414" t="str">
        <f>IF(B17="","",IF(AA17="DQ","DQ",IF(AA17="TO","TO",IF(AA17="NV","NV",IF(AA17="","",RANK(AA17,$AA$12:$AA$507,0))))))</f>
        <v/>
      </c>
      <c r="E17" s="861" t="str">
        <f>IF(AB17="","",IF(AD17="DQ","DQ",IF(AB17="TO","TO",IF(Y17="","",RANK(AB17,$AB$12:$AB$507,0)))))</f>
        <v/>
      </c>
      <c r="F17" s="861" t="str">
        <f>IF(AC17="","",IF(AD17="DQ","DQ",IF(AC17="TO","TO",IF(Y17="","",RANK(AC17,$AC$12:$AC$507,0)))))</f>
        <v/>
      </c>
      <c r="G17" s="47" t="s">
        <v>7</v>
      </c>
      <c r="H17" s="243"/>
      <c r="I17" s="240"/>
      <c r="J17" s="244"/>
      <c r="K17" s="193" t="str">
        <f>IF(B17="","",IF(H17="TO","TO",IF(H17+I17+J17=0,"",(H17*60+I17+J17/100))))</f>
        <v/>
      </c>
      <c r="L17" s="60" t="str">
        <f>IF(B17="","",MAX(K17:K21)-MIN(K17:K21))</f>
        <v/>
      </c>
      <c r="M17" s="60" t="str">
        <f>IF(K17="","",ABS(K17-L18))</f>
        <v/>
      </c>
      <c r="N17" s="151" t="str">
        <f>IF(M17="","",RANK(M17,M17:M21))</f>
        <v/>
      </c>
      <c r="O17" s="60" t="str">
        <f>IF(K17="","",IF(N17=1,"",K17))</f>
        <v/>
      </c>
      <c r="P17" s="62" t="str">
        <f>IF(B17="","",MAX(O17:O21)-MIN(O17:O21))</f>
        <v/>
      </c>
      <c r="Q17" s="62" t="str">
        <f>IF(O17="","",ABS(O17-P18))</f>
        <v/>
      </c>
      <c r="R17" s="152" t="str">
        <f>IF(Q17="","",RANK(Q17,Q17:Q21))</f>
        <v/>
      </c>
      <c r="S17" s="62" t="str">
        <f>IF(Q17="","",IF(R17=1,"",K17))</f>
        <v/>
      </c>
      <c r="T17" s="63" t="str">
        <f>IF(B17="","",MAX(S17:S21)-MIN(S17:S21))</f>
        <v/>
      </c>
      <c r="U17" s="63" t="str">
        <f>IF(S17="","",ABS(S17-T18))</f>
        <v/>
      </c>
      <c r="V17" s="153" t="str">
        <f>IF(U17="","",RANK(U17,U17:U21))</f>
        <v/>
      </c>
      <c r="W17" s="63" t="str">
        <f>IF(V17="","",IF(V17=1,"",S17))</f>
        <v/>
      </c>
      <c r="X17" s="64" t="str">
        <f>IF(B17="","",MAX(W17:W21)-MIN(W17:W21))</f>
        <v/>
      </c>
      <c r="Y17" s="154" t="str">
        <f>IF(B17="","",K17)</f>
        <v/>
      </c>
      <c r="Z17" s="805" t="str">
        <f>IF(B17="","",IF(AD17="DQ","DQ",IF(K17="TO","TO",IF(K17="","",IF(K18="",Y17,IF(K19="",Y18,IF(K20="",Y19,IF(K21="",Y20,Y21))))))))</f>
        <v/>
      </c>
      <c r="AA17" s="1505" t="str">
        <f>IF(B17="","",IF(AD17="DQ","DQ",IF(Z17="TO","TO",IF(Z17="","",IF(Z17="NV","NV",IF((20-(Z17-$AA$3))&gt;0,(20-(Z17-$AA$3)),0))))))</f>
        <v/>
      </c>
      <c r="AB17" s="805" t="str">
        <f>IF(B17="","",IF(AA17="","",IF(C17="Female","",AA17)))</f>
        <v/>
      </c>
      <c r="AC17" s="805" t="str">
        <f>IF(B17="","",IF(AA17="","",IF(C17="Male","",AA17)))</f>
        <v/>
      </c>
      <c r="AD17" s="847"/>
    </row>
    <row r="18" spans="1:30" x14ac:dyDescent="0.2">
      <c r="A18" s="868"/>
      <c r="B18" s="1503"/>
      <c r="C18" s="1208"/>
      <c r="D18" s="1415"/>
      <c r="E18" s="862"/>
      <c r="F18" s="862"/>
      <c r="G18" s="16" t="s">
        <v>4</v>
      </c>
      <c r="H18" s="210"/>
      <c r="I18" s="211"/>
      <c r="J18" s="231"/>
      <c r="K18" s="171" t="str">
        <f>IF(B17="","",IF(H17="TO","TO",IF(H18+I18+J18=0,"",(H18*60+I18+J18/100))))</f>
        <v/>
      </c>
      <c r="L18" s="52" t="str">
        <f>IF(B17="","",AVERAGE(K17:K21))</f>
        <v/>
      </c>
      <c r="M18" s="52" t="str">
        <f>IF(K18="","",ABS(K18-L18))</f>
        <v/>
      </c>
      <c r="N18" s="156" t="str">
        <f>IF(M18="","",RANK(M18,M17:M21))</f>
        <v/>
      </c>
      <c r="O18" s="157" t="str">
        <f t="shared" ref="O18:O21" si="3">IF(K18="","",IF(N18=1,"",K18))</f>
        <v/>
      </c>
      <c r="P18" s="53" t="str">
        <f>IF(B17="","",AVERAGE(O17:O21))</f>
        <v/>
      </c>
      <c r="Q18" s="53" t="str">
        <f>IF(O18="","",ABS(O18-P18))</f>
        <v/>
      </c>
      <c r="R18" s="158" t="str">
        <f>IF(Q18="","",RANK(Q18,Q17:Q21))</f>
        <v/>
      </c>
      <c r="S18" s="159" t="str">
        <f t="shared" ref="S18:S21" si="4">IF(Q18="","",IF(R18=1,"",K18))</f>
        <v/>
      </c>
      <c r="T18" s="54" t="str">
        <f>IF(B17="","",AVERAGE(S17:S21))</f>
        <v/>
      </c>
      <c r="U18" s="54" t="str">
        <f>IF(S18="","",ABS(S18-T18))</f>
        <v/>
      </c>
      <c r="V18" s="160" t="str">
        <f>IF(U18="","",RANK(U18,U17:U21))</f>
        <v/>
      </c>
      <c r="W18" s="161" t="str">
        <f t="shared" ref="W18:W21" si="5">IF(V18="","",IF(V18=1,"",S18))</f>
        <v/>
      </c>
      <c r="X18" s="55" t="str">
        <f>IF(B17="","",AVERAGE(W17:W21))</f>
        <v/>
      </c>
      <c r="Y18" s="162" t="str">
        <f>IF(B17="","",IF(L17&lt;0.5,L18,"NV"))</f>
        <v/>
      </c>
      <c r="Z18" s="806"/>
      <c r="AA18" s="1506"/>
      <c r="AB18" s="806"/>
      <c r="AC18" s="806"/>
      <c r="AD18" s="847"/>
    </row>
    <row r="19" spans="1:30" x14ac:dyDescent="0.2">
      <c r="A19" s="868"/>
      <c r="B19" s="1503"/>
      <c r="C19" s="1208"/>
      <c r="D19" s="1415"/>
      <c r="E19" s="862"/>
      <c r="F19" s="862"/>
      <c r="G19" s="16" t="s">
        <v>8</v>
      </c>
      <c r="H19" s="210"/>
      <c r="I19" s="211"/>
      <c r="J19" s="231"/>
      <c r="K19" s="171" t="str">
        <f>IF(B17="","",IF(H17="TO","TO",IF(H19+I19+J19=0,"",(H19*60+I19+J19/100))))</f>
        <v/>
      </c>
      <c r="L19" s="52"/>
      <c r="M19" s="52" t="str">
        <f>IF(K19="","",ABS(K19-L18))</f>
        <v/>
      </c>
      <c r="N19" s="156" t="str">
        <f>IF(M19="","",RANK(M19,M17:M21))</f>
        <v/>
      </c>
      <c r="O19" s="157" t="str">
        <f t="shared" si="3"/>
        <v/>
      </c>
      <c r="P19" s="53"/>
      <c r="Q19" s="53" t="str">
        <f>IF(O19="","",ABS(O19-P18))</f>
        <v/>
      </c>
      <c r="R19" s="158" t="str">
        <f>IF(Q19="","",RANK(Q19,Q17:Q21))</f>
        <v/>
      </c>
      <c r="S19" s="159" t="str">
        <f t="shared" si="4"/>
        <v/>
      </c>
      <c r="T19" s="54"/>
      <c r="U19" s="54" t="str">
        <f>IF(S19="","",ABS(S19-T18))</f>
        <v/>
      </c>
      <c r="V19" s="160" t="str">
        <f>IF(U19="","",RANK(U19,U17:U21))</f>
        <v/>
      </c>
      <c r="W19" s="161" t="str">
        <f t="shared" si="5"/>
        <v/>
      </c>
      <c r="X19" s="55"/>
      <c r="Y19" s="162" t="str">
        <f>IF(B17="","",IF(L17&lt;0.5,L18,IF(P17&lt;0.5,P18,"NV")))</f>
        <v/>
      </c>
      <c r="Z19" s="806"/>
      <c r="AA19" s="1506"/>
      <c r="AB19" s="806"/>
      <c r="AC19" s="806"/>
      <c r="AD19" s="847"/>
    </row>
    <row r="20" spans="1:30" x14ac:dyDescent="0.2">
      <c r="A20" s="868"/>
      <c r="B20" s="1503"/>
      <c r="C20" s="1208"/>
      <c r="D20" s="1415"/>
      <c r="E20" s="862"/>
      <c r="F20" s="862"/>
      <c r="G20" s="16" t="s">
        <v>5</v>
      </c>
      <c r="H20" s="210"/>
      <c r="I20" s="211"/>
      <c r="J20" s="231"/>
      <c r="K20" s="171" t="str">
        <f>IF(B17="","",IF(H17="TO","TO",IF(H20+I20+J20=0,"",(H20*60+I20+J20/100))))</f>
        <v/>
      </c>
      <c r="L20" s="52"/>
      <c r="M20" s="52" t="str">
        <f>IF(K20="","",ABS(K20-L18))</f>
        <v/>
      </c>
      <c r="N20" s="156" t="str">
        <f>IF(M20="","",RANK(M20,M17:M21))</f>
        <v/>
      </c>
      <c r="O20" s="157" t="str">
        <f t="shared" si="3"/>
        <v/>
      </c>
      <c r="P20" s="53"/>
      <c r="Q20" s="53" t="str">
        <f>IF(O20="","",ABS(O20-P18))</f>
        <v/>
      </c>
      <c r="R20" s="158" t="str">
        <f>IF(Q20="","",RANK(Q20,Q17:Q21))</f>
        <v/>
      </c>
      <c r="S20" s="159" t="str">
        <f t="shared" si="4"/>
        <v/>
      </c>
      <c r="T20" s="54"/>
      <c r="U20" s="54" t="str">
        <f>IF(S20="","",ABS(S20-T18))</f>
        <v/>
      </c>
      <c r="V20" s="160" t="str">
        <f>IF(U20="","",RANK(U20,U17:U21))</f>
        <v/>
      </c>
      <c r="W20" s="161" t="str">
        <f t="shared" si="5"/>
        <v/>
      </c>
      <c r="X20" s="55"/>
      <c r="Y20" s="162" t="str">
        <f>IF(B17="","",IF(P17=0,L18,IF(P17&lt;0.5,P18,IF(T17&lt;0.5,T18,"NV"))))</f>
        <v/>
      </c>
      <c r="Z20" s="806"/>
      <c r="AA20" s="1506"/>
      <c r="AB20" s="806"/>
      <c r="AC20" s="806"/>
      <c r="AD20" s="847"/>
    </row>
    <row r="21" spans="1:30" ht="16" thickBot="1" x14ac:dyDescent="0.25">
      <c r="A21" s="869"/>
      <c r="B21" s="1504"/>
      <c r="C21" s="1209"/>
      <c r="D21" s="1416"/>
      <c r="E21" s="863"/>
      <c r="F21" s="863"/>
      <c r="G21" s="46" t="s">
        <v>6</v>
      </c>
      <c r="H21" s="245"/>
      <c r="I21" s="246"/>
      <c r="J21" s="247"/>
      <c r="K21" s="194" t="str">
        <f>IF(B17="","",IF(H17="TO","TO",IF(H21+I21+J21=0,"",(H21*60+I21+J21/100))))</f>
        <v/>
      </c>
      <c r="L21" s="56"/>
      <c r="M21" s="56" t="str">
        <f>IF(K21="","",ABS(K21-L18))</f>
        <v/>
      </c>
      <c r="N21" s="164" t="str">
        <f>IF(M21="","",RANK(M21,M17:M21))</f>
        <v/>
      </c>
      <c r="O21" s="165" t="str">
        <f t="shared" si="3"/>
        <v/>
      </c>
      <c r="P21" s="57"/>
      <c r="Q21" s="57" t="str">
        <f>IF(O21="","",ABS(O21-P18))</f>
        <v/>
      </c>
      <c r="R21" s="166" t="str">
        <f>IF(Q21="","",RANK(Q21,Q17:Q21))</f>
        <v/>
      </c>
      <c r="S21" s="167" t="str">
        <f t="shared" si="4"/>
        <v/>
      </c>
      <c r="T21" s="58"/>
      <c r="U21" s="58" t="str">
        <f>IF(S21="","",ABS(S21-T18))</f>
        <v/>
      </c>
      <c r="V21" s="168" t="str">
        <f>IF(U21="","",RANK(U21,U17:U21))</f>
        <v/>
      </c>
      <c r="W21" s="169" t="str">
        <f t="shared" si="5"/>
        <v/>
      </c>
      <c r="X21" s="59"/>
      <c r="Y21" s="170" t="str">
        <f>IF(B17="","",IF(T17&lt;0.5,TRIMMEAN(K17:K21,0.4),IF(X17&lt;0.5,X18,"NV")))</f>
        <v/>
      </c>
      <c r="Z21" s="807"/>
      <c r="AA21" s="1507"/>
      <c r="AB21" s="807"/>
      <c r="AC21" s="807"/>
      <c r="AD21" s="847"/>
    </row>
    <row r="22" spans="1:30" x14ac:dyDescent="0.2">
      <c r="A22" s="1241" t="str">
        <f>IF(B22="","",INDEX('Names And Totals'!$A$9:$A$108,MATCH('Head to Head'!B22,'Names And Totals'!$B$9:$B$108,0)))</f>
        <v/>
      </c>
      <c r="B22" s="1496"/>
      <c r="C22" s="1215" t="str">
        <f>IF(B22="","",INDEX('Names And Totals'!$E$9:$E$108,MATCH('Head to Head'!B22,'Names And Totals'!$B$9:$B$108,0)))</f>
        <v/>
      </c>
      <c r="D22" s="1431" t="str">
        <f>IF(B22="","",IF(AA22="DQ","DQ",IF(AA22="TO","TO",IF(AA22="NV","NV",IF(AA22="","",RANK(AA22,$AA$12:$AA$507,0))))))</f>
        <v/>
      </c>
      <c r="E22" s="883" t="str">
        <f>IF(AB22="","",IF(AD22="DQ","DQ",IF(AB22="TO","TO",IF(Y22="","",RANK(AB22,$AB$12:$AB$507,0)))))</f>
        <v/>
      </c>
      <c r="F22" s="883" t="str">
        <f>IF(AC22="","",IF(AD22="DQ","DQ",IF(AC22="TO","TO",IF(Y22="","",RANK(AC22,$AC$12:$AC$507,0)))))</f>
        <v/>
      </c>
      <c r="G22" s="18" t="s">
        <v>7</v>
      </c>
      <c r="H22" s="235"/>
      <c r="I22" s="241"/>
      <c r="J22" s="236"/>
      <c r="K22" s="150" t="str">
        <f>IF($B$22="","",IF($H$22="TO","TO",IF(H22+I22+J22=0,"",(H22*60+I22+J22/100))))</f>
        <v/>
      </c>
      <c r="L22" s="60" t="str">
        <f>IF(B22="","",MAX(K22:K26)-MIN(K22:K26))</f>
        <v/>
      </c>
      <c r="M22" s="60" t="str">
        <f>IF(K22="","",ABS(K22-L23))</f>
        <v/>
      </c>
      <c r="N22" s="151" t="str">
        <f>IF(M22="","",RANK(M22,M22:M26))</f>
        <v/>
      </c>
      <c r="O22" s="60" t="str">
        <f>IF(K22="","",IF(N22=1,"",K22))</f>
        <v/>
      </c>
      <c r="P22" s="62" t="str">
        <f>IF(B22="","",MAX(O22:O26)-MIN(O22:O26))</f>
        <v/>
      </c>
      <c r="Q22" s="62" t="str">
        <f>IF(O22="","",ABS(O22-P23))</f>
        <v/>
      </c>
      <c r="R22" s="152" t="str">
        <f>IF(Q22="","",RANK(Q22,Q22:Q26))</f>
        <v/>
      </c>
      <c r="S22" s="62" t="str">
        <f>IF(Q22="","",IF(R22=1,"",K22))</f>
        <v/>
      </c>
      <c r="T22" s="63" t="str">
        <f>IF(B22="","",MAX(S22:S26)-MIN(S22:S26))</f>
        <v/>
      </c>
      <c r="U22" s="63" t="str">
        <f>IF(S22="","",ABS(S22-T23))</f>
        <v/>
      </c>
      <c r="V22" s="153" t="str">
        <f>IF(U22="","",RANK(U22,U22:U26))</f>
        <v/>
      </c>
      <c r="W22" s="63" t="str">
        <f>IF(V22="","",IF(V22=1,"",S22))</f>
        <v/>
      </c>
      <c r="X22" s="64" t="str">
        <f>IF(B22="","",MAX(W22:W26)-MIN(W22:W26))</f>
        <v/>
      </c>
      <c r="Y22" s="154" t="str">
        <f>IF(B22="","",K22)</f>
        <v/>
      </c>
      <c r="Z22" s="802" t="str">
        <f>IF(B22="","",IF(AD22="DQ","DQ",IF(K22="TO","TO",IF(K22="","",IF(K23="",Y22,IF(K24="",Y23,IF(K25="",Y24,IF(K26="",Y25,Y26))))))))</f>
        <v/>
      </c>
      <c r="AA22" s="1499" t="str">
        <f>IF(B22="","",IF(AD22="DQ","DQ",IF(Z22="TO","TO",IF(Z22="","",IF(Z22="NV","NV",IF((20-(Z22-$AA$3))&gt;0,(20-(Z22-$AA$3)),0))))))</f>
        <v/>
      </c>
      <c r="AB22" s="802" t="str">
        <f>IF(B22="","",IF(AA22="","",IF(C22="Female","",AA22)))</f>
        <v/>
      </c>
      <c r="AC22" s="802" t="str">
        <f>IF(B22="","",IF(AA22="","",IF(C22="Male","",AA22)))</f>
        <v/>
      </c>
      <c r="AD22" s="1018"/>
    </row>
    <row r="23" spans="1:30" x14ac:dyDescent="0.2">
      <c r="A23" s="871"/>
      <c r="B23" s="1497"/>
      <c r="C23" s="1216"/>
      <c r="D23" s="859"/>
      <c r="E23" s="884"/>
      <c r="F23" s="884"/>
      <c r="G23" s="13" t="s">
        <v>4</v>
      </c>
      <c r="H23" s="208"/>
      <c r="I23" s="209"/>
      <c r="J23" s="227"/>
      <c r="K23" s="155" t="str">
        <f t="shared" ref="K23:K26" si="6">IF($B$22="","",IF($H$22="TO","TO",IF(H23+I23+J23=0,"",(H23*60+I23+J23/100))))</f>
        <v/>
      </c>
      <c r="L23" s="52" t="str">
        <f>IF(B22="","",AVERAGE(K22:K26))</f>
        <v/>
      </c>
      <c r="M23" s="52" t="str">
        <f>IF(K23="","",ABS(K23-L23))</f>
        <v/>
      </c>
      <c r="N23" s="156" t="str">
        <f>IF(M23="","",RANK(M23,M22:M26))</f>
        <v/>
      </c>
      <c r="O23" s="157" t="str">
        <f t="shared" ref="O23:O26" si="7">IF(K23="","",IF(N23=1,"",K23))</f>
        <v/>
      </c>
      <c r="P23" s="53" t="str">
        <f>IF(B22="","",AVERAGE(O22:O26))</f>
        <v/>
      </c>
      <c r="Q23" s="53" t="str">
        <f>IF(O23="","",ABS(O23-P23))</f>
        <v/>
      </c>
      <c r="R23" s="158" t="str">
        <f>IF(Q23="","",RANK(Q23,Q22:Q26))</f>
        <v/>
      </c>
      <c r="S23" s="159" t="str">
        <f t="shared" ref="S23:S26" si="8">IF(Q23="","",IF(R23=1,"",K23))</f>
        <v/>
      </c>
      <c r="T23" s="54" t="str">
        <f>IF(B22="","",AVERAGE(S22:S26))</f>
        <v/>
      </c>
      <c r="U23" s="54" t="str">
        <f>IF(S23="","",ABS(S23-T23))</f>
        <v/>
      </c>
      <c r="V23" s="160" t="str">
        <f>IF(U23="","",RANK(U23,U22:U26))</f>
        <v/>
      </c>
      <c r="W23" s="161" t="str">
        <f t="shared" ref="W23:W26" si="9">IF(V23="","",IF(V23=1,"",S23))</f>
        <v/>
      </c>
      <c r="X23" s="55" t="str">
        <f>IF(B22="","",AVERAGE(W22:W26))</f>
        <v/>
      </c>
      <c r="Y23" s="162" t="str">
        <f>IF(B22="","",IF(L22&lt;0.5,L23,"NV"))</f>
        <v/>
      </c>
      <c r="Z23" s="803"/>
      <c r="AA23" s="1500"/>
      <c r="AB23" s="803"/>
      <c r="AC23" s="803"/>
      <c r="AD23" s="1019"/>
    </row>
    <row r="24" spans="1:30" x14ac:dyDescent="0.2">
      <c r="A24" s="871"/>
      <c r="B24" s="1497"/>
      <c r="C24" s="1216"/>
      <c r="D24" s="859"/>
      <c r="E24" s="884"/>
      <c r="F24" s="884"/>
      <c r="G24" s="13" t="s">
        <v>8</v>
      </c>
      <c r="H24" s="208"/>
      <c r="I24" s="209"/>
      <c r="J24" s="227"/>
      <c r="K24" s="155" t="str">
        <f t="shared" si="6"/>
        <v/>
      </c>
      <c r="L24" s="52"/>
      <c r="M24" s="52" t="str">
        <f>IF(K24="","",ABS(K24-L23))</f>
        <v/>
      </c>
      <c r="N24" s="156" t="str">
        <f>IF(M24="","",RANK(M24,M22:M26))</f>
        <v/>
      </c>
      <c r="O24" s="157" t="str">
        <f t="shared" si="7"/>
        <v/>
      </c>
      <c r="P24" s="53"/>
      <c r="Q24" s="53" t="str">
        <f>IF(O24="","",ABS(O24-P23))</f>
        <v/>
      </c>
      <c r="R24" s="158" t="str">
        <f>IF(Q24="","",RANK(Q24,Q22:Q26))</f>
        <v/>
      </c>
      <c r="S24" s="159" t="str">
        <f t="shared" si="8"/>
        <v/>
      </c>
      <c r="T24" s="54"/>
      <c r="U24" s="54" t="str">
        <f>IF(S24="","",ABS(S24-T23))</f>
        <v/>
      </c>
      <c r="V24" s="160" t="str">
        <f>IF(U24="","",RANK(U24,U22:U26))</f>
        <v/>
      </c>
      <c r="W24" s="161" t="str">
        <f t="shared" si="9"/>
        <v/>
      </c>
      <c r="X24" s="55"/>
      <c r="Y24" s="162" t="str">
        <f>IF(B22="","",IF(L22&lt;0.5,L23,IF(P22&lt;0.5,P23,"NV")))</f>
        <v/>
      </c>
      <c r="Z24" s="803"/>
      <c r="AA24" s="1500"/>
      <c r="AB24" s="803"/>
      <c r="AC24" s="803"/>
      <c r="AD24" s="1019"/>
    </row>
    <row r="25" spans="1:30" x14ac:dyDescent="0.2">
      <c r="A25" s="871"/>
      <c r="B25" s="1497"/>
      <c r="C25" s="1216"/>
      <c r="D25" s="859"/>
      <c r="E25" s="884"/>
      <c r="F25" s="884"/>
      <c r="G25" s="13" t="s">
        <v>5</v>
      </c>
      <c r="H25" s="208"/>
      <c r="I25" s="209"/>
      <c r="J25" s="227"/>
      <c r="K25" s="155" t="str">
        <f t="shared" si="6"/>
        <v/>
      </c>
      <c r="L25" s="52"/>
      <c r="M25" s="52" t="str">
        <f>IF(K25="","",ABS(K25-L23))</f>
        <v/>
      </c>
      <c r="N25" s="156" t="str">
        <f>IF(M25="","",RANK(M25,M22:M26))</f>
        <v/>
      </c>
      <c r="O25" s="157" t="str">
        <f t="shared" si="7"/>
        <v/>
      </c>
      <c r="P25" s="53"/>
      <c r="Q25" s="53" t="str">
        <f>IF(O25="","",ABS(O25-P23))</f>
        <v/>
      </c>
      <c r="R25" s="158" t="str">
        <f>IF(Q25="","",RANK(Q25,Q22:Q26))</f>
        <v/>
      </c>
      <c r="S25" s="159" t="str">
        <f t="shared" si="8"/>
        <v/>
      </c>
      <c r="T25" s="54"/>
      <c r="U25" s="54" t="str">
        <f>IF(S25="","",ABS(S25-T23))</f>
        <v/>
      </c>
      <c r="V25" s="160" t="str">
        <f>IF(U25="","",RANK(U25,U22:U26))</f>
        <v/>
      </c>
      <c r="W25" s="161" t="str">
        <f t="shared" si="9"/>
        <v/>
      </c>
      <c r="X25" s="55"/>
      <c r="Y25" s="162" t="str">
        <f>IF(B22="","",IF(P22=0,L23,IF(P22&lt;0.5,P23,IF(T22&lt;0.5,T23,"NV"))))</f>
        <v/>
      </c>
      <c r="Z25" s="803"/>
      <c r="AA25" s="1500"/>
      <c r="AB25" s="803"/>
      <c r="AC25" s="803"/>
      <c r="AD25" s="1019"/>
    </row>
    <row r="26" spans="1:30" ht="16" thickBot="1" x14ac:dyDescent="0.25">
      <c r="A26" s="879"/>
      <c r="B26" s="1498"/>
      <c r="C26" s="1217"/>
      <c r="D26" s="1419"/>
      <c r="E26" s="885"/>
      <c r="F26" s="885"/>
      <c r="G26" s="19" t="s">
        <v>6</v>
      </c>
      <c r="H26" s="212"/>
      <c r="I26" s="213"/>
      <c r="J26" s="242"/>
      <c r="K26" s="163" t="str">
        <f t="shared" si="6"/>
        <v/>
      </c>
      <c r="L26" s="56"/>
      <c r="M26" s="56" t="str">
        <f>IF(K26="","",ABS(K26-L23))</f>
        <v/>
      </c>
      <c r="N26" s="164" t="str">
        <f>IF(M26="","",RANK(M26,M22:M26))</f>
        <v/>
      </c>
      <c r="O26" s="165" t="str">
        <f t="shared" si="7"/>
        <v/>
      </c>
      <c r="P26" s="57"/>
      <c r="Q26" s="57" t="str">
        <f>IF(O26="","",ABS(O26-P23))</f>
        <v/>
      </c>
      <c r="R26" s="166" t="str">
        <f>IF(Q26="","",RANK(Q26,Q22:Q26))</f>
        <v/>
      </c>
      <c r="S26" s="167" t="str">
        <f t="shared" si="8"/>
        <v/>
      </c>
      <c r="T26" s="58"/>
      <c r="U26" s="58" t="str">
        <f>IF(S26="","",ABS(S26-T23))</f>
        <v/>
      </c>
      <c r="V26" s="168" t="str">
        <f>IF(U26="","",RANK(U26,U22:U26))</f>
        <v/>
      </c>
      <c r="W26" s="169" t="str">
        <f t="shared" si="9"/>
        <v/>
      </c>
      <c r="X26" s="59"/>
      <c r="Y26" s="170" t="str">
        <f>IF(B22="","",IF(T22&lt;0.5,TRIMMEAN(K22:K26,0.4),IF(X22&lt;0.5,X23,"NV")))</f>
        <v/>
      </c>
      <c r="Z26" s="804"/>
      <c r="AA26" s="1501"/>
      <c r="AB26" s="804"/>
      <c r="AC26" s="804"/>
      <c r="AD26" s="1020"/>
    </row>
    <row r="27" spans="1:30" x14ac:dyDescent="0.2">
      <c r="A27" s="867" t="str">
        <f>IF(B27="","",INDEX('Names And Totals'!$A$9:$A$108,MATCH('Head to Head'!B27,'Names And Totals'!$B$9:$B$108,0)))</f>
        <v/>
      </c>
      <c r="B27" s="1502"/>
      <c r="C27" s="1207" t="str">
        <f>IF(B27="","",INDEX('Names And Totals'!$E$9:$E$108,MATCH('Head to Head'!B27,'Names And Totals'!$B$9:$B$108,0)))</f>
        <v/>
      </c>
      <c r="D27" s="1414" t="str">
        <f>IF(B27="","",IF(AA27="DQ","DQ",IF(AA27="TO","TO",IF(AA27="NV","NV",IF(AA27="","",RANK(AA27,$AA$12:$AA$507,0))))))</f>
        <v/>
      </c>
      <c r="E27" s="861" t="str">
        <f>IF(AB27="","",IF(AD27="DQ","DQ",IF(AB27="TO","TO",IF(Y27="","",RANK(AB27,$AB$12:$AB$507,0)))))</f>
        <v/>
      </c>
      <c r="F27" s="861" t="str">
        <f>IF(AC27="","",IF(AD27="DQ","DQ",IF(AC27="TO","TO",IF(Y27="","",RANK(AC27,$AC$12:$AC$507,0)))))</f>
        <v/>
      </c>
      <c r="G27" s="47" t="s">
        <v>7</v>
      </c>
      <c r="H27" s="243"/>
      <c r="I27" s="240"/>
      <c r="J27" s="244"/>
      <c r="K27" s="193" t="str">
        <f>IF($B$27="","",IF($H$27="TO","TO",IF(H27+I27+J27=0,"",(H27*60+I27+J27/100))))</f>
        <v/>
      </c>
      <c r="L27" s="60" t="str">
        <f>IF(B27="","",MAX(K27:K31)-MIN(K27:K31))</f>
        <v/>
      </c>
      <c r="M27" s="60" t="str">
        <f>IF(K27="","",ABS(K27-L28))</f>
        <v/>
      </c>
      <c r="N27" s="151" t="str">
        <f>IF(M27="","",RANK(M27,M27:M31))</f>
        <v/>
      </c>
      <c r="O27" s="60" t="str">
        <f>IF(K27="","",IF(N27=1,"",K27))</f>
        <v/>
      </c>
      <c r="P27" s="62" t="str">
        <f>IF(B27="","",MAX(O27:O31)-MIN(O27:O31))</f>
        <v/>
      </c>
      <c r="Q27" s="62" t="str">
        <f>IF(O27="","",ABS(O27-P28))</f>
        <v/>
      </c>
      <c r="R27" s="152" t="str">
        <f>IF(Q27="","",RANK(Q27,Q27:Q31))</f>
        <v/>
      </c>
      <c r="S27" s="62" t="str">
        <f>IF(Q27="","",IF(R27=1,"",K27))</f>
        <v/>
      </c>
      <c r="T27" s="63" t="str">
        <f>IF(B27="","",MAX(S27:S31)-MIN(S27:S31))</f>
        <v/>
      </c>
      <c r="U27" s="63" t="str">
        <f>IF(S27="","",ABS(S27-T28))</f>
        <v/>
      </c>
      <c r="V27" s="153" t="str">
        <f>IF(U27="","",RANK(U27,U27:U31))</f>
        <v/>
      </c>
      <c r="W27" s="63" t="str">
        <f>IF(V27="","",IF(V27=1,"",S27))</f>
        <v/>
      </c>
      <c r="X27" s="64" t="str">
        <f>IF(B27="","",MAX(W27:W31)-MIN(W27:W31))</f>
        <v/>
      </c>
      <c r="Y27" s="154" t="str">
        <f>IF(B27="","",K27)</f>
        <v/>
      </c>
      <c r="Z27" s="805" t="str">
        <f>IF(B27="","",IF(AD27="DQ","DQ",IF(K27="TO","TO",IF(K27="","",IF(K28="",Y27,IF(K29="",Y28,IF(K30="",Y29,IF(K31="",Y30,Y31))))))))</f>
        <v/>
      </c>
      <c r="AA27" s="1505" t="str">
        <f>IF(B27="","",IF(AD27="DQ","DQ",IF(Z27="TO","TO",IF(Z27="","",IF(Z27="NV","NV",IF((20-(Z27-$AA$3))&gt;0,(20-(Z27-$AA$3)),0))))))</f>
        <v/>
      </c>
      <c r="AB27" s="805" t="str">
        <f>IF(B27="","",IF(AA27="","",IF(C27="Female","",AA27)))</f>
        <v/>
      </c>
      <c r="AC27" s="805" t="str">
        <f>IF(B27="","",IF(AA27="","",IF(C27="Male","",AA27)))</f>
        <v/>
      </c>
      <c r="AD27" s="847"/>
    </row>
    <row r="28" spans="1:30" x14ac:dyDescent="0.2">
      <c r="A28" s="868"/>
      <c r="B28" s="1503"/>
      <c r="C28" s="1208"/>
      <c r="D28" s="1415"/>
      <c r="E28" s="862"/>
      <c r="F28" s="862"/>
      <c r="G28" s="16" t="s">
        <v>4</v>
      </c>
      <c r="H28" s="210"/>
      <c r="I28" s="211"/>
      <c r="J28" s="231"/>
      <c r="K28" s="171" t="str">
        <f t="shared" ref="K28:K31" si="10">IF($B$27="","",IF($H$27="TO","TO",IF(H28+I28+J28=0,"",(H28*60+I28+J28/100))))</f>
        <v/>
      </c>
      <c r="L28" s="52" t="str">
        <f>IF(B27="","",AVERAGE(K27:K31))</f>
        <v/>
      </c>
      <c r="M28" s="52" t="str">
        <f>IF(K28="","",ABS(K28-L28))</f>
        <v/>
      </c>
      <c r="N28" s="156" t="str">
        <f>IF(M28="","",RANK(M28,M27:M31))</f>
        <v/>
      </c>
      <c r="O28" s="157" t="str">
        <f t="shared" ref="O28:O31" si="11">IF(K28="","",IF(N28=1,"",K28))</f>
        <v/>
      </c>
      <c r="P28" s="53" t="str">
        <f>IF(B27="","",AVERAGE(O27:O31))</f>
        <v/>
      </c>
      <c r="Q28" s="53" t="str">
        <f>IF(O28="","",ABS(O28-P28))</f>
        <v/>
      </c>
      <c r="R28" s="158" t="str">
        <f>IF(Q28="","",RANK(Q28,Q27:Q31))</f>
        <v/>
      </c>
      <c r="S28" s="159" t="str">
        <f t="shared" ref="S28:S31" si="12">IF(Q28="","",IF(R28=1,"",K28))</f>
        <v/>
      </c>
      <c r="T28" s="54" t="str">
        <f>IF(B27="","",AVERAGE(S27:S31))</f>
        <v/>
      </c>
      <c r="U28" s="54" t="str">
        <f>IF(S28="","",ABS(S28-T28))</f>
        <v/>
      </c>
      <c r="V28" s="160" t="str">
        <f>IF(U28="","",RANK(U28,U27:U31))</f>
        <v/>
      </c>
      <c r="W28" s="161" t="str">
        <f t="shared" ref="W28:W31" si="13">IF(V28="","",IF(V28=1,"",S28))</f>
        <v/>
      </c>
      <c r="X28" s="55" t="str">
        <f>IF(B27="","",AVERAGE(W27:W31))</f>
        <v/>
      </c>
      <c r="Y28" s="162" t="str">
        <f>IF(B27="","",IF(L27&lt;0.5,L28,"NV"))</f>
        <v/>
      </c>
      <c r="Z28" s="806"/>
      <c r="AA28" s="1506"/>
      <c r="AB28" s="806"/>
      <c r="AC28" s="806"/>
      <c r="AD28" s="847"/>
    </row>
    <row r="29" spans="1:30" x14ac:dyDescent="0.2">
      <c r="A29" s="868"/>
      <c r="B29" s="1503"/>
      <c r="C29" s="1208"/>
      <c r="D29" s="1415"/>
      <c r="E29" s="862"/>
      <c r="F29" s="862"/>
      <c r="G29" s="16" t="s">
        <v>8</v>
      </c>
      <c r="H29" s="210"/>
      <c r="I29" s="211"/>
      <c r="J29" s="231"/>
      <c r="K29" s="171" t="str">
        <f t="shared" si="10"/>
        <v/>
      </c>
      <c r="L29" s="52"/>
      <c r="M29" s="52" t="str">
        <f>IF(K29="","",ABS(K29-L28))</f>
        <v/>
      </c>
      <c r="N29" s="156" t="str">
        <f>IF(M29="","",RANK(M29,M27:M31))</f>
        <v/>
      </c>
      <c r="O29" s="157" t="str">
        <f t="shared" si="11"/>
        <v/>
      </c>
      <c r="P29" s="53"/>
      <c r="Q29" s="53" t="str">
        <f>IF(O29="","",ABS(O29-P28))</f>
        <v/>
      </c>
      <c r="R29" s="158" t="str">
        <f>IF(Q29="","",RANK(Q29,Q27:Q31))</f>
        <v/>
      </c>
      <c r="S29" s="159" t="str">
        <f t="shared" si="12"/>
        <v/>
      </c>
      <c r="T29" s="54"/>
      <c r="U29" s="54" t="str">
        <f>IF(S29="","",ABS(S29-T28))</f>
        <v/>
      </c>
      <c r="V29" s="160" t="str">
        <f>IF(U29="","",RANK(U29,U27:U31))</f>
        <v/>
      </c>
      <c r="W29" s="161" t="str">
        <f t="shared" si="13"/>
        <v/>
      </c>
      <c r="X29" s="55"/>
      <c r="Y29" s="162" t="str">
        <f>IF(B27="","",IF(L27&lt;0.5,L28,IF(P27&lt;0.5,P28,"NV")))</f>
        <v/>
      </c>
      <c r="Z29" s="806"/>
      <c r="AA29" s="1506"/>
      <c r="AB29" s="806"/>
      <c r="AC29" s="806"/>
      <c r="AD29" s="847"/>
    </row>
    <row r="30" spans="1:30" x14ac:dyDescent="0.2">
      <c r="A30" s="868"/>
      <c r="B30" s="1503"/>
      <c r="C30" s="1208"/>
      <c r="D30" s="1415"/>
      <c r="E30" s="862"/>
      <c r="F30" s="862"/>
      <c r="G30" s="16" t="s">
        <v>5</v>
      </c>
      <c r="H30" s="210"/>
      <c r="I30" s="211"/>
      <c r="J30" s="231"/>
      <c r="K30" s="171" t="str">
        <f t="shared" si="10"/>
        <v/>
      </c>
      <c r="L30" s="52"/>
      <c r="M30" s="52" t="str">
        <f>IF(K30="","",ABS(K30-L28))</f>
        <v/>
      </c>
      <c r="N30" s="156" t="str">
        <f>IF(M30="","",RANK(M30,M27:M31))</f>
        <v/>
      </c>
      <c r="O30" s="157" t="str">
        <f t="shared" si="11"/>
        <v/>
      </c>
      <c r="P30" s="53"/>
      <c r="Q30" s="53" t="str">
        <f>IF(O30="","",ABS(O30-P28))</f>
        <v/>
      </c>
      <c r="R30" s="158" t="str">
        <f>IF(Q30="","",RANK(Q30,Q27:Q31))</f>
        <v/>
      </c>
      <c r="S30" s="159" t="str">
        <f t="shared" si="12"/>
        <v/>
      </c>
      <c r="T30" s="54"/>
      <c r="U30" s="54" t="str">
        <f>IF(S30="","",ABS(S30-T28))</f>
        <v/>
      </c>
      <c r="V30" s="160" t="str">
        <f>IF(U30="","",RANK(U30,U27:U31))</f>
        <v/>
      </c>
      <c r="W30" s="161" t="str">
        <f t="shared" si="13"/>
        <v/>
      </c>
      <c r="X30" s="55"/>
      <c r="Y30" s="162" t="str">
        <f>IF(B27="","",IF(P27=0,L28,IF(P27&lt;0.5,P28,IF(T27&lt;0.5,T28,"NV"))))</f>
        <v/>
      </c>
      <c r="Z30" s="806"/>
      <c r="AA30" s="1506"/>
      <c r="AB30" s="806"/>
      <c r="AC30" s="806"/>
      <c r="AD30" s="847"/>
    </row>
    <row r="31" spans="1:30" ht="16" thickBot="1" x14ac:dyDescent="0.25">
      <c r="A31" s="869"/>
      <c r="B31" s="1504"/>
      <c r="C31" s="1209"/>
      <c r="D31" s="1416"/>
      <c r="E31" s="863"/>
      <c r="F31" s="863"/>
      <c r="G31" s="46" t="s">
        <v>6</v>
      </c>
      <c r="H31" s="245"/>
      <c r="I31" s="246"/>
      <c r="J31" s="247"/>
      <c r="K31" s="194" t="str">
        <f t="shared" si="10"/>
        <v/>
      </c>
      <c r="L31" s="56"/>
      <c r="M31" s="56" t="str">
        <f>IF(K31="","",ABS(K31-L28))</f>
        <v/>
      </c>
      <c r="N31" s="164" t="str">
        <f>IF(M31="","",RANK(M31,M27:M31))</f>
        <v/>
      </c>
      <c r="O31" s="165" t="str">
        <f t="shared" si="11"/>
        <v/>
      </c>
      <c r="P31" s="57"/>
      <c r="Q31" s="57" t="str">
        <f>IF(O31="","",ABS(O31-P28))</f>
        <v/>
      </c>
      <c r="R31" s="166" t="str">
        <f>IF(Q31="","",RANK(Q31,Q27:Q31))</f>
        <v/>
      </c>
      <c r="S31" s="167" t="str">
        <f t="shared" si="12"/>
        <v/>
      </c>
      <c r="T31" s="58"/>
      <c r="U31" s="58" t="str">
        <f>IF(S31="","",ABS(S31-T28))</f>
        <v/>
      </c>
      <c r="V31" s="168" t="str">
        <f>IF(U31="","",RANK(U31,U27:U31))</f>
        <v/>
      </c>
      <c r="W31" s="169" t="str">
        <f t="shared" si="13"/>
        <v/>
      </c>
      <c r="X31" s="59"/>
      <c r="Y31" s="170" t="str">
        <f>IF(B27="","",IF(T27&lt;0.5,TRIMMEAN(K27:K31,0.4),IF(X27&lt;0.5,X28,"NV")))</f>
        <v/>
      </c>
      <c r="Z31" s="807"/>
      <c r="AA31" s="1507"/>
      <c r="AB31" s="807"/>
      <c r="AC31" s="807"/>
      <c r="AD31" s="847"/>
    </row>
    <row r="32" spans="1:30" x14ac:dyDescent="0.2">
      <c r="A32" s="1241" t="str">
        <f>IF(B32="","",INDEX('Names And Totals'!$A$9:$A$108,MATCH('Head to Head'!B32,'Names And Totals'!$B$9:$B$108,0)))</f>
        <v/>
      </c>
      <c r="B32" s="1496"/>
      <c r="C32" s="1215" t="str">
        <f>IF(B32="","",INDEX('Names And Totals'!$E$9:$E$108,MATCH('Head to Head'!B32,'Names And Totals'!$B$9:$B$108,0)))</f>
        <v/>
      </c>
      <c r="D32" s="1431" t="str">
        <f>IF(B32="","",IF(AA32="DQ","DQ",IF(AA32="TO","TO",IF(AA32="NV","NV",IF(AA32="","",RANK(AA32,$AA$12:$AA$507,0))))))</f>
        <v/>
      </c>
      <c r="E32" s="883" t="str">
        <f>IF(AB32="","",IF(AD32="DQ","DQ",IF(AB32="TO","TO",IF(Y32="","",RANK(AB32,$AB$12:$AB$507,0)))))</f>
        <v/>
      </c>
      <c r="F32" s="883" t="str">
        <f>IF(AC32="","",IF(AD32="DQ","DQ",IF(AC32="TO","TO",IF(Y32="","",RANK(AC32,$AC$12:$AC$507,0)))))</f>
        <v/>
      </c>
      <c r="G32" s="18" t="s">
        <v>7</v>
      </c>
      <c r="H32" s="235"/>
      <c r="I32" s="241"/>
      <c r="J32" s="236"/>
      <c r="K32" s="150" t="str">
        <f>IF($B$32="","",IF($H$32="TO","TO",IF(H32+I32+J32=0,"",(H32*60+I32+J32/100))))</f>
        <v/>
      </c>
      <c r="L32" s="60" t="str">
        <f>IF(B32="","",MAX(K32:K36)-MIN(K32:K36))</f>
        <v/>
      </c>
      <c r="M32" s="60" t="str">
        <f>IF(K32="","",ABS(K32-L33))</f>
        <v/>
      </c>
      <c r="N32" s="151" t="str">
        <f>IF(M32="","",RANK(M32,M32:M36))</f>
        <v/>
      </c>
      <c r="O32" s="60" t="str">
        <f>IF(K32="","",IF(N32=1,"",K32))</f>
        <v/>
      </c>
      <c r="P32" s="62" t="str">
        <f>IF(B32="","",MAX(O32:O36)-MIN(O32:O36))</f>
        <v/>
      </c>
      <c r="Q32" s="62" t="str">
        <f>IF(O32="","",ABS(O32-P33))</f>
        <v/>
      </c>
      <c r="R32" s="152" t="str">
        <f>IF(Q32="","",RANK(Q32,Q32:Q36))</f>
        <v/>
      </c>
      <c r="S32" s="62" t="str">
        <f>IF(Q32="","",IF(R32=1,"",K32))</f>
        <v/>
      </c>
      <c r="T32" s="63" t="str">
        <f>IF(B32="","",MAX(S32:S36)-MIN(S32:S36))</f>
        <v/>
      </c>
      <c r="U32" s="63" t="str">
        <f>IF(S32="","",ABS(S32-T33))</f>
        <v/>
      </c>
      <c r="V32" s="153" t="str">
        <f>IF(U32="","",RANK(U32,U32:U36))</f>
        <v/>
      </c>
      <c r="W32" s="63" t="str">
        <f>IF(V32="","",IF(V32=1,"",S32))</f>
        <v/>
      </c>
      <c r="X32" s="64" t="str">
        <f>IF(B32="","",MAX(W32:W36)-MIN(W32:W36))</f>
        <v/>
      </c>
      <c r="Y32" s="154" t="str">
        <f>IF(B32="","",K32)</f>
        <v/>
      </c>
      <c r="Z32" s="802" t="str">
        <f>IF(B32="","",IF(AD32="DQ","DQ",IF(K32="TO","TO",IF(K32="","",IF(K33="",Y32,IF(K34="",Y33,IF(K35="",Y34,IF(K36="",Y35,Y36))))))))</f>
        <v/>
      </c>
      <c r="AA32" s="1499" t="str">
        <f>IF(B32="","",IF(AD32="DQ","DQ",IF(Z32="TO","TO",IF(Z32="","",IF(Z32="NV","NV",IF((20-(Z32-$AA$3))&gt;0,(20-(Z32-$AA$3)),0))))))</f>
        <v/>
      </c>
      <c r="AB32" s="802" t="str">
        <f>IF(B32="","",IF(AA32="","",IF(C32="Female","",AA32)))</f>
        <v/>
      </c>
      <c r="AC32" s="802" t="str">
        <f>IF(B32="","",IF(AA32="","",IF(C32="Male","",AA32)))</f>
        <v/>
      </c>
      <c r="AD32" s="1018"/>
    </row>
    <row r="33" spans="1:30" x14ac:dyDescent="0.2">
      <c r="A33" s="871"/>
      <c r="B33" s="1497"/>
      <c r="C33" s="1216"/>
      <c r="D33" s="859"/>
      <c r="E33" s="884"/>
      <c r="F33" s="884"/>
      <c r="G33" s="13" t="s">
        <v>4</v>
      </c>
      <c r="H33" s="208"/>
      <c r="I33" s="209"/>
      <c r="J33" s="227"/>
      <c r="K33" s="155" t="str">
        <f t="shared" ref="K33:K36" si="14">IF($B$32="","",IF($H$32="TO","TO",IF(H33+I33+J33=0,"",(H33*60+I33+J33/100))))</f>
        <v/>
      </c>
      <c r="L33" s="52" t="str">
        <f>IF(B32="","",AVERAGE(K32:K36))</f>
        <v/>
      </c>
      <c r="M33" s="52" t="str">
        <f>IF(K33="","",ABS(K33-L33))</f>
        <v/>
      </c>
      <c r="N33" s="156" t="str">
        <f>IF(M33="","",RANK(M33,M32:M36))</f>
        <v/>
      </c>
      <c r="O33" s="157" t="str">
        <f t="shared" ref="O33:O36" si="15">IF(K33="","",IF(N33=1,"",K33))</f>
        <v/>
      </c>
      <c r="P33" s="53" t="str">
        <f>IF(B32="","",AVERAGE(O32:O36))</f>
        <v/>
      </c>
      <c r="Q33" s="53" t="str">
        <f>IF(O33="","",ABS(O33-P33))</f>
        <v/>
      </c>
      <c r="R33" s="158" t="str">
        <f>IF(Q33="","",RANK(Q33,Q32:Q36))</f>
        <v/>
      </c>
      <c r="S33" s="159" t="str">
        <f t="shared" ref="S33:S36" si="16">IF(Q33="","",IF(R33=1,"",K33))</f>
        <v/>
      </c>
      <c r="T33" s="54" t="str">
        <f>IF(B32="","",AVERAGE(S32:S36))</f>
        <v/>
      </c>
      <c r="U33" s="54" t="str">
        <f>IF(S33="","",ABS(S33-T33))</f>
        <v/>
      </c>
      <c r="V33" s="160" t="str">
        <f>IF(U33="","",RANK(U33,U32:U36))</f>
        <v/>
      </c>
      <c r="W33" s="161" t="str">
        <f t="shared" ref="W33:W36" si="17">IF(V33="","",IF(V33=1,"",S33))</f>
        <v/>
      </c>
      <c r="X33" s="55" t="str">
        <f>IF(B32="","",AVERAGE(W32:W36))</f>
        <v/>
      </c>
      <c r="Y33" s="162" t="str">
        <f>IF(B32="","",IF(L32&lt;0.5,L33,"NV"))</f>
        <v/>
      </c>
      <c r="Z33" s="803"/>
      <c r="AA33" s="1500"/>
      <c r="AB33" s="803"/>
      <c r="AC33" s="803"/>
      <c r="AD33" s="1019"/>
    </row>
    <row r="34" spans="1:30" x14ac:dyDescent="0.2">
      <c r="A34" s="871"/>
      <c r="B34" s="1497"/>
      <c r="C34" s="1216"/>
      <c r="D34" s="859"/>
      <c r="E34" s="884"/>
      <c r="F34" s="884"/>
      <c r="G34" s="13" t="s">
        <v>8</v>
      </c>
      <c r="H34" s="208"/>
      <c r="I34" s="209"/>
      <c r="J34" s="227"/>
      <c r="K34" s="155" t="str">
        <f t="shared" si="14"/>
        <v/>
      </c>
      <c r="L34" s="52"/>
      <c r="M34" s="52" t="str">
        <f>IF(K34="","",ABS(K34-L33))</f>
        <v/>
      </c>
      <c r="N34" s="156" t="str">
        <f>IF(M34="","",RANK(M34,M32:M36))</f>
        <v/>
      </c>
      <c r="O34" s="157" t="str">
        <f t="shared" si="15"/>
        <v/>
      </c>
      <c r="P34" s="53"/>
      <c r="Q34" s="53" t="str">
        <f>IF(O34="","",ABS(O34-P33))</f>
        <v/>
      </c>
      <c r="R34" s="158" t="str">
        <f>IF(Q34="","",RANK(Q34,Q32:Q36))</f>
        <v/>
      </c>
      <c r="S34" s="159" t="str">
        <f t="shared" si="16"/>
        <v/>
      </c>
      <c r="T34" s="54"/>
      <c r="U34" s="54" t="str">
        <f>IF(S34="","",ABS(S34-T33))</f>
        <v/>
      </c>
      <c r="V34" s="160" t="str">
        <f>IF(U34="","",RANK(U34,U32:U36))</f>
        <v/>
      </c>
      <c r="W34" s="161" t="str">
        <f t="shared" si="17"/>
        <v/>
      </c>
      <c r="X34" s="55"/>
      <c r="Y34" s="162" t="str">
        <f>IF(B32="","",IF(L32&lt;0.5,L33,IF(P32&lt;0.5,P33,"NV")))</f>
        <v/>
      </c>
      <c r="Z34" s="803"/>
      <c r="AA34" s="1500"/>
      <c r="AB34" s="803"/>
      <c r="AC34" s="803"/>
      <c r="AD34" s="1019"/>
    </row>
    <row r="35" spans="1:30" x14ac:dyDescent="0.2">
      <c r="A35" s="871"/>
      <c r="B35" s="1497"/>
      <c r="C35" s="1216"/>
      <c r="D35" s="859"/>
      <c r="E35" s="884"/>
      <c r="F35" s="884"/>
      <c r="G35" s="13" t="s">
        <v>5</v>
      </c>
      <c r="H35" s="208"/>
      <c r="I35" s="209"/>
      <c r="J35" s="227"/>
      <c r="K35" s="155" t="str">
        <f t="shared" si="14"/>
        <v/>
      </c>
      <c r="L35" s="52"/>
      <c r="M35" s="52" t="str">
        <f>IF(K35="","",ABS(K35-L33))</f>
        <v/>
      </c>
      <c r="N35" s="156" t="str">
        <f>IF(M35="","",RANK(M35,M32:M36))</f>
        <v/>
      </c>
      <c r="O35" s="157" t="str">
        <f t="shared" si="15"/>
        <v/>
      </c>
      <c r="P35" s="53"/>
      <c r="Q35" s="53" t="str">
        <f>IF(O35="","",ABS(O35-P33))</f>
        <v/>
      </c>
      <c r="R35" s="158" t="str">
        <f>IF(Q35="","",RANK(Q35,Q32:Q36))</f>
        <v/>
      </c>
      <c r="S35" s="159" t="str">
        <f t="shared" si="16"/>
        <v/>
      </c>
      <c r="T35" s="54"/>
      <c r="U35" s="54" t="str">
        <f>IF(S35="","",ABS(S35-T33))</f>
        <v/>
      </c>
      <c r="V35" s="160" t="str">
        <f>IF(U35="","",RANK(U35,U32:U36))</f>
        <v/>
      </c>
      <c r="W35" s="161" t="str">
        <f t="shared" si="17"/>
        <v/>
      </c>
      <c r="X35" s="55"/>
      <c r="Y35" s="162" t="str">
        <f>IF(B32="","",IF(P32=0,L33,IF(P32&lt;0.5,P33,IF(T32&lt;0.5,T33,"NV"))))</f>
        <v/>
      </c>
      <c r="Z35" s="803"/>
      <c r="AA35" s="1500"/>
      <c r="AB35" s="803"/>
      <c r="AC35" s="803"/>
      <c r="AD35" s="1019"/>
    </row>
    <row r="36" spans="1:30" ht="16" thickBot="1" x14ac:dyDescent="0.25">
      <c r="A36" s="879"/>
      <c r="B36" s="1498"/>
      <c r="C36" s="1217"/>
      <c r="D36" s="1419"/>
      <c r="E36" s="885"/>
      <c r="F36" s="885"/>
      <c r="G36" s="19" t="s">
        <v>6</v>
      </c>
      <c r="H36" s="212"/>
      <c r="I36" s="213"/>
      <c r="J36" s="242"/>
      <c r="K36" s="163" t="str">
        <f t="shared" si="14"/>
        <v/>
      </c>
      <c r="L36" s="56"/>
      <c r="M36" s="56" t="str">
        <f>IF(K36="","",ABS(K36-L33))</f>
        <v/>
      </c>
      <c r="N36" s="164" t="str">
        <f>IF(M36="","",RANK(M36,M32:M36))</f>
        <v/>
      </c>
      <c r="O36" s="165" t="str">
        <f t="shared" si="15"/>
        <v/>
      </c>
      <c r="P36" s="57"/>
      <c r="Q36" s="57" t="str">
        <f>IF(O36="","",ABS(O36-P33))</f>
        <v/>
      </c>
      <c r="R36" s="166" t="str">
        <f>IF(Q36="","",RANK(Q36,Q32:Q36))</f>
        <v/>
      </c>
      <c r="S36" s="167" t="str">
        <f t="shared" si="16"/>
        <v/>
      </c>
      <c r="T36" s="58"/>
      <c r="U36" s="58" t="str">
        <f>IF(S36="","",ABS(S36-T33))</f>
        <v/>
      </c>
      <c r="V36" s="168" t="str">
        <f>IF(U36="","",RANK(U36,U32:U36))</f>
        <v/>
      </c>
      <c r="W36" s="169" t="str">
        <f t="shared" si="17"/>
        <v/>
      </c>
      <c r="X36" s="59"/>
      <c r="Y36" s="170" t="str">
        <f>IF(B32="","",IF(T32&lt;0.5,TRIMMEAN(K32:K36,0.4),IF(X32&lt;0.5,X33,"NV")))</f>
        <v/>
      </c>
      <c r="Z36" s="804"/>
      <c r="AA36" s="1501"/>
      <c r="AB36" s="804"/>
      <c r="AC36" s="804"/>
      <c r="AD36" s="1020"/>
    </row>
    <row r="37" spans="1:30" x14ac:dyDescent="0.2">
      <c r="A37" s="867" t="str">
        <f>IF(B37="","",INDEX('Names And Totals'!$A$9:$A$108,MATCH('Head to Head'!B37,'Names And Totals'!$B$9:$B$108,0)))</f>
        <v/>
      </c>
      <c r="B37" s="1502"/>
      <c r="C37" s="1207" t="str">
        <f>IF(B37="","",INDEX('Names And Totals'!$E$9:$E$108,MATCH('Head to Head'!B37,'Names And Totals'!$B$9:$B$108,0)))</f>
        <v/>
      </c>
      <c r="D37" s="1414" t="str">
        <f>IF(B37="","",IF(AA37="DQ","DQ",IF(AA37="TO","TO",IF(AA37="NV","NV",IF(AA37="","",RANK(AA37,$AA$12:$AA$507,0))))))</f>
        <v/>
      </c>
      <c r="E37" s="861" t="str">
        <f>IF(AB37="","",IF(AD37="DQ","DQ",IF(AB37="TO","TO",IF(Y37="","",RANK(AB37,$AB$12:$AB$507,0)))))</f>
        <v/>
      </c>
      <c r="F37" s="861" t="str">
        <f>IF(AC37="","",IF(AD37="DQ","DQ",IF(AC37="TO","TO",IF(Y37="","",RANK(AC37,$AC$12:$AC$507,0)))))</f>
        <v/>
      </c>
      <c r="G37" s="47" t="s">
        <v>7</v>
      </c>
      <c r="H37" s="243"/>
      <c r="I37" s="240"/>
      <c r="J37" s="244"/>
      <c r="K37" s="193" t="str">
        <f>IF($B$37="","",IF($H$37="TO","TO",IF(H37+I37+J37=0,"",(H37*60+I37+J37/100))))</f>
        <v/>
      </c>
      <c r="L37" s="60" t="str">
        <f>IF(B37="","",MAX(K37:K41)-MIN(K37:K41))</f>
        <v/>
      </c>
      <c r="M37" s="60" t="str">
        <f>IF(K37="","",ABS(K37-L38))</f>
        <v/>
      </c>
      <c r="N37" s="151" t="str">
        <f>IF(M37="","",RANK(M37,M37:M41))</f>
        <v/>
      </c>
      <c r="O37" s="60" t="str">
        <f>IF(K37="","",IF(N37=1,"",K37))</f>
        <v/>
      </c>
      <c r="P37" s="62" t="str">
        <f>IF(B37="","",MAX(O37:O41)-MIN(O37:O41))</f>
        <v/>
      </c>
      <c r="Q37" s="62" t="str">
        <f>IF(O37="","",ABS(O37-P38))</f>
        <v/>
      </c>
      <c r="R37" s="152" t="str">
        <f>IF(Q37="","",RANK(Q37,Q37:Q41))</f>
        <v/>
      </c>
      <c r="S37" s="62" t="str">
        <f>IF(Q37="","",IF(R37=1,"",K37))</f>
        <v/>
      </c>
      <c r="T37" s="63" t="str">
        <f>IF(B37="","",MAX(S37:S41)-MIN(S37:S41))</f>
        <v/>
      </c>
      <c r="U37" s="63" t="str">
        <f>IF(S37="","",ABS(S37-T38))</f>
        <v/>
      </c>
      <c r="V37" s="153" t="str">
        <f>IF(U37="","",RANK(U37,U37:U41))</f>
        <v/>
      </c>
      <c r="W37" s="63" t="str">
        <f>IF(V37="","",IF(V37=1,"",S37))</f>
        <v/>
      </c>
      <c r="X37" s="64" t="str">
        <f>IF(B37="","",MAX(W37:W41)-MIN(W37:W41))</f>
        <v/>
      </c>
      <c r="Y37" s="154" t="str">
        <f>IF(B37="","",K37)</f>
        <v/>
      </c>
      <c r="Z37" s="805" t="str">
        <f>IF(B37="","",IF(AD37="DQ","DQ",IF(K37="TO","TO",IF(K37="","",IF(K38="",Y37,IF(K39="",Y38,IF(K40="",Y39,IF(K41="",Y40,Y41))))))))</f>
        <v/>
      </c>
      <c r="AA37" s="1505" t="str">
        <f>IF(B37="","",IF(AD37="DQ","DQ",IF(Z37="TO","TO",IF(Z37="","",IF(Z37="NV","NV",IF((20-(Z37-$AA$3))&gt;0,(20-(Z37-$AA$3)),0))))))</f>
        <v/>
      </c>
      <c r="AB37" s="805" t="str">
        <f>IF(B37="","",IF(AA37="","",IF(C37="Female","",AA37)))</f>
        <v/>
      </c>
      <c r="AC37" s="805" t="str">
        <f>IF(B37="","",IF(AA37="","",IF(C37="Male","",AA37)))</f>
        <v/>
      </c>
      <c r="AD37" s="847"/>
    </row>
    <row r="38" spans="1:30" x14ac:dyDescent="0.2">
      <c r="A38" s="868"/>
      <c r="B38" s="1503"/>
      <c r="C38" s="1208"/>
      <c r="D38" s="1415"/>
      <c r="E38" s="862"/>
      <c r="F38" s="862"/>
      <c r="G38" s="16" t="s">
        <v>4</v>
      </c>
      <c r="H38" s="210"/>
      <c r="I38" s="211"/>
      <c r="J38" s="231"/>
      <c r="K38" s="171" t="str">
        <f t="shared" ref="K38:K41" si="18">IF($B$37="","",IF($H$37="TO","TO",IF(H38+I38+J38=0,"",(H38*60+I38+J38/100))))</f>
        <v/>
      </c>
      <c r="L38" s="52" t="str">
        <f>IF(B37="","",AVERAGE(K37:K41))</f>
        <v/>
      </c>
      <c r="M38" s="52" t="str">
        <f>IF(K38="","",ABS(K38-L38))</f>
        <v/>
      </c>
      <c r="N38" s="156" t="str">
        <f>IF(M38="","",RANK(M38,M37:M41))</f>
        <v/>
      </c>
      <c r="O38" s="157" t="str">
        <f t="shared" ref="O38:O41" si="19">IF(K38="","",IF(N38=1,"",K38))</f>
        <v/>
      </c>
      <c r="P38" s="53" t="str">
        <f>IF(B37="","",AVERAGE(O37:O41))</f>
        <v/>
      </c>
      <c r="Q38" s="53" t="str">
        <f>IF(O38="","",ABS(O38-P38))</f>
        <v/>
      </c>
      <c r="R38" s="158" t="str">
        <f>IF(Q38="","",RANK(Q38,Q37:Q41))</f>
        <v/>
      </c>
      <c r="S38" s="159" t="str">
        <f t="shared" ref="S38:S41" si="20">IF(Q38="","",IF(R38=1,"",K38))</f>
        <v/>
      </c>
      <c r="T38" s="54" t="str">
        <f>IF(B37="","",AVERAGE(S37:S41))</f>
        <v/>
      </c>
      <c r="U38" s="54" t="str">
        <f>IF(S38="","",ABS(S38-T38))</f>
        <v/>
      </c>
      <c r="V38" s="160" t="str">
        <f>IF(U38="","",RANK(U38,U37:U41))</f>
        <v/>
      </c>
      <c r="W38" s="161" t="str">
        <f t="shared" ref="W38:W41" si="21">IF(V38="","",IF(V38=1,"",S38))</f>
        <v/>
      </c>
      <c r="X38" s="55" t="str">
        <f>IF(B37="","",AVERAGE(W37:W41))</f>
        <v/>
      </c>
      <c r="Y38" s="162" t="str">
        <f>IF(B37="","",IF(L37&lt;0.5,L38,"NV"))</f>
        <v/>
      </c>
      <c r="Z38" s="806"/>
      <c r="AA38" s="1506"/>
      <c r="AB38" s="806"/>
      <c r="AC38" s="806"/>
      <c r="AD38" s="847"/>
    </row>
    <row r="39" spans="1:30" x14ac:dyDescent="0.2">
      <c r="A39" s="868"/>
      <c r="B39" s="1503"/>
      <c r="C39" s="1208"/>
      <c r="D39" s="1415"/>
      <c r="E39" s="862"/>
      <c r="F39" s="862"/>
      <c r="G39" s="16" t="s">
        <v>8</v>
      </c>
      <c r="H39" s="210"/>
      <c r="I39" s="211"/>
      <c r="J39" s="231"/>
      <c r="K39" s="171" t="str">
        <f t="shared" si="18"/>
        <v/>
      </c>
      <c r="L39" s="52"/>
      <c r="M39" s="52" t="str">
        <f>IF(K39="","",ABS(K39-L38))</f>
        <v/>
      </c>
      <c r="N39" s="156" t="str">
        <f>IF(M39="","",RANK(M39,M37:M41))</f>
        <v/>
      </c>
      <c r="O39" s="157" t="str">
        <f t="shared" si="19"/>
        <v/>
      </c>
      <c r="P39" s="53"/>
      <c r="Q39" s="53" t="str">
        <f>IF(O39="","",ABS(O39-P38))</f>
        <v/>
      </c>
      <c r="R39" s="158" t="str">
        <f>IF(Q39="","",RANK(Q39,Q37:Q41))</f>
        <v/>
      </c>
      <c r="S39" s="159" t="str">
        <f t="shared" si="20"/>
        <v/>
      </c>
      <c r="T39" s="54"/>
      <c r="U39" s="54" t="str">
        <f>IF(S39="","",ABS(S39-T38))</f>
        <v/>
      </c>
      <c r="V39" s="160" t="str">
        <f>IF(U39="","",RANK(U39,U37:U41))</f>
        <v/>
      </c>
      <c r="W39" s="161" t="str">
        <f t="shared" si="21"/>
        <v/>
      </c>
      <c r="X39" s="55"/>
      <c r="Y39" s="162" t="str">
        <f>IF(B37="","",IF(L37&lt;0.5,L38,IF(P37&lt;0.5,P38,"NV")))</f>
        <v/>
      </c>
      <c r="Z39" s="806"/>
      <c r="AA39" s="1506"/>
      <c r="AB39" s="806"/>
      <c r="AC39" s="806"/>
      <c r="AD39" s="847"/>
    </row>
    <row r="40" spans="1:30" x14ac:dyDescent="0.2">
      <c r="A40" s="868"/>
      <c r="B40" s="1503"/>
      <c r="C40" s="1208"/>
      <c r="D40" s="1415"/>
      <c r="E40" s="862"/>
      <c r="F40" s="862"/>
      <c r="G40" s="16" t="s">
        <v>5</v>
      </c>
      <c r="H40" s="210"/>
      <c r="I40" s="211"/>
      <c r="J40" s="231"/>
      <c r="K40" s="171" t="str">
        <f t="shared" si="18"/>
        <v/>
      </c>
      <c r="L40" s="52"/>
      <c r="M40" s="52" t="str">
        <f>IF(K40="","",ABS(K40-L38))</f>
        <v/>
      </c>
      <c r="N40" s="156" t="str">
        <f>IF(M40="","",RANK(M40,M37:M41))</f>
        <v/>
      </c>
      <c r="O40" s="157" t="str">
        <f t="shared" si="19"/>
        <v/>
      </c>
      <c r="P40" s="53"/>
      <c r="Q40" s="53" t="str">
        <f>IF(O40="","",ABS(O40-P38))</f>
        <v/>
      </c>
      <c r="R40" s="158" t="str">
        <f>IF(Q40="","",RANK(Q40,Q37:Q41))</f>
        <v/>
      </c>
      <c r="S40" s="159" t="str">
        <f t="shared" si="20"/>
        <v/>
      </c>
      <c r="T40" s="54"/>
      <c r="U40" s="54" t="str">
        <f>IF(S40="","",ABS(S40-T38))</f>
        <v/>
      </c>
      <c r="V40" s="160" t="str">
        <f>IF(U40="","",RANK(U40,U37:U41))</f>
        <v/>
      </c>
      <c r="W40" s="161" t="str">
        <f t="shared" si="21"/>
        <v/>
      </c>
      <c r="X40" s="55"/>
      <c r="Y40" s="162" t="str">
        <f>IF(B37="","",IF(P37=0,L38,IF(P37&lt;0.5,P38,IF(T37&lt;0.5,T38,"NV"))))</f>
        <v/>
      </c>
      <c r="Z40" s="806"/>
      <c r="AA40" s="1506"/>
      <c r="AB40" s="806"/>
      <c r="AC40" s="806"/>
      <c r="AD40" s="847"/>
    </row>
    <row r="41" spans="1:30" ht="16" thickBot="1" x14ac:dyDescent="0.25">
      <c r="A41" s="869"/>
      <c r="B41" s="1504"/>
      <c r="C41" s="1209"/>
      <c r="D41" s="1416"/>
      <c r="E41" s="863"/>
      <c r="F41" s="863"/>
      <c r="G41" s="46" t="s">
        <v>6</v>
      </c>
      <c r="H41" s="245"/>
      <c r="I41" s="246"/>
      <c r="J41" s="247"/>
      <c r="K41" s="194" t="str">
        <f t="shared" si="18"/>
        <v/>
      </c>
      <c r="L41" s="56"/>
      <c r="M41" s="56" t="str">
        <f>IF(K41="","",ABS(K41-L38))</f>
        <v/>
      </c>
      <c r="N41" s="164" t="str">
        <f>IF(M41="","",RANK(M41,M37:M41))</f>
        <v/>
      </c>
      <c r="O41" s="165" t="str">
        <f t="shared" si="19"/>
        <v/>
      </c>
      <c r="P41" s="57"/>
      <c r="Q41" s="57" t="str">
        <f>IF(O41="","",ABS(O41-P38))</f>
        <v/>
      </c>
      <c r="R41" s="166" t="str">
        <f>IF(Q41="","",RANK(Q41,Q37:Q41))</f>
        <v/>
      </c>
      <c r="S41" s="167" t="str">
        <f t="shared" si="20"/>
        <v/>
      </c>
      <c r="T41" s="58"/>
      <c r="U41" s="58" t="str">
        <f>IF(S41="","",ABS(S41-T38))</f>
        <v/>
      </c>
      <c r="V41" s="168" t="str">
        <f>IF(U41="","",RANK(U41,U37:U41))</f>
        <v/>
      </c>
      <c r="W41" s="169" t="str">
        <f t="shared" si="21"/>
        <v/>
      </c>
      <c r="X41" s="59"/>
      <c r="Y41" s="170" t="str">
        <f>IF(B37="","",IF(T37&lt;0.5,TRIMMEAN(K37:K41,0.4),IF(X37&lt;0.5,X38,"NV")))</f>
        <v/>
      </c>
      <c r="Z41" s="807"/>
      <c r="AA41" s="1507"/>
      <c r="AB41" s="807"/>
      <c r="AC41" s="807"/>
      <c r="AD41" s="847"/>
    </row>
    <row r="42" spans="1:30" x14ac:dyDescent="0.2">
      <c r="A42" s="1241" t="str">
        <f>IF(B42="","",INDEX('Names And Totals'!$A$9:$A$108,MATCH('Head to Head'!B42,'Names And Totals'!$B$9:$B$108,0)))</f>
        <v/>
      </c>
      <c r="B42" s="1496"/>
      <c r="C42" s="1215" t="str">
        <f>IF(B42="","",INDEX('Names And Totals'!$E$9:$E$108,MATCH('Head to Head'!B42,'Names And Totals'!$B$9:$B$108,0)))</f>
        <v/>
      </c>
      <c r="D42" s="1431" t="str">
        <f>IF(B42="","",IF(AA42="DQ","DQ",IF(AA42="TO","TO",IF(AA42="NV","NV",IF(AA42="","",RANK(AA42,$AA$12:$AA$507,0))))))</f>
        <v/>
      </c>
      <c r="E42" s="883" t="str">
        <f>IF(AB42="","",IF(AD42="DQ","DQ",IF(AB42="TO","TO",IF(Y42="","",RANK(AB42,$AB$12:$AB$507,0)))))</f>
        <v/>
      </c>
      <c r="F42" s="883" t="str">
        <f>IF(AC42="","",IF(AD42="DQ","DQ",IF(AC42="TO","TO",IF(Y42="","",RANK(AC42,$AC$12:$AC$507,0)))))</f>
        <v/>
      </c>
      <c r="G42" s="18" t="s">
        <v>7</v>
      </c>
      <c r="H42" s="235"/>
      <c r="I42" s="241"/>
      <c r="J42" s="236"/>
      <c r="K42" s="150" t="str">
        <f>IF($B$42="","",IF($H$42="TO","TO",IF(H42+I42+J42=0,"",(H42*60+I42+J42/100))))</f>
        <v/>
      </c>
      <c r="L42" s="60" t="str">
        <f>IF(B42="","",MAX(K42:K46)-MIN(K42:K46))</f>
        <v/>
      </c>
      <c r="M42" s="60" t="str">
        <f>IF(K42="","",ABS(K42-L43))</f>
        <v/>
      </c>
      <c r="N42" s="151" t="str">
        <f>IF(M42="","",RANK(M42,M42:M46))</f>
        <v/>
      </c>
      <c r="O42" s="60" t="str">
        <f>IF(K42="","",IF(N42=1,"",K42))</f>
        <v/>
      </c>
      <c r="P42" s="62" t="str">
        <f>IF(B42="","",MAX(O42:O46)-MIN(O42:O46))</f>
        <v/>
      </c>
      <c r="Q42" s="62" t="str">
        <f>IF(O42="","",ABS(O42-P43))</f>
        <v/>
      </c>
      <c r="R42" s="152" t="str">
        <f>IF(Q42="","",RANK(Q42,Q42:Q46))</f>
        <v/>
      </c>
      <c r="S42" s="62" t="str">
        <f>IF(Q42="","",IF(R42=1,"",K42))</f>
        <v/>
      </c>
      <c r="T42" s="63" t="str">
        <f>IF(B42="","",MAX(S42:S46)-MIN(S42:S46))</f>
        <v/>
      </c>
      <c r="U42" s="63" t="str">
        <f>IF(S42="","",ABS(S42-T43))</f>
        <v/>
      </c>
      <c r="V42" s="153" t="str">
        <f>IF(U42="","",RANK(U42,U42:U46))</f>
        <v/>
      </c>
      <c r="W42" s="63" t="str">
        <f>IF(V42="","",IF(V42=1,"",S42))</f>
        <v/>
      </c>
      <c r="X42" s="64" t="str">
        <f>IF(B42="","",MAX(W42:W46)-MIN(W42:W46))</f>
        <v/>
      </c>
      <c r="Y42" s="154" t="str">
        <f>IF(B42="","",K42)</f>
        <v/>
      </c>
      <c r="Z42" s="802" t="str">
        <f>IF(B42="","",IF(AD42="DQ","DQ",IF(K42="TO","TO",IF(K42="","",IF(K43="",Y42,IF(K44="",Y43,IF(K45="",Y44,IF(K46="",Y45,Y46))))))))</f>
        <v/>
      </c>
      <c r="AA42" s="1499" t="str">
        <f>IF(B42="","",IF(AD42="DQ","DQ",IF(Z42="TO","TO",IF(Z42="","",IF(Z42="NV","NV",IF((20-(Z42-$AA$3))&gt;0,(20-(Z42-$AA$3)),0))))))</f>
        <v/>
      </c>
      <c r="AB42" s="802" t="str">
        <f>IF(B42="","",IF(AA42="","",IF(C42="Female","",AA42)))</f>
        <v/>
      </c>
      <c r="AC42" s="802" t="str">
        <f>IF(B42="","",IF(AA42="","",IF(C42="Male","",AA42)))</f>
        <v/>
      </c>
      <c r="AD42" s="1018"/>
    </row>
    <row r="43" spans="1:30" x14ac:dyDescent="0.2">
      <c r="A43" s="871"/>
      <c r="B43" s="1497"/>
      <c r="C43" s="1216"/>
      <c r="D43" s="859"/>
      <c r="E43" s="884"/>
      <c r="F43" s="884"/>
      <c r="G43" s="13" t="s">
        <v>4</v>
      </c>
      <c r="H43" s="208"/>
      <c r="I43" s="209"/>
      <c r="J43" s="227"/>
      <c r="K43" s="155" t="str">
        <f t="shared" ref="K43:K46" si="22">IF($B$42="","",IF($H$42="TO","TO",IF(H43+I43+J43=0,"",(H43*60+I43+J43/100))))</f>
        <v/>
      </c>
      <c r="L43" s="52" t="str">
        <f>IF(B42="","",AVERAGE(K42:K46))</f>
        <v/>
      </c>
      <c r="M43" s="52" t="str">
        <f>IF(K43="","",ABS(K43-L43))</f>
        <v/>
      </c>
      <c r="N43" s="156" t="str">
        <f>IF(M43="","",RANK(M43,M42:M46))</f>
        <v/>
      </c>
      <c r="O43" s="157" t="str">
        <f t="shared" ref="O43:O46" si="23">IF(K43="","",IF(N43=1,"",K43))</f>
        <v/>
      </c>
      <c r="P43" s="53" t="str">
        <f>IF(B42="","",AVERAGE(O42:O46))</f>
        <v/>
      </c>
      <c r="Q43" s="53" t="str">
        <f>IF(O43="","",ABS(O43-P43))</f>
        <v/>
      </c>
      <c r="R43" s="158" t="str">
        <f>IF(Q43="","",RANK(Q43,Q42:Q46))</f>
        <v/>
      </c>
      <c r="S43" s="159" t="str">
        <f t="shared" ref="S43:S46" si="24">IF(Q43="","",IF(R43=1,"",K43))</f>
        <v/>
      </c>
      <c r="T43" s="54" t="str">
        <f>IF(B42="","",AVERAGE(S42:S46))</f>
        <v/>
      </c>
      <c r="U43" s="54" t="str">
        <f>IF(S43="","",ABS(S43-T43))</f>
        <v/>
      </c>
      <c r="V43" s="160" t="str">
        <f>IF(U43="","",RANK(U43,U42:U46))</f>
        <v/>
      </c>
      <c r="W43" s="161" t="str">
        <f t="shared" ref="W43:W46" si="25">IF(V43="","",IF(V43=1,"",S43))</f>
        <v/>
      </c>
      <c r="X43" s="55" t="str">
        <f>IF(B42="","",AVERAGE(W42:W46))</f>
        <v/>
      </c>
      <c r="Y43" s="162" t="str">
        <f>IF(B42="","",IF(L42&lt;0.5,L43,"NV"))</f>
        <v/>
      </c>
      <c r="Z43" s="803"/>
      <c r="AA43" s="1500"/>
      <c r="AB43" s="803"/>
      <c r="AC43" s="803"/>
      <c r="AD43" s="1019"/>
    </row>
    <row r="44" spans="1:30" x14ac:dyDescent="0.2">
      <c r="A44" s="871"/>
      <c r="B44" s="1497"/>
      <c r="C44" s="1216"/>
      <c r="D44" s="859"/>
      <c r="E44" s="884"/>
      <c r="F44" s="884"/>
      <c r="G44" s="13" t="s">
        <v>8</v>
      </c>
      <c r="H44" s="208"/>
      <c r="I44" s="209"/>
      <c r="J44" s="227"/>
      <c r="K44" s="155" t="str">
        <f t="shared" si="22"/>
        <v/>
      </c>
      <c r="L44" s="52"/>
      <c r="M44" s="52" t="str">
        <f>IF(K44="","",ABS(K44-L43))</f>
        <v/>
      </c>
      <c r="N44" s="156" t="str">
        <f>IF(M44="","",RANK(M44,M42:M46))</f>
        <v/>
      </c>
      <c r="O44" s="157" t="str">
        <f t="shared" si="23"/>
        <v/>
      </c>
      <c r="P44" s="53"/>
      <c r="Q44" s="53" t="str">
        <f>IF(O44="","",ABS(O44-P43))</f>
        <v/>
      </c>
      <c r="R44" s="158" t="str">
        <f>IF(Q44="","",RANK(Q44,Q42:Q46))</f>
        <v/>
      </c>
      <c r="S44" s="159" t="str">
        <f t="shared" si="24"/>
        <v/>
      </c>
      <c r="T44" s="54"/>
      <c r="U44" s="54" t="str">
        <f>IF(S44="","",ABS(S44-T43))</f>
        <v/>
      </c>
      <c r="V44" s="160" t="str">
        <f>IF(U44="","",RANK(U44,U42:U46))</f>
        <v/>
      </c>
      <c r="W44" s="161" t="str">
        <f t="shared" si="25"/>
        <v/>
      </c>
      <c r="X44" s="55"/>
      <c r="Y44" s="162" t="str">
        <f>IF(B42="","",IF(L42&lt;0.5,L43,IF(P42&lt;0.5,P43,"NV")))</f>
        <v/>
      </c>
      <c r="Z44" s="803"/>
      <c r="AA44" s="1500"/>
      <c r="AB44" s="803"/>
      <c r="AC44" s="803"/>
      <c r="AD44" s="1019"/>
    </row>
    <row r="45" spans="1:30" x14ac:dyDescent="0.2">
      <c r="A45" s="871"/>
      <c r="B45" s="1497"/>
      <c r="C45" s="1216"/>
      <c r="D45" s="859"/>
      <c r="E45" s="884"/>
      <c r="F45" s="884"/>
      <c r="G45" s="13" t="s">
        <v>5</v>
      </c>
      <c r="H45" s="208"/>
      <c r="I45" s="209"/>
      <c r="J45" s="227"/>
      <c r="K45" s="155" t="str">
        <f t="shared" si="22"/>
        <v/>
      </c>
      <c r="L45" s="52"/>
      <c r="M45" s="52" t="str">
        <f>IF(K45="","",ABS(K45-L43))</f>
        <v/>
      </c>
      <c r="N45" s="156" t="str">
        <f>IF(M45="","",RANK(M45,M42:M46))</f>
        <v/>
      </c>
      <c r="O45" s="157" t="str">
        <f t="shared" si="23"/>
        <v/>
      </c>
      <c r="P45" s="53"/>
      <c r="Q45" s="53" t="str">
        <f>IF(O45="","",ABS(O45-P43))</f>
        <v/>
      </c>
      <c r="R45" s="158" t="str">
        <f>IF(Q45="","",RANK(Q45,Q42:Q46))</f>
        <v/>
      </c>
      <c r="S45" s="159" t="str">
        <f t="shared" si="24"/>
        <v/>
      </c>
      <c r="T45" s="54"/>
      <c r="U45" s="54" t="str">
        <f>IF(S45="","",ABS(S45-T43))</f>
        <v/>
      </c>
      <c r="V45" s="160" t="str">
        <f>IF(U45="","",RANK(U45,U42:U46))</f>
        <v/>
      </c>
      <c r="W45" s="161" t="str">
        <f t="shared" si="25"/>
        <v/>
      </c>
      <c r="X45" s="55"/>
      <c r="Y45" s="162" t="str">
        <f>IF(B42="","",IF(P42=0,L43,IF(P42&lt;0.5,P43,IF(T42&lt;0.5,T43,"NV"))))</f>
        <v/>
      </c>
      <c r="Z45" s="803"/>
      <c r="AA45" s="1500"/>
      <c r="AB45" s="803"/>
      <c r="AC45" s="803"/>
      <c r="AD45" s="1019"/>
    </row>
    <row r="46" spans="1:30" ht="16" thickBot="1" x14ac:dyDescent="0.25">
      <c r="A46" s="879"/>
      <c r="B46" s="1498"/>
      <c r="C46" s="1217"/>
      <c r="D46" s="1419"/>
      <c r="E46" s="885"/>
      <c r="F46" s="885"/>
      <c r="G46" s="19" t="s">
        <v>6</v>
      </c>
      <c r="H46" s="212"/>
      <c r="I46" s="213"/>
      <c r="J46" s="242"/>
      <c r="K46" s="163" t="str">
        <f t="shared" si="22"/>
        <v/>
      </c>
      <c r="L46" s="56"/>
      <c r="M46" s="56" t="str">
        <f>IF(K46="","",ABS(K46-L43))</f>
        <v/>
      </c>
      <c r="N46" s="164" t="str">
        <f>IF(M46="","",RANK(M46,M42:M46))</f>
        <v/>
      </c>
      <c r="O46" s="165" t="str">
        <f t="shared" si="23"/>
        <v/>
      </c>
      <c r="P46" s="57"/>
      <c r="Q46" s="57" t="str">
        <f>IF(O46="","",ABS(O46-P43))</f>
        <v/>
      </c>
      <c r="R46" s="166" t="str">
        <f>IF(Q46="","",RANK(Q46,Q42:Q46))</f>
        <v/>
      </c>
      <c r="S46" s="167" t="str">
        <f t="shared" si="24"/>
        <v/>
      </c>
      <c r="T46" s="58"/>
      <c r="U46" s="58" t="str">
        <f>IF(S46="","",ABS(S46-T43))</f>
        <v/>
      </c>
      <c r="V46" s="168" t="str">
        <f>IF(U46="","",RANK(U46,U42:U46))</f>
        <v/>
      </c>
      <c r="W46" s="169" t="str">
        <f t="shared" si="25"/>
        <v/>
      </c>
      <c r="X46" s="59"/>
      <c r="Y46" s="170" t="str">
        <f>IF(B42="","",IF(T42&lt;0.5,TRIMMEAN(K42:K46,0.4),IF(X42&lt;0.5,X43,"NV")))</f>
        <v/>
      </c>
      <c r="Z46" s="804"/>
      <c r="AA46" s="1501"/>
      <c r="AB46" s="804"/>
      <c r="AC46" s="804"/>
      <c r="AD46" s="1020"/>
    </row>
    <row r="47" spans="1:30" x14ac:dyDescent="0.2">
      <c r="A47" s="867" t="str">
        <f>IF(B47="","",INDEX('Names And Totals'!$A$9:$A$108,MATCH('Head to Head'!B47,'Names And Totals'!$B$9:$B$108,0)))</f>
        <v/>
      </c>
      <c r="B47" s="1502"/>
      <c r="C47" s="1207" t="str">
        <f>IF(B47="","",INDEX('Names And Totals'!$E$9:$E$108,MATCH('Head to Head'!B47,'Names And Totals'!$B$9:$B$108,0)))</f>
        <v/>
      </c>
      <c r="D47" s="1414" t="str">
        <f>IF(B47="","",IF(AA47="DQ","DQ",IF(AA47="TO","TO",IF(AA47="NV","NV",IF(AA47="","",RANK(AA47,$AA$12:$AA$507,0))))))</f>
        <v/>
      </c>
      <c r="E47" s="861" t="str">
        <f>IF(AB47="","",IF(AD47="DQ","DQ",IF(AB47="TO","TO",IF(Y47="","",RANK(AB47,$AB$12:$AB$507,0)))))</f>
        <v/>
      </c>
      <c r="F47" s="861" t="str">
        <f>IF(AC47="","",IF(AD47="DQ","DQ",IF(AC47="TO","TO",IF(Y47="","",RANK(AC47,$AC$12:$AC$507,0)))))</f>
        <v/>
      </c>
      <c r="G47" s="47" t="s">
        <v>7</v>
      </c>
      <c r="H47" s="243"/>
      <c r="I47" s="240"/>
      <c r="J47" s="244"/>
      <c r="K47" s="193" t="str">
        <f>IF($B$47="","",IF($H$47="TO","TO",IF(H47+I47+J47=0,"",(H47*60+I47+J47/100))))</f>
        <v/>
      </c>
      <c r="L47" s="60" t="str">
        <f>IF(B47="","",MAX(K47:K51)-MIN(K47:K51))</f>
        <v/>
      </c>
      <c r="M47" s="60" t="str">
        <f>IF(K47="","",ABS(K47-L48))</f>
        <v/>
      </c>
      <c r="N47" s="151" t="str">
        <f>IF(M47="","",RANK(M47,M47:M51))</f>
        <v/>
      </c>
      <c r="O47" s="60" t="str">
        <f>IF(K47="","",IF(N47=1,"",K47))</f>
        <v/>
      </c>
      <c r="P47" s="62" t="str">
        <f>IF(B47="","",MAX(O47:O51)-MIN(O47:O51))</f>
        <v/>
      </c>
      <c r="Q47" s="62" t="str">
        <f>IF(O47="","",ABS(O47-P48))</f>
        <v/>
      </c>
      <c r="R47" s="152" t="str">
        <f>IF(Q47="","",RANK(Q47,Q47:Q51))</f>
        <v/>
      </c>
      <c r="S47" s="62" t="str">
        <f>IF(Q47="","",IF(R47=1,"",K47))</f>
        <v/>
      </c>
      <c r="T47" s="63" t="str">
        <f>IF(B47="","",MAX(S47:S51)-MIN(S47:S51))</f>
        <v/>
      </c>
      <c r="U47" s="63" t="str">
        <f>IF(S47="","",ABS(S47-T48))</f>
        <v/>
      </c>
      <c r="V47" s="153" t="str">
        <f>IF(U47="","",RANK(U47,U47:U51))</f>
        <v/>
      </c>
      <c r="W47" s="63" t="str">
        <f>IF(V47="","",IF(V47=1,"",S47))</f>
        <v/>
      </c>
      <c r="X47" s="64" t="str">
        <f>IF(B47="","",MAX(W47:W51)-MIN(W47:W51))</f>
        <v/>
      </c>
      <c r="Y47" s="154" t="str">
        <f>IF(B47="","",K47)</f>
        <v/>
      </c>
      <c r="Z47" s="805" t="str">
        <f>IF(B47="","",IF(AD47="DQ","DQ",IF(K47="TO","TO",IF(K47="","",IF(K48="",Y47,IF(K49="",Y48,IF(K50="",Y49,IF(K51="",Y50,Y51))))))))</f>
        <v/>
      </c>
      <c r="AA47" s="1505" t="str">
        <f>IF(B47="","",IF(AD47="DQ","DQ",IF(Z47="TO","TO",IF(Z47="","",IF(Z47="NV","NV",IF((20-(Z47-$AA$3))&gt;0,(20-(Z47-$AA$3)),0))))))</f>
        <v/>
      </c>
      <c r="AB47" s="805" t="str">
        <f>IF(B47="","",IF(AA47="","",IF(C47="Female","",AA47)))</f>
        <v/>
      </c>
      <c r="AC47" s="805" t="str">
        <f>IF(B47="","",IF(AA47="","",IF(C47="Male","",AA47)))</f>
        <v/>
      </c>
      <c r="AD47" s="847"/>
    </row>
    <row r="48" spans="1:30" x14ac:dyDescent="0.2">
      <c r="A48" s="868"/>
      <c r="B48" s="1503"/>
      <c r="C48" s="1208"/>
      <c r="D48" s="1415"/>
      <c r="E48" s="862"/>
      <c r="F48" s="862"/>
      <c r="G48" s="16" t="s">
        <v>4</v>
      </c>
      <c r="H48" s="210"/>
      <c r="I48" s="211"/>
      <c r="J48" s="231"/>
      <c r="K48" s="171" t="str">
        <f t="shared" ref="K48:K51" si="26">IF($B$47="","",IF($H$47="TO","TO",IF(H48+I48+J48=0,"",(H48*60+I48+J48/100))))</f>
        <v/>
      </c>
      <c r="L48" s="52" t="str">
        <f>IF(B47="","",AVERAGE(K47:K51))</f>
        <v/>
      </c>
      <c r="M48" s="52" t="str">
        <f>IF(K48="","",ABS(K48-L48))</f>
        <v/>
      </c>
      <c r="N48" s="156" t="str">
        <f>IF(M48="","",RANK(M48,M47:M51))</f>
        <v/>
      </c>
      <c r="O48" s="157" t="str">
        <f t="shared" ref="O48:O51" si="27">IF(K48="","",IF(N48=1,"",K48))</f>
        <v/>
      </c>
      <c r="P48" s="53" t="str">
        <f>IF(B47="","",AVERAGE(O47:O51))</f>
        <v/>
      </c>
      <c r="Q48" s="53" t="str">
        <f>IF(O48="","",ABS(O48-P48))</f>
        <v/>
      </c>
      <c r="R48" s="158" t="str">
        <f>IF(Q48="","",RANK(Q48,Q47:Q51))</f>
        <v/>
      </c>
      <c r="S48" s="159" t="str">
        <f t="shared" ref="S48:S51" si="28">IF(Q48="","",IF(R48=1,"",K48))</f>
        <v/>
      </c>
      <c r="T48" s="54" t="str">
        <f>IF(B47="","",AVERAGE(S47:S51))</f>
        <v/>
      </c>
      <c r="U48" s="54" t="str">
        <f>IF(S48="","",ABS(S48-T48))</f>
        <v/>
      </c>
      <c r="V48" s="160" t="str">
        <f>IF(U48="","",RANK(U48,U47:U51))</f>
        <v/>
      </c>
      <c r="W48" s="161" t="str">
        <f t="shared" ref="W48:W51" si="29">IF(V48="","",IF(V48=1,"",S48))</f>
        <v/>
      </c>
      <c r="X48" s="55" t="str">
        <f>IF(B47="","",AVERAGE(W47:W51))</f>
        <v/>
      </c>
      <c r="Y48" s="162" t="str">
        <f>IF(B47="","",IF(L47&lt;0.5,L48,"NV"))</f>
        <v/>
      </c>
      <c r="Z48" s="806"/>
      <c r="AA48" s="1506"/>
      <c r="AB48" s="806"/>
      <c r="AC48" s="806"/>
      <c r="AD48" s="847"/>
    </row>
    <row r="49" spans="1:30" x14ac:dyDescent="0.2">
      <c r="A49" s="868"/>
      <c r="B49" s="1503"/>
      <c r="C49" s="1208"/>
      <c r="D49" s="1415"/>
      <c r="E49" s="862"/>
      <c r="F49" s="862"/>
      <c r="G49" s="16" t="s">
        <v>8</v>
      </c>
      <c r="H49" s="210"/>
      <c r="I49" s="211"/>
      <c r="J49" s="231"/>
      <c r="K49" s="171" t="str">
        <f t="shared" si="26"/>
        <v/>
      </c>
      <c r="L49" s="52"/>
      <c r="M49" s="52" t="str">
        <f>IF(K49="","",ABS(K49-L48))</f>
        <v/>
      </c>
      <c r="N49" s="156" t="str">
        <f>IF(M49="","",RANK(M49,M47:M51))</f>
        <v/>
      </c>
      <c r="O49" s="157" t="str">
        <f t="shared" si="27"/>
        <v/>
      </c>
      <c r="P49" s="53"/>
      <c r="Q49" s="53" t="str">
        <f>IF(O49="","",ABS(O49-P48))</f>
        <v/>
      </c>
      <c r="R49" s="158" t="str">
        <f>IF(Q49="","",RANK(Q49,Q47:Q51))</f>
        <v/>
      </c>
      <c r="S49" s="159" t="str">
        <f t="shared" si="28"/>
        <v/>
      </c>
      <c r="T49" s="54"/>
      <c r="U49" s="54" t="str">
        <f>IF(S49="","",ABS(S49-T48))</f>
        <v/>
      </c>
      <c r="V49" s="160" t="str">
        <f>IF(U49="","",RANK(U49,U47:U51))</f>
        <v/>
      </c>
      <c r="W49" s="161" t="str">
        <f t="shared" si="29"/>
        <v/>
      </c>
      <c r="X49" s="55"/>
      <c r="Y49" s="162" t="str">
        <f>IF(B47="","",IF(L47&lt;0.5,L48,IF(P47&lt;0.5,P48,"NV")))</f>
        <v/>
      </c>
      <c r="Z49" s="806"/>
      <c r="AA49" s="1506"/>
      <c r="AB49" s="806"/>
      <c r="AC49" s="806"/>
      <c r="AD49" s="847"/>
    </row>
    <row r="50" spans="1:30" x14ac:dyDescent="0.2">
      <c r="A50" s="868"/>
      <c r="B50" s="1503"/>
      <c r="C50" s="1208"/>
      <c r="D50" s="1415"/>
      <c r="E50" s="862"/>
      <c r="F50" s="862"/>
      <c r="G50" s="16" t="s">
        <v>5</v>
      </c>
      <c r="H50" s="210"/>
      <c r="I50" s="211"/>
      <c r="J50" s="231"/>
      <c r="K50" s="171" t="str">
        <f t="shared" si="26"/>
        <v/>
      </c>
      <c r="L50" s="52"/>
      <c r="M50" s="52" t="str">
        <f>IF(K50="","",ABS(K50-L48))</f>
        <v/>
      </c>
      <c r="N50" s="156" t="str">
        <f>IF(M50="","",RANK(M50,M47:M51))</f>
        <v/>
      </c>
      <c r="O50" s="157" t="str">
        <f t="shared" si="27"/>
        <v/>
      </c>
      <c r="P50" s="53"/>
      <c r="Q50" s="53" t="str">
        <f>IF(O50="","",ABS(O50-P48))</f>
        <v/>
      </c>
      <c r="R50" s="158" t="str">
        <f>IF(Q50="","",RANK(Q50,Q47:Q51))</f>
        <v/>
      </c>
      <c r="S50" s="159" t="str">
        <f t="shared" si="28"/>
        <v/>
      </c>
      <c r="T50" s="54"/>
      <c r="U50" s="54" t="str">
        <f>IF(S50="","",ABS(S50-T48))</f>
        <v/>
      </c>
      <c r="V50" s="160" t="str">
        <f>IF(U50="","",RANK(U50,U47:U51))</f>
        <v/>
      </c>
      <c r="W50" s="161" t="str">
        <f t="shared" si="29"/>
        <v/>
      </c>
      <c r="X50" s="55"/>
      <c r="Y50" s="162" t="str">
        <f>IF(B47="","",IF(P47=0,L48,IF(P47&lt;0.5,P48,IF(T47&lt;0.5,T48,"NV"))))</f>
        <v/>
      </c>
      <c r="Z50" s="806"/>
      <c r="AA50" s="1506"/>
      <c r="AB50" s="806"/>
      <c r="AC50" s="806"/>
      <c r="AD50" s="847"/>
    </row>
    <row r="51" spans="1:30" ht="16" thickBot="1" x14ac:dyDescent="0.25">
      <c r="A51" s="869"/>
      <c r="B51" s="1504"/>
      <c r="C51" s="1209"/>
      <c r="D51" s="1416"/>
      <c r="E51" s="863"/>
      <c r="F51" s="863"/>
      <c r="G51" s="46" t="s">
        <v>6</v>
      </c>
      <c r="H51" s="245"/>
      <c r="I51" s="246"/>
      <c r="J51" s="247"/>
      <c r="K51" s="194" t="str">
        <f t="shared" si="26"/>
        <v/>
      </c>
      <c r="L51" s="56"/>
      <c r="M51" s="56" t="str">
        <f>IF(K51="","",ABS(K51-L48))</f>
        <v/>
      </c>
      <c r="N51" s="164" t="str">
        <f>IF(M51="","",RANK(M51,M47:M51))</f>
        <v/>
      </c>
      <c r="O51" s="165" t="str">
        <f t="shared" si="27"/>
        <v/>
      </c>
      <c r="P51" s="57"/>
      <c r="Q51" s="57" t="str">
        <f>IF(O51="","",ABS(O51-P48))</f>
        <v/>
      </c>
      <c r="R51" s="166" t="str">
        <f>IF(Q51="","",RANK(Q51,Q47:Q51))</f>
        <v/>
      </c>
      <c r="S51" s="167" t="str">
        <f t="shared" si="28"/>
        <v/>
      </c>
      <c r="T51" s="58"/>
      <c r="U51" s="58" t="str">
        <f>IF(S51="","",ABS(S51-T48))</f>
        <v/>
      </c>
      <c r="V51" s="168" t="str">
        <f>IF(U51="","",RANK(U51,U47:U51))</f>
        <v/>
      </c>
      <c r="W51" s="169" t="str">
        <f t="shared" si="29"/>
        <v/>
      </c>
      <c r="X51" s="59"/>
      <c r="Y51" s="170" t="str">
        <f>IF(B47="","",IF(T47&lt;0.5,TRIMMEAN(K47:K51,0.4),IF(X47&lt;0.5,X48,"NV")))</f>
        <v/>
      </c>
      <c r="Z51" s="807"/>
      <c r="AA51" s="1507"/>
      <c r="AB51" s="807"/>
      <c r="AC51" s="807"/>
      <c r="AD51" s="847"/>
    </row>
    <row r="52" spans="1:30" x14ac:dyDescent="0.2">
      <c r="A52" s="1241" t="str">
        <f>IF(B52="","",INDEX('Names And Totals'!$A$9:$A$108,MATCH('Head to Head'!B52,'Names And Totals'!$B$9:$B$108,0)))</f>
        <v/>
      </c>
      <c r="B52" s="1496"/>
      <c r="C52" s="1215" t="str">
        <f>IF(B52="","",INDEX('Names And Totals'!$E$9:$E$108,MATCH('Head to Head'!B52,'Names And Totals'!$B$9:$B$108,0)))</f>
        <v/>
      </c>
      <c r="D52" s="1431" t="str">
        <f>IF(B52="","",IF(AA52="DQ","DQ",IF(AA52="TO","TO",IF(AA52="NV","NV",IF(AA52="","",RANK(AA52,$AA$12:$AA$507,0))))))</f>
        <v/>
      </c>
      <c r="E52" s="883" t="str">
        <f>IF(AB52="","",IF(AD52="DQ","DQ",IF(AB52="TO","TO",IF(Y52="","",RANK(AB52,$AB$12:$AB$507,0)))))</f>
        <v/>
      </c>
      <c r="F52" s="883" t="str">
        <f>IF(AC52="","",IF(AD52="DQ","DQ",IF(AC52="TO","TO",IF(Y52="","",RANK(AC52,$AC$12:$AC$507,0)))))</f>
        <v/>
      </c>
      <c r="G52" s="18" t="s">
        <v>7</v>
      </c>
      <c r="H52" s="235"/>
      <c r="I52" s="241"/>
      <c r="J52" s="236"/>
      <c r="K52" s="150" t="str">
        <f>IF($B$52="","",IF($H$52="TO","TO",IF(H52+I52+J52=0,"",(H52*60+I52+J52/100))))</f>
        <v/>
      </c>
      <c r="L52" s="60" t="str">
        <f>IF(B52="","",MAX(K52:K56)-MIN(K52:K56))</f>
        <v/>
      </c>
      <c r="M52" s="60" t="str">
        <f>IF(K52="","",ABS(K52-L53))</f>
        <v/>
      </c>
      <c r="N52" s="151" t="str">
        <f>IF(M52="","",RANK(M52,M52:M56))</f>
        <v/>
      </c>
      <c r="O52" s="60" t="str">
        <f>IF(K52="","",IF(N52=1,"",K52))</f>
        <v/>
      </c>
      <c r="P52" s="62" t="str">
        <f>IF(B52="","",MAX(O52:O56)-MIN(O52:O56))</f>
        <v/>
      </c>
      <c r="Q52" s="62" t="str">
        <f>IF(O52="","",ABS(O52-P53))</f>
        <v/>
      </c>
      <c r="R52" s="152" t="str">
        <f>IF(Q52="","",RANK(Q52,Q52:Q56))</f>
        <v/>
      </c>
      <c r="S52" s="62" t="str">
        <f>IF(Q52="","",IF(R52=1,"",K52))</f>
        <v/>
      </c>
      <c r="T52" s="63" t="str">
        <f>IF(B52="","",MAX(S52:S56)-MIN(S52:S56))</f>
        <v/>
      </c>
      <c r="U52" s="63" t="str">
        <f>IF(S52="","",ABS(S52-T53))</f>
        <v/>
      </c>
      <c r="V52" s="153" t="str">
        <f>IF(U52="","",RANK(U52,U52:U56))</f>
        <v/>
      </c>
      <c r="W52" s="63" t="str">
        <f>IF(V52="","",IF(V52=1,"",S52))</f>
        <v/>
      </c>
      <c r="X52" s="64" t="str">
        <f>IF(B52="","",MAX(W52:W56)-MIN(W52:W56))</f>
        <v/>
      </c>
      <c r="Y52" s="154" t="str">
        <f>IF(B52="","",K52)</f>
        <v/>
      </c>
      <c r="Z52" s="802" t="str">
        <f>IF(B52="","",IF(AD52="DQ","DQ",IF(K52="TO","TO",IF(K52="","",IF(K53="",Y52,IF(K54="",Y53,IF(K55="",Y54,IF(K56="",Y55,Y56))))))))</f>
        <v/>
      </c>
      <c r="AA52" s="1499" t="str">
        <f>IF(B52="","",IF(AD52="DQ","DQ",IF(Z52="TO","TO",IF(Z52="","",IF(Z52="NV","NV",IF((20-(Z52-$AA$3))&gt;0,(20-(Z52-$AA$3)),0))))))</f>
        <v/>
      </c>
      <c r="AB52" s="802" t="str">
        <f>IF(B52="","",IF(AA52="","",IF(C52="Female","",AA52)))</f>
        <v/>
      </c>
      <c r="AC52" s="802" t="str">
        <f>IF(B52="","",IF(AA52="","",IF(C52="Male","",AA52)))</f>
        <v/>
      </c>
      <c r="AD52" s="1018"/>
    </row>
    <row r="53" spans="1:30" x14ac:dyDescent="0.2">
      <c r="A53" s="871"/>
      <c r="B53" s="1497"/>
      <c r="C53" s="1216"/>
      <c r="D53" s="859"/>
      <c r="E53" s="884"/>
      <c r="F53" s="884"/>
      <c r="G53" s="13" t="s">
        <v>4</v>
      </c>
      <c r="H53" s="208"/>
      <c r="I53" s="209"/>
      <c r="J53" s="227"/>
      <c r="K53" s="155" t="str">
        <f t="shared" ref="K53:K56" si="30">IF($B$52="","",IF($H$52="TO","TO",IF(H53+I53+J53=0,"",(H53*60+I53+J53/100))))</f>
        <v/>
      </c>
      <c r="L53" s="52" t="str">
        <f>IF(B52="","",AVERAGE(K52:K56))</f>
        <v/>
      </c>
      <c r="M53" s="52" t="str">
        <f>IF(K53="","",ABS(K53-L53))</f>
        <v/>
      </c>
      <c r="N53" s="156" t="str">
        <f>IF(M53="","",RANK(M53,M52:M56))</f>
        <v/>
      </c>
      <c r="O53" s="157" t="str">
        <f t="shared" ref="O53:O56" si="31">IF(K53="","",IF(N53=1,"",K53))</f>
        <v/>
      </c>
      <c r="P53" s="53" t="str">
        <f>IF(B52="","",AVERAGE(O52:O56))</f>
        <v/>
      </c>
      <c r="Q53" s="53" t="str">
        <f>IF(O53="","",ABS(O53-P53))</f>
        <v/>
      </c>
      <c r="R53" s="158" t="str">
        <f>IF(Q53="","",RANK(Q53,Q52:Q56))</f>
        <v/>
      </c>
      <c r="S53" s="159" t="str">
        <f t="shared" ref="S53:S56" si="32">IF(Q53="","",IF(R53=1,"",K53))</f>
        <v/>
      </c>
      <c r="T53" s="54" t="str">
        <f>IF(B52="","",AVERAGE(S52:S56))</f>
        <v/>
      </c>
      <c r="U53" s="54" t="str">
        <f>IF(S53="","",ABS(S53-T53))</f>
        <v/>
      </c>
      <c r="V53" s="160" t="str">
        <f>IF(U53="","",RANK(U53,U52:U56))</f>
        <v/>
      </c>
      <c r="W53" s="161" t="str">
        <f t="shared" ref="W53:W56" si="33">IF(V53="","",IF(V53=1,"",S53))</f>
        <v/>
      </c>
      <c r="X53" s="55" t="str">
        <f>IF(B52="","",AVERAGE(W52:W56))</f>
        <v/>
      </c>
      <c r="Y53" s="162" t="str">
        <f>IF(B52="","",IF(L52&lt;0.5,L53,"NV"))</f>
        <v/>
      </c>
      <c r="Z53" s="803"/>
      <c r="AA53" s="1500"/>
      <c r="AB53" s="803"/>
      <c r="AC53" s="803"/>
      <c r="AD53" s="1019"/>
    </row>
    <row r="54" spans="1:30" x14ac:dyDescent="0.2">
      <c r="A54" s="871"/>
      <c r="B54" s="1497"/>
      <c r="C54" s="1216"/>
      <c r="D54" s="859"/>
      <c r="E54" s="884"/>
      <c r="F54" s="884"/>
      <c r="G54" s="13" t="s">
        <v>8</v>
      </c>
      <c r="H54" s="208"/>
      <c r="I54" s="209"/>
      <c r="J54" s="227"/>
      <c r="K54" s="155" t="str">
        <f t="shared" si="30"/>
        <v/>
      </c>
      <c r="L54" s="52"/>
      <c r="M54" s="52" t="str">
        <f>IF(K54="","",ABS(K54-L53))</f>
        <v/>
      </c>
      <c r="N54" s="156" t="str">
        <f>IF(M54="","",RANK(M54,M52:M56))</f>
        <v/>
      </c>
      <c r="O54" s="157" t="str">
        <f t="shared" si="31"/>
        <v/>
      </c>
      <c r="P54" s="53"/>
      <c r="Q54" s="53" t="str">
        <f>IF(O54="","",ABS(O54-P53))</f>
        <v/>
      </c>
      <c r="R54" s="158" t="str">
        <f>IF(Q54="","",RANK(Q54,Q52:Q56))</f>
        <v/>
      </c>
      <c r="S54" s="159" t="str">
        <f t="shared" si="32"/>
        <v/>
      </c>
      <c r="T54" s="54"/>
      <c r="U54" s="54" t="str">
        <f>IF(S54="","",ABS(S54-T53))</f>
        <v/>
      </c>
      <c r="V54" s="160" t="str">
        <f>IF(U54="","",RANK(U54,U52:U56))</f>
        <v/>
      </c>
      <c r="W54" s="161" t="str">
        <f t="shared" si="33"/>
        <v/>
      </c>
      <c r="X54" s="55"/>
      <c r="Y54" s="162" t="str">
        <f>IF(B52="","",IF(L52&lt;0.5,L53,IF(P52&lt;0.5,P53,"NV")))</f>
        <v/>
      </c>
      <c r="Z54" s="803"/>
      <c r="AA54" s="1500"/>
      <c r="AB54" s="803"/>
      <c r="AC54" s="803"/>
      <c r="AD54" s="1019"/>
    </row>
    <row r="55" spans="1:30" x14ac:dyDescent="0.2">
      <c r="A55" s="871"/>
      <c r="B55" s="1497"/>
      <c r="C55" s="1216"/>
      <c r="D55" s="859"/>
      <c r="E55" s="884"/>
      <c r="F55" s="884"/>
      <c r="G55" s="13" t="s">
        <v>5</v>
      </c>
      <c r="H55" s="208"/>
      <c r="I55" s="209"/>
      <c r="J55" s="227"/>
      <c r="K55" s="155" t="str">
        <f t="shared" si="30"/>
        <v/>
      </c>
      <c r="L55" s="52"/>
      <c r="M55" s="52" t="str">
        <f>IF(K55="","",ABS(K55-L53))</f>
        <v/>
      </c>
      <c r="N55" s="156" t="str">
        <f>IF(M55="","",RANK(M55,M52:M56))</f>
        <v/>
      </c>
      <c r="O55" s="157" t="str">
        <f t="shared" si="31"/>
        <v/>
      </c>
      <c r="P55" s="53"/>
      <c r="Q55" s="53" t="str">
        <f>IF(O55="","",ABS(O55-P53))</f>
        <v/>
      </c>
      <c r="R55" s="158" t="str">
        <f>IF(Q55="","",RANK(Q55,Q52:Q56))</f>
        <v/>
      </c>
      <c r="S55" s="159" t="str">
        <f t="shared" si="32"/>
        <v/>
      </c>
      <c r="T55" s="54"/>
      <c r="U55" s="54" t="str">
        <f>IF(S55="","",ABS(S55-T53))</f>
        <v/>
      </c>
      <c r="V55" s="160" t="str">
        <f>IF(U55="","",RANK(U55,U52:U56))</f>
        <v/>
      </c>
      <c r="W55" s="161" t="str">
        <f t="shared" si="33"/>
        <v/>
      </c>
      <c r="X55" s="55"/>
      <c r="Y55" s="162" t="str">
        <f>IF(B52="","",IF(P52=0,L53,IF(P52&lt;0.5,P53,IF(T52&lt;0.5,T53,"NV"))))</f>
        <v/>
      </c>
      <c r="Z55" s="803"/>
      <c r="AA55" s="1500"/>
      <c r="AB55" s="803"/>
      <c r="AC55" s="803"/>
      <c r="AD55" s="1019"/>
    </row>
    <row r="56" spans="1:30" ht="16" thickBot="1" x14ac:dyDescent="0.25">
      <c r="A56" s="879"/>
      <c r="B56" s="1498"/>
      <c r="C56" s="1217"/>
      <c r="D56" s="1419"/>
      <c r="E56" s="885"/>
      <c r="F56" s="885"/>
      <c r="G56" s="19" t="s">
        <v>6</v>
      </c>
      <c r="H56" s="212"/>
      <c r="I56" s="213"/>
      <c r="J56" s="242"/>
      <c r="K56" s="163" t="str">
        <f t="shared" si="30"/>
        <v/>
      </c>
      <c r="L56" s="56"/>
      <c r="M56" s="56" t="str">
        <f>IF(K56="","",ABS(K56-L53))</f>
        <v/>
      </c>
      <c r="N56" s="164" t="str">
        <f>IF(M56="","",RANK(M56,M52:M56))</f>
        <v/>
      </c>
      <c r="O56" s="165" t="str">
        <f t="shared" si="31"/>
        <v/>
      </c>
      <c r="P56" s="57"/>
      <c r="Q56" s="57" t="str">
        <f>IF(O56="","",ABS(O56-P53))</f>
        <v/>
      </c>
      <c r="R56" s="166" t="str">
        <f>IF(Q56="","",RANK(Q56,Q52:Q56))</f>
        <v/>
      </c>
      <c r="S56" s="167" t="str">
        <f t="shared" si="32"/>
        <v/>
      </c>
      <c r="T56" s="58"/>
      <c r="U56" s="58" t="str">
        <f>IF(S56="","",ABS(S56-T53))</f>
        <v/>
      </c>
      <c r="V56" s="168" t="str">
        <f>IF(U56="","",RANK(U56,U52:U56))</f>
        <v/>
      </c>
      <c r="W56" s="169" t="str">
        <f t="shared" si="33"/>
        <v/>
      </c>
      <c r="X56" s="59"/>
      <c r="Y56" s="170" t="str">
        <f>IF(B52="","",IF(T52&lt;0.5,TRIMMEAN(K52:K56,0.4),IF(X52&lt;0.5,X53,"NV")))</f>
        <v/>
      </c>
      <c r="Z56" s="804"/>
      <c r="AA56" s="1501"/>
      <c r="AB56" s="804"/>
      <c r="AC56" s="804"/>
      <c r="AD56" s="1020"/>
    </row>
    <row r="57" spans="1:30" x14ac:dyDescent="0.2">
      <c r="A57" s="867" t="str">
        <f>IF(B57="","",INDEX('Names And Totals'!$A$9:$A$108,MATCH('Head to Head'!B57,'Names And Totals'!$B$9:$B$108,0)))</f>
        <v/>
      </c>
      <c r="B57" s="1502"/>
      <c r="C57" s="1207" t="str">
        <f>IF(B57="","",INDEX('Names And Totals'!$E$9:$E$108,MATCH('Head to Head'!B57,'Names And Totals'!$B$9:$B$108,0)))</f>
        <v/>
      </c>
      <c r="D57" s="1414" t="str">
        <f>IF(B57="","",IF(AA57="DQ","DQ",IF(AA57="TO","TO",IF(AA57="NV","NV",IF(AA57="","",RANK(AA57,$AA$12:$AA$507,0))))))</f>
        <v/>
      </c>
      <c r="E57" s="861" t="str">
        <f>IF(AB57="","",IF(AD57="DQ","DQ",IF(AB57="TO","TO",IF(Y57="","",RANK(AB57,$AB$12:$AB$507,0)))))</f>
        <v/>
      </c>
      <c r="F57" s="861" t="str">
        <f>IF(AC57="","",IF(AD57="DQ","DQ",IF(AC57="TO","TO",IF(Y57="","",RANK(AC57,$AC$12:$AC$507,0)))))</f>
        <v/>
      </c>
      <c r="G57" s="47" t="s">
        <v>7</v>
      </c>
      <c r="H57" s="243"/>
      <c r="I57" s="240"/>
      <c r="J57" s="244"/>
      <c r="K57" s="193" t="str">
        <f>IF($B$57="","",IF($H$57="TO","TO",IF(H57+I57+J57=0,"",(H57*60+I57+J57/100))))</f>
        <v/>
      </c>
      <c r="L57" s="60" t="str">
        <f>IF(B57="","",MAX(K57:K61)-MIN(K57:K61))</f>
        <v/>
      </c>
      <c r="M57" s="60" t="str">
        <f>IF(K57="","",ABS(K57-L58))</f>
        <v/>
      </c>
      <c r="N57" s="151" t="str">
        <f>IF(M57="","",RANK(M57,M57:M61))</f>
        <v/>
      </c>
      <c r="O57" s="60" t="str">
        <f>IF(K57="","",IF(N57=1,"",K57))</f>
        <v/>
      </c>
      <c r="P57" s="62" t="str">
        <f>IF(B57="","",MAX(O57:O61)-MIN(O57:O61))</f>
        <v/>
      </c>
      <c r="Q57" s="62" t="str">
        <f>IF(O57="","",ABS(O57-P58))</f>
        <v/>
      </c>
      <c r="R57" s="152" t="str">
        <f>IF(Q57="","",RANK(Q57,Q57:Q61))</f>
        <v/>
      </c>
      <c r="S57" s="62" t="str">
        <f>IF(Q57="","",IF(R57=1,"",K57))</f>
        <v/>
      </c>
      <c r="T57" s="63" t="str">
        <f>IF(B57="","",MAX(S57:S61)-MIN(S57:S61))</f>
        <v/>
      </c>
      <c r="U57" s="63" t="str">
        <f>IF(S57="","",ABS(S57-T58))</f>
        <v/>
      </c>
      <c r="V57" s="153" t="str">
        <f>IF(U57="","",RANK(U57,U57:U61))</f>
        <v/>
      </c>
      <c r="W57" s="63" t="str">
        <f>IF(V57="","",IF(V57=1,"",S57))</f>
        <v/>
      </c>
      <c r="X57" s="64" t="str">
        <f>IF(B57="","",MAX(W57:W61)-MIN(W57:W61))</f>
        <v/>
      </c>
      <c r="Y57" s="154" t="str">
        <f>IF(B57="","",K57)</f>
        <v/>
      </c>
      <c r="Z57" s="805" t="str">
        <f>IF(B57="","",IF(AD57="DQ","DQ",IF(K57="TO","TO",IF(K57="","",IF(K58="",Y57,IF(K59="",Y58,IF(K60="",Y59,IF(K61="",Y60,Y61))))))))</f>
        <v/>
      </c>
      <c r="AA57" s="1505" t="str">
        <f>IF(B57="","",IF(AD57="DQ","DQ",IF(Z57="TO","TO",IF(Z57="","",IF(Z57="NV","NV",IF((20-(Z57-$AA$3))&gt;0,(20-(Z57-$AA$3)),0))))))</f>
        <v/>
      </c>
      <c r="AB57" s="805" t="str">
        <f>IF(B57="","",IF(AA57="","",IF(C57="Female","",AA57)))</f>
        <v/>
      </c>
      <c r="AC57" s="805" t="str">
        <f>IF(B57="","",IF(AA57="","",IF(C57="Male","",AA57)))</f>
        <v/>
      </c>
      <c r="AD57" s="847"/>
    </row>
    <row r="58" spans="1:30" x14ac:dyDescent="0.2">
      <c r="A58" s="868"/>
      <c r="B58" s="1503"/>
      <c r="C58" s="1208"/>
      <c r="D58" s="1415"/>
      <c r="E58" s="862"/>
      <c r="F58" s="862"/>
      <c r="G58" s="16" t="s">
        <v>4</v>
      </c>
      <c r="H58" s="210"/>
      <c r="I58" s="211"/>
      <c r="J58" s="231"/>
      <c r="K58" s="171" t="str">
        <f t="shared" ref="K58:K61" si="34">IF($B$57="","",IF($H$57="TO","TO",IF(H58+I58+J58=0,"",(H58*60+I58+J58/100))))</f>
        <v/>
      </c>
      <c r="L58" s="52" t="str">
        <f>IF(B57="","",AVERAGE(K57:K61))</f>
        <v/>
      </c>
      <c r="M58" s="52" t="str">
        <f>IF(K58="","",ABS(K58-L58))</f>
        <v/>
      </c>
      <c r="N58" s="156" t="str">
        <f>IF(M58="","",RANK(M58,M57:M61))</f>
        <v/>
      </c>
      <c r="O58" s="157" t="str">
        <f t="shared" ref="O58:O61" si="35">IF(K58="","",IF(N58=1,"",K58))</f>
        <v/>
      </c>
      <c r="P58" s="53" t="str">
        <f>IF(B57="","",AVERAGE(O57:O61))</f>
        <v/>
      </c>
      <c r="Q58" s="53" t="str">
        <f>IF(O58="","",ABS(O58-P58))</f>
        <v/>
      </c>
      <c r="R58" s="158" t="str">
        <f>IF(Q58="","",RANK(Q58,Q57:Q61))</f>
        <v/>
      </c>
      <c r="S58" s="159" t="str">
        <f t="shared" ref="S58:S61" si="36">IF(Q58="","",IF(R58=1,"",K58))</f>
        <v/>
      </c>
      <c r="T58" s="54" t="str">
        <f>IF(B57="","",AVERAGE(S57:S61))</f>
        <v/>
      </c>
      <c r="U58" s="54" t="str">
        <f>IF(S58="","",ABS(S58-T58))</f>
        <v/>
      </c>
      <c r="V58" s="160" t="str">
        <f>IF(U58="","",RANK(U58,U57:U61))</f>
        <v/>
      </c>
      <c r="W58" s="161" t="str">
        <f t="shared" ref="W58:W61" si="37">IF(V58="","",IF(V58=1,"",S58))</f>
        <v/>
      </c>
      <c r="X58" s="55" t="str">
        <f>IF(B57="","",AVERAGE(W57:W61))</f>
        <v/>
      </c>
      <c r="Y58" s="162" t="str">
        <f>IF(B57="","",IF(L57&lt;0.5,L58,"NV"))</f>
        <v/>
      </c>
      <c r="Z58" s="806"/>
      <c r="AA58" s="1506"/>
      <c r="AB58" s="806"/>
      <c r="AC58" s="806"/>
      <c r="AD58" s="847"/>
    </row>
    <row r="59" spans="1:30" x14ac:dyDescent="0.2">
      <c r="A59" s="868"/>
      <c r="B59" s="1503"/>
      <c r="C59" s="1208"/>
      <c r="D59" s="1415"/>
      <c r="E59" s="862"/>
      <c r="F59" s="862"/>
      <c r="G59" s="16" t="s">
        <v>8</v>
      </c>
      <c r="H59" s="210"/>
      <c r="I59" s="211"/>
      <c r="J59" s="231"/>
      <c r="K59" s="171" t="str">
        <f t="shared" si="34"/>
        <v/>
      </c>
      <c r="L59" s="52"/>
      <c r="M59" s="52" t="str">
        <f>IF(K59="","",ABS(K59-L58))</f>
        <v/>
      </c>
      <c r="N59" s="156" t="str">
        <f>IF(M59="","",RANK(M59,M57:M61))</f>
        <v/>
      </c>
      <c r="O59" s="157" t="str">
        <f t="shared" si="35"/>
        <v/>
      </c>
      <c r="P59" s="53"/>
      <c r="Q59" s="53" t="str">
        <f>IF(O59="","",ABS(O59-P58))</f>
        <v/>
      </c>
      <c r="R59" s="158" t="str">
        <f>IF(Q59="","",RANK(Q59,Q57:Q61))</f>
        <v/>
      </c>
      <c r="S59" s="159" t="str">
        <f t="shared" si="36"/>
        <v/>
      </c>
      <c r="T59" s="54"/>
      <c r="U59" s="54" t="str">
        <f>IF(S59="","",ABS(S59-T58))</f>
        <v/>
      </c>
      <c r="V59" s="160" t="str">
        <f>IF(U59="","",RANK(U59,U57:U61))</f>
        <v/>
      </c>
      <c r="W59" s="161" t="str">
        <f t="shared" si="37"/>
        <v/>
      </c>
      <c r="X59" s="55"/>
      <c r="Y59" s="162" t="str">
        <f>IF(B57="","",IF(L57&lt;0.5,L58,IF(P57&lt;0.5,P58,"NV")))</f>
        <v/>
      </c>
      <c r="Z59" s="806"/>
      <c r="AA59" s="1506"/>
      <c r="AB59" s="806"/>
      <c r="AC59" s="806"/>
      <c r="AD59" s="847"/>
    </row>
    <row r="60" spans="1:30" x14ac:dyDescent="0.2">
      <c r="A60" s="868"/>
      <c r="B60" s="1503"/>
      <c r="C60" s="1208"/>
      <c r="D60" s="1415"/>
      <c r="E60" s="862"/>
      <c r="F60" s="862"/>
      <c r="G60" s="16" t="s">
        <v>5</v>
      </c>
      <c r="H60" s="210"/>
      <c r="I60" s="211"/>
      <c r="J60" s="231"/>
      <c r="K60" s="171" t="str">
        <f t="shared" si="34"/>
        <v/>
      </c>
      <c r="L60" s="52"/>
      <c r="M60" s="52" t="str">
        <f>IF(K60="","",ABS(K60-L58))</f>
        <v/>
      </c>
      <c r="N60" s="156" t="str">
        <f>IF(M60="","",RANK(M60,M57:M61))</f>
        <v/>
      </c>
      <c r="O60" s="157" t="str">
        <f t="shared" si="35"/>
        <v/>
      </c>
      <c r="P60" s="53"/>
      <c r="Q60" s="53" t="str">
        <f>IF(O60="","",ABS(O60-P58))</f>
        <v/>
      </c>
      <c r="R60" s="158" t="str">
        <f>IF(Q60="","",RANK(Q60,Q57:Q61))</f>
        <v/>
      </c>
      <c r="S60" s="159" t="str">
        <f t="shared" si="36"/>
        <v/>
      </c>
      <c r="T60" s="54"/>
      <c r="U60" s="54" t="str">
        <f>IF(S60="","",ABS(S60-T58))</f>
        <v/>
      </c>
      <c r="V60" s="160" t="str">
        <f>IF(U60="","",RANK(U60,U57:U61))</f>
        <v/>
      </c>
      <c r="W60" s="161" t="str">
        <f t="shared" si="37"/>
        <v/>
      </c>
      <c r="X60" s="55"/>
      <c r="Y60" s="162" t="str">
        <f>IF(B57="","",IF(P57=0,L58,IF(P57&lt;0.5,P58,IF(T57&lt;0.5,T58,"NV"))))</f>
        <v/>
      </c>
      <c r="Z60" s="806"/>
      <c r="AA60" s="1506"/>
      <c r="AB60" s="806"/>
      <c r="AC60" s="806"/>
      <c r="AD60" s="847"/>
    </row>
    <row r="61" spans="1:30" ht="16" thickBot="1" x14ac:dyDescent="0.25">
      <c r="A61" s="869"/>
      <c r="B61" s="1504"/>
      <c r="C61" s="1209"/>
      <c r="D61" s="1416"/>
      <c r="E61" s="863"/>
      <c r="F61" s="863"/>
      <c r="G61" s="46" t="s">
        <v>6</v>
      </c>
      <c r="H61" s="245"/>
      <c r="I61" s="246"/>
      <c r="J61" s="247"/>
      <c r="K61" s="194" t="str">
        <f t="shared" si="34"/>
        <v/>
      </c>
      <c r="L61" s="56"/>
      <c r="M61" s="56" t="str">
        <f>IF(K61="","",ABS(K61-L58))</f>
        <v/>
      </c>
      <c r="N61" s="164" t="str">
        <f>IF(M61="","",RANK(M61,M57:M61))</f>
        <v/>
      </c>
      <c r="O61" s="165" t="str">
        <f t="shared" si="35"/>
        <v/>
      </c>
      <c r="P61" s="57"/>
      <c r="Q61" s="57" t="str">
        <f>IF(O61="","",ABS(O61-P58))</f>
        <v/>
      </c>
      <c r="R61" s="166" t="str">
        <f>IF(Q61="","",RANK(Q61,Q57:Q61))</f>
        <v/>
      </c>
      <c r="S61" s="167" t="str">
        <f t="shared" si="36"/>
        <v/>
      </c>
      <c r="T61" s="58"/>
      <c r="U61" s="58" t="str">
        <f>IF(S61="","",ABS(S61-T58))</f>
        <v/>
      </c>
      <c r="V61" s="168" t="str">
        <f>IF(U61="","",RANK(U61,U57:U61))</f>
        <v/>
      </c>
      <c r="W61" s="169" t="str">
        <f t="shared" si="37"/>
        <v/>
      </c>
      <c r="X61" s="59"/>
      <c r="Y61" s="170" t="str">
        <f>IF(B57="","",IF(T57&lt;0.5,TRIMMEAN(K57:K61,0.4),IF(X57&lt;0.5,X58,"NV")))</f>
        <v/>
      </c>
      <c r="Z61" s="807"/>
      <c r="AA61" s="1507"/>
      <c r="AB61" s="807"/>
      <c r="AC61" s="807"/>
      <c r="AD61" s="847"/>
    </row>
    <row r="62" spans="1:30" x14ac:dyDescent="0.2">
      <c r="A62" s="1241" t="str">
        <f>IF(B62="","",INDEX('Names And Totals'!$A$9:$A$108,MATCH('Head to Head'!B62,'Names And Totals'!$B$9:$B$108,0)))</f>
        <v/>
      </c>
      <c r="B62" s="1496"/>
      <c r="C62" s="1215" t="str">
        <f>IF(B62="","",INDEX('Names And Totals'!$E$9:$E$108,MATCH('Head to Head'!B62,'Names And Totals'!$B$9:$B$108,0)))</f>
        <v/>
      </c>
      <c r="D62" s="1431" t="str">
        <f>IF(B62="","",IF(AA62="DQ","DQ",IF(AA62="TO","TO",IF(AA62="NV","NV",IF(AA62="","",RANK(AA62,$AA$12:$AA$507,0))))))</f>
        <v/>
      </c>
      <c r="E62" s="883" t="str">
        <f>IF(AB62="","",IF(AD62="DQ","DQ",IF(AB62="TO","TO",IF(Y62="","",RANK(AB62,$AB$12:$AB$507,0)))))</f>
        <v/>
      </c>
      <c r="F62" s="883" t="str">
        <f>IF(AC62="","",IF(AD62="DQ","DQ",IF(AC62="TO","TO",IF(Y62="","",RANK(AC62,$AC$12:$AC$507,0)))))</f>
        <v/>
      </c>
      <c r="G62" s="18" t="s">
        <v>7</v>
      </c>
      <c r="H62" s="235"/>
      <c r="I62" s="241"/>
      <c r="J62" s="236"/>
      <c r="K62" s="150" t="str">
        <f>IF($B$62="","",IF($H$62="TO","TO",IF(H62+I62+J62=0,"",(H62*60+I62+J62/100))))</f>
        <v/>
      </c>
      <c r="L62" s="60" t="str">
        <f>IF(B62="","",MAX(K62:K66)-MIN(K62:K66))</f>
        <v/>
      </c>
      <c r="M62" s="60" t="str">
        <f>IF(K62="","",ABS(K62-L63))</f>
        <v/>
      </c>
      <c r="N62" s="151" t="str">
        <f>IF(M62="","",RANK(M62,M62:M66))</f>
        <v/>
      </c>
      <c r="O62" s="60" t="str">
        <f>IF(K62="","",IF(N62=1,"",K62))</f>
        <v/>
      </c>
      <c r="P62" s="62" t="str">
        <f>IF(B62="","",MAX(O62:O66)-MIN(O62:O66))</f>
        <v/>
      </c>
      <c r="Q62" s="62" t="str">
        <f>IF(O62="","",ABS(O62-P63))</f>
        <v/>
      </c>
      <c r="R62" s="152" t="str">
        <f>IF(Q62="","",RANK(Q62,Q62:Q66))</f>
        <v/>
      </c>
      <c r="S62" s="62" t="str">
        <f>IF(Q62="","",IF(R62=1,"",K62))</f>
        <v/>
      </c>
      <c r="T62" s="63" t="str">
        <f>IF(B62="","",MAX(S62:S66)-MIN(S62:S66))</f>
        <v/>
      </c>
      <c r="U62" s="63" t="str">
        <f>IF(S62="","",ABS(S62-T63))</f>
        <v/>
      </c>
      <c r="V62" s="153" t="str">
        <f>IF(U62="","",RANK(U62,U62:U66))</f>
        <v/>
      </c>
      <c r="W62" s="63" t="str">
        <f>IF(V62="","",IF(V62=1,"",S62))</f>
        <v/>
      </c>
      <c r="X62" s="64" t="str">
        <f>IF(B62="","",MAX(W62:W66)-MIN(W62:W66))</f>
        <v/>
      </c>
      <c r="Y62" s="154" t="str">
        <f>IF(B62="","",K62)</f>
        <v/>
      </c>
      <c r="Z62" s="802" t="str">
        <f>IF(B62="","",IF(AD62="DQ","DQ",IF(K62="TO","TO",IF(K62="","",IF(K63="",Y62,IF(K64="",Y63,IF(K65="",Y64,IF(K66="",Y65,Y66))))))))</f>
        <v/>
      </c>
      <c r="AA62" s="1499" t="str">
        <f>IF(B62="","",IF(AD62="DQ","DQ",IF(Z62="TO","TO",IF(Z62="","",IF(Z62="NV","NV",IF((20-(Z62-$AA$3))&gt;0,(20-(Z62-$AA$3)),0))))))</f>
        <v/>
      </c>
      <c r="AB62" s="802" t="str">
        <f>IF(B62="","",IF(AA62="","",IF(C62="Female","",AA62)))</f>
        <v/>
      </c>
      <c r="AC62" s="802" t="str">
        <f>IF(B62="","",IF(AA62="","",IF(C62="Male","",AA62)))</f>
        <v/>
      </c>
      <c r="AD62" s="1018"/>
    </row>
    <row r="63" spans="1:30" x14ac:dyDescent="0.2">
      <c r="A63" s="871"/>
      <c r="B63" s="1497"/>
      <c r="C63" s="1216"/>
      <c r="D63" s="859"/>
      <c r="E63" s="884"/>
      <c r="F63" s="884"/>
      <c r="G63" s="13" t="s">
        <v>4</v>
      </c>
      <c r="H63" s="208"/>
      <c r="I63" s="209"/>
      <c r="J63" s="227"/>
      <c r="K63" s="155" t="str">
        <f t="shared" ref="K63:K66" si="38">IF($B$62="","",IF($H$62="TO","TO",IF(H63+I63+J63=0,"",(H63*60+I63+J63/100))))</f>
        <v/>
      </c>
      <c r="L63" s="52" t="str">
        <f>IF(B62="","",AVERAGE(K62:K66))</f>
        <v/>
      </c>
      <c r="M63" s="52" t="str">
        <f>IF(K63="","",ABS(K63-L63))</f>
        <v/>
      </c>
      <c r="N63" s="156" t="str">
        <f>IF(M63="","",RANK(M63,M62:M66))</f>
        <v/>
      </c>
      <c r="O63" s="157" t="str">
        <f t="shared" ref="O63:O66" si="39">IF(K63="","",IF(N63=1,"",K63))</f>
        <v/>
      </c>
      <c r="P63" s="53" t="str">
        <f>IF(B62="","",AVERAGE(O62:O66))</f>
        <v/>
      </c>
      <c r="Q63" s="53" t="str">
        <f>IF(O63="","",ABS(O63-P63))</f>
        <v/>
      </c>
      <c r="R63" s="158" t="str">
        <f>IF(Q63="","",RANK(Q63,Q62:Q66))</f>
        <v/>
      </c>
      <c r="S63" s="159" t="str">
        <f t="shared" ref="S63:S66" si="40">IF(Q63="","",IF(R63=1,"",K63))</f>
        <v/>
      </c>
      <c r="T63" s="54" t="str">
        <f>IF(B62="","",AVERAGE(S62:S66))</f>
        <v/>
      </c>
      <c r="U63" s="54" t="str">
        <f>IF(S63="","",ABS(S63-T63))</f>
        <v/>
      </c>
      <c r="V63" s="160" t="str">
        <f>IF(U63="","",RANK(U63,U62:U66))</f>
        <v/>
      </c>
      <c r="W63" s="161" t="str">
        <f t="shared" ref="W63:W66" si="41">IF(V63="","",IF(V63=1,"",S63))</f>
        <v/>
      </c>
      <c r="X63" s="55" t="str">
        <f>IF(B62="","",AVERAGE(W62:W66))</f>
        <v/>
      </c>
      <c r="Y63" s="162" t="str">
        <f>IF(B62="","",IF(L62&lt;0.5,L63,"NV"))</f>
        <v/>
      </c>
      <c r="Z63" s="803"/>
      <c r="AA63" s="1500"/>
      <c r="AB63" s="803"/>
      <c r="AC63" s="803"/>
      <c r="AD63" s="1019"/>
    </row>
    <row r="64" spans="1:30" x14ac:dyDescent="0.2">
      <c r="A64" s="871"/>
      <c r="B64" s="1497"/>
      <c r="C64" s="1216"/>
      <c r="D64" s="859"/>
      <c r="E64" s="884"/>
      <c r="F64" s="884"/>
      <c r="G64" s="13" t="s">
        <v>8</v>
      </c>
      <c r="H64" s="208"/>
      <c r="I64" s="209"/>
      <c r="J64" s="227"/>
      <c r="K64" s="155" t="str">
        <f t="shared" si="38"/>
        <v/>
      </c>
      <c r="L64" s="52"/>
      <c r="M64" s="52" t="str">
        <f>IF(K64="","",ABS(K64-L63))</f>
        <v/>
      </c>
      <c r="N64" s="156" t="str">
        <f>IF(M64="","",RANK(M64,M62:M66))</f>
        <v/>
      </c>
      <c r="O64" s="157" t="str">
        <f t="shared" si="39"/>
        <v/>
      </c>
      <c r="P64" s="53"/>
      <c r="Q64" s="53" t="str">
        <f>IF(O64="","",ABS(O64-P63))</f>
        <v/>
      </c>
      <c r="R64" s="158" t="str">
        <f>IF(Q64="","",RANK(Q64,Q62:Q66))</f>
        <v/>
      </c>
      <c r="S64" s="159" t="str">
        <f t="shared" si="40"/>
        <v/>
      </c>
      <c r="T64" s="54"/>
      <c r="U64" s="54" t="str">
        <f>IF(S64="","",ABS(S64-T63))</f>
        <v/>
      </c>
      <c r="V64" s="160" t="str">
        <f>IF(U64="","",RANK(U64,U62:U66))</f>
        <v/>
      </c>
      <c r="W64" s="161" t="str">
        <f t="shared" si="41"/>
        <v/>
      </c>
      <c r="X64" s="55"/>
      <c r="Y64" s="162" t="str">
        <f>IF(B62="","",IF(L62&lt;0.5,L63,IF(P62&lt;0.5,P63,"NV")))</f>
        <v/>
      </c>
      <c r="Z64" s="803"/>
      <c r="AA64" s="1500"/>
      <c r="AB64" s="803"/>
      <c r="AC64" s="803"/>
      <c r="AD64" s="1019"/>
    </row>
    <row r="65" spans="1:30" x14ac:dyDescent="0.2">
      <c r="A65" s="871"/>
      <c r="B65" s="1497"/>
      <c r="C65" s="1216"/>
      <c r="D65" s="859"/>
      <c r="E65" s="884"/>
      <c r="F65" s="884"/>
      <c r="G65" s="13" t="s">
        <v>5</v>
      </c>
      <c r="H65" s="208"/>
      <c r="I65" s="209"/>
      <c r="J65" s="227"/>
      <c r="K65" s="155" t="str">
        <f t="shared" si="38"/>
        <v/>
      </c>
      <c r="L65" s="52"/>
      <c r="M65" s="52" t="str">
        <f>IF(K65="","",ABS(K65-L63))</f>
        <v/>
      </c>
      <c r="N65" s="156" t="str">
        <f>IF(M65="","",RANK(M65,M62:M66))</f>
        <v/>
      </c>
      <c r="O65" s="157" t="str">
        <f t="shared" si="39"/>
        <v/>
      </c>
      <c r="P65" s="53"/>
      <c r="Q65" s="53" t="str">
        <f>IF(O65="","",ABS(O65-P63))</f>
        <v/>
      </c>
      <c r="R65" s="158" t="str">
        <f>IF(Q65="","",RANK(Q65,Q62:Q66))</f>
        <v/>
      </c>
      <c r="S65" s="159" t="str">
        <f t="shared" si="40"/>
        <v/>
      </c>
      <c r="T65" s="54"/>
      <c r="U65" s="54" t="str">
        <f>IF(S65="","",ABS(S65-T63))</f>
        <v/>
      </c>
      <c r="V65" s="160" t="str">
        <f>IF(U65="","",RANK(U65,U62:U66))</f>
        <v/>
      </c>
      <c r="W65" s="161" t="str">
        <f t="shared" si="41"/>
        <v/>
      </c>
      <c r="X65" s="55"/>
      <c r="Y65" s="162" t="str">
        <f>IF(B62="","",IF(P62=0,L63,IF(P62&lt;0.5,P63,IF(T62&lt;0.5,T63,"NV"))))</f>
        <v/>
      </c>
      <c r="Z65" s="803"/>
      <c r="AA65" s="1500"/>
      <c r="AB65" s="803"/>
      <c r="AC65" s="803"/>
      <c r="AD65" s="1019"/>
    </row>
    <row r="66" spans="1:30" ht="16" thickBot="1" x14ac:dyDescent="0.25">
      <c r="A66" s="879"/>
      <c r="B66" s="1498"/>
      <c r="C66" s="1217"/>
      <c r="D66" s="1419"/>
      <c r="E66" s="885"/>
      <c r="F66" s="885"/>
      <c r="G66" s="19" t="s">
        <v>6</v>
      </c>
      <c r="H66" s="212"/>
      <c r="I66" s="213"/>
      <c r="J66" s="242"/>
      <c r="K66" s="163" t="str">
        <f t="shared" si="38"/>
        <v/>
      </c>
      <c r="L66" s="56"/>
      <c r="M66" s="56" t="str">
        <f>IF(K66="","",ABS(K66-L63))</f>
        <v/>
      </c>
      <c r="N66" s="164" t="str">
        <f>IF(M66="","",RANK(M66,M62:M66))</f>
        <v/>
      </c>
      <c r="O66" s="165" t="str">
        <f t="shared" si="39"/>
        <v/>
      </c>
      <c r="P66" s="57"/>
      <c r="Q66" s="57" t="str">
        <f>IF(O66="","",ABS(O66-P63))</f>
        <v/>
      </c>
      <c r="R66" s="166" t="str">
        <f>IF(Q66="","",RANK(Q66,Q62:Q66))</f>
        <v/>
      </c>
      <c r="S66" s="167" t="str">
        <f t="shared" si="40"/>
        <v/>
      </c>
      <c r="T66" s="58"/>
      <c r="U66" s="58" t="str">
        <f>IF(S66="","",ABS(S66-T63))</f>
        <v/>
      </c>
      <c r="V66" s="168" t="str">
        <f>IF(U66="","",RANK(U66,U62:U66))</f>
        <v/>
      </c>
      <c r="W66" s="169" t="str">
        <f t="shared" si="41"/>
        <v/>
      </c>
      <c r="X66" s="59"/>
      <c r="Y66" s="170" t="str">
        <f>IF(B62="","",IF(T62&lt;0.5,TRIMMEAN(K62:K66,0.4),IF(X62&lt;0.5,X63,"NV")))</f>
        <v/>
      </c>
      <c r="Z66" s="804"/>
      <c r="AA66" s="1501"/>
      <c r="AB66" s="804"/>
      <c r="AC66" s="804"/>
      <c r="AD66" s="1020"/>
    </row>
    <row r="67" spans="1:30" x14ac:dyDescent="0.2">
      <c r="A67" s="867" t="str">
        <f>IF(B67="","",INDEX('Names And Totals'!$A$9:$A$108,MATCH('Head to Head'!B67,'Names And Totals'!$B$9:$B$108,0)))</f>
        <v/>
      </c>
      <c r="B67" s="1502"/>
      <c r="C67" s="1207" t="str">
        <f>IF(B67="","",INDEX('Names And Totals'!$E$9:$E$108,MATCH('Head to Head'!B67,'Names And Totals'!$B$9:$B$108,0)))</f>
        <v/>
      </c>
      <c r="D67" s="1414" t="str">
        <f>IF(B67="","",IF(AA67="DQ","DQ",IF(AA67="TO","TO",IF(AA67="NV","NV",IF(AA67="","",RANK(AA67,$AA$12:$AA$507,0))))))</f>
        <v/>
      </c>
      <c r="E67" s="861" t="str">
        <f>IF(AB67="","",IF(AD67="DQ","DQ",IF(AB67="TO","TO",IF(Y67="","",RANK(AB67,$AB$12:$AB$507,0)))))</f>
        <v/>
      </c>
      <c r="F67" s="861" t="str">
        <f>IF(AC67="","",IF(AD67="DQ","DQ",IF(AC67="TO","TO",IF(Y67="","",RANK(AC67,$AC$12:$AC$507,0)))))</f>
        <v/>
      </c>
      <c r="G67" s="47" t="s">
        <v>7</v>
      </c>
      <c r="H67" s="243"/>
      <c r="I67" s="240"/>
      <c r="J67" s="244"/>
      <c r="K67" s="193" t="str">
        <f>IF($B$67="","",IF($H$67="TO","TO",IF(H67+I67+J67=0,"",(H67*60+I67+J67/100))))</f>
        <v/>
      </c>
      <c r="L67" s="60" t="str">
        <f>IF(B67="","",MAX(K67:K71)-MIN(K67:K71))</f>
        <v/>
      </c>
      <c r="M67" s="60" t="str">
        <f>IF(K67="","",ABS(K67-L68))</f>
        <v/>
      </c>
      <c r="N67" s="151" t="str">
        <f>IF(M67="","",RANK(M67,M67:M71))</f>
        <v/>
      </c>
      <c r="O67" s="60" t="str">
        <f>IF(K67="","",IF(N67=1,"",K67))</f>
        <v/>
      </c>
      <c r="P67" s="62" t="str">
        <f>IF(B67="","",MAX(O67:O71)-MIN(O67:O71))</f>
        <v/>
      </c>
      <c r="Q67" s="62" t="str">
        <f>IF(O67="","",ABS(O67-P68))</f>
        <v/>
      </c>
      <c r="R67" s="152" t="str">
        <f>IF(Q67="","",RANK(Q67,Q67:Q71))</f>
        <v/>
      </c>
      <c r="S67" s="62" t="str">
        <f>IF(Q67="","",IF(R67=1,"",K67))</f>
        <v/>
      </c>
      <c r="T67" s="63" t="str">
        <f>IF(B67="","",MAX(S67:S71)-MIN(S67:S71))</f>
        <v/>
      </c>
      <c r="U67" s="63" t="str">
        <f>IF(S67="","",ABS(S67-T68))</f>
        <v/>
      </c>
      <c r="V67" s="153" t="str">
        <f>IF(U67="","",RANK(U67,U67:U71))</f>
        <v/>
      </c>
      <c r="W67" s="63" t="str">
        <f>IF(V67="","",IF(V67=1,"",S67))</f>
        <v/>
      </c>
      <c r="X67" s="64" t="str">
        <f>IF(B67="","",MAX(W67:W71)-MIN(W67:W71))</f>
        <v/>
      </c>
      <c r="Y67" s="154" t="str">
        <f>IF(B67="","",K67)</f>
        <v/>
      </c>
      <c r="Z67" s="805" t="str">
        <f>IF(B67="","",IF(AD67="DQ","DQ",IF(K67="TO","TO",IF(K67="","",IF(K68="",Y67,IF(K69="",Y68,IF(K70="",Y69,IF(K71="",Y70,Y71))))))))</f>
        <v/>
      </c>
      <c r="AA67" s="1505" t="str">
        <f>IF(B67="","",IF(AD67="DQ","DQ",IF(Z67="TO","TO",IF(Z67="","",IF(Z67="NV","NV",IF((20-(Z67-$AA$3))&gt;0,(20-(Z67-$AA$3)),0))))))</f>
        <v/>
      </c>
      <c r="AB67" s="805" t="str">
        <f>IF(B67="","",IF(AA67="","",IF(C67="Female","",AA67)))</f>
        <v/>
      </c>
      <c r="AC67" s="805" t="str">
        <f>IF(B67="","",IF(AA67="","",IF(C67="Male","",AA67)))</f>
        <v/>
      </c>
      <c r="AD67" s="847"/>
    </row>
    <row r="68" spans="1:30" x14ac:dyDescent="0.2">
      <c r="A68" s="868"/>
      <c r="B68" s="1503"/>
      <c r="C68" s="1208"/>
      <c r="D68" s="1415"/>
      <c r="E68" s="862"/>
      <c r="F68" s="862"/>
      <c r="G68" s="16" t="s">
        <v>4</v>
      </c>
      <c r="H68" s="210"/>
      <c r="I68" s="211"/>
      <c r="J68" s="231"/>
      <c r="K68" s="171" t="str">
        <f t="shared" ref="K68:K71" si="42">IF($B$67="","",IF($H$67="TO","TO",IF(H68+I68+J68=0,"",(H68*60+I68+J68/100))))</f>
        <v/>
      </c>
      <c r="L68" s="52" t="str">
        <f>IF(B67="","",AVERAGE(K67:K71))</f>
        <v/>
      </c>
      <c r="M68" s="52" t="str">
        <f>IF(K68="","",ABS(K68-L68))</f>
        <v/>
      </c>
      <c r="N68" s="156" t="str">
        <f>IF(M68="","",RANK(M68,M67:M71))</f>
        <v/>
      </c>
      <c r="O68" s="157" t="str">
        <f t="shared" ref="O68:O71" si="43">IF(K68="","",IF(N68=1,"",K68))</f>
        <v/>
      </c>
      <c r="P68" s="53" t="str">
        <f>IF(B67="","",AVERAGE(O67:O71))</f>
        <v/>
      </c>
      <c r="Q68" s="53" t="str">
        <f>IF(O68="","",ABS(O68-P68))</f>
        <v/>
      </c>
      <c r="R68" s="158" t="str">
        <f>IF(Q68="","",RANK(Q68,Q67:Q71))</f>
        <v/>
      </c>
      <c r="S68" s="159" t="str">
        <f t="shared" ref="S68:S71" si="44">IF(Q68="","",IF(R68=1,"",K68))</f>
        <v/>
      </c>
      <c r="T68" s="54" t="str">
        <f>IF(B67="","",AVERAGE(S67:S71))</f>
        <v/>
      </c>
      <c r="U68" s="54" t="str">
        <f>IF(S68="","",ABS(S68-T68))</f>
        <v/>
      </c>
      <c r="V68" s="160" t="str">
        <f>IF(U68="","",RANK(U68,U67:U71))</f>
        <v/>
      </c>
      <c r="W68" s="161" t="str">
        <f t="shared" ref="W68:W71" si="45">IF(V68="","",IF(V68=1,"",S68))</f>
        <v/>
      </c>
      <c r="X68" s="55" t="str">
        <f>IF(B67="","",AVERAGE(W67:W71))</f>
        <v/>
      </c>
      <c r="Y68" s="162" t="str">
        <f>IF(B67="","",IF(L67&lt;0.5,L68,"NV"))</f>
        <v/>
      </c>
      <c r="Z68" s="806"/>
      <c r="AA68" s="1506"/>
      <c r="AB68" s="806"/>
      <c r="AC68" s="806"/>
      <c r="AD68" s="847"/>
    </row>
    <row r="69" spans="1:30" x14ac:dyDescent="0.2">
      <c r="A69" s="868"/>
      <c r="B69" s="1503"/>
      <c r="C69" s="1208"/>
      <c r="D69" s="1415"/>
      <c r="E69" s="862"/>
      <c r="F69" s="862"/>
      <c r="G69" s="16" t="s">
        <v>8</v>
      </c>
      <c r="H69" s="210"/>
      <c r="I69" s="211"/>
      <c r="J69" s="231"/>
      <c r="K69" s="171" t="str">
        <f t="shared" si="42"/>
        <v/>
      </c>
      <c r="L69" s="52"/>
      <c r="M69" s="52" t="str">
        <f>IF(K69="","",ABS(K69-L68))</f>
        <v/>
      </c>
      <c r="N69" s="156" t="str">
        <f>IF(M69="","",RANK(M69,M67:M71))</f>
        <v/>
      </c>
      <c r="O69" s="157" t="str">
        <f t="shared" si="43"/>
        <v/>
      </c>
      <c r="P69" s="53"/>
      <c r="Q69" s="53" t="str">
        <f>IF(O69="","",ABS(O69-P68))</f>
        <v/>
      </c>
      <c r="R69" s="158" t="str">
        <f>IF(Q69="","",RANK(Q69,Q67:Q71))</f>
        <v/>
      </c>
      <c r="S69" s="159" t="str">
        <f t="shared" si="44"/>
        <v/>
      </c>
      <c r="T69" s="54"/>
      <c r="U69" s="54" t="str">
        <f>IF(S69="","",ABS(S69-T68))</f>
        <v/>
      </c>
      <c r="V69" s="160" t="str">
        <f>IF(U69="","",RANK(U69,U67:U71))</f>
        <v/>
      </c>
      <c r="W69" s="161" t="str">
        <f t="shared" si="45"/>
        <v/>
      </c>
      <c r="X69" s="55"/>
      <c r="Y69" s="162" t="str">
        <f>IF(B67="","",IF(L67&lt;0.5,L68,IF(P67&lt;0.5,P68,"NV")))</f>
        <v/>
      </c>
      <c r="Z69" s="806"/>
      <c r="AA69" s="1506"/>
      <c r="AB69" s="806"/>
      <c r="AC69" s="806"/>
      <c r="AD69" s="847"/>
    </row>
    <row r="70" spans="1:30" x14ac:dyDescent="0.2">
      <c r="A70" s="868"/>
      <c r="B70" s="1503"/>
      <c r="C70" s="1208"/>
      <c r="D70" s="1415"/>
      <c r="E70" s="862"/>
      <c r="F70" s="862"/>
      <c r="G70" s="16" t="s">
        <v>5</v>
      </c>
      <c r="H70" s="210"/>
      <c r="I70" s="211"/>
      <c r="J70" s="231"/>
      <c r="K70" s="171" t="str">
        <f t="shared" si="42"/>
        <v/>
      </c>
      <c r="L70" s="52"/>
      <c r="M70" s="52" t="str">
        <f>IF(K70="","",ABS(K70-L68))</f>
        <v/>
      </c>
      <c r="N70" s="156" t="str">
        <f>IF(M70="","",RANK(M70,M67:M71))</f>
        <v/>
      </c>
      <c r="O70" s="157" t="str">
        <f t="shared" si="43"/>
        <v/>
      </c>
      <c r="P70" s="53"/>
      <c r="Q70" s="53" t="str">
        <f>IF(O70="","",ABS(O70-P68))</f>
        <v/>
      </c>
      <c r="R70" s="158" t="str">
        <f>IF(Q70="","",RANK(Q70,Q67:Q71))</f>
        <v/>
      </c>
      <c r="S70" s="159" t="str">
        <f t="shared" si="44"/>
        <v/>
      </c>
      <c r="T70" s="54"/>
      <c r="U70" s="54" t="str">
        <f>IF(S70="","",ABS(S70-T68))</f>
        <v/>
      </c>
      <c r="V70" s="160" t="str">
        <f>IF(U70="","",RANK(U70,U67:U71))</f>
        <v/>
      </c>
      <c r="W70" s="161" t="str">
        <f t="shared" si="45"/>
        <v/>
      </c>
      <c r="X70" s="55"/>
      <c r="Y70" s="162" t="str">
        <f>IF(B67="","",IF(P67=0,L68,IF(P67&lt;0.5,P68,IF(T67&lt;0.5,T68,"NV"))))</f>
        <v/>
      </c>
      <c r="Z70" s="806"/>
      <c r="AA70" s="1506"/>
      <c r="AB70" s="806"/>
      <c r="AC70" s="806"/>
      <c r="AD70" s="847"/>
    </row>
    <row r="71" spans="1:30" ht="16" thickBot="1" x14ac:dyDescent="0.25">
      <c r="A71" s="869"/>
      <c r="B71" s="1504"/>
      <c r="C71" s="1209"/>
      <c r="D71" s="1416"/>
      <c r="E71" s="863"/>
      <c r="F71" s="863"/>
      <c r="G71" s="46" t="s">
        <v>6</v>
      </c>
      <c r="H71" s="245"/>
      <c r="I71" s="246"/>
      <c r="J71" s="247"/>
      <c r="K71" s="194" t="str">
        <f t="shared" si="42"/>
        <v/>
      </c>
      <c r="L71" s="56"/>
      <c r="M71" s="56" t="str">
        <f>IF(K71="","",ABS(K71-L68))</f>
        <v/>
      </c>
      <c r="N71" s="164" t="str">
        <f>IF(M71="","",RANK(M71,M67:M71))</f>
        <v/>
      </c>
      <c r="O71" s="165" t="str">
        <f t="shared" si="43"/>
        <v/>
      </c>
      <c r="P71" s="57"/>
      <c r="Q71" s="57" t="str">
        <f>IF(O71="","",ABS(O71-P68))</f>
        <v/>
      </c>
      <c r="R71" s="166" t="str">
        <f>IF(Q71="","",RANK(Q71,Q67:Q71))</f>
        <v/>
      </c>
      <c r="S71" s="167" t="str">
        <f t="shared" si="44"/>
        <v/>
      </c>
      <c r="T71" s="58"/>
      <c r="U71" s="58" t="str">
        <f>IF(S71="","",ABS(S71-T68))</f>
        <v/>
      </c>
      <c r="V71" s="168" t="str">
        <f>IF(U71="","",RANK(U71,U67:U71))</f>
        <v/>
      </c>
      <c r="W71" s="169" t="str">
        <f t="shared" si="45"/>
        <v/>
      </c>
      <c r="X71" s="59"/>
      <c r="Y71" s="170" t="str">
        <f>IF(B67="","",IF(T67&lt;0.5,TRIMMEAN(K67:K71,0.4),IF(X67&lt;0.5,X68,"NV")))</f>
        <v/>
      </c>
      <c r="Z71" s="807"/>
      <c r="AA71" s="1507"/>
      <c r="AB71" s="807"/>
      <c r="AC71" s="807"/>
      <c r="AD71" s="847"/>
    </row>
    <row r="72" spans="1:30" x14ac:dyDescent="0.2">
      <c r="A72" s="1241" t="str">
        <f>IF(B72="","",INDEX('Names And Totals'!$A$9:$A$108,MATCH('Head to Head'!B72,'Names And Totals'!$B$9:$B$108,0)))</f>
        <v/>
      </c>
      <c r="B72" s="1496"/>
      <c r="C72" s="1215" t="str">
        <f>IF(B72="","",INDEX('Names And Totals'!$E$9:$E$108,MATCH('Head to Head'!B72,'Names And Totals'!$B$9:$B$108,0)))</f>
        <v/>
      </c>
      <c r="D72" s="1431" t="str">
        <f>IF(B72="","",IF(AA72="DQ","DQ",IF(AA72="TO","TO",IF(AA72="NV","NV",IF(AA72="","",RANK(AA72,$AA$12:$AA$507,0))))))</f>
        <v/>
      </c>
      <c r="E72" s="883" t="str">
        <f>IF(AB72="","",IF(AD72="DQ","DQ",IF(AB72="TO","TO",IF(Y72="","",RANK(AB72,$AB$12:$AB$507,0)))))</f>
        <v/>
      </c>
      <c r="F72" s="883" t="str">
        <f>IF(AC72="","",IF(AD72="DQ","DQ",IF(AC72="TO","TO",IF(Y72="","",RANK(AC72,$AC$12:$AC$507,0)))))</f>
        <v/>
      </c>
      <c r="G72" s="18" t="s">
        <v>7</v>
      </c>
      <c r="H72" s="235"/>
      <c r="I72" s="241"/>
      <c r="J72" s="236"/>
      <c r="K72" s="150" t="str">
        <f>IF($B$72="","",IF($H$72="TO","TO",IF(H72+I72+J72=0,"",(H72*60+I72+J72/100))))</f>
        <v/>
      </c>
      <c r="L72" s="60" t="str">
        <f>IF(B72="","",MAX(K72:K76)-MIN(K72:K76))</f>
        <v/>
      </c>
      <c r="M72" s="60" t="str">
        <f>IF(K72="","",ABS(K72-L73))</f>
        <v/>
      </c>
      <c r="N72" s="151" t="str">
        <f>IF(M72="","",RANK(M72,M72:M76))</f>
        <v/>
      </c>
      <c r="O72" s="60" t="str">
        <f>IF(K72="","",IF(N72=1,"",K72))</f>
        <v/>
      </c>
      <c r="P72" s="62" t="str">
        <f>IF(B72="","",MAX(O72:O76)-MIN(O72:O76))</f>
        <v/>
      </c>
      <c r="Q72" s="62" t="str">
        <f>IF(O72="","",ABS(O72-P73))</f>
        <v/>
      </c>
      <c r="R72" s="152" t="str">
        <f>IF(Q72="","",RANK(Q72,Q72:Q76))</f>
        <v/>
      </c>
      <c r="S72" s="62" t="str">
        <f>IF(Q72="","",IF(R72=1,"",K72))</f>
        <v/>
      </c>
      <c r="T72" s="63" t="str">
        <f>IF(B72="","",MAX(S72:S76)-MIN(S72:S76))</f>
        <v/>
      </c>
      <c r="U72" s="63" t="str">
        <f>IF(S72="","",ABS(S72-T73))</f>
        <v/>
      </c>
      <c r="V72" s="153" t="str">
        <f>IF(U72="","",RANK(U72,U72:U76))</f>
        <v/>
      </c>
      <c r="W72" s="63" t="str">
        <f>IF(V72="","",IF(V72=1,"",S72))</f>
        <v/>
      </c>
      <c r="X72" s="64" t="str">
        <f>IF(B72="","",MAX(W72:W76)-MIN(W72:W76))</f>
        <v/>
      </c>
      <c r="Y72" s="154" t="str">
        <f>IF(B72="","",K72)</f>
        <v/>
      </c>
      <c r="Z72" s="802" t="str">
        <f>IF(B72="","",IF(AD72="DQ","DQ",IF(K72="TO","TO",IF(K72="","",IF(K73="",Y72,IF(K74="",Y73,IF(K75="",Y74,IF(K76="",Y75,Y76))))))))</f>
        <v/>
      </c>
      <c r="AA72" s="1499" t="str">
        <f>IF(B72="","",IF(AD72="DQ","DQ",IF(Z72="TO","TO",IF(Z72="","",IF(Z72="NV","NV",IF((20-(Z72-$AA$3))&gt;0,(20-(Z72-$AA$3)),0))))))</f>
        <v/>
      </c>
      <c r="AB72" s="802" t="str">
        <f>IF(B72="","",IF(AA72="","",IF(C72="Female","",AA72)))</f>
        <v/>
      </c>
      <c r="AC72" s="802" t="str">
        <f>IF(B72="","",IF(AA72="","",IF(C72="Male","",AA72)))</f>
        <v/>
      </c>
      <c r="AD72" s="1018"/>
    </row>
    <row r="73" spans="1:30" x14ac:dyDescent="0.2">
      <c r="A73" s="871"/>
      <c r="B73" s="1497"/>
      <c r="C73" s="1216"/>
      <c r="D73" s="859"/>
      <c r="E73" s="884"/>
      <c r="F73" s="884"/>
      <c r="G73" s="13" t="s">
        <v>4</v>
      </c>
      <c r="H73" s="208"/>
      <c r="I73" s="209"/>
      <c r="J73" s="227"/>
      <c r="K73" s="155" t="str">
        <f t="shared" ref="K73:K76" si="46">IF($B$72="","",IF($H$72="TO","TO",IF(H73+I73+J73=0,"",(H73*60+I73+J73/100))))</f>
        <v/>
      </c>
      <c r="L73" s="52" t="str">
        <f>IF(B72="","",AVERAGE(K72:K76))</f>
        <v/>
      </c>
      <c r="M73" s="52" t="str">
        <f>IF(K73="","",ABS(K73-L73))</f>
        <v/>
      </c>
      <c r="N73" s="156" t="str">
        <f>IF(M73="","",RANK(M73,M72:M76))</f>
        <v/>
      </c>
      <c r="O73" s="157" t="str">
        <f t="shared" ref="O73:O76" si="47">IF(K73="","",IF(N73=1,"",K73))</f>
        <v/>
      </c>
      <c r="P73" s="53" t="str">
        <f>IF(B72="","",AVERAGE(O72:O76))</f>
        <v/>
      </c>
      <c r="Q73" s="53" t="str">
        <f>IF(O73="","",ABS(O73-P73))</f>
        <v/>
      </c>
      <c r="R73" s="158" t="str">
        <f>IF(Q73="","",RANK(Q73,Q72:Q76))</f>
        <v/>
      </c>
      <c r="S73" s="159" t="str">
        <f t="shared" ref="S73:S76" si="48">IF(Q73="","",IF(R73=1,"",K73))</f>
        <v/>
      </c>
      <c r="T73" s="54" t="str">
        <f>IF(B72="","",AVERAGE(S72:S76))</f>
        <v/>
      </c>
      <c r="U73" s="54" t="str">
        <f>IF(S73="","",ABS(S73-T73))</f>
        <v/>
      </c>
      <c r="V73" s="160" t="str">
        <f>IF(U73="","",RANK(U73,U72:U76))</f>
        <v/>
      </c>
      <c r="W73" s="161" t="str">
        <f t="shared" ref="W73:W76" si="49">IF(V73="","",IF(V73=1,"",S73))</f>
        <v/>
      </c>
      <c r="X73" s="55" t="str">
        <f>IF(B72="","",AVERAGE(W72:W76))</f>
        <v/>
      </c>
      <c r="Y73" s="162" t="str">
        <f>IF(B72="","",IF(L72&lt;0.5,L73,"NV"))</f>
        <v/>
      </c>
      <c r="Z73" s="803"/>
      <c r="AA73" s="1500"/>
      <c r="AB73" s="803"/>
      <c r="AC73" s="803"/>
      <c r="AD73" s="1019"/>
    </row>
    <row r="74" spans="1:30" x14ac:dyDescent="0.2">
      <c r="A74" s="871"/>
      <c r="B74" s="1497"/>
      <c r="C74" s="1216"/>
      <c r="D74" s="859"/>
      <c r="E74" s="884"/>
      <c r="F74" s="884"/>
      <c r="G74" s="13" t="s">
        <v>8</v>
      </c>
      <c r="H74" s="208"/>
      <c r="I74" s="209"/>
      <c r="J74" s="227"/>
      <c r="K74" s="155" t="str">
        <f t="shared" si="46"/>
        <v/>
      </c>
      <c r="L74" s="52"/>
      <c r="M74" s="52" t="str">
        <f>IF(K74="","",ABS(K74-L73))</f>
        <v/>
      </c>
      <c r="N74" s="156" t="str">
        <f>IF(M74="","",RANK(M74,M72:M76))</f>
        <v/>
      </c>
      <c r="O74" s="157" t="str">
        <f t="shared" si="47"/>
        <v/>
      </c>
      <c r="P74" s="53"/>
      <c r="Q74" s="53" t="str">
        <f>IF(O74="","",ABS(O74-P73))</f>
        <v/>
      </c>
      <c r="R74" s="158" t="str">
        <f>IF(Q74="","",RANK(Q74,Q72:Q76))</f>
        <v/>
      </c>
      <c r="S74" s="159" t="str">
        <f t="shared" si="48"/>
        <v/>
      </c>
      <c r="T74" s="54"/>
      <c r="U74" s="54" t="str">
        <f>IF(S74="","",ABS(S74-T73))</f>
        <v/>
      </c>
      <c r="V74" s="160" t="str">
        <f>IF(U74="","",RANK(U74,U72:U76))</f>
        <v/>
      </c>
      <c r="W74" s="161" t="str">
        <f t="shared" si="49"/>
        <v/>
      </c>
      <c r="X74" s="55"/>
      <c r="Y74" s="162" t="str">
        <f>IF(B72="","",IF(L72&lt;0.5,L73,IF(P72&lt;0.5,P73,"NV")))</f>
        <v/>
      </c>
      <c r="Z74" s="803"/>
      <c r="AA74" s="1500"/>
      <c r="AB74" s="803"/>
      <c r="AC74" s="803"/>
      <c r="AD74" s="1019"/>
    </row>
    <row r="75" spans="1:30" x14ac:dyDescent="0.2">
      <c r="A75" s="871"/>
      <c r="B75" s="1497"/>
      <c r="C75" s="1216"/>
      <c r="D75" s="859"/>
      <c r="E75" s="884"/>
      <c r="F75" s="884"/>
      <c r="G75" s="13" t="s">
        <v>5</v>
      </c>
      <c r="H75" s="208"/>
      <c r="I75" s="209"/>
      <c r="J75" s="227"/>
      <c r="K75" s="155" t="str">
        <f t="shared" si="46"/>
        <v/>
      </c>
      <c r="L75" s="52"/>
      <c r="M75" s="52" t="str">
        <f>IF(K75="","",ABS(K75-L73))</f>
        <v/>
      </c>
      <c r="N75" s="156" t="str">
        <f>IF(M75="","",RANK(M75,M72:M76))</f>
        <v/>
      </c>
      <c r="O75" s="157" t="str">
        <f t="shared" si="47"/>
        <v/>
      </c>
      <c r="P75" s="53"/>
      <c r="Q75" s="53" t="str">
        <f>IF(O75="","",ABS(O75-P73))</f>
        <v/>
      </c>
      <c r="R75" s="158" t="str">
        <f>IF(Q75="","",RANK(Q75,Q72:Q76))</f>
        <v/>
      </c>
      <c r="S75" s="159" t="str">
        <f t="shared" si="48"/>
        <v/>
      </c>
      <c r="T75" s="54"/>
      <c r="U75" s="54" t="str">
        <f>IF(S75="","",ABS(S75-T73))</f>
        <v/>
      </c>
      <c r="V75" s="160" t="str">
        <f>IF(U75="","",RANK(U75,U72:U76))</f>
        <v/>
      </c>
      <c r="W75" s="161" t="str">
        <f t="shared" si="49"/>
        <v/>
      </c>
      <c r="X75" s="55"/>
      <c r="Y75" s="162" t="str">
        <f>IF(B72="","",IF(P72=0,L73,IF(P72&lt;0.5,P73,IF(T72&lt;0.5,T73,"NV"))))</f>
        <v/>
      </c>
      <c r="Z75" s="803"/>
      <c r="AA75" s="1500"/>
      <c r="AB75" s="803"/>
      <c r="AC75" s="803"/>
      <c r="AD75" s="1019"/>
    </row>
    <row r="76" spans="1:30" ht="16" thickBot="1" x14ac:dyDescent="0.25">
      <c r="A76" s="879"/>
      <c r="B76" s="1498"/>
      <c r="C76" s="1217"/>
      <c r="D76" s="1419"/>
      <c r="E76" s="885"/>
      <c r="F76" s="885"/>
      <c r="G76" s="19" t="s">
        <v>6</v>
      </c>
      <c r="H76" s="212"/>
      <c r="I76" s="213"/>
      <c r="J76" s="242"/>
      <c r="K76" s="163" t="str">
        <f t="shared" si="46"/>
        <v/>
      </c>
      <c r="L76" s="56"/>
      <c r="M76" s="56" t="str">
        <f>IF(K76="","",ABS(K76-L73))</f>
        <v/>
      </c>
      <c r="N76" s="164" t="str">
        <f>IF(M76="","",RANK(M76,M72:M76))</f>
        <v/>
      </c>
      <c r="O76" s="165" t="str">
        <f t="shared" si="47"/>
        <v/>
      </c>
      <c r="P76" s="57"/>
      <c r="Q76" s="57" t="str">
        <f>IF(O76="","",ABS(O76-P73))</f>
        <v/>
      </c>
      <c r="R76" s="166" t="str">
        <f>IF(Q76="","",RANK(Q76,Q72:Q76))</f>
        <v/>
      </c>
      <c r="S76" s="167" t="str">
        <f t="shared" si="48"/>
        <v/>
      </c>
      <c r="T76" s="58"/>
      <c r="U76" s="58" t="str">
        <f>IF(S76="","",ABS(S76-T73))</f>
        <v/>
      </c>
      <c r="V76" s="168" t="str">
        <f>IF(U76="","",RANK(U76,U72:U76))</f>
        <v/>
      </c>
      <c r="W76" s="169" t="str">
        <f t="shared" si="49"/>
        <v/>
      </c>
      <c r="X76" s="59"/>
      <c r="Y76" s="170" t="str">
        <f>IF(B72="","",IF(T72&lt;0.5,TRIMMEAN(K72:K76,0.4),IF(X72&lt;0.5,X73,"NV")))</f>
        <v/>
      </c>
      <c r="Z76" s="804"/>
      <c r="AA76" s="1501"/>
      <c r="AB76" s="804"/>
      <c r="AC76" s="804"/>
      <c r="AD76" s="1020"/>
    </row>
    <row r="77" spans="1:30" x14ac:dyDescent="0.2">
      <c r="A77" s="867" t="str">
        <f>IF(B77="","",INDEX('Names And Totals'!$A$9:$A$108,MATCH('Head to Head'!B77,'Names And Totals'!$B$9:$B$108,0)))</f>
        <v/>
      </c>
      <c r="B77" s="1502"/>
      <c r="C77" s="1207" t="str">
        <f>IF(B77="","",INDEX('Names And Totals'!$E$9:$E$108,MATCH('Head to Head'!B77,'Names And Totals'!$B$9:$B$108,0)))</f>
        <v/>
      </c>
      <c r="D77" s="1414" t="str">
        <f>IF(B77="","",IF(AA77="DQ","DQ",IF(AA77="TO","TO",IF(AA77="NV","NV",IF(AA77="","",RANK(AA77,$AA$12:$AA$507,0))))))</f>
        <v/>
      </c>
      <c r="E77" s="861" t="str">
        <f>IF(AB77="","",IF(AD77="DQ","DQ",IF(AB77="TO","TO",IF(Y77="","",RANK(AB77,$AB$12:$AB$507,0)))))</f>
        <v/>
      </c>
      <c r="F77" s="861" t="str">
        <f>IF(AC77="","",IF(AD77="DQ","DQ",IF(AC77="TO","TO",IF(Y77="","",RANK(AC77,$AC$12:$AC$507,0)))))</f>
        <v/>
      </c>
      <c r="G77" s="47" t="s">
        <v>7</v>
      </c>
      <c r="H77" s="243"/>
      <c r="I77" s="240"/>
      <c r="J77" s="244"/>
      <c r="K77" s="193" t="str">
        <f>IF($B$77="","",IF($H$77="TO","TO",IF(H77+I77+J77=0,"",(H77*60+I77+J77/100))))</f>
        <v/>
      </c>
      <c r="L77" s="60" t="str">
        <f>IF(B77="","",MAX(K77:K81)-MIN(K77:K81))</f>
        <v/>
      </c>
      <c r="M77" s="60" t="str">
        <f>IF(K77="","",ABS(K77-L78))</f>
        <v/>
      </c>
      <c r="N77" s="151" t="str">
        <f>IF(M77="","",RANK(M77,M77:M81))</f>
        <v/>
      </c>
      <c r="O77" s="60" t="str">
        <f>IF(K77="","",IF(N77=1,"",K77))</f>
        <v/>
      </c>
      <c r="P77" s="62" t="str">
        <f>IF(B77="","",MAX(O77:O81)-MIN(O77:O81))</f>
        <v/>
      </c>
      <c r="Q77" s="62" t="str">
        <f>IF(O77="","",ABS(O77-P78))</f>
        <v/>
      </c>
      <c r="R77" s="152" t="str">
        <f>IF(Q77="","",RANK(Q77,Q77:Q81))</f>
        <v/>
      </c>
      <c r="S77" s="62" t="str">
        <f>IF(Q77="","",IF(R77=1,"",K77))</f>
        <v/>
      </c>
      <c r="T77" s="63" t="str">
        <f>IF(B77="","",MAX(S77:S81)-MIN(S77:S81))</f>
        <v/>
      </c>
      <c r="U77" s="63" t="str">
        <f>IF(S77="","",ABS(S77-T78))</f>
        <v/>
      </c>
      <c r="V77" s="153" t="str">
        <f>IF(U77="","",RANK(U77,U77:U81))</f>
        <v/>
      </c>
      <c r="W77" s="63" t="str">
        <f>IF(V77="","",IF(V77=1,"",S77))</f>
        <v/>
      </c>
      <c r="X77" s="64" t="str">
        <f>IF(B77="","",MAX(W77:W81)-MIN(W77:W81))</f>
        <v/>
      </c>
      <c r="Y77" s="154" t="str">
        <f>IF(B77="","",K77)</f>
        <v/>
      </c>
      <c r="Z77" s="805" t="str">
        <f>IF(B77="","",IF(AD77="DQ","DQ",IF(K77="TO","TO",IF(K77="","",IF(K78="",Y77,IF(K79="",Y78,IF(K80="",Y79,IF(K81="",Y80,Y81))))))))</f>
        <v/>
      </c>
      <c r="AA77" s="1505" t="str">
        <f>IF(B77="","",IF(AD77="DQ","DQ",IF(Z77="TO","TO",IF(Z77="","",IF(Z77="NV","NV",IF((20-(Z77-$AA$3))&gt;0,(20-(Z77-$AA$3)),0))))))</f>
        <v/>
      </c>
      <c r="AB77" s="805" t="str">
        <f>IF(B77="","",IF(AA77="","",IF(C77="Female","",AA77)))</f>
        <v/>
      </c>
      <c r="AC77" s="805" t="str">
        <f>IF(B77="","",IF(AA77="","",IF(C77="Male","",AA77)))</f>
        <v/>
      </c>
      <c r="AD77" s="847"/>
    </row>
    <row r="78" spans="1:30" x14ac:dyDescent="0.2">
      <c r="A78" s="868"/>
      <c r="B78" s="1503"/>
      <c r="C78" s="1208"/>
      <c r="D78" s="1415"/>
      <c r="E78" s="862"/>
      <c r="F78" s="862"/>
      <c r="G78" s="16" t="s">
        <v>4</v>
      </c>
      <c r="H78" s="210"/>
      <c r="I78" s="211"/>
      <c r="J78" s="231"/>
      <c r="K78" s="171" t="str">
        <f t="shared" ref="K78:K81" si="50">IF($B$77="","",IF($H$77="TO","TO",IF(H78+I78+J78=0,"",(H78*60+I78+J78/100))))</f>
        <v/>
      </c>
      <c r="L78" s="52" t="str">
        <f>IF(B77="","",AVERAGE(K77:K81))</f>
        <v/>
      </c>
      <c r="M78" s="52" t="str">
        <f>IF(K78="","",ABS(K78-L78))</f>
        <v/>
      </c>
      <c r="N78" s="156" t="str">
        <f>IF(M78="","",RANK(M78,M77:M81))</f>
        <v/>
      </c>
      <c r="O78" s="157" t="str">
        <f t="shared" ref="O78:O81" si="51">IF(K78="","",IF(N78=1,"",K78))</f>
        <v/>
      </c>
      <c r="P78" s="53" t="str">
        <f>IF(B77="","",AVERAGE(O77:O81))</f>
        <v/>
      </c>
      <c r="Q78" s="53" t="str">
        <f>IF(O78="","",ABS(O78-P78))</f>
        <v/>
      </c>
      <c r="R78" s="158" t="str">
        <f>IF(Q78="","",RANK(Q78,Q77:Q81))</f>
        <v/>
      </c>
      <c r="S78" s="159" t="str">
        <f t="shared" ref="S78:S81" si="52">IF(Q78="","",IF(R78=1,"",K78))</f>
        <v/>
      </c>
      <c r="T78" s="54" t="str">
        <f>IF(B77="","",AVERAGE(S77:S81))</f>
        <v/>
      </c>
      <c r="U78" s="54" t="str">
        <f>IF(S78="","",ABS(S78-T78))</f>
        <v/>
      </c>
      <c r="V78" s="160" t="str">
        <f>IF(U78="","",RANK(U78,U77:U81))</f>
        <v/>
      </c>
      <c r="W78" s="161" t="str">
        <f t="shared" ref="W78:W81" si="53">IF(V78="","",IF(V78=1,"",S78))</f>
        <v/>
      </c>
      <c r="X78" s="55" t="str">
        <f>IF(B77="","",AVERAGE(W77:W81))</f>
        <v/>
      </c>
      <c r="Y78" s="162" t="str">
        <f>IF(B77="","",IF(L77&lt;0.5,L78,"NV"))</f>
        <v/>
      </c>
      <c r="Z78" s="806"/>
      <c r="AA78" s="1506"/>
      <c r="AB78" s="806"/>
      <c r="AC78" s="806"/>
      <c r="AD78" s="847"/>
    </row>
    <row r="79" spans="1:30" x14ac:dyDescent="0.2">
      <c r="A79" s="868"/>
      <c r="B79" s="1503"/>
      <c r="C79" s="1208"/>
      <c r="D79" s="1415"/>
      <c r="E79" s="862"/>
      <c r="F79" s="862"/>
      <c r="G79" s="16" t="s">
        <v>8</v>
      </c>
      <c r="H79" s="210"/>
      <c r="I79" s="211"/>
      <c r="J79" s="231"/>
      <c r="K79" s="171" t="str">
        <f t="shared" si="50"/>
        <v/>
      </c>
      <c r="L79" s="52"/>
      <c r="M79" s="52" t="str">
        <f>IF(K79="","",ABS(K79-L78))</f>
        <v/>
      </c>
      <c r="N79" s="156" t="str">
        <f>IF(M79="","",RANK(M79,M77:M81))</f>
        <v/>
      </c>
      <c r="O79" s="157" t="str">
        <f t="shared" si="51"/>
        <v/>
      </c>
      <c r="P79" s="53"/>
      <c r="Q79" s="53" t="str">
        <f>IF(O79="","",ABS(O79-P78))</f>
        <v/>
      </c>
      <c r="R79" s="158" t="str">
        <f>IF(Q79="","",RANK(Q79,Q77:Q81))</f>
        <v/>
      </c>
      <c r="S79" s="159" t="str">
        <f t="shared" si="52"/>
        <v/>
      </c>
      <c r="T79" s="54"/>
      <c r="U79" s="54" t="str">
        <f>IF(S79="","",ABS(S79-T78))</f>
        <v/>
      </c>
      <c r="V79" s="160" t="str">
        <f>IF(U79="","",RANK(U79,U77:U81))</f>
        <v/>
      </c>
      <c r="W79" s="161" t="str">
        <f t="shared" si="53"/>
        <v/>
      </c>
      <c r="X79" s="55"/>
      <c r="Y79" s="162" t="str">
        <f>IF(B77="","",IF(L77&lt;0.5,L78,IF(P77&lt;0.5,P78,"NV")))</f>
        <v/>
      </c>
      <c r="Z79" s="806"/>
      <c r="AA79" s="1506"/>
      <c r="AB79" s="806"/>
      <c r="AC79" s="806"/>
      <c r="AD79" s="847"/>
    </row>
    <row r="80" spans="1:30" x14ac:dyDescent="0.2">
      <c r="A80" s="868"/>
      <c r="B80" s="1503"/>
      <c r="C80" s="1208"/>
      <c r="D80" s="1415"/>
      <c r="E80" s="862"/>
      <c r="F80" s="862"/>
      <c r="G80" s="16" t="s">
        <v>5</v>
      </c>
      <c r="H80" s="210"/>
      <c r="I80" s="211"/>
      <c r="J80" s="231"/>
      <c r="K80" s="171" t="str">
        <f t="shared" si="50"/>
        <v/>
      </c>
      <c r="L80" s="52"/>
      <c r="M80" s="52" t="str">
        <f>IF(K80="","",ABS(K80-L78))</f>
        <v/>
      </c>
      <c r="N80" s="156" t="str">
        <f>IF(M80="","",RANK(M80,M77:M81))</f>
        <v/>
      </c>
      <c r="O80" s="157" t="str">
        <f t="shared" si="51"/>
        <v/>
      </c>
      <c r="P80" s="53"/>
      <c r="Q80" s="53" t="str">
        <f>IF(O80="","",ABS(O80-P78))</f>
        <v/>
      </c>
      <c r="R80" s="158" t="str">
        <f>IF(Q80="","",RANK(Q80,Q77:Q81))</f>
        <v/>
      </c>
      <c r="S80" s="159" t="str">
        <f t="shared" si="52"/>
        <v/>
      </c>
      <c r="T80" s="54"/>
      <c r="U80" s="54" t="str">
        <f>IF(S80="","",ABS(S80-T78))</f>
        <v/>
      </c>
      <c r="V80" s="160" t="str">
        <f>IF(U80="","",RANK(U80,U77:U81))</f>
        <v/>
      </c>
      <c r="W80" s="161" t="str">
        <f t="shared" si="53"/>
        <v/>
      </c>
      <c r="X80" s="55"/>
      <c r="Y80" s="162" t="str">
        <f>IF(B77="","",IF(P77=0,L78,IF(P77&lt;0.5,P78,IF(T77&lt;0.5,T78,"NV"))))</f>
        <v/>
      </c>
      <c r="Z80" s="806"/>
      <c r="AA80" s="1506"/>
      <c r="AB80" s="806"/>
      <c r="AC80" s="806"/>
      <c r="AD80" s="847"/>
    </row>
    <row r="81" spans="1:30" ht="16" thickBot="1" x14ac:dyDescent="0.25">
      <c r="A81" s="869"/>
      <c r="B81" s="1504"/>
      <c r="C81" s="1209"/>
      <c r="D81" s="1416"/>
      <c r="E81" s="863"/>
      <c r="F81" s="863"/>
      <c r="G81" s="46" t="s">
        <v>6</v>
      </c>
      <c r="H81" s="245"/>
      <c r="I81" s="246"/>
      <c r="J81" s="247"/>
      <c r="K81" s="194" t="str">
        <f t="shared" si="50"/>
        <v/>
      </c>
      <c r="L81" s="56"/>
      <c r="M81" s="56" t="str">
        <f>IF(K81="","",ABS(K81-L78))</f>
        <v/>
      </c>
      <c r="N81" s="164" t="str">
        <f>IF(M81="","",RANK(M81,M77:M81))</f>
        <v/>
      </c>
      <c r="O81" s="165" t="str">
        <f t="shared" si="51"/>
        <v/>
      </c>
      <c r="P81" s="57"/>
      <c r="Q81" s="57" t="str">
        <f>IF(O81="","",ABS(O81-P78))</f>
        <v/>
      </c>
      <c r="R81" s="166" t="str">
        <f>IF(Q81="","",RANK(Q81,Q77:Q81))</f>
        <v/>
      </c>
      <c r="S81" s="167" t="str">
        <f t="shared" si="52"/>
        <v/>
      </c>
      <c r="T81" s="58"/>
      <c r="U81" s="58" t="str">
        <f>IF(S81="","",ABS(S81-T78))</f>
        <v/>
      </c>
      <c r="V81" s="168" t="str">
        <f>IF(U81="","",RANK(U81,U77:U81))</f>
        <v/>
      </c>
      <c r="W81" s="169" t="str">
        <f t="shared" si="53"/>
        <v/>
      </c>
      <c r="X81" s="59"/>
      <c r="Y81" s="170" t="str">
        <f>IF(B77="","",IF(T77&lt;0.5,TRIMMEAN(K77:K81,0.4),IF(X77&lt;0.5,X78,"NV")))</f>
        <v/>
      </c>
      <c r="Z81" s="807"/>
      <c r="AA81" s="1507"/>
      <c r="AB81" s="807"/>
      <c r="AC81" s="807"/>
      <c r="AD81" s="847"/>
    </row>
    <row r="82" spans="1:30" x14ac:dyDescent="0.2">
      <c r="A82" s="1241" t="str">
        <f>IF(B82="","",INDEX('Names And Totals'!$A$9:$A$108,MATCH('Head to Head'!B82,'Names And Totals'!$B$9:$B$108,0)))</f>
        <v/>
      </c>
      <c r="B82" s="1496"/>
      <c r="C82" s="1215" t="str">
        <f>IF(B82="","",INDEX('Names And Totals'!$E$9:$E$108,MATCH('Head to Head'!B82,'Names And Totals'!$B$9:$B$108,0)))</f>
        <v/>
      </c>
      <c r="D82" s="1431" t="str">
        <f>IF(B82="","",IF(AA82="DQ","DQ",IF(AA82="TO","TO",IF(AA82="NV","NV",IF(AA82="","",RANK(AA82,$AA$12:$AA$507,0))))))</f>
        <v/>
      </c>
      <c r="E82" s="883" t="str">
        <f>IF(AB82="","",IF(AD82="DQ","DQ",IF(AB82="TO","TO",IF(Y82="","",RANK(AB82,$AB$12:$AB$507,0)))))</f>
        <v/>
      </c>
      <c r="F82" s="883" t="str">
        <f>IF(AC82="","",IF(AD82="DQ","DQ",IF(AC82="TO","TO",IF(Y82="","",RANK(AC82,$AC$12:$AC$507,0)))))</f>
        <v/>
      </c>
      <c r="G82" s="18" t="s">
        <v>7</v>
      </c>
      <c r="H82" s="235"/>
      <c r="I82" s="241"/>
      <c r="J82" s="236"/>
      <c r="K82" s="150" t="str">
        <f>IF($B$82="","",IF($H$82="TO","TO",IF(H82+I82+J82=0,"",(H82*60+I82+J82/100))))</f>
        <v/>
      </c>
      <c r="L82" s="60" t="str">
        <f>IF(B82="","",MAX(K82:K86)-MIN(K82:K86))</f>
        <v/>
      </c>
      <c r="M82" s="60" t="str">
        <f>IF(K82="","",ABS(K82-L83))</f>
        <v/>
      </c>
      <c r="N82" s="151" t="str">
        <f>IF(M82="","",RANK(M82,M82:M86))</f>
        <v/>
      </c>
      <c r="O82" s="60" t="str">
        <f>IF(K82="","",IF(N82=1,"",K82))</f>
        <v/>
      </c>
      <c r="P82" s="62" t="str">
        <f>IF(B82="","",MAX(O82:O86)-MIN(O82:O86))</f>
        <v/>
      </c>
      <c r="Q82" s="62" t="str">
        <f>IF(O82="","",ABS(O82-P83))</f>
        <v/>
      </c>
      <c r="R82" s="152" t="str">
        <f>IF(Q82="","",RANK(Q82,Q82:Q86))</f>
        <v/>
      </c>
      <c r="S82" s="62" t="str">
        <f>IF(Q82="","",IF(R82=1,"",K82))</f>
        <v/>
      </c>
      <c r="T82" s="63" t="str">
        <f>IF(B82="","",MAX(S82:S86)-MIN(S82:S86))</f>
        <v/>
      </c>
      <c r="U82" s="63" t="str">
        <f>IF(S82="","",ABS(S82-T83))</f>
        <v/>
      </c>
      <c r="V82" s="153" t="str">
        <f>IF(U82="","",RANK(U82,U82:U86))</f>
        <v/>
      </c>
      <c r="W82" s="63" t="str">
        <f>IF(V82="","",IF(V82=1,"",S82))</f>
        <v/>
      </c>
      <c r="X82" s="64" t="str">
        <f>IF(B82="","",MAX(W82:W86)-MIN(W82:W86))</f>
        <v/>
      </c>
      <c r="Y82" s="154" t="str">
        <f>IF(B82="","",K82)</f>
        <v/>
      </c>
      <c r="Z82" s="802" t="str">
        <f>IF(B82="","",IF(AD82="DQ","DQ",IF(K82="TO","TO",IF(K82="","",IF(K83="",Y82,IF(K84="",Y83,IF(K85="",Y84,IF(K86="",Y85,Y86))))))))</f>
        <v/>
      </c>
      <c r="AA82" s="1499" t="str">
        <f>IF(B82="","",IF(AD82="DQ","DQ",IF(Z82="TO","TO",IF(Z82="","",IF(Z82="NV","NV",IF((20-(Z82-$AA$3))&gt;0,(20-(Z82-$AA$3)),0))))))</f>
        <v/>
      </c>
      <c r="AB82" s="802" t="str">
        <f>IF(B82="","",IF(AA82="","",IF(C82="Female","",AA82)))</f>
        <v/>
      </c>
      <c r="AC82" s="802" t="str">
        <f>IF(B82="","",IF(AA82="","",IF(C82="Male","",AA82)))</f>
        <v/>
      </c>
      <c r="AD82" s="1018"/>
    </row>
    <row r="83" spans="1:30" x14ac:dyDescent="0.2">
      <c r="A83" s="871"/>
      <c r="B83" s="1497"/>
      <c r="C83" s="1216"/>
      <c r="D83" s="859"/>
      <c r="E83" s="884"/>
      <c r="F83" s="884"/>
      <c r="G83" s="13" t="s">
        <v>4</v>
      </c>
      <c r="H83" s="208"/>
      <c r="I83" s="209"/>
      <c r="J83" s="227"/>
      <c r="K83" s="155" t="str">
        <f t="shared" ref="K83:K86" si="54">IF($B$82="","",IF($H$82="TO","TO",IF(H83+I83+J83=0,"",(H83*60+I83+J83/100))))</f>
        <v/>
      </c>
      <c r="L83" s="52" t="str">
        <f>IF(B82="","",AVERAGE(K82:K86))</f>
        <v/>
      </c>
      <c r="M83" s="52" t="str">
        <f>IF(K83="","",ABS(K83-L83))</f>
        <v/>
      </c>
      <c r="N83" s="156" t="str">
        <f>IF(M83="","",RANK(M83,M82:M86))</f>
        <v/>
      </c>
      <c r="O83" s="157" t="str">
        <f t="shared" ref="O83:O86" si="55">IF(K83="","",IF(N83=1,"",K83))</f>
        <v/>
      </c>
      <c r="P83" s="53" t="str">
        <f>IF(B82="","",AVERAGE(O82:O86))</f>
        <v/>
      </c>
      <c r="Q83" s="53" t="str">
        <f>IF(O83="","",ABS(O83-P83))</f>
        <v/>
      </c>
      <c r="R83" s="158" t="str">
        <f>IF(Q83="","",RANK(Q83,Q82:Q86))</f>
        <v/>
      </c>
      <c r="S83" s="159" t="str">
        <f t="shared" ref="S83:S86" si="56">IF(Q83="","",IF(R83=1,"",K83))</f>
        <v/>
      </c>
      <c r="T83" s="54" t="str">
        <f>IF(B82="","",AVERAGE(S82:S86))</f>
        <v/>
      </c>
      <c r="U83" s="54" t="str">
        <f>IF(S83="","",ABS(S83-T83))</f>
        <v/>
      </c>
      <c r="V83" s="160" t="str">
        <f>IF(U83="","",RANK(U83,U82:U86))</f>
        <v/>
      </c>
      <c r="W83" s="161" t="str">
        <f t="shared" ref="W83:W86" si="57">IF(V83="","",IF(V83=1,"",S83))</f>
        <v/>
      </c>
      <c r="X83" s="55" t="str">
        <f>IF(B82="","",AVERAGE(W82:W86))</f>
        <v/>
      </c>
      <c r="Y83" s="162" t="str">
        <f>IF(B82="","",IF(L82&lt;0.5,L83,"NV"))</f>
        <v/>
      </c>
      <c r="Z83" s="803"/>
      <c r="AA83" s="1500"/>
      <c r="AB83" s="803"/>
      <c r="AC83" s="803"/>
      <c r="AD83" s="1019"/>
    </row>
    <row r="84" spans="1:30" x14ac:dyDescent="0.2">
      <c r="A84" s="871"/>
      <c r="B84" s="1497"/>
      <c r="C84" s="1216"/>
      <c r="D84" s="859"/>
      <c r="E84" s="884"/>
      <c r="F84" s="884"/>
      <c r="G84" s="13" t="s">
        <v>8</v>
      </c>
      <c r="H84" s="208"/>
      <c r="I84" s="209"/>
      <c r="J84" s="227"/>
      <c r="K84" s="155" t="str">
        <f t="shared" si="54"/>
        <v/>
      </c>
      <c r="L84" s="52"/>
      <c r="M84" s="52" t="str">
        <f>IF(K84="","",ABS(K84-L83))</f>
        <v/>
      </c>
      <c r="N84" s="156" t="str">
        <f>IF(M84="","",RANK(M84,M82:M86))</f>
        <v/>
      </c>
      <c r="O84" s="157" t="str">
        <f t="shared" si="55"/>
        <v/>
      </c>
      <c r="P84" s="53"/>
      <c r="Q84" s="53" t="str">
        <f>IF(O84="","",ABS(O84-P83))</f>
        <v/>
      </c>
      <c r="R84" s="158" t="str">
        <f>IF(Q84="","",RANK(Q84,Q82:Q86))</f>
        <v/>
      </c>
      <c r="S84" s="159" t="str">
        <f t="shared" si="56"/>
        <v/>
      </c>
      <c r="T84" s="54"/>
      <c r="U84" s="54" t="str">
        <f>IF(S84="","",ABS(S84-T83))</f>
        <v/>
      </c>
      <c r="V84" s="160" t="str">
        <f>IF(U84="","",RANK(U84,U82:U86))</f>
        <v/>
      </c>
      <c r="W84" s="161" t="str">
        <f t="shared" si="57"/>
        <v/>
      </c>
      <c r="X84" s="55"/>
      <c r="Y84" s="162" t="str">
        <f>IF(B82="","",IF(L82&lt;0.5,L83,IF(P82&lt;0.5,P83,"NV")))</f>
        <v/>
      </c>
      <c r="Z84" s="803"/>
      <c r="AA84" s="1500"/>
      <c r="AB84" s="803"/>
      <c r="AC84" s="803"/>
      <c r="AD84" s="1019"/>
    </row>
    <row r="85" spans="1:30" x14ac:dyDescent="0.2">
      <c r="A85" s="871"/>
      <c r="B85" s="1497"/>
      <c r="C85" s="1216"/>
      <c r="D85" s="859"/>
      <c r="E85" s="884"/>
      <c r="F85" s="884"/>
      <c r="G85" s="13" t="s">
        <v>5</v>
      </c>
      <c r="H85" s="208"/>
      <c r="I85" s="209"/>
      <c r="J85" s="227"/>
      <c r="K85" s="155" t="str">
        <f t="shared" si="54"/>
        <v/>
      </c>
      <c r="L85" s="52"/>
      <c r="M85" s="52" t="str">
        <f>IF(K85="","",ABS(K85-L83))</f>
        <v/>
      </c>
      <c r="N85" s="156" t="str">
        <f>IF(M85="","",RANK(M85,M82:M86))</f>
        <v/>
      </c>
      <c r="O85" s="157" t="str">
        <f t="shared" si="55"/>
        <v/>
      </c>
      <c r="P85" s="53"/>
      <c r="Q85" s="53" t="str">
        <f>IF(O85="","",ABS(O85-P83))</f>
        <v/>
      </c>
      <c r="R85" s="158" t="str">
        <f>IF(Q85="","",RANK(Q85,Q82:Q86))</f>
        <v/>
      </c>
      <c r="S85" s="159" t="str">
        <f t="shared" si="56"/>
        <v/>
      </c>
      <c r="T85" s="54"/>
      <c r="U85" s="54" t="str">
        <f>IF(S85="","",ABS(S85-T83))</f>
        <v/>
      </c>
      <c r="V85" s="160" t="str">
        <f>IF(U85="","",RANK(U85,U82:U86))</f>
        <v/>
      </c>
      <c r="W85" s="161" t="str">
        <f t="shared" si="57"/>
        <v/>
      </c>
      <c r="X85" s="55"/>
      <c r="Y85" s="162" t="str">
        <f>IF(B82="","",IF(P82=0,L83,IF(P82&lt;0.5,P83,IF(T82&lt;0.5,T83,"NV"))))</f>
        <v/>
      </c>
      <c r="Z85" s="803"/>
      <c r="AA85" s="1500"/>
      <c r="AB85" s="803"/>
      <c r="AC85" s="803"/>
      <c r="AD85" s="1019"/>
    </row>
    <row r="86" spans="1:30" ht="16" thickBot="1" x14ac:dyDescent="0.25">
      <c r="A86" s="879"/>
      <c r="B86" s="1498"/>
      <c r="C86" s="1217"/>
      <c r="D86" s="1419"/>
      <c r="E86" s="885"/>
      <c r="F86" s="885"/>
      <c r="G86" s="19" t="s">
        <v>6</v>
      </c>
      <c r="H86" s="212"/>
      <c r="I86" s="213"/>
      <c r="J86" s="242"/>
      <c r="K86" s="163" t="str">
        <f t="shared" si="54"/>
        <v/>
      </c>
      <c r="L86" s="56"/>
      <c r="M86" s="56" t="str">
        <f>IF(K86="","",ABS(K86-L83))</f>
        <v/>
      </c>
      <c r="N86" s="164" t="str">
        <f>IF(M86="","",RANK(M86,M82:M86))</f>
        <v/>
      </c>
      <c r="O86" s="165" t="str">
        <f t="shared" si="55"/>
        <v/>
      </c>
      <c r="P86" s="57"/>
      <c r="Q86" s="57" t="str">
        <f>IF(O86="","",ABS(O86-P83))</f>
        <v/>
      </c>
      <c r="R86" s="166" t="str">
        <f>IF(Q86="","",RANK(Q86,Q82:Q86))</f>
        <v/>
      </c>
      <c r="S86" s="167" t="str">
        <f t="shared" si="56"/>
        <v/>
      </c>
      <c r="T86" s="58"/>
      <c r="U86" s="58" t="str">
        <f>IF(S86="","",ABS(S86-T83))</f>
        <v/>
      </c>
      <c r="V86" s="168" t="str">
        <f>IF(U86="","",RANK(U86,U82:U86))</f>
        <v/>
      </c>
      <c r="W86" s="169" t="str">
        <f t="shared" si="57"/>
        <v/>
      </c>
      <c r="X86" s="59"/>
      <c r="Y86" s="170" t="str">
        <f>IF(B82="","",IF(T82&lt;0.5,TRIMMEAN(K82:K86,0.4),IF(X82&lt;0.5,X83,"NV")))</f>
        <v/>
      </c>
      <c r="Z86" s="804"/>
      <c r="AA86" s="1501"/>
      <c r="AB86" s="804"/>
      <c r="AC86" s="804"/>
      <c r="AD86" s="1020"/>
    </row>
    <row r="87" spans="1:30" x14ac:dyDescent="0.2">
      <c r="A87" s="867" t="str">
        <f>IF(B87="","",INDEX('Names And Totals'!$A$9:$A$108,MATCH('Head to Head'!B87,'Names And Totals'!$B$9:$B$108,0)))</f>
        <v/>
      </c>
      <c r="B87" s="1502"/>
      <c r="C87" s="1207" t="str">
        <f>IF(B87="","",INDEX('Names And Totals'!$E$9:$E$108,MATCH('Head to Head'!B87,'Names And Totals'!$B$9:$B$108,0)))</f>
        <v/>
      </c>
      <c r="D87" s="1414" t="str">
        <f>IF(B87="","",IF(AA87="DQ","DQ",IF(AA87="TO","TO",IF(AA87="NV","NV",IF(AA87="","",RANK(AA87,$AA$12:$AA$507,0))))))</f>
        <v/>
      </c>
      <c r="E87" s="861" t="str">
        <f>IF(AB87="","",IF(AD87="DQ","DQ",IF(AB87="TO","TO",IF(Y87="","",RANK(AB87,$AB$12:$AB$507,0)))))</f>
        <v/>
      </c>
      <c r="F87" s="861" t="str">
        <f>IF(AC87="","",IF(AD87="DQ","DQ",IF(AC87="TO","TO",IF(Y87="","",RANK(AC87,$AC$12:$AC$507,0)))))</f>
        <v/>
      </c>
      <c r="G87" s="47" t="s">
        <v>7</v>
      </c>
      <c r="H87" s="243"/>
      <c r="I87" s="240"/>
      <c r="J87" s="244"/>
      <c r="K87" s="193" t="str">
        <f>IF($B$87="","",IF($H$87="TO","TO",IF(H87+I87+J87=0,"",(H87*60+I87+J87/100))))</f>
        <v/>
      </c>
      <c r="L87" s="60" t="str">
        <f>IF(B87="","",MAX(K87:K91)-MIN(K87:K91))</f>
        <v/>
      </c>
      <c r="M87" s="60" t="str">
        <f>IF(K87="","",ABS(K87-L88))</f>
        <v/>
      </c>
      <c r="N87" s="151" t="str">
        <f>IF(M87="","",RANK(M87,M87:M91))</f>
        <v/>
      </c>
      <c r="O87" s="60" t="str">
        <f>IF(K87="","",IF(N87=1,"",K87))</f>
        <v/>
      </c>
      <c r="P87" s="62" t="str">
        <f>IF(B87="","",MAX(O87:O91)-MIN(O87:O91))</f>
        <v/>
      </c>
      <c r="Q87" s="62" t="str">
        <f>IF(O87="","",ABS(O87-P88))</f>
        <v/>
      </c>
      <c r="R87" s="152" t="str">
        <f>IF(Q87="","",RANK(Q87,Q87:Q91))</f>
        <v/>
      </c>
      <c r="S87" s="62" t="str">
        <f>IF(Q87="","",IF(R87=1,"",K87))</f>
        <v/>
      </c>
      <c r="T87" s="63" t="str">
        <f>IF(B87="","",MAX(S87:S91)-MIN(S87:S91))</f>
        <v/>
      </c>
      <c r="U87" s="63" t="str">
        <f>IF(S87="","",ABS(S87-T88))</f>
        <v/>
      </c>
      <c r="V87" s="153" t="str">
        <f>IF(U87="","",RANK(U87,U87:U91))</f>
        <v/>
      </c>
      <c r="W87" s="63" t="str">
        <f>IF(V87="","",IF(V87=1,"",S87))</f>
        <v/>
      </c>
      <c r="X87" s="64" t="str">
        <f>IF(B87="","",MAX(W87:W91)-MIN(W87:W91))</f>
        <v/>
      </c>
      <c r="Y87" s="154" t="str">
        <f>IF(B87="","",K87)</f>
        <v/>
      </c>
      <c r="Z87" s="805" t="str">
        <f>IF(B87="","",IF(AD87="DQ","DQ",IF(K87="TO","TO",IF(K87="","",IF(K88="",Y87,IF(K89="",Y88,IF(K90="",Y89,IF(K91="",Y90,Y91))))))))</f>
        <v/>
      </c>
      <c r="AA87" s="1505" t="str">
        <f>IF(B87="","",IF(AD87="DQ","DQ",IF(Z87="TO","TO",IF(Z87="","",IF(Z87="NV","NV",IF((20-(Z87-$AA$3))&gt;0,(20-(Z87-$AA$3)),0))))))</f>
        <v/>
      </c>
      <c r="AB87" s="805" t="str">
        <f>IF(B87="","",IF(AA87="","",IF(C87="Female","",AA87)))</f>
        <v/>
      </c>
      <c r="AC87" s="805" t="str">
        <f>IF(B87="","",IF(AA87="","",IF(C87="Male","",AA87)))</f>
        <v/>
      </c>
      <c r="AD87" s="847"/>
    </row>
    <row r="88" spans="1:30" x14ac:dyDescent="0.2">
      <c r="A88" s="868"/>
      <c r="B88" s="1503"/>
      <c r="C88" s="1208"/>
      <c r="D88" s="1415"/>
      <c r="E88" s="862"/>
      <c r="F88" s="862"/>
      <c r="G88" s="16" t="s">
        <v>4</v>
      </c>
      <c r="H88" s="210"/>
      <c r="I88" s="211"/>
      <c r="J88" s="231"/>
      <c r="K88" s="171" t="str">
        <f t="shared" ref="K88:K91" si="58">IF($B$87="","",IF($H$87="TO","TO",IF(H88+I88+J88=0,"",(H88*60+I88+J88/100))))</f>
        <v/>
      </c>
      <c r="L88" s="52" t="str">
        <f>IF(B87="","",AVERAGE(K87:K91))</f>
        <v/>
      </c>
      <c r="M88" s="52" t="str">
        <f>IF(K88="","",ABS(K88-L88))</f>
        <v/>
      </c>
      <c r="N88" s="156" t="str">
        <f>IF(M88="","",RANK(M88,M87:M91))</f>
        <v/>
      </c>
      <c r="O88" s="157" t="str">
        <f t="shared" ref="O88:O91" si="59">IF(K88="","",IF(N88=1,"",K88))</f>
        <v/>
      </c>
      <c r="P88" s="53" t="str">
        <f>IF(B87="","",AVERAGE(O87:O91))</f>
        <v/>
      </c>
      <c r="Q88" s="53" t="str">
        <f>IF(O88="","",ABS(O88-P88))</f>
        <v/>
      </c>
      <c r="R88" s="158" t="str">
        <f>IF(Q88="","",RANK(Q88,Q87:Q91))</f>
        <v/>
      </c>
      <c r="S88" s="159" t="str">
        <f t="shared" ref="S88:S91" si="60">IF(Q88="","",IF(R88=1,"",K88))</f>
        <v/>
      </c>
      <c r="T88" s="54" t="str">
        <f>IF(B87="","",AVERAGE(S87:S91))</f>
        <v/>
      </c>
      <c r="U88" s="54" t="str">
        <f>IF(S88="","",ABS(S88-T88))</f>
        <v/>
      </c>
      <c r="V88" s="160" t="str">
        <f>IF(U88="","",RANK(U88,U87:U91))</f>
        <v/>
      </c>
      <c r="W88" s="161" t="str">
        <f t="shared" ref="W88:W91" si="61">IF(V88="","",IF(V88=1,"",S88))</f>
        <v/>
      </c>
      <c r="X88" s="55" t="str">
        <f>IF(B87="","",AVERAGE(W87:W91))</f>
        <v/>
      </c>
      <c r="Y88" s="162" t="str">
        <f>IF(B87="","",IF(L87&lt;0.5,L88,"NV"))</f>
        <v/>
      </c>
      <c r="Z88" s="806"/>
      <c r="AA88" s="1506"/>
      <c r="AB88" s="806"/>
      <c r="AC88" s="806"/>
      <c r="AD88" s="847"/>
    </row>
    <row r="89" spans="1:30" x14ac:dyDescent="0.2">
      <c r="A89" s="868"/>
      <c r="B89" s="1503"/>
      <c r="C89" s="1208"/>
      <c r="D89" s="1415"/>
      <c r="E89" s="862"/>
      <c r="F89" s="862"/>
      <c r="G89" s="16" t="s">
        <v>8</v>
      </c>
      <c r="H89" s="210"/>
      <c r="I89" s="211"/>
      <c r="J89" s="231"/>
      <c r="K89" s="171" t="str">
        <f t="shared" si="58"/>
        <v/>
      </c>
      <c r="L89" s="52"/>
      <c r="M89" s="52" t="str">
        <f>IF(K89="","",ABS(K89-L88))</f>
        <v/>
      </c>
      <c r="N89" s="156" t="str">
        <f>IF(M89="","",RANK(M89,M87:M91))</f>
        <v/>
      </c>
      <c r="O89" s="157" t="str">
        <f t="shared" si="59"/>
        <v/>
      </c>
      <c r="P89" s="53"/>
      <c r="Q89" s="53" t="str">
        <f>IF(O89="","",ABS(O89-P88))</f>
        <v/>
      </c>
      <c r="R89" s="158" t="str">
        <f>IF(Q89="","",RANK(Q89,Q87:Q91))</f>
        <v/>
      </c>
      <c r="S89" s="159" t="str">
        <f t="shared" si="60"/>
        <v/>
      </c>
      <c r="T89" s="54"/>
      <c r="U89" s="54" t="str">
        <f>IF(S89="","",ABS(S89-T88))</f>
        <v/>
      </c>
      <c r="V89" s="160" t="str">
        <f>IF(U89="","",RANK(U89,U87:U91))</f>
        <v/>
      </c>
      <c r="W89" s="161" t="str">
        <f t="shared" si="61"/>
        <v/>
      </c>
      <c r="X89" s="55"/>
      <c r="Y89" s="162" t="str">
        <f>IF(B87="","",IF(L87&lt;0.5,L88,IF(P87&lt;0.5,P88,"NV")))</f>
        <v/>
      </c>
      <c r="Z89" s="806"/>
      <c r="AA89" s="1506"/>
      <c r="AB89" s="806"/>
      <c r="AC89" s="806"/>
      <c r="AD89" s="847"/>
    </row>
    <row r="90" spans="1:30" x14ac:dyDescent="0.2">
      <c r="A90" s="868"/>
      <c r="B90" s="1503"/>
      <c r="C90" s="1208"/>
      <c r="D90" s="1415"/>
      <c r="E90" s="862"/>
      <c r="F90" s="862"/>
      <c r="G90" s="16" t="s">
        <v>5</v>
      </c>
      <c r="H90" s="210"/>
      <c r="I90" s="211"/>
      <c r="J90" s="231"/>
      <c r="K90" s="171" t="str">
        <f t="shared" si="58"/>
        <v/>
      </c>
      <c r="L90" s="52"/>
      <c r="M90" s="52" t="str">
        <f>IF(K90="","",ABS(K90-L88))</f>
        <v/>
      </c>
      <c r="N90" s="156" t="str">
        <f>IF(M90="","",RANK(M90,M87:M91))</f>
        <v/>
      </c>
      <c r="O90" s="157" t="str">
        <f t="shared" si="59"/>
        <v/>
      </c>
      <c r="P90" s="53"/>
      <c r="Q90" s="53" t="str">
        <f>IF(O90="","",ABS(O90-P88))</f>
        <v/>
      </c>
      <c r="R90" s="158" t="str">
        <f>IF(Q90="","",RANK(Q90,Q87:Q91))</f>
        <v/>
      </c>
      <c r="S90" s="159" t="str">
        <f t="shared" si="60"/>
        <v/>
      </c>
      <c r="T90" s="54"/>
      <c r="U90" s="54" t="str">
        <f>IF(S90="","",ABS(S90-T88))</f>
        <v/>
      </c>
      <c r="V90" s="160" t="str">
        <f>IF(U90="","",RANK(U90,U87:U91))</f>
        <v/>
      </c>
      <c r="W90" s="161" t="str">
        <f t="shared" si="61"/>
        <v/>
      </c>
      <c r="X90" s="55"/>
      <c r="Y90" s="162" t="str">
        <f>IF(B87="","",IF(P87=0,L88,IF(P87&lt;0.5,P88,IF(T87&lt;0.5,T88,"NV"))))</f>
        <v/>
      </c>
      <c r="Z90" s="806"/>
      <c r="AA90" s="1506"/>
      <c r="AB90" s="806"/>
      <c r="AC90" s="806"/>
      <c r="AD90" s="847"/>
    </row>
    <row r="91" spans="1:30" ht="16" thickBot="1" x14ac:dyDescent="0.25">
      <c r="A91" s="869"/>
      <c r="B91" s="1504"/>
      <c r="C91" s="1209"/>
      <c r="D91" s="1416"/>
      <c r="E91" s="863"/>
      <c r="F91" s="863"/>
      <c r="G91" s="46" t="s">
        <v>6</v>
      </c>
      <c r="H91" s="245"/>
      <c r="I91" s="246"/>
      <c r="J91" s="247"/>
      <c r="K91" s="194" t="str">
        <f t="shared" si="58"/>
        <v/>
      </c>
      <c r="L91" s="56"/>
      <c r="M91" s="56" t="str">
        <f>IF(K91="","",ABS(K91-L88))</f>
        <v/>
      </c>
      <c r="N91" s="164" t="str">
        <f>IF(M91="","",RANK(M91,M87:M91))</f>
        <v/>
      </c>
      <c r="O91" s="165" t="str">
        <f t="shared" si="59"/>
        <v/>
      </c>
      <c r="P91" s="57"/>
      <c r="Q91" s="57" t="str">
        <f>IF(O91="","",ABS(O91-P88))</f>
        <v/>
      </c>
      <c r="R91" s="166" t="str">
        <f>IF(Q91="","",RANK(Q91,Q87:Q91))</f>
        <v/>
      </c>
      <c r="S91" s="167" t="str">
        <f t="shared" si="60"/>
        <v/>
      </c>
      <c r="T91" s="58"/>
      <c r="U91" s="58" t="str">
        <f>IF(S91="","",ABS(S91-T88))</f>
        <v/>
      </c>
      <c r="V91" s="168" t="str">
        <f>IF(U91="","",RANK(U91,U87:U91))</f>
        <v/>
      </c>
      <c r="W91" s="169" t="str">
        <f t="shared" si="61"/>
        <v/>
      </c>
      <c r="X91" s="59"/>
      <c r="Y91" s="170" t="str">
        <f>IF(B87="","",IF(T87&lt;0.5,TRIMMEAN(K87:K91,0.4),IF(X87&lt;0.5,X88,"NV")))</f>
        <v/>
      </c>
      <c r="Z91" s="807"/>
      <c r="AA91" s="1507"/>
      <c r="AB91" s="807"/>
      <c r="AC91" s="807"/>
      <c r="AD91" s="847"/>
    </row>
    <row r="92" spans="1:30" x14ac:dyDescent="0.2">
      <c r="A92" s="1241" t="str">
        <f>IF(B92="","",INDEX('Names And Totals'!$A$9:$A$108,MATCH('Head to Head'!B92,'Names And Totals'!$B$9:$B$108,0)))</f>
        <v/>
      </c>
      <c r="B92" s="1496"/>
      <c r="C92" s="1215" t="str">
        <f>IF(B92="","",INDEX('Names And Totals'!$E$9:$E$108,MATCH('Head to Head'!B92,'Names And Totals'!$B$9:$B$108,0)))</f>
        <v/>
      </c>
      <c r="D92" s="1431" t="str">
        <f>IF(B92="","",IF(AA92="DQ","DQ",IF(AA92="TO","TO",IF(AA92="NV","NV",IF(AA92="","",RANK(AA92,$AA$12:$AA$507,0))))))</f>
        <v/>
      </c>
      <c r="E92" s="883" t="str">
        <f>IF(AB92="","",IF(AD92="DQ","DQ",IF(AB92="TO","TO",IF(Y92="","",RANK(AB92,$AB$12:$AB$507,0)))))</f>
        <v/>
      </c>
      <c r="F92" s="883" t="str">
        <f>IF(AC92="","",IF(AD92="DQ","DQ",IF(AC92="TO","TO",IF(Y92="","",RANK(AC92,$AC$12:$AC$507,0)))))</f>
        <v/>
      </c>
      <c r="G92" s="18" t="s">
        <v>7</v>
      </c>
      <c r="H92" s="235"/>
      <c r="I92" s="241"/>
      <c r="J92" s="236"/>
      <c r="K92" s="150" t="str">
        <f>IF($B$92="","",IF($H$92="TO","TO",IF(H92+I92+J92=0,"",(H92*60+I92+J92/100))))</f>
        <v/>
      </c>
      <c r="L92" s="60" t="str">
        <f>IF(B92="","",MAX(K92:K96)-MIN(K92:K96))</f>
        <v/>
      </c>
      <c r="M92" s="60" t="str">
        <f>IF(K92="","",ABS(K92-L93))</f>
        <v/>
      </c>
      <c r="N92" s="151" t="str">
        <f>IF(M92="","",RANK(M92,M92:M96))</f>
        <v/>
      </c>
      <c r="O92" s="60" t="str">
        <f>IF(K92="","",IF(N92=1,"",K92))</f>
        <v/>
      </c>
      <c r="P92" s="62" t="str">
        <f>IF(B92="","",MAX(O92:O96)-MIN(O92:O96))</f>
        <v/>
      </c>
      <c r="Q92" s="62" t="str">
        <f>IF(O92="","",ABS(O92-P93))</f>
        <v/>
      </c>
      <c r="R92" s="152" t="str">
        <f>IF(Q92="","",RANK(Q92,Q92:Q96))</f>
        <v/>
      </c>
      <c r="S92" s="62" t="str">
        <f>IF(Q92="","",IF(R92=1,"",K92))</f>
        <v/>
      </c>
      <c r="T92" s="63" t="str">
        <f>IF(B92="","",MAX(S92:S96)-MIN(S92:S96))</f>
        <v/>
      </c>
      <c r="U92" s="63" t="str">
        <f>IF(S92="","",ABS(S92-T93))</f>
        <v/>
      </c>
      <c r="V92" s="153" t="str">
        <f>IF(U92="","",RANK(U92,U92:U96))</f>
        <v/>
      </c>
      <c r="W92" s="63" t="str">
        <f>IF(V92="","",IF(V92=1,"",S92))</f>
        <v/>
      </c>
      <c r="X92" s="64" t="str">
        <f>IF(B92="","",MAX(W92:W96)-MIN(W92:W96))</f>
        <v/>
      </c>
      <c r="Y92" s="154" t="str">
        <f>IF(B92="","",K92)</f>
        <v/>
      </c>
      <c r="Z92" s="802" t="str">
        <f>IF(B92="","",IF(AD92="DQ","DQ",IF(K92="TO","TO",IF(K92="","",IF(K93="",Y92,IF(K94="",Y93,IF(K95="",Y94,IF(K96="",Y95,Y96))))))))</f>
        <v/>
      </c>
      <c r="AA92" s="1499" t="str">
        <f>IF(B92="","",IF(AD92="DQ","DQ",IF(Z92="TO","TO",IF(Z92="","",IF(Z92="NV","NV",IF((20-(Z92-$AA$3))&gt;0,(20-(Z92-$AA$3)),0))))))</f>
        <v/>
      </c>
      <c r="AB92" s="802" t="str">
        <f>IF(B92="","",IF(AA92="","",IF(C92="Female","",AA92)))</f>
        <v/>
      </c>
      <c r="AC92" s="802" t="str">
        <f>IF(B92="","",IF(AA92="","",IF(C92="Male","",AA92)))</f>
        <v/>
      </c>
      <c r="AD92" s="1018"/>
    </row>
    <row r="93" spans="1:30" x14ac:dyDescent="0.2">
      <c r="A93" s="871"/>
      <c r="B93" s="1497"/>
      <c r="C93" s="1216"/>
      <c r="D93" s="859"/>
      <c r="E93" s="884"/>
      <c r="F93" s="884"/>
      <c r="G93" s="13" t="s">
        <v>4</v>
      </c>
      <c r="H93" s="208"/>
      <c r="I93" s="209"/>
      <c r="J93" s="227"/>
      <c r="K93" s="155" t="str">
        <f t="shared" ref="K93:K96" si="62">IF($B$92="","",IF($H$92="TO","TO",IF(H93+I93+J93=0,"",(H93*60+I93+J93/100))))</f>
        <v/>
      </c>
      <c r="L93" s="52" t="str">
        <f>IF(B92="","",AVERAGE(K92:K96))</f>
        <v/>
      </c>
      <c r="M93" s="52" t="str">
        <f>IF(K93="","",ABS(K93-L93))</f>
        <v/>
      </c>
      <c r="N93" s="156" t="str">
        <f>IF(M93="","",RANK(M93,M92:M96))</f>
        <v/>
      </c>
      <c r="O93" s="157" t="str">
        <f t="shared" ref="O93:O96" si="63">IF(K93="","",IF(N93=1,"",K93))</f>
        <v/>
      </c>
      <c r="P93" s="53" t="str">
        <f>IF(B92="","",AVERAGE(O92:O96))</f>
        <v/>
      </c>
      <c r="Q93" s="53" t="str">
        <f>IF(O93="","",ABS(O93-P93))</f>
        <v/>
      </c>
      <c r="R93" s="158" t="str">
        <f>IF(Q93="","",RANK(Q93,Q92:Q96))</f>
        <v/>
      </c>
      <c r="S93" s="159" t="str">
        <f t="shared" ref="S93:S96" si="64">IF(Q93="","",IF(R93=1,"",K93))</f>
        <v/>
      </c>
      <c r="T93" s="54" t="str">
        <f>IF(B92="","",AVERAGE(S92:S96))</f>
        <v/>
      </c>
      <c r="U93" s="54" t="str">
        <f>IF(S93="","",ABS(S93-T93))</f>
        <v/>
      </c>
      <c r="V93" s="160" t="str">
        <f>IF(U93="","",RANK(U93,U92:U96))</f>
        <v/>
      </c>
      <c r="W93" s="161" t="str">
        <f t="shared" ref="W93:W96" si="65">IF(V93="","",IF(V93=1,"",S93))</f>
        <v/>
      </c>
      <c r="X93" s="55" t="str">
        <f>IF(B92="","",AVERAGE(W92:W96))</f>
        <v/>
      </c>
      <c r="Y93" s="162" t="str">
        <f>IF(B92="","",IF(L92&lt;0.5,L93,"NV"))</f>
        <v/>
      </c>
      <c r="Z93" s="803"/>
      <c r="AA93" s="1500"/>
      <c r="AB93" s="803"/>
      <c r="AC93" s="803"/>
      <c r="AD93" s="1019"/>
    </row>
    <row r="94" spans="1:30" x14ac:dyDescent="0.2">
      <c r="A94" s="871"/>
      <c r="B94" s="1497"/>
      <c r="C94" s="1216"/>
      <c r="D94" s="859"/>
      <c r="E94" s="884"/>
      <c r="F94" s="884"/>
      <c r="G94" s="13" t="s">
        <v>8</v>
      </c>
      <c r="H94" s="208"/>
      <c r="I94" s="209"/>
      <c r="J94" s="227"/>
      <c r="K94" s="155" t="str">
        <f t="shared" si="62"/>
        <v/>
      </c>
      <c r="L94" s="52"/>
      <c r="M94" s="52" t="str">
        <f>IF(K94="","",ABS(K94-L93))</f>
        <v/>
      </c>
      <c r="N94" s="156" t="str">
        <f>IF(M94="","",RANK(M94,M92:M96))</f>
        <v/>
      </c>
      <c r="O94" s="157" t="str">
        <f t="shared" si="63"/>
        <v/>
      </c>
      <c r="P94" s="53"/>
      <c r="Q94" s="53" t="str">
        <f>IF(O94="","",ABS(O94-P93))</f>
        <v/>
      </c>
      <c r="R94" s="158" t="str">
        <f>IF(Q94="","",RANK(Q94,Q92:Q96))</f>
        <v/>
      </c>
      <c r="S94" s="159" t="str">
        <f t="shared" si="64"/>
        <v/>
      </c>
      <c r="T94" s="54"/>
      <c r="U94" s="54" t="str">
        <f>IF(S94="","",ABS(S94-T93))</f>
        <v/>
      </c>
      <c r="V94" s="160" t="str">
        <f>IF(U94="","",RANK(U94,U92:U96))</f>
        <v/>
      </c>
      <c r="W94" s="161" t="str">
        <f t="shared" si="65"/>
        <v/>
      </c>
      <c r="X94" s="55"/>
      <c r="Y94" s="162" t="str">
        <f>IF(B92="","",IF(L92&lt;0.5,L93,IF(P92&lt;0.5,P93,"NV")))</f>
        <v/>
      </c>
      <c r="Z94" s="803"/>
      <c r="AA94" s="1500"/>
      <c r="AB94" s="803"/>
      <c r="AC94" s="803"/>
      <c r="AD94" s="1019"/>
    </row>
    <row r="95" spans="1:30" x14ac:dyDescent="0.2">
      <c r="A95" s="871"/>
      <c r="B95" s="1497"/>
      <c r="C95" s="1216"/>
      <c r="D95" s="859"/>
      <c r="E95" s="884"/>
      <c r="F95" s="884"/>
      <c r="G95" s="13" t="s">
        <v>5</v>
      </c>
      <c r="H95" s="208"/>
      <c r="I95" s="209"/>
      <c r="J95" s="227"/>
      <c r="K95" s="155" t="str">
        <f t="shared" si="62"/>
        <v/>
      </c>
      <c r="L95" s="52"/>
      <c r="M95" s="52" t="str">
        <f>IF(K95="","",ABS(K95-L93))</f>
        <v/>
      </c>
      <c r="N95" s="156" t="str">
        <f>IF(M95="","",RANK(M95,M92:M96))</f>
        <v/>
      </c>
      <c r="O95" s="157" t="str">
        <f t="shared" si="63"/>
        <v/>
      </c>
      <c r="P95" s="53"/>
      <c r="Q95" s="53" t="str">
        <f>IF(O95="","",ABS(O95-P93))</f>
        <v/>
      </c>
      <c r="R95" s="158" t="str">
        <f>IF(Q95="","",RANK(Q95,Q92:Q96))</f>
        <v/>
      </c>
      <c r="S95" s="159" t="str">
        <f t="shared" si="64"/>
        <v/>
      </c>
      <c r="T95" s="54"/>
      <c r="U95" s="54" t="str">
        <f>IF(S95="","",ABS(S95-T93))</f>
        <v/>
      </c>
      <c r="V95" s="160" t="str">
        <f>IF(U95="","",RANK(U95,U92:U96))</f>
        <v/>
      </c>
      <c r="W95" s="161" t="str">
        <f t="shared" si="65"/>
        <v/>
      </c>
      <c r="X95" s="55"/>
      <c r="Y95" s="162" t="str">
        <f>IF(B92="","",IF(P92=0,L93,IF(P92&lt;0.5,P93,IF(T92&lt;0.5,T93,"NV"))))</f>
        <v/>
      </c>
      <c r="Z95" s="803"/>
      <c r="AA95" s="1500"/>
      <c r="AB95" s="803"/>
      <c r="AC95" s="803"/>
      <c r="AD95" s="1019"/>
    </row>
    <row r="96" spans="1:30" ht="16" thickBot="1" x14ac:dyDescent="0.25">
      <c r="A96" s="879"/>
      <c r="B96" s="1498"/>
      <c r="C96" s="1217"/>
      <c r="D96" s="1419"/>
      <c r="E96" s="885"/>
      <c r="F96" s="885"/>
      <c r="G96" s="19" t="s">
        <v>6</v>
      </c>
      <c r="H96" s="212"/>
      <c r="I96" s="213"/>
      <c r="J96" s="242"/>
      <c r="K96" s="163" t="str">
        <f t="shared" si="62"/>
        <v/>
      </c>
      <c r="L96" s="56"/>
      <c r="M96" s="56" t="str">
        <f>IF(K96="","",ABS(K96-L93))</f>
        <v/>
      </c>
      <c r="N96" s="164" t="str">
        <f>IF(M96="","",RANK(M96,M92:M96))</f>
        <v/>
      </c>
      <c r="O96" s="165" t="str">
        <f t="shared" si="63"/>
        <v/>
      </c>
      <c r="P96" s="57"/>
      <c r="Q96" s="57" t="str">
        <f>IF(O96="","",ABS(O96-P93))</f>
        <v/>
      </c>
      <c r="R96" s="166" t="str">
        <f>IF(Q96="","",RANK(Q96,Q92:Q96))</f>
        <v/>
      </c>
      <c r="S96" s="167" t="str">
        <f t="shared" si="64"/>
        <v/>
      </c>
      <c r="T96" s="58"/>
      <c r="U96" s="58" t="str">
        <f>IF(S96="","",ABS(S96-T93))</f>
        <v/>
      </c>
      <c r="V96" s="168" t="str">
        <f>IF(U96="","",RANK(U96,U92:U96))</f>
        <v/>
      </c>
      <c r="W96" s="169" t="str">
        <f t="shared" si="65"/>
        <v/>
      </c>
      <c r="X96" s="59"/>
      <c r="Y96" s="170" t="str">
        <f>IF(B92="","",IF(T92&lt;0.5,TRIMMEAN(K92:K96,0.4),IF(X92&lt;0.5,X93,"NV")))</f>
        <v/>
      </c>
      <c r="Z96" s="804"/>
      <c r="AA96" s="1501"/>
      <c r="AB96" s="804"/>
      <c r="AC96" s="804"/>
      <c r="AD96" s="1020"/>
    </row>
    <row r="97" spans="1:30" x14ac:dyDescent="0.2">
      <c r="A97" s="867" t="str">
        <f>IF(B97="","",INDEX('Names And Totals'!$A$9:$A$108,MATCH('Head to Head'!B97,'Names And Totals'!$B$9:$B$108,0)))</f>
        <v/>
      </c>
      <c r="B97" s="1502"/>
      <c r="C97" s="1207" t="str">
        <f>IF(B97="","",INDEX('Names And Totals'!$E$9:$E$108,MATCH('Head to Head'!B97,'Names And Totals'!$B$9:$B$108,0)))</f>
        <v/>
      </c>
      <c r="D97" s="1414" t="str">
        <f>IF(B97="","",IF(AA97="DQ","DQ",IF(AA97="TO","TO",IF(AA97="NV","NV",IF(AA97="","",RANK(AA97,$AA$12:$AA$507,0))))))</f>
        <v/>
      </c>
      <c r="E97" s="861" t="str">
        <f>IF(AB97="","",IF(AD97="DQ","DQ",IF(AB97="TO","TO",IF(Y97="","",RANK(AB97,$AB$12:$AB$507,0)))))</f>
        <v/>
      </c>
      <c r="F97" s="861" t="str">
        <f>IF(AC97="","",IF(AD97="DQ","DQ",IF(AC97="TO","TO",IF(Y97="","",RANK(AC97,$AC$12:$AC$507,0)))))</f>
        <v/>
      </c>
      <c r="G97" s="47" t="s">
        <v>7</v>
      </c>
      <c r="H97" s="243"/>
      <c r="I97" s="240"/>
      <c r="J97" s="244"/>
      <c r="K97" s="193" t="str">
        <f>IF($B$97="","",IF($H$97="TO","TO",IF(H97+I97+J97=0,"",(H97*60+I97+J97/100))))</f>
        <v/>
      </c>
      <c r="L97" s="60" t="str">
        <f>IF(B97="","",MAX(K97:K101)-MIN(K97:K101))</f>
        <v/>
      </c>
      <c r="M97" s="60" t="str">
        <f>IF(K97="","",ABS(K97-L98))</f>
        <v/>
      </c>
      <c r="N97" s="151" t="str">
        <f>IF(M97="","",RANK(M97,M97:M101))</f>
        <v/>
      </c>
      <c r="O97" s="60" t="str">
        <f>IF(K97="","",IF(N97=1,"",K97))</f>
        <v/>
      </c>
      <c r="P97" s="62" t="str">
        <f>IF(B97="","",MAX(O97:O101)-MIN(O97:O101))</f>
        <v/>
      </c>
      <c r="Q97" s="62" t="str">
        <f>IF(O97="","",ABS(O97-P98))</f>
        <v/>
      </c>
      <c r="R97" s="152" t="str">
        <f>IF(Q97="","",RANK(Q97,Q97:Q101))</f>
        <v/>
      </c>
      <c r="S97" s="62" t="str">
        <f>IF(Q97="","",IF(R97=1,"",K97))</f>
        <v/>
      </c>
      <c r="T97" s="63" t="str">
        <f>IF(B97="","",MAX(S97:S101)-MIN(S97:S101))</f>
        <v/>
      </c>
      <c r="U97" s="63" t="str">
        <f>IF(S97="","",ABS(S97-T98))</f>
        <v/>
      </c>
      <c r="V97" s="153" t="str">
        <f>IF(U97="","",RANK(U97,U97:U101))</f>
        <v/>
      </c>
      <c r="W97" s="63" t="str">
        <f>IF(V97="","",IF(V97=1,"",S97))</f>
        <v/>
      </c>
      <c r="X97" s="64" t="str">
        <f>IF(B97="","",MAX(W97:W101)-MIN(W97:W101))</f>
        <v/>
      </c>
      <c r="Y97" s="154" t="str">
        <f>IF(B97="","",K97)</f>
        <v/>
      </c>
      <c r="Z97" s="805" t="str">
        <f>IF(B97="","",IF(AD97="DQ","DQ",IF(K97="TO","TO",IF(K97="","",IF(K98="",Y97,IF(K99="",Y98,IF(K100="",Y99,IF(K101="",Y100,Y101))))))))</f>
        <v/>
      </c>
      <c r="AA97" s="1505" t="str">
        <f>IF(B97="","",IF(AD97="DQ","DQ",IF(Z97="TO","TO",IF(Z97="","",IF(Z97="NV","NV",IF((20-(Z97-$AA$3))&gt;0,(20-(Z97-$AA$3)),0))))))</f>
        <v/>
      </c>
      <c r="AB97" s="805" t="str">
        <f>IF(B97="","",IF(AA97="","",IF(C97="Female","",AA97)))</f>
        <v/>
      </c>
      <c r="AC97" s="805" t="str">
        <f>IF(B97="","",IF(AA97="","",IF(C97="Male","",AA97)))</f>
        <v/>
      </c>
      <c r="AD97" s="847"/>
    </row>
    <row r="98" spans="1:30" x14ac:dyDescent="0.2">
      <c r="A98" s="868"/>
      <c r="B98" s="1503"/>
      <c r="C98" s="1208"/>
      <c r="D98" s="1415"/>
      <c r="E98" s="862"/>
      <c r="F98" s="862"/>
      <c r="G98" s="16" t="s">
        <v>4</v>
      </c>
      <c r="H98" s="210"/>
      <c r="I98" s="211"/>
      <c r="J98" s="231"/>
      <c r="K98" s="171" t="str">
        <f t="shared" ref="K98:K101" si="66">IF($B$97="","",IF($H$97="TO","TO",IF(H98+I98+J98=0,"",(H98*60+I98+J98/100))))</f>
        <v/>
      </c>
      <c r="L98" s="52" t="str">
        <f>IF(B97="","",AVERAGE(K97:K101))</f>
        <v/>
      </c>
      <c r="M98" s="52" t="str">
        <f>IF(K98="","",ABS(K98-L98))</f>
        <v/>
      </c>
      <c r="N98" s="156" t="str">
        <f>IF(M98="","",RANK(M98,M97:M101))</f>
        <v/>
      </c>
      <c r="O98" s="157" t="str">
        <f t="shared" ref="O98:O101" si="67">IF(K98="","",IF(N98=1,"",K98))</f>
        <v/>
      </c>
      <c r="P98" s="53" t="str">
        <f>IF(B97="","",AVERAGE(O97:O101))</f>
        <v/>
      </c>
      <c r="Q98" s="53" t="str">
        <f>IF(O98="","",ABS(O98-P98))</f>
        <v/>
      </c>
      <c r="R98" s="158" t="str">
        <f>IF(Q98="","",RANK(Q98,Q97:Q101))</f>
        <v/>
      </c>
      <c r="S98" s="159" t="str">
        <f t="shared" ref="S98:S101" si="68">IF(Q98="","",IF(R98=1,"",K98))</f>
        <v/>
      </c>
      <c r="T98" s="54" t="str">
        <f>IF(B97="","",AVERAGE(S97:S101))</f>
        <v/>
      </c>
      <c r="U98" s="54" t="str">
        <f>IF(S98="","",ABS(S98-T98))</f>
        <v/>
      </c>
      <c r="V98" s="160" t="str">
        <f>IF(U98="","",RANK(U98,U97:U101))</f>
        <v/>
      </c>
      <c r="W98" s="161" t="str">
        <f t="shared" ref="W98:W101" si="69">IF(V98="","",IF(V98=1,"",S98))</f>
        <v/>
      </c>
      <c r="X98" s="55" t="str">
        <f>IF(B97="","",AVERAGE(W97:W101))</f>
        <v/>
      </c>
      <c r="Y98" s="162" t="str">
        <f>IF(B97="","",IF(L97&lt;0.5,L98,"NV"))</f>
        <v/>
      </c>
      <c r="Z98" s="806"/>
      <c r="AA98" s="1506"/>
      <c r="AB98" s="806"/>
      <c r="AC98" s="806"/>
      <c r="AD98" s="847"/>
    </row>
    <row r="99" spans="1:30" x14ac:dyDescent="0.2">
      <c r="A99" s="868"/>
      <c r="B99" s="1503"/>
      <c r="C99" s="1208"/>
      <c r="D99" s="1415"/>
      <c r="E99" s="862"/>
      <c r="F99" s="862"/>
      <c r="G99" s="16" t="s">
        <v>8</v>
      </c>
      <c r="H99" s="210"/>
      <c r="I99" s="211"/>
      <c r="J99" s="231"/>
      <c r="K99" s="171" t="str">
        <f t="shared" si="66"/>
        <v/>
      </c>
      <c r="L99" s="52"/>
      <c r="M99" s="52" t="str">
        <f>IF(K99="","",ABS(K99-L98))</f>
        <v/>
      </c>
      <c r="N99" s="156" t="str">
        <f>IF(M99="","",RANK(M99,M97:M101))</f>
        <v/>
      </c>
      <c r="O99" s="157" t="str">
        <f t="shared" si="67"/>
        <v/>
      </c>
      <c r="P99" s="53"/>
      <c r="Q99" s="53" t="str">
        <f>IF(O99="","",ABS(O99-P98))</f>
        <v/>
      </c>
      <c r="R99" s="158" t="str">
        <f>IF(Q99="","",RANK(Q99,Q97:Q101))</f>
        <v/>
      </c>
      <c r="S99" s="159" t="str">
        <f t="shared" si="68"/>
        <v/>
      </c>
      <c r="T99" s="54"/>
      <c r="U99" s="54" t="str">
        <f>IF(S99="","",ABS(S99-T98))</f>
        <v/>
      </c>
      <c r="V99" s="160" t="str">
        <f>IF(U99="","",RANK(U99,U97:U101))</f>
        <v/>
      </c>
      <c r="W99" s="161" t="str">
        <f t="shared" si="69"/>
        <v/>
      </c>
      <c r="X99" s="55"/>
      <c r="Y99" s="162" t="str">
        <f>IF(B97="","",IF(L97&lt;0.5,L98,IF(P97&lt;0.5,P98,"NV")))</f>
        <v/>
      </c>
      <c r="Z99" s="806"/>
      <c r="AA99" s="1506"/>
      <c r="AB99" s="806"/>
      <c r="AC99" s="806"/>
      <c r="AD99" s="847"/>
    </row>
    <row r="100" spans="1:30" x14ac:dyDescent="0.2">
      <c r="A100" s="868"/>
      <c r="B100" s="1503"/>
      <c r="C100" s="1208"/>
      <c r="D100" s="1415"/>
      <c r="E100" s="862"/>
      <c r="F100" s="862"/>
      <c r="G100" s="16" t="s">
        <v>5</v>
      </c>
      <c r="H100" s="210"/>
      <c r="I100" s="211"/>
      <c r="J100" s="231"/>
      <c r="K100" s="171" t="str">
        <f t="shared" si="66"/>
        <v/>
      </c>
      <c r="L100" s="52"/>
      <c r="M100" s="52" t="str">
        <f>IF(K100="","",ABS(K100-L98))</f>
        <v/>
      </c>
      <c r="N100" s="156" t="str">
        <f>IF(M100="","",RANK(M100,M97:M101))</f>
        <v/>
      </c>
      <c r="O100" s="157" t="str">
        <f t="shared" si="67"/>
        <v/>
      </c>
      <c r="P100" s="53"/>
      <c r="Q100" s="53" t="str">
        <f>IF(O100="","",ABS(O100-P98))</f>
        <v/>
      </c>
      <c r="R100" s="158" t="str">
        <f>IF(Q100="","",RANK(Q100,Q97:Q101))</f>
        <v/>
      </c>
      <c r="S100" s="159" t="str">
        <f t="shared" si="68"/>
        <v/>
      </c>
      <c r="T100" s="54"/>
      <c r="U100" s="54" t="str">
        <f>IF(S100="","",ABS(S100-T98))</f>
        <v/>
      </c>
      <c r="V100" s="160" t="str">
        <f>IF(U100="","",RANK(U100,U97:U101))</f>
        <v/>
      </c>
      <c r="W100" s="161" t="str">
        <f t="shared" si="69"/>
        <v/>
      </c>
      <c r="X100" s="55"/>
      <c r="Y100" s="162" t="str">
        <f>IF(B97="","",IF(P97=0,L98,IF(P97&lt;0.5,P98,IF(T97&lt;0.5,T98,"NV"))))</f>
        <v/>
      </c>
      <c r="Z100" s="806"/>
      <c r="AA100" s="1506"/>
      <c r="AB100" s="806"/>
      <c r="AC100" s="806"/>
      <c r="AD100" s="847"/>
    </row>
    <row r="101" spans="1:30" ht="16" thickBot="1" x14ac:dyDescent="0.25">
      <c r="A101" s="869"/>
      <c r="B101" s="1504"/>
      <c r="C101" s="1209"/>
      <c r="D101" s="1416"/>
      <c r="E101" s="863"/>
      <c r="F101" s="863"/>
      <c r="G101" s="46" t="s">
        <v>6</v>
      </c>
      <c r="H101" s="245"/>
      <c r="I101" s="246"/>
      <c r="J101" s="247"/>
      <c r="K101" s="194" t="str">
        <f t="shared" si="66"/>
        <v/>
      </c>
      <c r="L101" s="56"/>
      <c r="M101" s="56" t="str">
        <f>IF(K101="","",ABS(K101-L98))</f>
        <v/>
      </c>
      <c r="N101" s="164" t="str">
        <f>IF(M101="","",RANK(M101,M97:M101))</f>
        <v/>
      </c>
      <c r="O101" s="165" t="str">
        <f t="shared" si="67"/>
        <v/>
      </c>
      <c r="P101" s="57"/>
      <c r="Q101" s="57" t="str">
        <f>IF(O101="","",ABS(O101-P98))</f>
        <v/>
      </c>
      <c r="R101" s="166" t="str">
        <f>IF(Q101="","",RANK(Q101,Q97:Q101))</f>
        <v/>
      </c>
      <c r="S101" s="167" t="str">
        <f t="shared" si="68"/>
        <v/>
      </c>
      <c r="T101" s="58"/>
      <c r="U101" s="58" t="str">
        <f>IF(S101="","",ABS(S101-T98))</f>
        <v/>
      </c>
      <c r="V101" s="168" t="str">
        <f>IF(U101="","",RANK(U101,U97:U101))</f>
        <v/>
      </c>
      <c r="W101" s="169" t="str">
        <f t="shared" si="69"/>
        <v/>
      </c>
      <c r="X101" s="59"/>
      <c r="Y101" s="170" t="str">
        <f>IF(B97="","",IF(T97&lt;0.5,TRIMMEAN(K97:K101,0.4),IF(X97&lt;0.5,X98,"NV")))</f>
        <v/>
      </c>
      <c r="Z101" s="807"/>
      <c r="AA101" s="1507"/>
      <c r="AB101" s="807"/>
      <c r="AC101" s="807"/>
      <c r="AD101" s="847"/>
    </row>
    <row r="102" spans="1:30" x14ac:dyDescent="0.2">
      <c r="A102" s="1241" t="str">
        <f>IF(B102="","",INDEX('Names And Totals'!$A$9:$A$108,MATCH('Head to Head'!B102,'Names And Totals'!$B$9:$B$108,0)))</f>
        <v/>
      </c>
      <c r="B102" s="1496"/>
      <c r="C102" s="1215" t="str">
        <f>IF(B102="","",INDEX('Names And Totals'!$E$9:$E$108,MATCH('Head to Head'!B102,'Names And Totals'!$B$9:$B$108,0)))</f>
        <v/>
      </c>
      <c r="D102" s="1431" t="str">
        <f>IF(B102="","",IF(AA102="DQ","DQ",IF(AA102="TO","TO",IF(AA102="NV","NV",IF(AA102="","",RANK(AA102,$AA$12:$AA$507,0))))))</f>
        <v/>
      </c>
      <c r="E102" s="883" t="str">
        <f>IF(AB102="","",IF(AD102="DQ","DQ",IF(AB102="TO","TO",IF(Y102="","",RANK(AB102,$AB$12:$AB$507,0)))))</f>
        <v/>
      </c>
      <c r="F102" s="883" t="str">
        <f>IF(AC102="","",IF(AD102="DQ","DQ",IF(AC102="TO","TO",IF(Y102="","",RANK(AC102,$AC$12:$AC$507,0)))))</f>
        <v/>
      </c>
      <c r="G102" s="18" t="s">
        <v>7</v>
      </c>
      <c r="H102" s="235"/>
      <c r="I102" s="241"/>
      <c r="J102" s="236"/>
      <c r="K102" s="150" t="str">
        <f>IF($B$102="","",IF($H$102="TO","TO",IF(H102+I102+J102=0,"",(H102*60+I102+J102/100))))</f>
        <v/>
      </c>
      <c r="L102" s="60" t="str">
        <f>IF(B102="","",MAX(K102:K106)-MIN(K102:K106))</f>
        <v/>
      </c>
      <c r="M102" s="60" t="str">
        <f>IF(K102="","",ABS(K102-L103))</f>
        <v/>
      </c>
      <c r="N102" s="151" t="str">
        <f>IF(M102="","",RANK(M102,M102:M106))</f>
        <v/>
      </c>
      <c r="O102" s="60" t="str">
        <f>IF(K102="","",IF(N102=1,"",K102))</f>
        <v/>
      </c>
      <c r="P102" s="62" t="str">
        <f>IF(B102="","",MAX(O102:O106)-MIN(O102:O106))</f>
        <v/>
      </c>
      <c r="Q102" s="62" t="str">
        <f>IF(O102="","",ABS(O102-P103))</f>
        <v/>
      </c>
      <c r="R102" s="152" t="str">
        <f>IF(Q102="","",RANK(Q102,Q102:Q106))</f>
        <v/>
      </c>
      <c r="S102" s="62" t="str">
        <f>IF(Q102="","",IF(R102=1,"",K102))</f>
        <v/>
      </c>
      <c r="T102" s="63" t="str">
        <f>IF(B102="","",MAX(S102:S106)-MIN(S102:S106))</f>
        <v/>
      </c>
      <c r="U102" s="63" t="str">
        <f>IF(S102="","",ABS(S102-T103))</f>
        <v/>
      </c>
      <c r="V102" s="153" t="str">
        <f>IF(U102="","",RANK(U102,U102:U106))</f>
        <v/>
      </c>
      <c r="W102" s="63" t="str">
        <f>IF(V102="","",IF(V102=1,"",S102))</f>
        <v/>
      </c>
      <c r="X102" s="64" t="str">
        <f>IF(B102="","",MAX(W102:W106)-MIN(W102:W106))</f>
        <v/>
      </c>
      <c r="Y102" s="154" t="str">
        <f>IF(B102="","",K102)</f>
        <v/>
      </c>
      <c r="Z102" s="802" t="str">
        <f>IF(B102="","",IF(AD102="DQ","DQ",IF(K102="TO","TO",IF(K102="","",IF(K103="",Y102,IF(K104="",Y103,IF(K105="",Y104,IF(K106="",Y105,Y106))))))))</f>
        <v/>
      </c>
      <c r="AA102" s="1499" t="str">
        <f>IF(B102="","",IF(AD102="DQ","DQ",IF(Z102="TO","TO",IF(Z102="","",IF(Z102="NV","NV",IF((20-(Z102-$AA$3))&gt;0,(20-(Z102-$AA$3)),0))))))</f>
        <v/>
      </c>
      <c r="AB102" s="802" t="str">
        <f>IF(B102="","",IF(AA102="","",IF(C102="Female","",AA102)))</f>
        <v/>
      </c>
      <c r="AC102" s="802" t="str">
        <f>IF(B102="","",IF(AA102="","",IF(C102="Male","",AA102)))</f>
        <v/>
      </c>
      <c r="AD102" s="1018"/>
    </row>
    <row r="103" spans="1:30" x14ac:dyDescent="0.2">
      <c r="A103" s="871"/>
      <c r="B103" s="1497"/>
      <c r="C103" s="1216"/>
      <c r="D103" s="859"/>
      <c r="E103" s="884"/>
      <c r="F103" s="884"/>
      <c r="G103" s="13" t="s">
        <v>4</v>
      </c>
      <c r="H103" s="208"/>
      <c r="I103" s="209"/>
      <c r="J103" s="227"/>
      <c r="K103" s="155" t="str">
        <f t="shared" ref="K103:K106" si="70">IF($B$102="","",IF($H$102="TO","TO",IF(H103+I103+J103=0,"",(H103*60+I103+J103/100))))</f>
        <v/>
      </c>
      <c r="L103" s="52" t="str">
        <f>IF(B102="","",AVERAGE(K102:K106))</f>
        <v/>
      </c>
      <c r="M103" s="52" t="str">
        <f>IF(K103="","",ABS(K103-L103))</f>
        <v/>
      </c>
      <c r="N103" s="156" t="str">
        <f>IF(M103="","",RANK(M103,M102:M106))</f>
        <v/>
      </c>
      <c r="O103" s="157" t="str">
        <f t="shared" ref="O103:O106" si="71">IF(K103="","",IF(N103=1,"",K103))</f>
        <v/>
      </c>
      <c r="P103" s="53" t="str">
        <f>IF(B102="","",AVERAGE(O102:O106))</f>
        <v/>
      </c>
      <c r="Q103" s="53" t="str">
        <f>IF(O103="","",ABS(O103-P103))</f>
        <v/>
      </c>
      <c r="R103" s="158" t="str">
        <f>IF(Q103="","",RANK(Q103,Q102:Q106))</f>
        <v/>
      </c>
      <c r="S103" s="159" t="str">
        <f t="shared" ref="S103:S106" si="72">IF(Q103="","",IF(R103=1,"",K103))</f>
        <v/>
      </c>
      <c r="T103" s="54" t="str">
        <f>IF(B102="","",AVERAGE(S102:S106))</f>
        <v/>
      </c>
      <c r="U103" s="54" t="str">
        <f>IF(S103="","",ABS(S103-T103))</f>
        <v/>
      </c>
      <c r="V103" s="160" t="str">
        <f>IF(U103="","",RANK(U103,U102:U106))</f>
        <v/>
      </c>
      <c r="W103" s="161" t="str">
        <f t="shared" ref="W103:W106" si="73">IF(V103="","",IF(V103=1,"",S103))</f>
        <v/>
      </c>
      <c r="X103" s="55" t="str">
        <f>IF(B102="","",AVERAGE(W102:W106))</f>
        <v/>
      </c>
      <c r="Y103" s="162" t="str">
        <f>IF(B102="","",IF(L102&lt;0.5,L103,"NV"))</f>
        <v/>
      </c>
      <c r="Z103" s="803"/>
      <c r="AA103" s="1500"/>
      <c r="AB103" s="803"/>
      <c r="AC103" s="803"/>
      <c r="AD103" s="1019"/>
    </row>
    <row r="104" spans="1:30" x14ac:dyDescent="0.2">
      <c r="A104" s="871"/>
      <c r="B104" s="1497"/>
      <c r="C104" s="1216"/>
      <c r="D104" s="859"/>
      <c r="E104" s="884"/>
      <c r="F104" s="884"/>
      <c r="G104" s="13" t="s">
        <v>8</v>
      </c>
      <c r="H104" s="208"/>
      <c r="I104" s="209"/>
      <c r="J104" s="227"/>
      <c r="K104" s="155" t="str">
        <f t="shared" si="70"/>
        <v/>
      </c>
      <c r="L104" s="52"/>
      <c r="M104" s="52" t="str">
        <f>IF(K104="","",ABS(K104-L103))</f>
        <v/>
      </c>
      <c r="N104" s="156" t="str">
        <f>IF(M104="","",RANK(M104,M102:M106))</f>
        <v/>
      </c>
      <c r="O104" s="157" t="str">
        <f t="shared" si="71"/>
        <v/>
      </c>
      <c r="P104" s="53"/>
      <c r="Q104" s="53" t="str">
        <f>IF(O104="","",ABS(O104-P103))</f>
        <v/>
      </c>
      <c r="R104" s="158" t="str">
        <f>IF(Q104="","",RANK(Q104,Q102:Q106))</f>
        <v/>
      </c>
      <c r="S104" s="159" t="str">
        <f t="shared" si="72"/>
        <v/>
      </c>
      <c r="T104" s="54"/>
      <c r="U104" s="54" t="str">
        <f>IF(S104="","",ABS(S104-T103))</f>
        <v/>
      </c>
      <c r="V104" s="160" t="str">
        <f>IF(U104="","",RANK(U104,U102:U106))</f>
        <v/>
      </c>
      <c r="W104" s="161" t="str">
        <f t="shared" si="73"/>
        <v/>
      </c>
      <c r="X104" s="55"/>
      <c r="Y104" s="162" t="str">
        <f>IF(B102="","",IF(L102&lt;0.5,L103,IF(P102&lt;0.5,P103,"NV")))</f>
        <v/>
      </c>
      <c r="Z104" s="803"/>
      <c r="AA104" s="1500"/>
      <c r="AB104" s="803"/>
      <c r="AC104" s="803"/>
      <c r="AD104" s="1019"/>
    </row>
    <row r="105" spans="1:30" x14ac:dyDescent="0.2">
      <c r="A105" s="871"/>
      <c r="B105" s="1497"/>
      <c r="C105" s="1216"/>
      <c r="D105" s="859"/>
      <c r="E105" s="884"/>
      <c r="F105" s="884"/>
      <c r="G105" s="13" t="s">
        <v>5</v>
      </c>
      <c r="H105" s="208"/>
      <c r="I105" s="209"/>
      <c r="J105" s="227"/>
      <c r="K105" s="155" t="str">
        <f t="shared" si="70"/>
        <v/>
      </c>
      <c r="L105" s="52"/>
      <c r="M105" s="52" t="str">
        <f>IF(K105="","",ABS(K105-L103))</f>
        <v/>
      </c>
      <c r="N105" s="156" t="str">
        <f>IF(M105="","",RANK(M105,M102:M106))</f>
        <v/>
      </c>
      <c r="O105" s="157" t="str">
        <f t="shared" si="71"/>
        <v/>
      </c>
      <c r="P105" s="53"/>
      <c r="Q105" s="53" t="str">
        <f>IF(O105="","",ABS(O105-P103))</f>
        <v/>
      </c>
      <c r="R105" s="158" t="str">
        <f>IF(Q105="","",RANK(Q105,Q102:Q106))</f>
        <v/>
      </c>
      <c r="S105" s="159" t="str">
        <f t="shared" si="72"/>
        <v/>
      </c>
      <c r="T105" s="54"/>
      <c r="U105" s="54" t="str">
        <f>IF(S105="","",ABS(S105-T103))</f>
        <v/>
      </c>
      <c r="V105" s="160" t="str">
        <f>IF(U105="","",RANK(U105,U102:U106))</f>
        <v/>
      </c>
      <c r="W105" s="161" t="str">
        <f t="shared" si="73"/>
        <v/>
      </c>
      <c r="X105" s="55"/>
      <c r="Y105" s="162" t="str">
        <f>IF(B102="","",IF(P102=0,L103,IF(P102&lt;0.5,P103,IF(T102&lt;0.5,T103,"NV"))))</f>
        <v/>
      </c>
      <c r="Z105" s="803"/>
      <c r="AA105" s="1500"/>
      <c r="AB105" s="803"/>
      <c r="AC105" s="803"/>
      <c r="AD105" s="1019"/>
    </row>
    <row r="106" spans="1:30" ht="16" thickBot="1" x14ac:dyDescent="0.25">
      <c r="A106" s="879"/>
      <c r="B106" s="1498"/>
      <c r="C106" s="1217"/>
      <c r="D106" s="1419"/>
      <c r="E106" s="885"/>
      <c r="F106" s="885"/>
      <c r="G106" s="19" t="s">
        <v>6</v>
      </c>
      <c r="H106" s="212"/>
      <c r="I106" s="213"/>
      <c r="J106" s="242"/>
      <c r="K106" s="163" t="str">
        <f t="shared" si="70"/>
        <v/>
      </c>
      <c r="L106" s="56"/>
      <c r="M106" s="56" t="str">
        <f>IF(K106="","",ABS(K106-L103))</f>
        <v/>
      </c>
      <c r="N106" s="164" t="str">
        <f>IF(M106="","",RANK(M106,M102:M106))</f>
        <v/>
      </c>
      <c r="O106" s="165" t="str">
        <f t="shared" si="71"/>
        <v/>
      </c>
      <c r="P106" s="57"/>
      <c r="Q106" s="57" t="str">
        <f>IF(O106="","",ABS(O106-P103))</f>
        <v/>
      </c>
      <c r="R106" s="166" t="str">
        <f>IF(Q106="","",RANK(Q106,Q102:Q106))</f>
        <v/>
      </c>
      <c r="S106" s="167" t="str">
        <f t="shared" si="72"/>
        <v/>
      </c>
      <c r="T106" s="58"/>
      <c r="U106" s="58" t="str">
        <f>IF(S106="","",ABS(S106-T103))</f>
        <v/>
      </c>
      <c r="V106" s="168" t="str">
        <f>IF(U106="","",RANK(U106,U102:U106))</f>
        <v/>
      </c>
      <c r="W106" s="169" t="str">
        <f t="shared" si="73"/>
        <v/>
      </c>
      <c r="X106" s="59"/>
      <c r="Y106" s="170" t="str">
        <f>IF(B102="","",IF(T102&lt;0.5,TRIMMEAN(K102:K106,0.4),IF(X102&lt;0.5,X103,"NV")))</f>
        <v/>
      </c>
      <c r="Z106" s="804"/>
      <c r="AA106" s="1501"/>
      <c r="AB106" s="804"/>
      <c r="AC106" s="804"/>
      <c r="AD106" s="1020"/>
    </row>
    <row r="107" spans="1:30" x14ac:dyDescent="0.2">
      <c r="A107" s="867" t="str">
        <f>IF(B107="","",INDEX('Names And Totals'!$A$9:$A$108,MATCH('Head to Head'!B107,'Names And Totals'!$B$9:$B$108,0)))</f>
        <v/>
      </c>
      <c r="B107" s="1502"/>
      <c r="C107" s="1207" t="str">
        <f>IF(B107="","",INDEX('Names And Totals'!$E$9:$E$108,MATCH('Head to Head'!B107,'Names And Totals'!$B$9:$B$108,0)))</f>
        <v/>
      </c>
      <c r="D107" s="1414" t="str">
        <f>IF(B107="","",IF(AA107="DQ","DQ",IF(AA107="TO","TO",IF(AA107="NV","NV",IF(AA107="","",RANK(AA107,$AA$12:$AA$507,0))))))</f>
        <v/>
      </c>
      <c r="E107" s="861" t="str">
        <f>IF(AB107="","",IF(AD107="DQ","DQ",IF(AB107="TO","TO",IF(Y107="","",RANK(AB107,$AB$12:$AB$507,0)))))</f>
        <v/>
      </c>
      <c r="F107" s="861" t="str">
        <f>IF(AC107="","",IF(AD107="DQ","DQ",IF(AC107="TO","TO",IF(Y107="","",RANK(AC107,$AC$12:$AC$507,0)))))</f>
        <v/>
      </c>
      <c r="G107" s="47" t="s">
        <v>7</v>
      </c>
      <c r="H107" s="243"/>
      <c r="I107" s="240"/>
      <c r="J107" s="244"/>
      <c r="K107" s="193" t="str">
        <f>IF($B$107="","",IF($H$107="TO","TO",IF(H107+I107+J107=0,"",(H107*60+I107+J107/100))))</f>
        <v/>
      </c>
      <c r="L107" s="60" t="str">
        <f>IF(B107="","",MAX(K107:K111)-MIN(K107:K111))</f>
        <v/>
      </c>
      <c r="M107" s="60" t="str">
        <f>IF(K107="","",ABS(K107-L108))</f>
        <v/>
      </c>
      <c r="N107" s="151" t="str">
        <f>IF(M107="","",RANK(M107,M107:M111))</f>
        <v/>
      </c>
      <c r="O107" s="60" t="str">
        <f>IF(K107="","",IF(N107=1,"",K107))</f>
        <v/>
      </c>
      <c r="P107" s="62" t="str">
        <f>IF(B107="","",MAX(O107:O111)-MIN(O107:O111))</f>
        <v/>
      </c>
      <c r="Q107" s="62" t="str">
        <f>IF(O107="","",ABS(O107-P108))</f>
        <v/>
      </c>
      <c r="R107" s="152" t="str">
        <f>IF(Q107="","",RANK(Q107,Q107:Q111))</f>
        <v/>
      </c>
      <c r="S107" s="62" t="str">
        <f>IF(Q107="","",IF(R107=1,"",K107))</f>
        <v/>
      </c>
      <c r="T107" s="63" t="str">
        <f>IF(B107="","",MAX(S107:S111)-MIN(S107:S111))</f>
        <v/>
      </c>
      <c r="U107" s="63" t="str">
        <f>IF(S107="","",ABS(S107-T108))</f>
        <v/>
      </c>
      <c r="V107" s="153" t="str">
        <f>IF(U107="","",RANK(U107,U107:U111))</f>
        <v/>
      </c>
      <c r="W107" s="63" t="str">
        <f>IF(V107="","",IF(V107=1,"",S107))</f>
        <v/>
      </c>
      <c r="X107" s="64" t="str">
        <f>IF(B107="","",MAX(W107:W111)-MIN(W107:W111))</f>
        <v/>
      </c>
      <c r="Y107" s="154" t="str">
        <f>IF(B107="","",K107)</f>
        <v/>
      </c>
      <c r="Z107" s="805" t="str">
        <f>IF(B107="","",IF(AD107="DQ","DQ",IF(K107="TO","TO",IF(K107="","",IF(K108="",Y107,IF(K109="",Y108,IF(K110="",Y109,IF(K111="",Y110,Y111))))))))</f>
        <v/>
      </c>
      <c r="AA107" s="1505" t="str">
        <f>IF(B107="","",IF(AD107="DQ","DQ",IF(Z107="TO","TO",IF(Z107="","",IF(Z107="NV","NV",IF((20-(Z107-$AA$3))&gt;0,(20-(Z107-$AA$3)),0))))))</f>
        <v/>
      </c>
      <c r="AB107" s="805" t="str">
        <f>IF(B107="","",IF(AA107="","",IF(C107="Female","",AA107)))</f>
        <v/>
      </c>
      <c r="AC107" s="805" t="str">
        <f>IF(B107="","",IF(AA107="","",IF(C107="Male","",AA107)))</f>
        <v/>
      </c>
      <c r="AD107" s="847"/>
    </row>
    <row r="108" spans="1:30" x14ac:dyDescent="0.2">
      <c r="A108" s="868"/>
      <c r="B108" s="1503"/>
      <c r="C108" s="1208"/>
      <c r="D108" s="1415"/>
      <c r="E108" s="862"/>
      <c r="F108" s="862"/>
      <c r="G108" s="16" t="s">
        <v>4</v>
      </c>
      <c r="H108" s="210"/>
      <c r="I108" s="211"/>
      <c r="J108" s="231"/>
      <c r="K108" s="171" t="str">
        <f t="shared" ref="K108:K111" si="74">IF($B$107="","",IF($H$107="TO","TO",IF(H108+I108+J108=0,"",(H108*60+I108+J108/100))))</f>
        <v/>
      </c>
      <c r="L108" s="52" t="str">
        <f>IF(B107="","",AVERAGE(K107:K111))</f>
        <v/>
      </c>
      <c r="M108" s="52" t="str">
        <f>IF(K108="","",ABS(K108-L108))</f>
        <v/>
      </c>
      <c r="N108" s="156" t="str">
        <f>IF(M108="","",RANK(M108,M107:M111))</f>
        <v/>
      </c>
      <c r="O108" s="157" t="str">
        <f t="shared" ref="O108:O111" si="75">IF(K108="","",IF(N108=1,"",K108))</f>
        <v/>
      </c>
      <c r="P108" s="53" t="str">
        <f>IF(B107="","",AVERAGE(O107:O111))</f>
        <v/>
      </c>
      <c r="Q108" s="53" t="str">
        <f>IF(O108="","",ABS(O108-P108))</f>
        <v/>
      </c>
      <c r="R108" s="158" t="str">
        <f>IF(Q108="","",RANK(Q108,Q107:Q111))</f>
        <v/>
      </c>
      <c r="S108" s="159" t="str">
        <f t="shared" ref="S108:S111" si="76">IF(Q108="","",IF(R108=1,"",K108))</f>
        <v/>
      </c>
      <c r="T108" s="54" t="str">
        <f>IF(B107="","",AVERAGE(S107:S111))</f>
        <v/>
      </c>
      <c r="U108" s="54" t="str">
        <f>IF(S108="","",ABS(S108-T108))</f>
        <v/>
      </c>
      <c r="V108" s="160" t="str">
        <f>IF(U108="","",RANK(U108,U107:U111))</f>
        <v/>
      </c>
      <c r="W108" s="161" t="str">
        <f t="shared" ref="W108:W111" si="77">IF(V108="","",IF(V108=1,"",S108))</f>
        <v/>
      </c>
      <c r="X108" s="55" t="str">
        <f>IF(B107="","",AVERAGE(W107:W111))</f>
        <v/>
      </c>
      <c r="Y108" s="162" t="str">
        <f>IF(B107="","",IF(L107&lt;0.5,L108,"NV"))</f>
        <v/>
      </c>
      <c r="Z108" s="806"/>
      <c r="AA108" s="1506"/>
      <c r="AB108" s="806"/>
      <c r="AC108" s="806"/>
      <c r="AD108" s="847"/>
    </row>
    <row r="109" spans="1:30" x14ac:dyDescent="0.2">
      <c r="A109" s="868"/>
      <c r="B109" s="1503"/>
      <c r="C109" s="1208"/>
      <c r="D109" s="1415"/>
      <c r="E109" s="862"/>
      <c r="F109" s="862"/>
      <c r="G109" s="16" t="s">
        <v>8</v>
      </c>
      <c r="H109" s="210"/>
      <c r="I109" s="211"/>
      <c r="J109" s="231"/>
      <c r="K109" s="171" t="str">
        <f t="shared" si="74"/>
        <v/>
      </c>
      <c r="L109" s="52"/>
      <c r="M109" s="52" t="str">
        <f>IF(K109="","",ABS(K109-L108))</f>
        <v/>
      </c>
      <c r="N109" s="156" t="str">
        <f>IF(M109="","",RANK(M109,M107:M111))</f>
        <v/>
      </c>
      <c r="O109" s="157" t="str">
        <f t="shared" si="75"/>
        <v/>
      </c>
      <c r="P109" s="53"/>
      <c r="Q109" s="53" t="str">
        <f>IF(O109="","",ABS(O109-P108))</f>
        <v/>
      </c>
      <c r="R109" s="158" t="str">
        <f>IF(Q109="","",RANK(Q109,Q107:Q111))</f>
        <v/>
      </c>
      <c r="S109" s="159" t="str">
        <f t="shared" si="76"/>
        <v/>
      </c>
      <c r="T109" s="54"/>
      <c r="U109" s="54" t="str">
        <f>IF(S109="","",ABS(S109-T108))</f>
        <v/>
      </c>
      <c r="V109" s="160" t="str">
        <f>IF(U109="","",RANK(U109,U107:U111))</f>
        <v/>
      </c>
      <c r="W109" s="161" t="str">
        <f t="shared" si="77"/>
        <v/>
      </c>
      <c r="X109" s="55"/>
      <c r="Y109" s="162" t="str">
        <f>IF(B107="","",IF(L107&lt;0.5,L108,IF(P107&lt;0.5,P108,"NV")))</f>
        <v/>
      </c>
      <c r="Z109" s="806"/>
      <c r="AA109" s="1506"/>
      <c r="AB109" s="806"/>
      <c r="AC109" s="806"/>
      <c r="AD109" s="847"/>
    </row>
    <row r="110" spans="1:30" x14ac:dyDescent="0.2">
      <c r="A110" s="868"/>
      <c r="B110" s="1503"/>
      <c r="C110" s="1208"/>
      <c r="D110" s="1415"/>
      <c r="E110" s="862"/>
      <c r="F110" s="862"/>
      <c r="G110" s="16" t="s">
        <v>5</v>
      </c>
      <c r="H110" s="210"/>
      <c r="I110" s="211"/>
      <c r="J110" s="231"/>
      <c r="K110" s="171" t="str">
        <f t="shared" si="74"/>
        <v/>
      </c>
      <c r="L110" s="52"/>
      <c r="M110" s="52" t="str">
        <f>IF(K110="","",ABS(K110-L108))</f>
        <v/>
      </c>
      <c r="N110" s="156" t="str">
        <f>IF(M110="","",RANK(M110,M107:M111))</f>
        <v/>
      </c>
      <c r="O110" s="157" t="str">
        <f t="shared" si="75"/>
        <v/>
      </c>
      <c r="P110" s="53"/>
      <c r="Q110" s="53" t="str">
        <f>IF(O110="","",ABS(O110-P108))</f>
        <v/>
      </c>
      <c r="R110" s="158" t="str">
        <f>IF(Q110="","",RANK(Q110,Q107:Q111))</f>
        <v/>
      </c>
      <c r="S110" s="159" t="str">
        <f t="shared" si="76"/>
        <v/>
      </c>
      <c r="T110" s="54"/>
      <c r="U110" s="54" t="str">
        <f>IF(S110="","",ABS(S110-T108))</f>
        <v/>
      </c>
      <c r="V110" s="160" t="str">
        <f>IF(U110="","",RANK(U110,U107:U111))</f>
        <v/>
      </c>
      <c r="W110" s="161" t="str">
        <f t="shared" si="77"/>
        <v/>
      </c>
      <c r="X110" s="55"/>
      <c r="Y110" s="162" t="str">
        <f>IF(B107="","",IF(P107=0,L108,IF(P107&lt;0.5,P108,IF(T107&lt;0.5,T108,"NV"))))</f>
        <v/>
      </c>
      <c r="Z110" s="806"/>
      <c r="AA110" s="1506"/>
      <c r="AB110" s="806"/>
      <c r="AC110" s="806"/>
      <c r="AD110" s="847"/>
    </row>
    <row r="111" spans="1:30" ht="16" thickBot="1" x14ac:dyDescent="0.25">
      <c r="A111" s="869"/>
      <c r="B111" s="1504"/>
      <c r="C111" s="1209"/>
      <c r="D111" s="1416"/>
      <c r="E111" s="863"/>
      <c r="F111" s="863"/>
      <c r="G111" s="46" t="s">
        <v>6</v>
      </c>
      <c r="H111" s="245"/>
      <c r="I111" s="246"/>
      <c r="J111" s="247"/>
      <c r="K111" s="194" t="str">
        <f t="shared" si="74"/>
        <v/>
      </c>
      <c r="L111" s="56"/>
      <c r="M111" s="56" t="str">
        <f>IF(K111="","",ABS(K111-L108))</f>
        <v/>
      </c>
      <c r="N111" s="164" t="str">
        <f>IF(M111="","",RANK(M111,M107:M111))</f>
        <v/>
      </c>
      <c r="O111" s="165" t="str">
        <f t="shared" si="75"/>
        <v/>
      </c>
      <c r="P111" s="57"/>
      <c r="Q111" s="57" t="str">
        <f>IF(O111="","",ABS(O111-P108))</f>
        <v/>
      </c>
      <c r="R111" s="166" t="str">
        <f>IF(Q111="","",RANK(Q111,Q107:Q111))</f>
        <v/>
      </c>
      <c r="S111" s="167" t="str">
        <f t="shared" si="76"/>
        <v/>
      </c>
      <c r="T111" s="58"/>
      <c r="U111" s="58" t="str">
        <f>IF(S111="","",ABS(S111-T108))</f>
        <v/>
      </c>
      <c r="V111" s="168" t="str">
        <f>IF(U111="","",RANK(U111,U107:U111))</f>
        <v/>
      </c>
      <c r="W111" s="169" t="str">
        <f t="shared" si="77"/>
        <v/>
      </c>
      <c r="X111" s="59"/>
      <c r="Y111" s="170" t="str">
        <f>IF(B107="","",IF(T107&lt;0.5,TRIMMEAN(K107:K111,0.4),IF(X107&lt;0.5,X108,"NV")))</f>
        <v/>
      </c>
      <c r="Z111" s="807"/>
      <c r="AA111" s="1507"/>
      <c r="AB111" s="807"/>
      <c r="AC111" s="807"/>
      <c r="AD111" s="847"/>
    </row>
    <row r="112" spans="1:30" x14ac:dyDescent="0.2">
      <c r="A112" s="1241" t="str">
        <f>IF(B112="","",INDEX('Names And Totals'!$A$9:$A$108,MATCH('Head to Head'!B112,'Names And Totals'!$B$9:$B$108,0)))</f>
        <v/>
      </c>
      <c r="B112" s="1496"/>
      <c r="C112" s="1215" t="str">
        <f>IF(B112="","",INDEX('Names And Totals'!$E$9:$E$108,MATCH('Head to Head'!B112,'Names And Totals'!$B$9:$B$108,0)))</f>
        <v/>
      </c>
      <c r="D112" s="1431" t="str">
        <f>IF(B112="","",IF(AA112="DQ","DQ",IF(AA112="TO","TO",IF(AA112="NV","NV",IF(AA112="","",RANK(AA112,$AA$12:$AA$507,0))))))</f>
        <v/>
      </c>
      <c r="E112" s="883" t="str">
        <f>IF(AB112="","",IF(AD112="DQ","DQ",IF(AB112="TO","TO",IF(Y112="","",RANK(AB112,$AB$12:$AB$507,0)))))</f>
        <v/>
      </c>
      <c r="F112" s="883" t="str">
        <f>IF(AC112="","",IF(AD112="DQ","DQ",IF(AC112="TO","TO",IF(Y112="","",RANK(AC112,$AC$12:$AC$507,0)))))</f>
        <v/>
      </c>
      <c r="G112" s="18" t="s">
        <v>7</v>
      </c>
      <c r="H112" s="235"/>
      <c r="I112" s="241"/>
      <c r="J112" s="236"/>
      <c r="K112" s="150" t="str">
        <f>IF($B$112="","",IF($H$112="TO","TO",IF(H112+I112+J112=0,"",(H112*60+I112+J112/100))))</f>
        <v/>
      </c>
      <c r="L112" s="60" t="str">
        <f>IF(B112="","",MAX(K112:K116)-MIN(K112:K116))</f>
        <v/>
      </c>
      <c r="M112" s="60" t="str">
        <f>IF(K112="","",ABS(K112-L113))</f>
        <v/>
      </c>
      <c r="N112" s="151" t="str">
        <f>IF(M112="","",RANK(M112,M112:M116))</f>
        <v/>
      </c>
      <c r="O112" s="60" t="str">
        <f>IF(K112="","",IF(N112=1,"",K112))</f>
        <v/>
      </c>
      <c r="P112" s="62" t="str">
        <f>IF(B112="","",MAX(O112:O116)-MIN(O112:O116))</f>
        <v/>
      </c>
      <c r="Q112" s="62" t="str">
        <f>IF(O112="","",ABS(O112-P113))</f>
        <v/>
      </c>
      <c r="R112" s="152" t="str">
        <f>IF(Q112="","",RANK(Q112,Q112:Q116))</f>
        <v/>
      </c>
      <c r="S112" s="62" t="str">
        <f>IF(Q112="","",IF(R112=1,"",K112))</f>
        <v/>
      </c>
      <c r="T112" s="63" t="str">
        <f>IF(B112="","",MAX(S112:S116)-MIN(S112:S116))</f>
        <v/>
      </c>
      <c r="U112" s="63" t="str">
        <f>IF(S112="","",ABS(S112-T113))</f>
        <v/>
      </c>
      <c r="V112" s="153" t="str">
        <f>IF(U112="","",RANK(U112,U112:U116))</f>
        <v/>
      </c>
      <c r="W112" s="63" t="str">
        <f>IF(V112="","",IF(V112=1,"",S112))</f>
        <v/>
      </c>
      <c r="X112" s="64" t="str">
        <f>IF(B112="","",MAX(W112:W116)-MIN(W112:W116))</f>
        <v/>
      </c>
      <c r="Y112" s="154" t="str">
        <f>IF(B112="","",K112)</f>
        <v/>
      </c>
      <c r="Z112" s="802" t="str">
        <f>IF(B112="","",IF(AD112="DQ","DQ",IF(K112="TO","TO",IF(K112="","",IF(K113="",Y112,IF(K114="",Y113,IF(K115="",Y114,IF(K116="",Y115,Y116))))))))</f>
        <v/>
      </c>
      <c r="AA112" s="1499" t="str">
        <f>IF(B112="","",IF(AD112="DQ","DQ",IF(Z112="TO","TO",IF(Z112="","",IF(Z112="NV","NV",IF((20-(Z112-$AA$3))&gt;0,(20-(Z112-$AA$3)),0))))))</f>
        <v/>
      </c>
      <c r="AB112" s="802" t="str">
        <f>IF(B112="","",IF(AA112="","",IF(C112="Female","",AA112)))</f>
        <v/>
      </c>
      <c r="AC112" s="802" t="str">
        <f>IF(B112="","",IF(AA112="","",IF(C112="Male","",AA112)))</f>
        <v/>
      </c>
      <c r="AD112" s="1018"/>
    </row>
    <row r="113" spans="1:30" x14ac:dyDescent="0.2">
      <c r="A113" s="871"/>
      <c r="B113" s="1497"/>
      <c r="C113" s="1216"/>
      <c r="D113" s="859"/>
      <c r="E113" s="884"/>
      <c r="F113" s="884"/>
      <c r="G113" s="13" t="s">
        <v>4</v>
      </c>
      <c r="H113" s="208"/>
      <c r="I113" s="209"/>
      <c r="J113" s="227"/>
      <c r="K113" s="155" t="str">
        <f t="shared" ref="K113:K116" si="78">IF($B$112="","",IF($H$112="TO","TO",IF(H113+I113+J113=0,"",(H113*60+I113+J113/100))))</f>
        <v/>
      </c>
      <c r="L113" s="52" t="str">
        <f>IF(B112="","",AVERAGE(K112:K116))</f>
        <v/>
      </c>
      <c r="M113" s="52" t="str">
        <f>IF(K113="","",ABS(K113-L113))</f>
        <v/>
      </c>
      <c r="N113" s="156" t="str">
        <f>IF(M113="","",RANK(M113,M112:M116))</f>
        <v/>
      </c>
      <c r="O113" s="157" t="str">
        <f t="shared" ref="O113:O116" si="79">IF(K113="","",IF(N113=1,"",K113))</f>
        <v/>
      </c>
      <c r="P113" s="53" t="str">
        <f>IF(B112="","",AVERAGE(O112:O116))</f>
        <v/>
      </c>
      <c r="Q113" s="53" t="str">
        <f>IF(O113="","",ABS(O113-P113))</f>
        <v/>
      </c>
      <c r="R113" s="158" t="str">
        <f>IF(Q113="","",RANK(Q113,Q112:Q116))</f>
        <v/>
      </c>
      <c r="S113" s="159" t="str">
        <f t="shared" ref="S113:S116" si="80">IF(Q113="","",IF(R113=1,"",K113))</f>
        <v/>
      </c>
      <c r="T113" s="54" t="str">
        <f>IF(B112="","",AVERAGE(S112:S116))</f>
        <v/>
      </c>
      <c r="U113" s="54" t="str">
        <f>IF(S113="","",ABS(S113-T113))</f>
        <v/>
      </c>
      <c r="V113" s="160" t="str">
        <f>IF(U113="","",RANK(U113,U112:U116))</f>
        <v/>
      </c>
      <c r="W113" s="161" t="str">
        <f t="shared" ref="W113:W116" si="81">IF(V113="","",IF(V113=1,"",S113))</f>
        <v/>
      </c>
      <c r="X113" s="55" t="str">
        <f>IF(B112="","",AVERAGE(W112:W116))</f>
        <v/>
      </c>
      <c r="Y113" s="162" t="str">
        <f>IF(B112="","",IF(L112&lt;0.5,L113,"NV"))</f>
        <v/>
      </c>
      <c r="Z113" s="803"/>
      <c r="AA113" s="1500"/>
      <c r="AB113" s="803"/>
      <c r="AC113" s="803"/>
      <c r="AD113" s="1019"/>
    </row>
    <row r="114" spans="1:30" x14ac:dyDescent="0.2">
      <c r="A114" s="871"/>
      <c r="B114" s="1497"/>
      <c r="C114" s="1216"/>
      <c r="D114" s="859"/>
      <c r="E114" s="884"/>
      <c r="F114" s="884"/>
      <c r="G114" s="13" t="s">
        <v>8</v>
      </c>
      <c r="H114" s="208"/>
      <c r="I114" s="209"/>
      <c r="J114" s="227"/>
      <c r="K114" s="155" t="str">
        <f t="shared" si="78"/>
        <v/>
      </c>
      <c r="L114" s="52"/>
      <c r="M114" s="52" t="str">
        <f>IF(K114="","",ABS(K114-L113))</f>
        <v/>
      </c>
      <c r="N114" s="156" t="str">
        <f>IF(M114="","",RANK(M114,M112:M116))</f>
        <v/>
      </c>
      <c r="O114" s="157" t="str">
        <f t="shared" si="79"/>
        <v/>
      </c>
      <c r="P114" s="53"/>
      <c r="Q114" s="53" t="str">
        <f>IF(O114="","",ABS(O114-P113))</f>
        <v/>
      </c>
      <c r="R114" s="158" t="str">
        <f>IF(Q114="","",RANK(Q114,Q112:Q116))</f>
        <v/>
      </c>
      <c r="S114" s="159" t="str">
        <f t="shared" si="80"/>
        <v/>
      </c>
      <c r="T114" s="54"/>
      <c r="U114" s="54" t="str">
        <f>IF(S114="","",ABS(S114-T113))</f>
        <v/>
      </c>
      <c r="V114" s="160" t="str">
        <f>IF(U114="","",RANK(U114,U112:U116))</f>
        <v/>
      </c>
      <c r="W114" s="161" t="str">
        <f t="shared" si="81"/>
        <v/>
      </c>
      <c r="X114" s="55"/>
      <c r="Y114" s="162" t="str">
        <f>IF(B112="","",IF(L112&lt;0.5,L113,IF(P112&lt;0.5,P113,"NV")))</f>
        <v/>
      </c>
      <c r="Z114" s="803"/>
      <c r="AA114" s="1500"/>
      <c r="AB114" s="803"/>
      <c r="AC114" s="803"/>
      <c r="AD114" s="1019"/>
    </row>
    <row r="115" spans="1:30" x14ac:dyDescent="0.2">
      <c r="A115" s="871"/>
      <c r="B115" s="1497"/>
      <c r="C115" s="1216"/>
      <c r="D115" s="859"/>
      <c r="E115" s="884"/>
      <c r="F115" s="884"/>
      <c r="G115" s="13" t="s">
        <v>5</v>
      </c>
      <c r="H115" s="208"/>
      <c r="I115" s="209"/>
      <c r="J115" s="227"/>
      <c r="K115" s="155" t="str">
        <f t="shared" si="78"/>
        <v/>
      </c>
      <c r="L115" s="52"/>
      <c r="M115" s="52" t="str">
        <f>IF(K115="","",ABS(K115-L113))</f>
        <v/>
      </c>
      <c r="N115" s="156" t="str">
        <f>IF(M115="","",RANK(M115,M112:M116))</f>
        <v/>
      </c>
      <c r="O115" s="157" t="str">
        <f t="shared" si="79"/>
        <v/>
      </c>
      <c r="P115" s="53"/>
      <c r="Q115" s="53" t="str">
        <f>IF(O115="","",ABS(O115-P113))</f>
        <v/>
      </c>
      <c r="R115" s="158" t="str">
        <f>IF(Q115="","",RANK(Q115,Q112:Q116))</f>
        <v/>
      </c>
      <c r="S115" s="159" t="str">
        <f t="shared" si="80"/>
        <v/>
      </c>
      <c r="T115" s="54"/>
      <c r="U115" s="54" t="str">
        <f>IF(S115="","",ABS(S115-T113))</f>
        <v/>
      </c>
      <c r="V115" s="160" t="str">
        <f>IF(U115="","",RANK(U115,U112:U116))</f>
        <v/>
      </c>
      <c r="W115" s="161" t="str">
        <f t="shared" si="81"/>
        <v/>
      </c>
      <c r="X115" s="55"/>
      <c r="Y115" s="162" t="str">
        <f>IF(B112="","",IF(P112=0,L113,IF(P112&lt;0.5,P113,IF(T112&lt;0.5,T113,"NV"))))</f>
        <v/>
      </c>
      <c r="Z115" s="803"/>
      <c r="AA115" s="1500"/>
      <c r="AB115" s="803"/>
      <c r="AC115" s="803"/>
      <c r="AD115" s="1019"/>
    </row>
    <row r="116" spans="1:30" ht="16" thickBot="1" x14ac:dyDescent="0.25">
      <c r="A116" s="879"/>
      <c r="B116" s="1498"/>
      <c r="C116" s="1217"/>
      <c r="D116" s="1419"/>
      <c r="E116" s="885"/>
      <c r="F116" s="885"/>
      <c r="G116" s="19" t="s">
        <v>6</v>
      </c>
      <c r="H116" s="212"/>
      <c r="I116" s="213"/>
      <c r="J116" s="242"/>
      <c r="K116" s="163" t="str">
        <f t="shared" si="78"/>
        <v/>
      </c>
      <c r="L116" s="56"/>
      <c r="M116" s="56" t="str">
        <f>IF(K116="","",ABS(K116-L113))</f>
        <v/>
      </c>
      <c r="N116" s="164" t="str">
        <f>IF(M116="","",RANK(M116,M112:M116))</f>
        <v/>
      </c>
      <c r="O116" s="165" t="str">
        <f t="shared" si="79"/>
        <v/>
      </c>
      <c r="P116" s="57"/>
      <c r="Q116" s="57" t="str">
        <f>IF(O116="","",ABS(O116-P113))</f>
        <v/>
      </c>
      <c r="R116" s="166" t="str">
        <f>IF(Q116="","",RANK(Q116,Q112:Q116))</f>
        <v/>
      </c>
      <c r="S116" s="167" t="str">
        <f t="shared" si="80"/>
        <v/>
      </c>
      <c r="T116" s="58"/>
      <c r="U116" s="58" t="str">
        <f>IF(S116="","",ABS(S116-T113))</f>
        <v/>
      </c>
      <c r="V116" s="168" t="str">
        <f>IF(U116="","",RANK(U116,U112:U116))</f>
        <v/>
      </c>
      <c r="W116" s="169" t="str">
        <f t="shared" si="81"/>
        <v/>
      </c>
      <c r="X116" s="59"/>
      <c r="Y116" s="170" t="str">
        <f>IF(B112="","",IF(T112&lt;0.5,TRIMMEAN(K112:K116,0.4),IF(X112&lt;0.5,X113,"NV")))</f>
        <v/>
      </c>
      <c r="Z116" s="804"/>
      <c r="AA116" s="1501"/>
      <c r="AB116" s="804"/>
      <c r="AC116" s="804"/>
      <c r="AD116" s="1020"/>
    </row>
    <row r="117" spans="1:30" x14ac:dyDescent="0.2">
      <c r="A117" s="867" t="str">
        <f>IF(B117="","",INDEX('Names And Totals'!$A$9:$A$108,MATCH('Head to Head'!B117,'Names And Totals'!$B$9:$B$108,0)))</f>
        <v/>
      </c>
      <c r="B117" s="1502"/>
      <c r="C117" s="1207" t="str">
        <f>IF(B117="","",INDEX('Names And Totals'!$E$9:$E$108,MATCH('Head to Head'!B117,'Names And Totals'!$B$9:$B$108,0)))</f>
        <v/>
      </c>
      <c r="D117" s="1414" t="str">
        <f>IF(B117="","",IF(AA117="DQ","DQ",IF(AA117="TO","TO",IF(AA117="NV","NV",IF(AA117="","",RANK(AA117,$AA$12:$AA$507,0))))))</f>
        <v/>
      </c>
      <c r="E117" s="861" t="str">
        <f>IF(AB117="","",IF(AD117="DQ","DQ",IF(AB117="TO","TO",IF(Y117="","",RANK(AB117,$AB$12:$AB$507,0)))))</f>
        <v/>
      </c>
      <c r="F117" s="861" t="str">
        <f>IF(AC117="","",IF(AD117="DQ","DQ",IF(AC117="TO","TO",IF(Y117="","",RANK(AC117,$AC$12:$AC$507,0)))))</f>
        <v/>
      </c>
      <c r="G117" s="47" t="s">
        <v>7</v>
      </c>
      <c r="H117" s="243"/>
      <c r="I117" s="240"/>
      <c r="J117" s="244"/>
      <c r="K117" s="193" t="str">
        <f>IF($B$117="","",IF($H$117="TO","TO",IF(H117+I117+J117=0,"",(H117*60+I117+J117/100))))</f>
        <v/>
      </c>
      <c r="L117" s="60" t="str">
        <f>IF(B117="","",MAX(K117:K121)-MIN(K117:K121))</f>
        <v/>
      </c>
      <c r="M117" s="60" t="str">
        <f>IF(K117="","",ABS(K117-L118))</f>
        <v/>
      </c>
      <c r="N117" s="151" t="str">
        <f>IF(M117="","",RANK(M117,M117:M121))</f>
        <v/>
      </c>
      <c r="O117" s="60" t="str">
        <f>IF(K117="","",IF(N117=1,"",K117))</f>
        <v/>
      </c>
      <c r="P117" s="62" t="str">
        <f>IF(B117="","",MAX(O117:O121)-MIN(O117:O121))</f>
        <v/>
      </c>
      <c r="Q117" s="62" t="str">
        <f>IF(O117="","",ABS(O117-P118))</f>
        <v/>
      </c>
      <c r="R117" s="152" t="str">
        <f>IF(Q117="","",RANK(Q117,Q117:Q121))</f>
        <v/>
      </c>
      <c r="S117" s="62" t="str">
        <f>IF(Q117="","",IF(R117=1,"",K117))</f>
        <v/>
      </c>
      <c r="T117" s="63" t="str">
        <f>IF(B117="","",MAX(S117:S121)-MIN(S117:S121))</f>
        <v/>
      </c>
      <c r="U117" s="63" t="str">
        <f>IF(S117="","",ABS(S117-T118))</f>
        <v/>
      </c>
      <c r="V117" s="153" t="str">
        <f>IF(U117="","",RANK(U117,U117:U121))</f>
        <v/>
      </c>
      <c r="W117" s="63" t="str">
        <f>IF(V117="","",IF(V117=1,"",S117))</f>
        <v/>
      </c>
      <c r="X117" s="64" t="str">
        <f>IF(B117="","",MAX(W117:W121)-MIN(W117:W121))</f>
        <v/>
      </c>
      <c r="Y117" s="154" t="str">
        <f>IF(B117="","",K117)</f>
        <v/>
      </c>
      <c r="Z117" s="805" t="str">
        <f>IF(B117="","",IF(AD117="DQ","DQ",IF(K117="TO","TO",IF(K117="","",IF(K118="",Y117,IF(K119="",Y118,IF(K120="",Y119,IF(K121="",Y120,Y121))))))))</f>
        <v/>
      </c>
      <c r="AA117" s="1505" t="str">
        <f>IF(B117="","",IF(AD117="DQ","DQ",IF(Z117="TO","TO",IF(Z117="","",IF(Z117="NV","NV",IF((20-(Z117-$AA$3))&gt;0,(20-(Z117-$AA$3)),0))))))</f>
        <v/>
      </c>
      <c r="AB117" s="805" t="str">
        <f>IF(B117="","",IF(AA117="","",IF(C117="Female","",AA117)))</f>
        <v/>
      </c>
      <c r="AC117" s="805" t="str">
        <f>IF(B117="","",IF(AA117="","",IF(C117="Male","",AA117)))</f>
        <v/>
      </c>
      <c r="AD117" s="847"/>
    </row>
    <row r="118" spans="1:30" x14ac:dyDescent="0.2">
      <c r="A118" s="868"/>
      <c r="B118" s="1503"/>
      <c r="C118" s="1208"/>
      <c r="D118" s="1415"/>
      <c r="E118" s="862"/>
      <c r="F118" s="862"/>
      <c r="G118" s="16" t="s">
        <v>4</v>
      </c>
      <c r="H118" s="210"/>
      <c r="I118" s="211"/>
      <c r="J118" s="231"/>
      <c r="K118" s="171" t="str">
        <f t="shared" ref="K118:K121" si="82">IF($B$117="","",IF($H$117="TO","TO",IF(H118+I118+J118=0,"",(H118*60+I118+J118/100))))</f>
        <v/>
      </c>
      <c r="L118" s="52" t="str">
        <f>IF(B117="","",AVERAGE(K117:K121))</f>
        <v/>
      </c>
      <c r="M118" s="52" t="str">
        <f>IF(K118="","",ABS(K118-L118))</f>
        <v/>
      </c>
      <c r="N118" s="156" t="str">
        <f>IF(M118="","",RANK(M118,M117:M121))</f>
        <v/>
      </c>
      <c r="O118" s="157" t="str">
        <f t="shared" ref="O118:O121" si="83">IF(K118="","",IF(N118=1,"",K118))</f>
        <v/>
      </c>
      <c r="P118" s="53" t="str">
        <f>IF(B117="","",AVERAGE(O117:O121))</f>
        <v/>
      </c>
      <c r="Q118" s="53" t="str">
        <f>IF(O118="","",ABS(O118-P118))</f>
        <v/>
      </c>
      <c r="R118" s="158" t="str">
        <f>IF(Q118="","",RANK(Q118,Q117:Q121))</f>
        <v/>
      </c>
      <c r="S118" s="159" t="str">
        <f t="shared" ref="S118:S121" si="84">IF(Q118="","",IF(R118=1,"",K118))</f>
        <v/>
      </c>
      <c r="T118" s="54" t="str">
        <f>IF(B117="","",AVERAGE(S117:S121))</f>
        <v/>
      </c>
      <c r="U118" s="54" t="str">
        <f>IF(S118="","",ABS(S118-T118))</f>
        <v/>
      </c>
      <c r="V118" s="160" t="str">
        <f>IF(U118="","",RANK(U118,U117:U121))</f>
        <v/>
      </c>
      <c r="W118" s="161" t="str">
        <f t="shared" ref="W118:W121" si="85">IF(V118="","",IF(V118=1,"",S118))</f>
        <v/>
      </c>
      <c r="X118" s="55" t="str">
        <f>IF(B117="","",AVERAGE(W117:W121))</f>
        <v/>
      </c>
      <c r="Y118" s="162" t="str">
        <f>IF(B117="","",IF(L117&lt;0.5,L118,"NV"))</f>
        <v/>
      </c>
      <c r="Z118" s="806"/>
      <c r="AA118" s="1506"/>
      <c r="AB118" s="806"/>
      <c r="AC118" s="806"/>
      <c r="AD118" s="847"/>
    </row>
    <row r="119" spans="1:30" x14ac:dyDescent="0.2">
      <c r="A119" s="868"/>
      <c r="B119" s="1503"/>
      <c r="C119" s="1208"/>
      <c r="D119" s="1415"/>
      <c r="E119" s="862"/>
      <c r="F119" s="862"/>
      <c r="G119" s="16" t="s">
        <v>8</v>
      </c>
      <c r="H119" s="210"/>
      <c r="I119" s="211"/>
      <c r="J119" s="231"/>
      <c r="K119" s="171" t="str">
        <f t="shared" si="82"/>
        <v/>
      </c>
      <c r="L119" s="52"/>
      <c r="M119" s="52" t="str">
        <f>IF(K119="","",ABS(K119-L118))</f>
        <v/>
      </c>
      <c r="N119" s="156" t="str">
        <f>IF(M119="","",RANK(M119,M117:M121))</f>
        <v/>
      </c>
      <c r="O119" s="157" t="str">
        <f t="shared" si="83"/>
        <v/>
      </c>
      <c r="P119" s="53"/>
      <c r="Q119" s="53" t="str">
        <f>IF(O119="","",ABS(O119-P118))</f>
        <v/>
      </c>
      <c r="R119" s="158" t="str">
        <f>IF(Q119="","",RANK(Q119,Q117:Q121))</f>
        <v/>
      </c>
      <c r="S119" s="159" t="str">
        <f t="shared" si="84"/>
        <v/>
      </c>
      <c r="T119" s="54"/>
      <c r="U119" s="54" t="str">
        <f>IF(S119="","",ABS(S119-T118))</f>
        <v/>
      </c>
      <c r="V119" s="160" t="str">
        <f>IF(U119="","",RANK(U119,U117:U121))</f>
        <v/>
      </c>
      <c r="W119" s="161" t="str">
        <f t="shared" si="85"/>
        <v/>
      </c>
      <c r="X119" s="55"/>
      <c r="Y119" s="162" t="str">
        <f>IF(B117="","",IF(L117&lt;0.5,L118,IF(P117&lt;0.5,P118,"NV")))</f>
        <v/>
      </c>
      <c r="Z119" s="806"/>
      <c r="AA119" s="1506"/>
      <c r="AB119" s="806"/>
      <c r="AC119" s="806"/>
      <c r="AD119" s="847"/>
    </row>
    <row r="120" spans="1:30" x14ac:dyDescent="0.2">
      <c r="A120" s="868"/>
      <c r="B120" s="1503"/>
      <c r="C120" s="1208"/>
      <c r="D120" s="1415"/>
      <c r="E120" s="862"/>
      <c r="F120" s="862"/>
      <c r="G120" s="16" t="s">
        <v>5</v>
      </c>
      <c r="H120" s="210"/>
      <c r="I120" s="211"/>
      <c r="J120" s="231"/>
      <c r="K120" s="171" t="str">
        <f t="shared" si="82"/>
        <v/>
      </c>
      <c r="L120" s="52"/>
      <c r="M120" s="52" t="str">
        <f>IF(K120="","",ABS(K120-L118))</f>
        <v/>
      </c>
      <c r="N120" s="156" t="str">
        <f>IF(M120="","",RANK(M120,M117:M121))</f>
        <v/>
      </c>
      <c r="O120" s="157" t="str">
        <f t="shared" si="83"/>
        <v/>
      </c>
      <c r="P120" s="53"/>
      <c r="Q120" s="53" t="str">
        <f>IF(O120="","",ABS(O120-P118))</f>
        <v/>
      </c>
      <c r="R120" s="158" t="str">
        <f>IF(Q120="","",RANK(Q120,Q117:Q121))</f>
        <v/>
      </c>
      <c r="S120" s="159" t="str">
        <f t="shared" si="84"/>
        <v/>
      </c>
      <c r="T120" s="54"/>
      <c r="U120" s="54" t="str">
        <f>IF(S120="","",ABS(S120-T118))</f>
        <v/>
      </c>
      <c r="V120" s="160" t="str">
        <f>IF(U120="","",RANK(U120,U117:U121))</f>
        <v/>
      </c>
      <c r="W120" s="161" t="str">
        <f t="shared" si="85"/>
        <v/>
      </c>
      <c r="X120" s="55"/>
      <c r="Y120" s="162" t="str">
        <f>IF(B117="","",IF(P117=0,L118,IF(P117&lt;0.5,P118,IF(T117&lt;0.5,T118,"NV"))))</f>
        <v/>
      </c>
      <c r="Z120" s="806"/>
      <c r="AA120" s="1506"/>
      <c r="AB120" s="806"/>
      <c r="AC120" s="806"/>
      <c r="AD120" s="847"/>
    </row>
    <row r="121" spans="1:30" ht="16" thickBot="1" x14ac:dyDescent="0.25">
      <c r="A121" s="869"/>
      <c r="B121" s="1504"/>
      <c r="C121" s="1209"/>
      <c r="D121" s="1416"/>
      <c r="E121" s="863"/>
      <c r="F121" s="863"/>
      <c r="G121" s="46" t="s">
        <v>6</v>
      </c>
      <c r="H121" s="245"/>
      <c r="I121" s="246"/>
      <c r="J121" s="247"/>
      <c r="K121" s="194" t="str">
        <f t="shared" si="82"/>
        <v/>
      </c>
      <c r="L121" s="56"/>
      <c r="M121" s="56" t="str">
        <f>IF(K121="","",ABS(K121-L118))</f>
        <v/>
      </c>
      <c r="N121" s="164" t="str">
        <f>IF(M121="","",RANK(M121,M117:M121))</f>
        <v/>
      </c>
      <c r="O121" s="165" t="str">
        <f t="shared" si="83"/>
        <v/>
      </c>
      <c r="P121" s="57"/>
      <c r="Q121" s="57" t="str">
        <f>IF(O121="","",ABS(O121-P118))</f>
        <v/>
      </c>
      <c r="R121" s="166" t="str">
        <f>IF(Q121="","",RANK(Q121,Q117:Q121))</f>
        <v/>
      </c>
      <c r="S121" s="167" t="str">
        <f t="shared" si="84"/>
        <v/>
      </c>
      <c r="T121" s="58"/>
      <c r="U121" s="58" t="str">
        <f>IF(S121="","",ABS(S121-T118))</f>
        <v/>
      </c>
      <c r="V121" s="168" t="str">
        <f>IF(U121="","",RANK(U121,U117:U121))</f>
        <v/>
      </c>
      <c r="W121" s="169" t="str">
        <f t="shared" si="85"/>
        <v/>
      </c>
      <c r="X121" s="59"/>
      <c r="Y121" s="170" t="str">
        <f>IF(B117="","",IF(T117&lt;0.5,TRIMMEAN(K117:K121,0.4),IF(X117&lt;0.5,X118,"NV")))</f>
        <v/>
      </c>
      <c r="Z121" s="807"/>
      <c r="AA121" s="1507"/>
      <c r="AB121" s="807"/>
      <c r="AC121" s="807"/>
      <c r="AD121" s="847"/>
    </row>
    <row r="122" spans="1:30" x14ac:dyDescent="0.2">
      <c r="A122" s="1241" t="str">
        <f>IF(B122="","",INDEX('Names And Totals'!$A$9:$A$108,MATCH('Head to Head'!B122,'Names And Totals'!$B$9:$B$108,0)))</f>
        <v/>
      </c>
      <c r="B122" s="1496"/>
      <c r="C122" s="1215" t="str">
        <f>IF(B122="","",INDEX('Names And Totals'!$E$9:$E$108,MATCH('Head to Head'!B122,'Names And Totals'!$B$9:$B$108,0)))</f>
        <v/>
      </c>
      <c r="D122" s="1431" t="str">
        <f>IF(B122="","",IF(AA122="DQ","DQ",IF(AA122="TO","TO",IF(AA122="NV","NV",IF(AA122="","",RANK(AA122,$AA$12:$AA$507,0))))))</f>
        <v/>
      </c>
      <c r="E122" s="883" t="str">
        <f>IF(AB122="","",IF(AD122="DQ","DQ",IF(AB122="TO","TO",IF(Y122="","",RANK(AB122,$AB$12:$AB$507,0)))))</f>
        <v/>
      </c>
      <c r="F122" s="883" t="str">
        <f>IF(AC122="","",IF(AD122="DQ","DQ",IF(AC122="TO","TO",IF(Y122="","",RANK(AC122,$AC$12:$AC$507,0)))))</f>
        <v/>
      </c>
      <c r="G122" s="18" t="s">
        <v>7</v>
      </c>
      <c r="H122" s="235"/>
      <c r="I122" s="241"/>
      <c r="J122" s="236"/>
      <c r="K122" s="150" t="str">
        <f>IF($B$122="","",IF($H$122="TO","TO",IF(H122+I122+J122=0,"",(H122*60+I122+J122/100))))</f>
        <v/>
      </c>
      <c r="L122" s="60" t="str">
        <f>IF(B122="","",MAX(K122:K126)-MIN(K122:K126))</f>
        <v/>
      </c>
      <c r="M122" s="60" t="str">
        <f>IF(K122="","",ABS(K122-L123))</f>
        <v/>
      </c>
      <c r="N122" s="151" t="str">
        <f>IF(M122="","",RANK(M122,M122:M126))</f>
        <v/>
      </c>
      <c r="O122" s="60" t="str">
        <f>IF(K122="","",IF(N122=1,"",K122))</f>
        <v/>
      </c>
      <c r="P122" s="62" t="str">
        <f>IF(B122="","",MAX(O122:O126)-MIN(O122:O126))</f>
        <v/>
      </c>
      <c r="Q122" s="62" t="str">
        <f>IF(O122="","",ABS(O122-P123))</f>
        <v/>
      </c>
      <c r="R122" s="152" t="str">
        <f>IF(Q122="","",RANK(Q122,Q122:Q126))</f>
        <v/>
      </c>
      <c r="S122" s="62" t="str">
        <f>IF(Q122="","",IF(R122=1,"",K122))</f>
        <v/>
      </c>
      <c r="T122" s="63" t="str">
        <f>IF(B122="","",MAX(S122:S126)-MIN(S122:S126))</f>
        <v/>
      </c>
      <c r="U122" s="63" t="str">
        <f>IF(S122="","",ABS(S122-T123))</f>
        <v/>
      </c>
      <c r="V122" s="153" t="str">
        <f>IF(U122="","",RANK(U122,U122:U126))</f>
        <v/>
      </c>
      <c r="W122" s="63" t="str">
        <f>IF(V122="","",IF(V122=1,"",S122))</f>
        <v/>
      </c>
      <c r="X122" s="64" t="str">
        <f>IF(B122="","",MAX(W122:W126)-MIN(W122:W126))</f>
        <v/>
      </c>
      <c r="Y122" s="154" t="str">
        <f>IF(B122="","",K122)</f>
        <v/>
      </c>
      <c r="Z122" s="802" t="str">
        <f>IF(B122="","",IF(AD122="DQ","DQ",IF(K122="TO","TO",IF(K122="","",IF(K123="",Y122,IF(K124="",Y123,IF(K125="",Y124,IF(K126="",Y125,Y126))))))))</f>
        <v/>
      </c>
      <c r="AA122" s="1499" t="str">
        <f>IF(B122="","",IF(AD122="DQ","DQ",IF(Z122="TO","TO",IF(Z122="","",IF(Z122="NV","NV",IF((20-(Z122-$AA$3))&gt;0,(20-(Z122-$AA$3)),0))))))</f>
        <v/>
      </c>
      <c r="AB122" s="802" t="str">
        <f>IF(B122="","",IF(AA122="","",IF(C122="Female","",AA122)))</f>
        <v/>
      </c>
      <c r="AC122" s="802" t="str">
        <f>IF(B122="","",IF(AA122="","",IF(C122="Male","",AA122)))</f>
        <v/>
      </c>
      <c r="AD122" s="1018"/>
    </row>
    <row r="123" spans="1:30" x14ac:dyDescent="0.2">
      <c r="A123" s="871"/>
      <c r="B123" s="1497"/>
      <c r="C123" s="1216"/>
      <c r="D123" s="859"/>
      <c r="E123" s="884"/>
      <c r="F123" s="884"/>
      <c r="G123" s="13" t="s">
        <v>4</v>
      </c>
      <c r="H123" s="208"/>
      <c r="I123" s="209"/>
      <c r="J123" s="227"/>
      <c r="K123" s="155" t="str">
        <f t="shared" ref="K123:K126" si="86">IF($B$122="","",IF($H$122="TO","TO",IF(H123+I123+J123=0,"",(H123*60+I123+J123/100))))</f>
        <v/>
      </c>
      <c r="L123" s="52" t="str">
        <f>IF(B122="","",AVERAGE(K122:K126))</f>
        <v/>
      </c>
      <c r="M123" s="52" t="str">
        <f>IF(K123="","",ABS(K123-L123))</f>
        <v/>
      </c>
      <c r="N123" s="156" t="str">
        <f>IF(M123="","",RANK(M123,M122:M126))</f>
        <v/>
      </c>
      <c r="O123" s="157" t="str">
        <f t="shared" ref="O123:O126" si="87">IF(K123="","",IF(N123=1,"",K123))</f>
        <v/>
      </c>
      <c r="P123" s="53" t="str">
        <f>IF(B122="","",AVERAGE(O122:O126))</f>
        <v/>
      </c>
      <c r="Q123" s="53" t="str">
        <f>IF(O123="","",ABS(O123-P123))</f>
        <v/>
      </c>
      <c r="R123" s="158" t="str">
        <f>IF(Q123="","",RANK(Q123,Q122:Q126))</f>
        <v/>
      </c>
      <c r="S123" s="159" t="str">
        <f t="shared" ref="S123:S126" si="88">IF(Q123="","",IF(R123=1,"",K123))</f>
        <v/>
      </c>
      <c r="T123" s="54" t="str">
        <f>IF(B122="","",AVERAGE(S122:S126))</f>
        <v/>
      </c>
      <c r="U123" s="54" t="str">
        <f>IF(S123="","",ABS(S123-T123))</f>
        <v/>
      </c>
      <c r="V123" s="160" t="str">
        <f>IF(U123="","",RANK(U123,U122:U126))</f>
        <v/>
      </c>
      <c r="W123" s="161" t="str">
        <f t="shared" ref="W123:W126" si="89">IF(V123="","",IF(V123=1,"",S123))</f>
        <v/>
      </c>
      <c r="X123" s="55" t="str">
        <f>IF(B122="","",AVERAGE(W122:W126))</f>
        <v/>
      </c>
      <c r="Y123" s="162" t="str">
        <f>IF(B122="","",IF(L122&lt;0.5,L123,"NV"))</f>
        <v/>
      </c>
      <c r="Z123" s="803"/>
      <c r="AA123" s="1500"/>
      <c r="AB123" s="803"/>
      <c r="AC123" s="803"/>
      <c r="AD123" s="1019"/>
    </row>
    <row r="124" spans="1:30" x14ac:dyDescent="0.2">
      <c r="A124" s="871"/>
      <c r="B124" s="1497"/>
      <c r="C124" s="1216"/>
      <c r="D124" s="859"/>
      <c r="E124" s="884"/>
      <c r="F124" s="884"/>
      <c r="G124" s="13" t="s">
        <v>8</v>
      </c>
      <c r="H124" s="208"/>
      <c r="I124" s="209"/>
      <c r="J124" s="227"/>
      <c r="K124" s="155" t="str">
        <f t="shared" si="86"/>
        <v/>
      </c>
      <c r="L124" s="52"/>
      <c r="M124" s="52" t="str">
        <f>IF(K124="","",ABS(K124-L123))</f>
        <v/>
      </c>
      <c r="N124" s="156" t="str">
        <f>IF(M124="","",RANK(M124,M122:M126))</f>
        <v/>
      </c>
      <c r="O124" s="157" t="str">
        <f t="shared" si="87"/>
        <v/>
      </c>
      <c r="P124" s="53"/>
      <c r="Q124" s="53" t="str">
        <f>IF(O124="","",ABS(O124-P123))</f>
        <v/>
      </c>
      <c r="R124" s="158" t="str">
        <f>IF(Q124="","",RANK(Q124,Q122:Q126))</f>
        <v/>
      </c>
      <c r="S124" s="159" t="str">
        <f t="shared" si="88"/>
        <v/>
      </c>
      <c r="T124" s="54"/>
      <c r="U124" s="54" t="str">
        <f>IF(S124="","",ABS(S124-T123))</f>
        <v/>
      </c>
      <c r="V124" s="160" t="str">
        <f>IF(U124="","",RANK(U124,U122:U126))</f>
        <v/>
      </c>
      <c r="W124" s="161" t="str">
        <f t="shared" si="89"/>
        <v/>
      </c>
      <c r="X124" s="55"/>
      <c r="Y124" s="162" t="str">
        <f>IF(B122="","",IF(L122&lt;0.5,L123,IF(P122&lt;0.5,P123,"NV")))</f>
        <v/>
      </c>
      <c r="Z124" s="803"/>
      <c r="AA124" s="1500"/>
      <c r="AB124" s="803"/>
      <c r="AC124" s="803"/>
      <c r="AD124" s="1019"/>
    </row>
    <row r="125" spans="1:30" x14ac:dyDescent="0.2">
      <c r="A125" s="871"/>
      <c r="B125" s="1497"/>
      <c r="C125" s="1216"/>
      <c r="D125" s="859"/>
      <c r="E125" s="884"/>
      <c r="F125" s="884"/>
      <c r="G125" s="13" t="s">
        <v>5</v>
      </c>
      <c r="H125" s="208"/>
      <c r="I125" s="209"/>
      <c r="J125" s="227"/>
      <c r="K125" s="155" t="str">
        <f t="shared" si="86"/>
        <v/>
      </c>
      <c r="L125" s="52"/>
      <c r="M125" s="52" t="str">
        <f>IF(K125="","",ABS(K125-L123))</f>
        <v/>
      </c>
      <c r="N125" s="156" t="str">
        <f>IF(M125="","",RANK(M125,M122:M126))</f>
        <v/>
      </c>
      <c r="O125" s="157" t="str">
        <f t="shared" si="87"/>
        <v/>
      </c>
      <c r="P125" s="53"/>
      <c r="Q125" s="53" t="str">
        <f>IF(O125="","",ABS(O125-P123))</f>
        <v/>
      </c>
      <c r="R125" s="158" t="str">
        <f>IF(Q125="","",RANK(Q125,Q122:Q126))</f>
        <v/>
      </c>
      <c r="S125" s="159" t="str">
        <f t="shared" si="88"/>
        <v/>
      </c>
      <c r="T125" s="54"/>
      <c r="U125" s="54" t="str">
        <f>IF(S125="","",ABS(S125-T123))</f>
        <v/>
      </c>
      <c r="V125" s="160" t="str">
        <f>IF(U125="","",RANK(U125,U122:U126))</f>
        <v/>
      </c>
      <c r="W125" s="161" t="str">
        <f t="shared" si="89"/>
        <v/>
      </c>
      <c r="X125" s="55"/>
      <c r="Y125" s="162" t="str">
        <f>IF(B122="","",IF(P122=0,L123,IF(P122&lt;0.5,P123,IF(T122&lt;0.5,T123,"NV"))))</f>
        <v/>
      </c>
      <c r="Z125" s="803"/>
      <c r="AA125" s="1500"/>
      <c r="AB125" s="803"/>
      <c r="AC125" s="803"/>
      <c r="AD125" s="1019"/>
    </row>
    <row r="126" spans="1:30" ht="16" thickBot="1" x14ac:dyDescent="0.25">
      <c r="A126" s="879"/>
      <c r="B126" s="1498"/>
      <c r="C126" s="1217"/>
      <c r="D126" s="1419"/>
      <c r="E126" s="885"/>
      <c r="F126" s="885"/>
      <c r="G126" s="19" t="s">
        <v>6</v>
      </c>
      <c r="H126" s="212"/>
      <c r="I126" s="213"/>
      <c r="J126" s="242"/>
      <c r="K126" s="163" t="str">
        <f t="shared" si="86"/>
        <v/>
      </c>
      <c r="L126" s="56"/>
      <c r="M126" s="56" t="str">
        <f>IF(K126="","",ABS(K126-L123))</f>
        <v/>
      </c>
      <c r="N126" s="164" t="str">
        <f>IF(M126="","",RANK(M126,M122:M126))</f>
        <v/>
      </c>
      <c r="O126" s="165" t="str">
        <f t="shared" si="87"/>
        <v/>
      </c>
      <c r="P126" s="57"/>
      <c r="Q126" s="57" t="str">
        <f>IF(O126="","",ABS(O126-P123))</f>
        <v/>
      </c>
      <c r="R126" s="166" t="str">
        <f>IF(Q126="","",RANK(Q126,Q122:Q126))</f>
        <v/>
      </c>
      <c r="S126" s="167" t="str">
        <f t="shared" si="88"/>
        <v/>
      </c>
      <c r="T126" s="58"/>
      <c r="U126" s="58" t="str">
        <f>IF(S126="","",ABS(S126-T123))</f>
        <v/>
      </c>
      <c r="V126" s="168" t="str">
        <f>IF(U126="","",RANK(U126,U122:U126))</f>
        <v/>
      </c>
      <c r="W126" s="169" t="str">
        <f t="shared" si="89"/>
        <v/>
      </c>
      <c r="X126" s="59"/>
      <c r="Y126" s="170" t="str">
        <f>IF(B122="","",IF(T122&lt;0.5,TRIMMEAN(K122:K126,0.4),IF(X122&lt;0.5,X123,"NV")))</f>
        <v/>
      </c>
      <c r="Z126" s="804"/>
      <c r="AA126" s="1501"/>
      <c r="AB126" s="804"/>
      <c r="AC126" s="804"/>
      <c r="AD126" s="1020"/>
    </row>
    <row r="127" spans="1:30" x14ac:dyDescent="0.2">
      <c r="A127" s="867" t="str">
        <f>IF(B127="","",INDEX('Names And Totals'!$A$9:$A$108,MATCH('Head to Head'!B127,'Names And Totals'!$B$9:$B$108,0)))</f>
        <v/>
      </c>
      <c r="B127" s="1502"/>
      <c r="C127" s="1207" t="str">
        <f>IF(B127="","",INDEX('Names And Totals'!$E$9:$E$108,MATCH('Head to Head'!B127,'Names And Totals'!$B$9:$B$108,0)))</f>
        <v/>
      </c>
      <c r="D127" s="1414" t="str">
        <f>IF(B127="","",IF(AA127="DQ","DQ",IF(AA127="TO","TO",IF(AA127="NV","NV",IF(AA127="","",RANK(AA127,$AA$12:$AA$507,0))))))</f>
        <v/>
      </c>
      <c r="E127" s="861" t="str">
        <f>IF(AB127="","",IF(AD127="DQ","DQ",IF(AB127="TO","TO",IF(Y127="","",RANK(AB127,$AB$12:$AB$507,0)))))</f>
        <v/>
      </c>
      <c r="F127" s="861" t="str">
        <f>IF(AC127="","",IF(AD127="DQ","DQ",IF(AC127="TO","TO",IF(Y127="","",RANK(AC127,$AC$12:$AC$507,0)))))</f>
        <v/>
      </c>
      <c r="G127" s="47" t="s">
        <v>7</v>
      </c>
      <c r="H127" s="243"/>
      <c r="I127" s="240"/>
      <c r="J127" s="244"/>
      <c r="K127" s="193" t="str">
        <f>IF($B$127="","",IF($H$127="TO","TO",IF(H127+I127+J127=0,"",(H127*60+I127+J127/100))))</f>
        <v/>
      </c>
      <c r="L127" s="60" t="str">
        <f>IF(B127="","",MAX(K127:K131)-MIN(K127:K131))</f>
        <v/>
      </c>
      <c r="M127" s="60" t="str">
        <f>IF(K127="","",ABS(K127-L128))</f>
        <v/>
      </c>
      <c r="N127" s="151" t="str">
        <f>IF(M127="","",RANK(M127,M127:M131))</f>
        <v/>
      </c>
      <c r="O127" s="60" t="str">
        <f>IF(K127="","",IF(N127=1,"",K127))</f>
        <v/>
      </c>
      <c r="P127" s="62" t="str">
        <f>IF(B127="","",MAX(O127:O131)-MIN(O127:O131))</f>
        <v/>
      </c>
      <c r="Q127" s="62" t="str">
        <f>IF(O127="","",ABS(O127-P128))</f>
        <v/>
      </c>
      <c r="R127" s="152" t="str">
        <f>IF(Q127="","",RANK(Q127,Q127:Q131))</f>
        <v/>
      </c>
      <c r="S127" s="62" t="str">
        <f>IF(Q127="","",IF(R127=1,"",K127))</f>
        <v/>
      </c>
      <c r="T127" s="63" t="str">
        <f>IF(B127="","",MAX(S127:S131)-MIN(S127:S131))</f>
        <v/>
      </c>
      <c r="U127" s="63" t="str">
        <f>IF(S127="","",ABS(S127-T128))</f>
        <v/>
      </c>
      <c r="V127" s="153" t="str">
        <f>IF(U127="","",RANK(U127,U127:U131))</f>
        <v/>
      </c>
      <c r="W127" s="63" t="str">
        <f>IF(V127="","",IF(V127=1,"",S127))</f>
        <v/>
      </c>
      <c r="X127" s="64" t="str">
        <f>IF(B127="","",MAX(W127:W131)-MIN(W127:W131))</f>
        <v/>
      </c>
      <c r="Y127" s="154" t="str">
        <f>IF(B127="","",K127)</f>
        <v/>
      </c>
      <c r="Z127" s="805" t="str">
        <f>IF(B127="","",IF(AD127="DQ","DQ",IF(K127="TO","TO",IF(K127="","",IF(K128="",Y127,IF(K129="",Y128,IF(K130="",Y129,IF(K131="",Y130,Y131))))))))</f>
        <v/>
      </c>
      <c r="AA127" s="1505" t="str">
        <f>IF(B127="","",IF(AD127="DQ","DQ",IF(Z127="TO","TO",IF(Z127="","",IF(Z127="NV","NV",IF((20-(Z127-$AA$3))&gt;0,(20-(Z127-$AA$3)),0))))))</f>
        <v/>
      </c>
      <c r="AB127" s="805" t="str">
        <f>IF(B127="","",IF(AA127="","",IF(C127="Female","",AA127)))</f>
        <v/>
      </c>
      <c r="AC127" s="805" t="str">
        <f>IF(B127="","",IF(AA127="","",IF(C127="Male","",AA127)))</f>
        <v/>
      </c>
      <c r="AD127" s="847"/>
    </row>
    <row r="128" spans="1:30" x14ac:dyDescent="0.2">
      <c r="A128" s="868"/>
      <c r="B128" s="1503"/>
      <c r="C128" s="1208"/>
      <c r="D128" s="1415"/>
      <c r="E128" s="862"/>
      <c r="F128" s="862"/>
      <c r="G128" s="16" t="s">
        <v>4</v>
      </c>
      <c r="H128" s="210"/>
      <c r="I128" s="211"/>
      <c r="J128" s="231"/>
      <c r="K128" s="171" t="str">
        <f t="shared" ref="K128:K131" si="90">IF($B$127="","",IF($H$127="TO","TO",IF(H128+I128+J128=0,"",(H128*60+I128+J128/100))))</f>
        <v/>
      </c>
      <c r="L128" s="52" t="str">
        <f>IF(B127="","",AVERAGE(K127:K131))</f>
        <v/>
      </c>
      <c r="M128" s="52" t="str">
        <f>IF(K128="","",ABS(K128-L128))</f>
        <v/>
      </c>
      <c r="N128" s="156" t="str">
        <f>IF(M128="","",RANK(M128,M127:M131))</f>
        <v/>
      </c>
      <c r="O128" s="157" t="str">
        <f t="shared" ref="O128:O131" si="91">IF(K128="","",IF(N128=1,"",K128))</f>
        <v/>
      </c>
      <c r="P128" s="53" t="str">
        <f>IF(B127="","",AVERAGE(O127:O131))</f>
        <v/>
      </c>
      <c r="Q128" s="53" t="str">
        <f>IF(O128="","",ABS(O128-P128))</f>
        <v/>
      </c>
      <c r="R128" s="158" t="str">
        <f>IF(Q128="","",RANK(Q128,Q127:Q131))</f>
        <v/>
      </c>
      <c r="S128" s="159" t="str">
        <f t="shared" ref="S128:S131" si="92">IF(Q128="","",IF(R128=1,"",K128))</f>
        <v/>
      </c>
      <c r="T128" s="54" t="str">
        <f>IF(B127="","",AVERAGE(S127:S131))</f>
        <v/>
      </c>
      <c r="U128" s="54" t="str">
        <f>IF(S128="","",ABS(S128-T128))</f>
        <v/>
      </c>
      <c r="V128" s="160" t="str">
        <f>IF(U128="","",RANK(U128,U127:U131))</f>
        <v/>
      </c>
      <c r="W128" s="161" t="str">
        <f t="shared" ref="W128:W131" si="93">IF(V128="","",IF(V128=1,"",S128))</f>
        <v/>
      </c>
      <c r="X128" s="55" t="str">
        <f>IF(B127="","",AVERAGE(W127:W131))</f>
        <v/>
      </c>
      <c r="Y128" s="162" t="str">
        <f>IF(B127="","",IF(L127&lt;0.5,L128,"NV"))</f>
        <v/>
      </c>
      <c r="Z128" s="806"/>
      <c r="AA128" s="1506"/>
      <c r="AB128" s="806"/>
      <c r="AC128" s="806"/>
      <c r="AD128" s="847"/>
    </row>
    <row r="129" spans="1:30" x14ac:dyDescent="0.2">
      <c r="A129" s="868"/>
      <c r="B129" s="1503"/>
      <c r="C129" s="1208"/>
      <c r="D129" s="1415"/>
      <c r="E129" s="862"/>
      <c r="F129" s="862"/>
      <c r="G129" s="16" t="s">
        <v>8</v>
      </c>
      <c r="H129" s="210"/>
      <c r="I129" s="211"/>
      <c r="J129" s="231"/>
      <c r="K129" s="171" t="str">
        <f t="shared" si="90"/>
        <v/>
      </c>
      <c r="L129" s="52"/>
      <c r="M129" s="52" t="str">
        <f>IF(K129="","",ABS(K129-L128))</f>
        <v/>
      </c>
      <c r="N129" s="156" t="str">
        <f>IF(M129="","",RANK(M129,M127:M131))</f>
        <v/>
      </c>
      <c r="O129" s="157" t="str">
        <f t="shared" si="91"/>
        <v/>
      </c>
      <c r="P129" s="53"/>
      <c r="Q129" s="53" t="str">
        <f>IF(O129="","",ABS(O129-P128))</f>
        <v/>
      </c>
      <c r="R129" s="158" t="str">
        <f>IF(Q129="","",RANK(Q129,Q127:Q131))</f>
        <v/>
      </c>
      <c r="S129" s="159" t="str">
        <f t="shared" si="92"/>
        <v/>
      </c>
      <c r="T129" s="54"/>
      <c r="U129" s="54" t="str">
        <f>IF(S129="","",ABS(S129-T128))</f>
        <v/>
      </c>
      <c r="V129" s="160" t="str">
        <f>IF(U129="","",RANK(U129,U127:U131))</f>
        <v/>
      </c>
      <c r="W129" s="161" t="str">
        <f t="shared" si="93"/>
        <v/>
      </c>
      <c r="X129" s="55"/>
      <c r="Y129" s="162" t="str">
        <f>IF(B127="","",IF(L127&lt;0.5,L128,IF(P127&lt;0.5,P128,"NV")))</f>
        <v/>
      </c>
      <c r="Z129" s="806"/>
      <c r="AA129" s="1506"/>
      <c r="AB129" s="806"/>
      <c r="AC129" s="806"/>
      <c r="AD129" s="847"/>
    </row>
    <row r="130" spans="1:30" x14ac:dyDescent="0.2">
      <c r="A130" s="868"/>
      <c r="B130" s="1503"/>
      <c r="C130" s="1208"/>
      <c r="D130" s="1415"/>
      <c r="E130" s="862"/>
      <c r="F130" s="862"/>
      <c r="G130" s="16" t="s">
        <v>5</v>
      </c>
      <c r="H130" s="210"/>
      <c r="I130" s="211"/>
      <c r="J130" s="231"/>
      <c r="K130" s="171" t="str">
        <f t="shared" si="90"/>
        <v/>
      </c>
      <c r="L130" s="52"/>
      <c r="M130" s="52" t="str">
        <f>IF(K130="","",ABS(K130-L128))</f>
        <v/>
      </c>
      <c r="N130" s="156" t="str">
        <f>IF(M130="","",RANK(M130,M127:M131))</f>
        <v/>
      </c>
      <c r="O130" s="157" t="str">
        <f t="shared" si="91"/>
        <v/>
      </c>
      <c r="P130" s="53"/>
      <c r="Q130" s="53" t="str">
        <f>IF(O130="","",ABS(O130-P128))</f>
        <v/>
      </c>
      <c r="R130" s="158" t="str">
        <f>IF(Q130="","",RANK(Q130,Q127:Q131))</f>
        <v/>
      </c>
      <c r="S130" s="159" t="str">
        <f t="shared" si="92"/>
        <v/>
      </c>
      <c r="T130" s="54"/>
      <c r="U130" s="54" t="str">
        <f>IF(S130="","",ABS(S130-T128))</f>
        <v/>
      </c>
      <c r="V130" s="160" t="str">
        <f>IF(U130="","",RANK(U130,U127:U131))</f>
        <v/>
      </c>
      <c r="W130" s="161" t="str">
        <f t="shared" si="93"/>
        <v/>
      </c>
      <c r="X130" s="55"/>
      <c r="Y130" s="162" t="str">
        <f>IF(B127="","",IF(P127=0,L128,IF(P127&lt;0.5,P128,IF(T127&lt;0.5,T128,"NV"))))</f>
        <v/>
      </c>
      <c r="Z130" s="806"/>
      <c r="AA130" s="1506"/>
      <c r="AB130" s="806"/>
      <c r="AC130" s="806"/>
      <c r="AD130" s="847"/>
    </row>
    <row r="131" spans="1:30" ht="16" thickBot="1" x14ac:dyDescent="0.25">
      <c r="A131" s="869"/>
      <c r="B131" s="1504"/>
      <c r="C131" s="1209"/>
      <c r="D131" s="1416"/>
      <c r="E131" s="863"/>
      <c r="F131" s="863"/>
      <c r="G131" s="46" t="s">
        <v>6</v>
      </c>
      <c r="H131" s="245"/>
      <c r="I131" s="246"/>
      <c r="J131" s="247"/>
      <c r="K131" s="194" t="str">
        <f t="shared" si="90"/>
        <v/>
      </c>
      <c r="L131" s="56"/>
      <c r="M131" s="56" t="str">
        <f>IF(K131="","",ABS(K131-L128))</f>
        <v/>
      </c>
      <c r="N131" s="164" t="str">
        <f>IF(M131="","",RANK(M131,M127:M131))</f>
        <v/>
      </c>
      <c r="O131" s="165" t="str">
        <f t="shared" si="91"/>
        <v/>
      </c>
      <c r="P131" s="57"/>
      <c r="Q131" s="57" t="str">
        <f>IF(O131="","",ABS(O131-P128))</f>
        <v/>
      </c>
      <c r="R131" s="166" t="str">
        <f>IF(Q131="","",RANK(Q131,Q127:Q131))</f>
        <v/>
      </c>
      <c r="S131" s="167" t="str">
        <f t="shared" si="92"/>
        <v/>
      </c>
      <c r="T131" s="58"/>
      <c r="U131" s="58" t="str">
        <f>IF(S131="","",ABS(S131-T128))</f>
        <v/>
      </c>
      <c r="V131" s="168" t="str">
        <f>IF(U131="","",RANK(U131,U127:U131))</f>
        <v/>
      </c>
      <c r="W131" s="169" t="str">
        <f t="shared" si="93"/>
        <v/>
      </c>
      <c r="X131" s="59"/>
      <c r="Y131" s="170" t="str">
        <f>IF(B127="","",IF(T127&lt;0.5,TRIMMEAN(K127:K131,0.4),IF(X127&lt;0.5,X128,"NV")))</f>
        <v/>
      </c>
      <c r="Z131" s="807"/>
      <c r="AA131" s="1507"/>
      <c r="AB131" s="807"/>
      <c r="AC131" s="807"/>
      <c r="AD131" s="847"/>
    </row>
    <row r="132" spans="1:30" x14ac:dyDescent="0.2">
      <c r="A132" s="1241" t="str">
        <f>IF(B132="","",INDEX('Names And Totals'!$A$9:$A$108,MATCH('Head to Head'!B132,'Names And Totals'!$B$9:$B$108,0)))</f>
        <v/>
      </c>
      <c r="B132" s="1496"/>
      <c r="C132" s="1215" t="str">
        <f>IF(B132="","",INDEX('Names And Totals'!$E$9:$E$108,MATCH('Head to Head'!B132,'Names And Totals'!$B$9:$B$108,0)))</f>
        <v/>
      </c>
      <c r="D132" s="1431" t="str">
        <f>IF(B132="","",IF(AA132="DQ","DQ",IF(AA132="TO","TO",IF(AA132="NV","NV",IF(AA132="","",RANK(AA132,$AA$12:$AA$507,0))))))</f>
        <v/>
      </c>
      <c r="E132" s="883" t="str">
        <f>IF(AB132="","",IF(AD132="DQ","DQ",IF(AB132="TO","TO",IF(Y132="","",RANK(AB132,$AB$12:$AB$507,0)))))</f>
        <v/>
      </c>
      <c r="F132" s="883" t="str">
        <f>IF(AC132="","",IF(AD132="DQ","DQ",IF(AC132="TO","TO",IF(Y132="","",RANK(AC132,$AC$12:$AC$507,0)))))</f>
        <v/>
      </c>
      <c r="G132" s="18" t="s">
        <v>7</v>
      </c>
      <c r="H132" s="235"/>
      <c r="I132" s="241"/>
      <c r="J132" s="236"/>
      <c r="K132" s="150" t="str">
        <f>IF($B$132="","",IF($H$132="TO","TO",IF(H132+I132+J132=0,"",(H132*60+I132+J132/100))))</f>
        <v/>
      </c>
      <c r="L132" s="60" t="str">
        <f>IF(B132="","",MAX(K132:K136)-MIN(K132:K136))</f>
        <v/>
      </c>
      <c r="M132" s="60" t="str">
        <f>IF(K132="","",ABS(K132-L133))</f>
        <v/>
      </c>
      <c r="N132" s="151" t="str">
        <f>IF(M132="","",RANK(M132,M132:M136))</f>
        <v/>
      </c>
      <c r="O132" s="60" t="str">
        <f>IF(K132="","",IF(N132=1,"",K132))</f>
        <v/>
      </c>
      <c r="P132" s="62" t="str">
        <f>IF(B132="","",MAX(O132:O136)-MIN(O132:O136))</f>
        <v/>
      </c>
      <c r="Q132" s="62" t="str">
        <f>IF(O132="","",ABS(O132-P133))</f>
        <v/>
      </c>
      <c r="R132" s="152" t="str">
        <f>IF(Q132="","",RANK(Q132,Q132:Q136))</f>
        <v/>
      </c>
      <c r="S132" s="62" t="str">
        <f>IF(Q132="","",IF(R132=1,"",K132))</f>
        <v/>
      </c>
      <c r="T132" s="63" t="str">
        <f>IF(B132="","",MAX(S132:S136)-MIN(S132:S136))</f>
        <v/>
      </c>
      <c r="U132" s="63" t="str">
        <f>IF(S132="","",ABS(S132-T133))</f>
        <v/>
      </c>
      <c r="V132" s="153" t="str">
        <f>IF(U132="","",RANK(U132,U132:U136))</f>
        <v/>
      </c>
      <c r="W132" s="63" t="str">
        <f>IF(V132="","",IF(V132=1,"",S132))</f>
        <v/>
      </c>
      <c r="X132" s="64" t="str">
        <f>IF(B132="","",MAX(W132:W136)-MIN(W132:W136))</f>
        <v/>
      </c>
      <c r="Y132" s="154" t="str">
        <f>IF(B132="","",K132)</f>
        <v/>
      </c>
      <c r="Z132" s="802" t="str">
        <f>IF(B132="","",IF(AD132="DQ","DQ",IF(K132="TO","TO",IF(K132="","",IF(K133="",Y132,IF(K134="",Y133,IF(K135="",Y134,IF(K136="",Y135,Y136))))))))</f>
        <v/>
      </c>
      <c r="AA132" s="1499" t="str">
        <f>IF(B132="","",IF(AD132="DQ","DQ",IF(Z132="TO","TO",IF(Z132="","",IF(Z132="NV","NV",IF((20-(Z132-$AA$3))&gt;0,(20-(Z132-$AA$3)),0))))))</f>
        <v/>
      </c>
      <c r="AB132" s="802" t="str">
        <f>IF(B132="","",IF(AA132="","",IF(C132="Female","",AA132)))</f>
        <v/>
      </c>
      <c r="AC132" s="802" t="str">
        <f>IF(B132="","",IF(AA132="","",IF(C132="Male","",AA132)))</f>
        <v/>
      </c>
      <c r="AD132" s="1018"/>
    </row>
    <row r="133" spans="1:30" x14ac:dyDescent="0.2">
      <c r="A133" s="871"/>
      <c r="B133" s="1497"/>
      <c r="C133" s="1216"/>
      <c r="D133" s="859"/>
      <c r="E133" s="884"/>
      <c r="F133" s="884"/>
      <c r="G133" s="13" t="s">
        <v>4</v>
      </c>
      <c r="H133" s="208"/>
      <c r="I133" s="209"/>
      <c r="J133" s="227"/>
      <c r="K133" s="155" t="str">
        <f t="shared" ref="K133:K136" si="94">IF($B$132="","",IF($H$132="TO","TO",IF(H133+I133+J133=0,"",(H133*60+I133+J133/100))))</f>
        <v/>
      </c>
      <c r="L133" s="52" t="str">
        <f>IF(B132="","",AVERAGE(K132:K136))</f>
        <v/>
      </c>
      <c r="M133" s="52" t="str">
        <f>IF(K133="","",ABS(K133-L133))</f>
        <v/>
      </c>
      <c r="N133" s="156" t="str">
        <f>IF(M133="","",RANK(M133,M132:M136))</f>
        <v/>
      </c>
      <c r="O133" s="157" t="str">
        <f t="shared" ref="O133:O136" si="95">IF(K133="","",IF(N133=1,"",K133))</f>
        <v/>
      </c>
      <c r="P133" s="53" t="str">
        <f>IF(B132="","",AVERAGE(O132:O136))</f>
        <v/>
      </c>
      <c r="Q133" s="53" t="str">
        <f>IF(O133="","",ABS(O133-P133))</f>
        <v/>
      </c>
      <c r="R133" s="158" t="str">
        <f>IF(Q133="","",RANK(Q133,Q132:Q136))</f>
        <v/>
      </c>
      <c r="S133" s="159" t="str">
        <f t="shared" ref="S133:S136" si="96">IF(Q133="","",IF(R133=1,"",K133))</f>
        <v/>
      </c>
      <c r="T133" s="54" t="str">
        <f>IF(B132="","",AVERAGE(S132:S136))</f>
        <v/>
      </c>
      <c r="U133" s="54" t="str">
        <f>IF(S133="","",ABS(S133-T133))</f>
        <v/>
      </c>
      <c r="V133" s="160" t="str">
        <f>IF(U133="","",RANK(U133,U132:U136))</f>
        <v/>
      </c>
      <c r="W133" s="161" t="str">
        <f t="shared" ref="W133:W136" si="97">IF(V133="","",IF(V133=1,"",S133))</f>
        <v/>
      </c>
      <c r="X133" s="55" t="str">
        <f>IF(B132="","",AVERAGE(W132:W136))</f>
        <v/>
      </c>
      <c r="Y133" s="162" t="str">
        <f>IF(B132="","",IF(L132&lt;0.5,L133,"NV"))</f>
        <v/>
      </c>
      <c r="Z133" s="803"/>
      <c r="AA133" s="1500"/>
      <c r="AB133" s="803"/>
      <c r="AC133" s="803"/>
      <c r="AD133" s="1019"/>
    </row>
    <row r="134" spans="1:30" x14ac:dyDescent="0.2">
      <c r="A134" s="871"/>
      <c r="B134" s="1497"/>
      <c r="C134" s="1216"/>
      <c r="D134" s="859"/>
      <c r="E134" s="884"/>
      <c r="F134" s="884"/>
      <c r="G134" s="13" t="s">
        <v>8</v>
      </c>
      <c r="H134" s="208"/>
      <c r="I134" s="209"/>
      <c r="J134" s="227"/>
      <c r="K134" s="155" t="str">
        <f t="shared" si="94"/>
        <v/>
      </c>
      <c r="L134" s="52"/>
      <c r="M134" s="52" t="str">
        <f>IF(K134="","",ABS(K134-L133))</f>
        <v/>
      </c>
      <c r="N134" s="156" t="str">
        <f>IF(M134="","",RANK(M134,M132:M136))</f>
        <v/>
      </c>
      <c r="O134" s="157" t="str">
        <f t="shared" si="95"/>
        <v/>
      </c>
      <c r="P134" s="53"/>
      <c r="Q134" s="53" t="str">
        <f>IF(O134="","",ABS(O134-P133))</f>
        <v/>
      </c>
      <c r="R134" s="158" t="str">
        <f>IF(Q134="","",RANK(Q134,Q132:Q136))</f>
        <v/>
      </c>
      <c r="S134" s="159" t="str">
        <f t="shared" si="96"/>
        <v/>
      </c>
      <c r="T134" s="54"/>
      <c r="U134" s="54" t="str">
        <f>IF(S134="","",ABS(S134-T133))</f>
        <v/>
      </c>
      <c r="V134" s="160" t="str">
        <f>IF(U134="","",RANK(U134,U132:U136))</f>
        <v/>
      </c>
      <c r="W134" s="161" t="str">
        <f t="shared" si="97"/>
        <v/>
      </c>
      <c r="X134" s="55"/>
      <c r="Y134" s="162" t="str">
        <f>IF(B132="","",IF(L132&lt;0.5,L133,IF(P132&lt;0.5,P133,"NV")))</f>
        <v/>
      </c>
      <c r="Z134" s="803"/>
      <c r="AA134" s="1500"/>
      <c r="AB134" s="803"/>
      <c r="AC134" s="803"/>
      <c r="AD134" s="1019"/>
    </row>
    <row r="135" spans="1:30" x14ac:dyDescent="0.2">
      <c r="A135" s="871"/>
      <c r="B135" s="1497"/>
      <c r="C135" s="1216"/>
      <c r="D135" s="859"/>
      <c r="E135" s="884"/>
      <c r="F135" s="884"/>
      <c r="G135" s="13" t="s">
        <v>5</v>
      </c>
      <c r="H135" s="208"/>
      <c r="I135" s="209"/>
      <c r="J135" s="227"/>
      <c r="K135" s="155" t="str">
        <f t="shared" si="94"/>
        <v/>
      </c>
      <c r="L135" s="52"/>
      <c r="M135" s="52" t="str">
        <f>IF(K135="","",ABS(K135-L133))</f>
        <v/>
      </c>
      <c r="N135" s="156" t="str">
        <f>IF(M135="","",RANK(M135,M132:M136))</f>
        <v/>
      </c>
      <c r="O135" s="157" t="str">
        <f t="shared" si="95"/>
        <v/>
      </c>
      <c r="P135" s="53"/>
      <c r="Q135" s="53" t="str">
        <f>IF(O135="","",ABS(O135-P133))</f>
        <v/>
      </c>
      <c r="R135" s="158" t="str">
        <f>IF(Q135="","",RANK(Q135,Q132:Q136))</f>
        <v/>
      </c>
      <c r="S135" s="159" t="str">
        <f t="shared" si="96"/>
        <v/>
      </c>
      <c r="T135" s="54"/>
      <c r="U135" s="54" t="str">
        <f>IF(S135="","",ABS(S135-T133))</f>
        <v/>
      </c>
      <c r="V135" s="160" t="str">
        <f>IF(U135="","",RANK(U135,U132:U136))</f>
        <v/>
      </c>
      <c r="W135" s="161" t="str">
        <f t="shared" si="97"/>
        <v/>
      </c>
      <c r="X135" s="55"/>
      <c r="Y135" s="162" t="str">
        <f>IF(B132="","",IF(P132=0,L133,IF(P132&lt;0.5,P133,IF(T132&lt;0.5,T133,"NV"))))</f>
        <v/>
      </c>
      <c r="Z135" s="803"/>
      <c r="AA135" s="1500"/>
      <c r="AB135" s="803"/>
      <c r="AC135" s="803"/>
      <c r="AD135" s="1019"/>
    </row>
    <row r="136" spans="1:30" ht="16" thickBot="1" x14ac:dyDescent="0.25">
      <c r="A136" s="879"/>
      <c r="B136" s="1498"/>
      <c r="C136" s="1217"/>
      <c r="D136" s="1419"/>
      <c r="E136" s="885"/>
      <c r="F136" s="885"/>
      <c r="G136" s="19" t="s">
        <v>6</v>
      </c>
      <c r="H136" s="212"/>
      <c r="I136" s="213"/>
      <c r="J136" s="242"/>
      <c r="K136" s="163" t="str">
        <f t="shared" si="94"/>
        <v/>
      </c>
      <c r="L136" s="56"/>
      <c r="M136" s="56" t="str">
        <f>IF(K136="","",ABS(K136-L133))</f>
        <v/>
      </c>
      <c r="N136" s="164" t="str">
        <f>IF(M136="","",RANK(M136,M132:M136))</f>
        <v/>
      </c>
      <c r="O136" s="165" t="str">
        <f t="shared" si="95"/>
        <v/>
      </c>
      <c r="P136" s="57"/>
      <c r="Q136" s="57" t="str">
        <f>IF(O136="","",ABS(O136-P133))</f>
        <v/>
      </c>
      <c r="R136" s="166" t="str">
        <f>IF(Q136="","",RANK(Q136,Q132:Q136))</f>
        <v/>
      </c>
      <c r="S136" s="167" t="str">
        <f t="shared" si="96"/>
        <v/>
      </c>
      <c r="T136" s="58"/>
      <c r="U136" s="58" t="str">
        <f>IF(S136="","",ABS(S136-T133))</f>
        <v/>
      </c>
      <c r="V136" s="168" t="str">
        <f>IF(U136="","",RANK(U136,U132:U136))</f>
        <v/>
      </c>
      <c r="W136" s="169" t="str">
        <f t="shared" si="97"/>
        <v/>
      </c>
      <c r="X136" s="59"/>
      <c r="Y136" s="170" t="str">
        <f>IF(B132="","",IF(T132&lt;0.5,TRIMMEAN(K132:K136,0.4),IF(X132&lt;0.5,X133,"NV")))</f>
        <v/>
      </c>
      <c r="Z136" s="804"/>
      <c r="AA136" s="1501"/>
      <c r="AB136" s="804"/>
      <c r="AC136" s="804"/>
      <c r="AD136" s="1020"/>
    </row>
    <row r="137" spans="1:30" x14ac:dyDescent="0.2">
      <c r="A137" s="867" t="str">
        <f>IF(B137="","",INDEX('Names And Totals'!$A$9:$A$108,MATCH('Head to Head'!B137,'Names And Totals'!$B$9:$B$108,0)))</f>
        <v/>
      </c>
      <c r="B137" s="1502"/>
      <c r="C137" s="1207" t="str">
        <f>IF(B137="","",INDEX('Names And Totals'!$E$9:$E$108,MATCH('Head to Head'!B137,'Names And Totals'!$B$9:$B$108,0)))</f>
        <v/>
      </c>
      <c r="D137" s="1414" t="str">
        <f>IF(B137="","",IF(AA137="DQ","DQ",IF(AA137="TO","TO",IF(AA137="NV","NV",IF(AA137="","",RANK(AA137,$AA$12:$AA$507,0))))))</f>
        <v/>
      </c>
      <c r="E137" s="861" t="str">
        <f>IF(AB137="","",IF(AD137="DQ","DQ",IF(AB137="TO","TO",IF(Y137="","",RANK(AB137,$AB$12:$AB$507,0)))))</f>
        <v/>
      </c>
      <c r="F137" s="861" t="str">
        <f>IF(AC137="","",IF(AD137="DQ","DQ",IF(AC137="TO","TO",IF(Y137="","",RANK(AC137,$AC$12:$AC$507,0)))))</f>
        <v/>
      </c>
      <c r="G137" s="47" t="s">
        <v>7</v>
      </c>
      <c r="H137" s="243"/>
      <c r="I137" s="240"/>
      <c r="J137" s="244"/>
      <c r="K137" s="193" t="str">
        <f>IF($B$137="","",IF($H$137="TO","TO",IF(H137+I137+J137=0,"",(H137*60+I137+J137/100))))</f>
        <v/>
      </c>
      <c r="L137" s="60" t="str">
        <f>IF(B137="","",MAX(K137:K141)-MIN(K137:K141))</f>
        <v/>
      </c>
      <c r="M137" s="60" t="str">
        <f>IF(K137="","",ABS(K137-L138))</f>
        <v/>
      </c>
      <c r="N137" s="151" t="str">
        <f>IF(M137="","",RANK(M137,M137:M141))</f>
        <v/>
      </c>
      <c r="O137" s="60" t="str">
        <f>IF(K137="","",IF(N137=1,"",K137))</f>
        <v/>
      </c>
      <c r="P137" s="62" t="str">
        <f>IF(B137="","",MAX(O137:O141)-MIN(O137:O141))</f>
        <v/>
      </c>
      <c r="Q137" s="62" t="str">
        <f>IF(O137="","",ABS(O137-P138))</f>
        <v/>
      </c>
      <c r="R137" s="152" t="str">
        <f>IF(Q137="","",RANK(Q137,Q137:Q141))</f>
        <v/>
      </c>
      <c r="S137" s="62" t="str">
        <f>IF(Q137="","",IF(R137=1,"",K137))</f>
        <v/>
      </c>
      <c r="T137" s="63" t="str">
        <f>IF(B137="","",MAX(S137:S141)-MIN(S137:S141))</f>
        <v/>
      </c>
      <c r="U137" s="63" t="str">
        <f>IF(S137="","",ABS(S137-T138))</f>
        <v/>
      </c>
      <c r="V137" s="153" t="str">
        <f>IF(U137="","",RANK(U137,U137:U141))</f>
        <v/>
      </c>
      <c r="W137" s="63" t="str">
        <f>IF(V137="","",IF(V137=1,"",S137))</f>
        <v/>
      </c>
      <c r="X137" s="64" t="str">
        <f>IF(B137="","",MAX(W137:W141)-MIN(W137:W141))</f>
        <v/>
      </c>
      <c r="Y137" s="154" t="str">
        <f>IF(B137="","",K137)</f>
        <v/>
      </c>
      <c r="Z137" s="805" t="str">
        <f>IF(B137="","",IF(AD137="DQ","DQ",IF(K137="TO","TO",IF(K137="","",IF(K138="",Y137,IF(K139="",Y138,IF(K140="",Y139,IF(K141="",Y140,Y141))))))))</f>
        <v/>
      </c>
      <c r="AA137" s="1505" t="str">
        <f>IF(B137="","",IF(AD137="DQ","DQ",IF(Z137="TO","TO",IF(Z137="","",IF(Z137="NV","NV",IF((20-(Z137-$AA$3))&gt;0,(20-(Z137-$AA$3)),0))))))</f>
        <v/>
      </c>
      <c r="AB137" s="805" t="str">
        <f>IF(B137="","",IF(AA137="","",IF(C137="Female","",AA137)))</f>
        <v/>
      </c>
      <c r="AC137" s="805" t="str">
        <f>IF(B137="","",IF(AA137="","",IF(C137="Male","",AA137)))</f>
        <v/>
      </c>
      <c r="AD137" s="847"/>
    </row>
    <row r="138" spans="1:30" x14ac:dyDescent="0.2">
      <c r="A138" s="868"/>
      <c r="B138" s="1503"/>
      <c r="C138" s="1208"/>
      <c r="D138" s="1415"/>
      <c r="E138" s="862"/>
      <c r="F138" s="862"/>
      <c r="G138" s="16" t="s">
        <v>4</v>
      </c>
      <c r="H138" s="210"/>
      <c r="I138" s="211"/>
      <c r="J138" s="231"/>
      <c r="K138" s="171" t="str">
        <f t="shared" ref="K138:K141" si="98">IF($B$137="","",IF($H$137="TO","TO",IF(H138+I138+J138=0,"",(H138*60+I138+J138/100))))</f>
        <v/>
      </c>
      <c r="L138" s="52" t="str">
        <f>IF(B137="","",AVERAGE(K137:K141))</f>
        <v/>
      </c>
      <c r="M138" s="52" t="str">
        <f>IF(K138="","",ABS(K138-L138))</f>
        <v/>
      </c>
      <c r="N138" s="156" t="str">
        <f>IF(M138="","",RANK(M138,M137:M141))</f>
        <v/>
      </c>
      <c r="O138" s="157" t="str">
        <f t="shared" ref="O138:O141" si="99">IF(K138="","",IF(N138=1,"",K138))</f>
        <v/>
      </c>
      <c r="P138" s="53" t="str">
        <f>IF(B137="","",AVERAGE(O137:O141))</f>
        <v/>
      </c>
      <c r="Q138" s="53" t="str">
        <f>IF(O138="","",ABS(O138-P138))</f>
        <v/>
      </c>
      <c r="R138" s="158" t="str">
        <f>IF(Q138="","",RANK(Q138,Q137:Q141))</f>
        <v/>
      </c>
      <c r="S138" s="159" t="str">
        <f t="shared" ref="S138:S141" si="100">IF(Q138="","",IF(R138=1,"",K138))</f>
        <v/>
      </c>
      <c r="T138" s="54" t="str">
        <f>IF(B137="","",AVERAGE(S137:S141))</f>
        <v/>
      </c>
      <c r="U138" s="54" t="str">
        <f>IF(S138="","",ABS(S138-T138))</f>
        <v/>
      </c>
      <c r="V138" s="160" t="str">
        <f>IF(U138="","",RANK(U138,U137:U141))</f>
        <v/>
      </c>
      <c r="W138" s="161" t="str">
        <f t="shared" ref="W138:W141" si="101">IF(V138="","",IF(V138=1,"",S138))</f>
        <v/>
      </c>
      <c r="X138" s="55" t="str">
        <f>IF(B137="","",AVERAGE(W137:W141))</f>
        <v/>
      </c>
      <c r="Y138" s="162" t="str">
        <f>IF(B137="","",IF(L137&lt;0.5,L138,"NV"))</f>
        <v/>
      </c>
      <c r="Z138" s="806"/>
      <c r="AA138" s="1506"/>
      <c r="AB138" s="806"/>
      <c r="AC138" s="806"/>
      <c r="AD138" s="847"/>
    </row>
    <row r="139" spans="1:30" x14ac:dyDescent="0.2">
      <c r="A139" s="868"/>
      <c r="B139" s="1503"/>
      <c r="C139" s="1208"/>
      <c r="D139" s="1415"/>
      <c r="E139" s="862"/>
      <c r="F139" s="862"/>
      <c r="G139" s="16" t="s">
        <v>8</v>
      </c>
      <c r="H139" s="210"/>
      <c r="I139" s="211"/>
      <c r="J139" s="231"/>
      <c r="K139" s="171" t="str">
        <f t="shared" si="98"/>
        <v/>
      </c>
      <c r="L139" s="52"/>
      <c r="M139" s="52" t="str">
        <f>IF(K139="","",ABS(K139-L138))</f>
        <v/>
      </c>
      <c r="N139" s="156" t="str">
        <f>IF(M139="","",RANK(M139,M137:M141))</f>
        <v/>
      </c>
      <c r="O139" s="157" t="str">
        <f t="shared" si="99"/>
        <v/>
      </c>
      <c r="P139" s="53"/>
      <c r="Q139" s="53" t="str">
        <f>IF(O139="","",ABS(O139-P138))</f>
        <v/>
      </c>
      <c r="R139" s="158" t="str">
        <f>IF(Q139="","",RANK(Q139,Q137:Q141))</f>
        <v/>
      </c>
      <c r="S139" s="159" t="str">
        <f t="shared" si="100"/>
        <v/>
      </c>
      <c r="T139" s="54"/>
      <c r="U139" s="54" t="str">
        <f>IF(S139="","",ABS(S139-T138))</f>
        <v/>
      </c>
      <c r="V139" s="160" t="str">
        <f>IF(U139="","",RANK(U139,U137:U141))</f>
        <v/>
      </c>
      <c r="W139" s="161" t="str">
        <f t="shared" si="101"/>
        <v/>
      </c>
      <c r="X139" s="55"/>
      <c r="Y139" s="162" t="str">
        <f>IF(B137="","",IF(L137&lt;0.5,L138,IF(P137&lt;0.5,P138,"NV")))</f>
        <v/>
      </c>
      <c r="Z139" s="806"/>
      <c r="AA139" s="1506"/>
      <c r="AB139" s="806"/>
      <c r="AC139" s="806"/>
      <c r="AD139" s="847"/>
    </row>
    <row r="140" spans="1:30" x14ac:dyDescent="0.2">
      <c r="A140" s="868"/>
      <c r="B140" s="1503"/>
      <c r="C140" s="1208"/>
      <c r="D140" s="1415"/>
      <c r="E140" s="862"/>
      <c r="F140" s="862"/>
      <c r="G140" s="16" t="s">
        <v>5</v>
      </c>
      <c r="H140" s="210"/>
      <c r="I140" s="211"/>
      <c r="J140" s="231"/>
      <c r="K140" s="171" t="str">
        <f t="shared" si="98"/>
        <v/>
      </c>
      <c r="L140" s="52"/>
      <c r="M140" s="52" t="str">
        <f>IF(K140="","",ABS(K140-L138))</f>
        <v/>
      </c>
      <c r="N140" s="156" t="str">
        <f>IF(M140="","",RANK(M140,M137:M141))</f>
        <v/>
      </c>
      <c r="O140" s="157" t="str">
        <f t="shared" si="99"/>
        <v/>
      </c>
      <c r="P140" s="53"/>
      <c r="Q140" s="53" t="str">
        <f>IF(O140="","",ABS(O140-P138))</f>
        <v/>
      </c>
      <c r="R140" s="158" t="str">
        <f>IF(Q140="","",RANK(Q140,Q137:Q141))</f>
        <v/>
      </c>
      <c r="S140" s="159" t="str">
        <f t="shared" si="100"/>
        <v/>
      </c>
      <c r="T140" s="54"/>
      <c r="U140" s="54" t="str">
        <f>IF(S140="","",ABS(S140-T138))</f>
        <v/>
      </c>
      <c r="V140" s="160" t="str">
        <f>IF(U140="","",RANK(U140,U137:U141))</f>
        <v/>
      </c>
      <c r="W140" s="161" t="str">
        <f t="shared" si="101"/>
        <v/>
      </c>
      <c r="X140" s="55"/>
      <c r="Y140" s="162" t="str">
        <f>IF(B137="","",IF(P137=0,L138,IF(P137&lt;0.5,P138,IF(T137&lt;0.5,T138,"NV"))))</f>
        <v/>
      </c>
      <c r="Z140" s="806"/>
      <c r="AA140" s="1506"/>
      <c r="AB140" s="806"/>
      <c r="AC140" s="806"/>
      <c r="AD140" s="847"/>
    </row>
    <row r="141" spans="1:30" ht="16" thickBot="1" x14ac:dyDescent="0.25">
      <c r="A141" s="869"/>
      <c r="B141" s="1504"/>
      <c r="C141" s="1209"/>
      <c r="D141" s="1416"/>
      <c r="E141" s="863"/>
      <c r="F141" s="863"/>
      <c r="G141" s="46" t="s">
        <v>6</v>
      </c>
      <c r="H141" s="245"/>
      <c r="I141" s="246"/>
      <c r="J141" s="247"/>
      <c r="K141" s="194" t="str">
        <f t="shared" si="98"/>
        <v/>
      </c>
      <c r="L141" s="56"/>
      <c r="M141" s="56" t="str">
        <f>IF(K141="","",ABS(K141-L138))</f>
        <v/>
      </c>
      <c r="N141" s="164" t="str">
        <f>IF(M141="","",RANK(M141,M137:M141))</f>
        <v/>
      </c>
      <c r="O141" s="165" t="str">
        <f t="shared" si="99"/>
        <v/>
      </c>
      <c r="P141" s="57"/>
      <c r="Q141" s="57" t="str">
        <f>IF(O141="","",ABS(O141-P138))</f>
        <v/>
      </c>
      <c r="R141" s="166" t="str">
        <f>IF(Q141="","",RANK(Q141,Q137:Q141))</f>
        <v/>
      </c>
      <c r="S141" s="167" t="str">
        <f t="shared" si="100"/>
        <v/>
      </c>
      <c r="T141" s="58"/>
      <c r="U141" s="58" t="str">
        <f>IF(S141="","",ABS(S141-T138))</f>
        <v/>
      </c>
      <c r="V141" s="168" t="str">
        <f>IF(U141="","",RANK(U141,U137:U141))</f>
        <v/>
      </c>
      <c r="W141" s="169" t="str">
        <f t="shared" si="101"/>
        <v/>
      </c>
      <c r="X141" s="59"/>
      <c r="Y141" s="170" t="str">
        <f>IF(B137="","",IF(T137&lt;0.5,TRIMMEAN(K137:K141,0.4),IF(X137&lt;0.5,X138,"NV")))</f>
        <v/>
      </c>
      <c r="Z141" s="807"/>
      <c r="AA141" s="1507"/>
      <c r="AB141" s="807"/>
      <c r="AC141" s="807"/>
      <c r="AD141" s="847"/>
    </row>
    <row r="142" spans="1:30" x14ac:dyDescent="0.2">
      <c r="A142" s="1241" t="str">
        <f>IF(B142="","",INDEX('Names And Totals'!$A$9:$A$108,MATCH('Head to Head'!B142,'Names And Totals'!$B$9:$B$108,0)))</f>
        <v/>
      </c>
      <c r="B142" s="1496"/>
      <c r="C142" s="1215" t="str">
        <f>IF(B142="","",INDEX('Names And Totals'!$E$9:$E$108,MATCH('Head to Head'!B142,'Names And Totals'!$B$9:$B$108,0)))</f>
        <v/>
      </c>
      <c r="D142" s="1431" t="str">
        <f>IF(B142="","",IF(AA142="DQ","DQ",IF(AA142="TO","TO",IF(AA142="NV","NV",IF(AA142="","",RANK(AA142,$AA$12:$AA$507,0))))))</f>
        <v/>
      </c>
      <c r="E142" s="883" t="str">
        <f>IF(AB142="","",IF(AD142="DQ","DQ",IF(AB142="TO","TO",IF(Y142="","",RANK(AB142,$AB$12:$AB$507,0)))))</f>
        <v/>
      </c>
      <c r="F142" s="883" t="str">
        <f>IF(AC142="","",IF(AD142="DQ","DQ",IF(AC142="TO","TO",IF(Y142="","",RANK(AC142,$AC$12:$AC$507,0)))))</f>
        <v/>
      </c>
      <c r="G142" s="18" t="s">
        <v>7</v>
      </c>
      <c r="H142" s="235"/>
      <c r="I142" s="241"/>
      <c r="J142" s="236"/>
      <c r="K142" s="150" t="str">
        <f>IF($B$142="","",IF($H$142="TO","TO",IF(H142+I142+J142=0,"",(H142*60+I142+J142/100))))</f>
        <v/>
      </c>
      <c r="L142" s="60" t="str">
        <f>IF(B142="","",MAX(K142:K146)-MIN(K142:K146))</f>
        <v/>
      </c>
      <c r="M142" s="60" t="str">
        <f>IF(K142="","",ABS(K142-L143))</f>
        <v/>
      </c>
      <c r="N142" s="151" t="str">
        <f>IF(M142="","",RANK(M142,M142:M146))</f>
        <v/>
      </c>
      <c r="O142" s="60" t="str">
        <f>IF(K142="","",IF(N142=1,"",K142))</f>
        <v/>
      </c>
      <c r="P142" s="62" t="str">
        <f>IF(B142="","",MAX(O142:O146)-MIN(O142:O146))</f>
        <v/>
      </c>
      <c r="Q142" s="62" t="str">
        <f>IF(O142="","",ABS(O142-P143))</f>
        <v/>
      </c>
      <c r="R142" s="152" t="str">
        <f>IF(Q142="","",RANK(Q142,Q142:Q146))</f>
        <v/>
      </c>
      <c r="S142" s="62" t="str">
        <f>IF(Q142="","",IF(R142=1,"",K142))</f>
        <v/>
      </c>
      <c r="T142" s="63" t="str">
        <f>IF(B142="","",MAX(S142:S146)-MIN(S142:S146))</f>
        <v/>
      </c>
      <c r="U142" s="63" t="str">
        <f>IF(S142="","",ABS(S142-T143))</f>
        <v/>
      </c>
      <c r="V142" s="153" t="str">
        <f>IF(U142="","",RANK(U142,U142:U146))</f>
        <v/>
      </c>
      <c r="W142" s="63" t="str">
        <f>IF(V142="","",IF(V142=1,"",S142))</f>
        <v/>
      </c>
      <c r="X142" s="64" t="str">
        <f>IF(B142="","",MAX(W142:W146)-MIN(W142:W146))</f>
        <v/>
      </c>
      <c r="Y142" s="154" t="str">
        <f>IF(B142="","",K142)</f>
        <v/>
      </c>
      <c r="Z142" s="802" t="str">
        <f>IF(B142="","",IF(AD142="DQ","DQ",IF(K142="TO","TO",IF(K142="","",IF(K143="",Y142,IF(K144="",Y143,IF(K145="",Y144,IF(K146="",Y145,Y146))))))))</f>
        <v/>
      </c>
      <c r="AA142" s="1499" t="str">
        <f>IF(B142="","",IF(AD142="DQ","DQ",IF(Z142="TO","TO",IF(Z142="","",IF(Z142="NV","NV",IF((20-(Z142-$AA$3))&gt;0,(20-(Z142-$AA$3)),0))))))</f>
        <v/>
      </c>
      <c r="AB142" s="802" t="str">
        <f>IF(B142="","",IF(AA142="","",IF(C142="Female","",AA142)))</f>
        <v/>
      </c>
      <c r="AC142" s="802" t="str">
        <f>IF(B142="","",IF(AA142="","",IF(C142="Male","",AA142)))</f>
        <v/>
      </c>
      <c r="AD142" s="1018"/>
    </row>
    <row r="143" spans="1:30" x14ac:dyDescent="0.2">
      <c r="A143" s="871"/>
      <c r="B143" s="1497"/>
      <c r="C143" s="1216"/>
      <c r="D143" s="859"/>
      <c r="E143" s="884"/>
      <c r="F143" s="884"/>
      <c r="G143" s="13" t="s">
        <v>4</v>
      </c>
      <c r="H143" s="208"/>
      <c r="I143" s="209"/>
      <c r="J143" s="227"/>
      <c r="K143" s="155" t="str">
        <f t="shared" ref="K143:K146" si="102">IF($B$142="","",IF($H$142="TO","TO",IF(H143+I143+J143=0,"",(H143*60+I143+J143/100))))</f>
        <v/>
      </c>
      <c r="L143" s="52" t="str">
        <f>IF(B142="","",AVERAGE(K142:K146))</f>
        <v/>
      </c>
      <c r="M143" s="52" t="str">
        <f>IF(K143="","",ABS(K143-L143))</f>
        <v/>
      </c>
      <c r="N143" s="156" t="str">
        <f>IF(M143="","",RANK(M143,M142:M146))</f>
        <v/>
      </c>
      <c r="O143" s="157" t="str">
        <f t="shared" ref="O143:O146" si="103">IF(K143="","",IF(N143=1,"",K143))</f>
        <v/>
      </c>
      <c r="P143" s="53" t="str">
        <f>IF(B142="","",AVERAGE(O142:O146))</f>
        <v/>
      </c>
      <c r="Q143" s="53" t="str">
        <f>IF(O143="","",ABS(O143-P143))</f>
        <v/>
      </c>
      <c r="R143" s="158" t="str">
        <f>IF(Q143="","",RANK(Q143,Q142:Q146))</f>
        <v/>
      </c>
      <c r="S143" s="159" t="str">
        <f t="shared" ref="S143:S146" si="104">IF(Q143="","",IF(R143=1,"",K143))</f>
        <v/>
      </c>
      <c r="T143" s="54" t="str">
        <f>IF(B142="","",AVERAGE(S142:S146))</f>
        <v/>
      </c>
      <c r="U143" s="54" t="str">
        <f>IF(S143="","",ABS(S143-T143))</f>
        <v/>
      </c>
      <c r="V143" s="160" t="str">
        <f>IF(U143="","",RANK(U143,U142:U146))</f>
        <v/>
      </c>
      <c r="W143" s="161" t="str">
        <f t="shared" ref="W143:W146" si="105">IF(V143="","",IF(V143=1,"",S143))</f>
        <v/>
      </c>
      <c r="X143" s="55" t="str">
        <f>IF(B142="","",AVERAGE(W142:W146))</f>
        <v/>
      </c>
      <c r="Y143" s="162" t="str">
        <f>IF(B142="","",IF(L142&lt;0.5,L143,"NV"))</f>
        <v/>
      </c>
      <c r="Z143" s="803"/>
      <c r="AA143" s="1500"/>
      <c r="AB143" s="803"/>
      <c r="AC143" s="803"/>
      <c r="AD143" s="1019"/>
    </row>
    <row r="144" spans="1:30" x14ac:dyDescent="0.2">
      <c r="A144" s="871"/>
      <c r="B144" s="1497"/>
      <c r="C144" s="1216"/>
      <c r="D144" s="859"/>
      <c r="E144" s="884"/>
      <c r="F144" s="884"/>
      <c r="G144" s="13" t="s">
        <v>8</v>
      </c>
      <c r="H144" s="208"/>
      <c r="I144" s="209"/>
      <c r="J144" s="227"/>
      <c r="K144" s="155" t="str">
        <f t="shared" si="102"/>
        <v/>
      </c>
      <c r="L144" s="52"/>
      <c r="M144" s="52" t="str">
        <f>IF(K144="","",ABS(K144-L143))</f>
        <v/>
      </c>
      <c r="N144" s="156" t="str">
        <f>IF(M144="","",RANK(M144,M142:M146))</f>
        <v/>
      </c>
      <c r="O144" s="157" t="str">
        <f t="shared" si="103"/>
        <v/>
      </c>
      <c r="P144" s="53"/>
      <c r="Q144" s="53" t="str">
        <f>IF(O144="","",ABS(O144-P143))</f>
        <v/>
      </c>
      <c r="R144" s="158" t="str">
        <f>IF(Q144="","",RANK(Q144,Q142:Q146))</f>
        <v/>
      </c>
      <c r="S144" s="159" t="str">
        <f t="shared" si="104"/>
        <v/>
      </c>
      <c r="T144" s="54"/>
      <c r="U144" s="54" t="str">
        <f>IF(S144="","",ABS(S144-T143))</f>
        <v/>
      </c>
      <c r="V144" s="160" t="str">
        <f>IF(U144="","",RANK(U144,U142:U146))</f>
        <v/>
      </c>
      <c r="W144" s="161" t="str">
        <f t="shared" si="105"/>
        <v/>
      </c>
      <c r="X144" s="55"/>
      <c r="Y144" s="162" t="str">
        <f>IF(B142="","",IF(L142&lt;0.5,L143,IF(P142&lt;0.5,P143,"NV")))</f>
        <v/>
      </c>
      <c r="Z144" s="803"/>
      <c r="AA144" s="1500"/>
      <c r="AB144" s="803"/>
      <c r="AC144" s="803"/>
      <c r="AD144" s="1019"/>
    </row>
    <row r="145" spans="1:30" x14ac:dyDescent="0.2">
      <c r="A145" s="871"/>
      <c r="B145" s="1497"/>
      <c r="C145" s="1216"/>
      <c r="D145" s="859"/>
      <c r="E145" s="884"/>
      <c r="F145" s="884"/>
      <c r="G145" s="13" t="s">
        <v>5</v>
      </c>
      <c r="H145" s="208"/>
      <c r="I145" s="209"/>
      <c r="J145" s="227"/>
      <c r="K145" s="155" t="str">
        <f t="shared" si="102"/>
        <v/>
      </c>
      <c r="L145" s="52"/>
      <c r="M145" s="52" t="str">
        <f>IF(K145="","",ABS(K145-L143))</f>
        <v/>
      </c>
      <c r="N145" s="156" t="str">
        <f>IF(M145="","",RANK(M145,M142:M146))</f>
        <v/>
      </c>
      <c r="O145" s="157" t="str">
        <f t="shared" si="103"/>
        <v/>
      </c>
      <c r="P145" s="53"/>
      <c r="Q145" s="53" t="str">
        <f>IF(O145="","",ABS(O145-P143))</f>
        <v/>
      </c>
      <c r="R145" s="158" t="str">
        <f>IF(Q145="","",RANK(Q145,Q142:Q146))</f>
        <v/>
      </c>
      <c r="S145" s="159" t="str">
        <f t="shared" si="104"/>
        <v/>
      </c>
      <c r="T145" s="54"/>
      <c r="U145" s="54" t="str">
        <f>IF(S145="","",ABS(S145-T143))</f>
        <v/>
      </c>
      <c r="V145" s="160" t="str">
        <f>IF(U145="","",RANK(U145,U142:U146))</f>
        <v/>
      </c>
      <c r="W145" s="161" t="str">
        <f t="shared" si="105"/>
        <v/>
      </c>
      <c r="X145" s="55"/>
      <c r="Y145" s="162" t="str">
        <f>IF(B142="","",IF(P142=0,L143,IF(P142&lt;0.5,P143,IF(T142&lt;0.5,T143,"NV"))))</f>
        <v/>
      </c>
      <c r="Z145" s="803"/>
      <c r="AA145" s="1500"/>
      <c r="AB145" s="803"/>
      <c r="AC145" s="803"/>
      <c r="AD145" s="1019"/>
    </row>
    <row r="146" spans="1:30" ht="16" thickBot="1" x14ac:dyDescent="0.25">
      <c r="A146" s="879"/>
      <c r="B146" s="1498"/>
      <c r="C146" s="1217"/>
      <c r="D146" s="1419"/>
      <c r="E146" s="885"/>
      <c r="F146" s="885"/>
      <c r="G146" s="19" t="s">
        <v>6</v>
      </c>
      <c r="H146" s="212"/>
      <c r="I146" s="213"/>
      <c r="J146" s="242"/>
      <c r="K146" s="163" t="str">
        <f t="shared" si="102"/>
        <v/>
      </c>
      <c r="L146" s="56"/>
      <c r="M146" s="56" t="str">
        <f>IF(K146="","",ABS(K146-L143))</f>
        <v/>
      </c>
      <c r="N146" s="164" t="str">
        <f>IF(M146="","",RANK(M146,M142:M146))</f>
        <v/>
      </c>
      <c r="O146" s="165" t="str">
        <f t="shared" si="103"/>
        <v/>
      </c>
      <c r="P146" s="57"/>
      <c r="Q146" s="57" t="str">
        <f>IF(O146="","",ABS(O146-P143))</f>
        <v/>
      </c>
      <c r="R146" s="166" t="str">
        <f>IF(Q146="","",RANK(Q146,Q142:Q146))</f>
        <v/>
      </c>
      <c r="S146" s="167" t="str">
        <f t="shared" si="104"/>
        <v/>
      </c>
      <c r="T146" s="58"/>
      <c r="U146" s="58" t="str">
        <f>IF(S146="","",ABS(S146-T143))</f>
        <v/>
      </c>
      <c r="V146" s="168" t="str">
        <f>IF(U146="","",RANK(U146,U142:U146))</f>
        <v/>
      </c>
      <c r="W146" s="169" t="str">
        <f t="shared" si="105"/>
        <v/>
      </c>
      <c r="X146" s="59"/>
      <c r="Y146" s="170" t="str">
        <f>IF(B142="","",IF(T142&lt;0.5,TRIMMEAN(K142:K146,0.4),IF(X142&lt;0.5,X143,"NV")))</f>
        <v/>
      </c>
      <c r="Z146" s="804"/>
      <c r="AA146" s="1501"/>
      <c r="AB146" s="804"/>
      <c r="AC146" s="804"/>
      <c r="AD146" s="1020"/>
    </row>
    <row r="147" spans="1:30" x14ac:dyDescent="0.2">
      <c r="A147" s="867" t="str">
        <f>IF(B147="","",INDEX('Names And Totals'!$A$9:$A$108,MATCH('Head to Head'!B147,'Names And Totals'!$B$9:$B$108,0)))</f>
        <v/>
      </c>
      <c r="B147" s="1502"/>
      <c r="C147" s="1207" t="str">
        <f>IF(B147="","",INDEX('Names And Totals'!$E$9:$E$108,MATCH('Head to Head'!B147,'Names And Totals'!$B$9:$B$108,0)))</f>
        <v/>
      </c>
      <c r="D147" s="1414" t="str">
        <f>IF(B147="","",IF(AA147="DQ","DQ",IF(AA147="TO","TO",IF(AA147="NV","NV",IF(AA147="","",RANK(AA147,$AA$12:$AA$507,0))))))</f>
        <v/>
      </c>
      <c r="E147" s="861" t="str">
        <f>IF(AB147="","",IF(AD147="DQ","DQ",IF(AB147="TO","TO",IF(Y147="","",RANK(AB147,$AB$12:$AB$507,0)))))</f>
        <v/>
      </c>
      <c r="F147" s="861" t="str">
        <f>IF(AC147="","",IF(AD147="DQ","DQ",IF(AC147="TO","TO",IF(Y147="","",RANK(AC147,$AC$12:$AC$507,0)))))</f>
        <v/>
      </c>
      <c r="G147" s="47" t="s">
        <v>7</v>
      </c>
      <c r="H147" s="243"/>
      <c r="I147" s="240"/>
      <c r="J147" s="244"/>
      <c r="K147" s="193" t="str">
        <f>IF($B$147="","",IF($H$147="TO","TO",IF(H147+I147+J147=0,"",(H147*60+I147+J147/100))))</f>
        <v/>
      </c>
      <c r="L147" s="60" t="str">
        <f>IF(B147="","",MAX(K147:K151)-MIN(K147:K151))</f>
        <v/>
      </c>
      <c r="M147" s="60" t="str">
        <f>IF(K147="","",ABS(K147-L148))</f>
        <v/>
      </c>
      <c r="N147" s="151" t="str">
        <f>IF(M147="","",RANK(M147,M147:M151))</f>
        <v/>
      </c>
      <c r="O147" s="60" t="str">
        <f>IF(K147="","",IF(N147=1,"",K147))</f>
        <v/>
      </c>
      <c r="P147" s="62" t="str">
        <f>IF(B147="","",MAX(O147:O151)-MIN(O147:O151))</f>
        <v/>
      </c>
      <c r="Q147" s="62" t="str">
        <f>IF(O147="","",ABS(O147-P148))</f>
        <v/>
      </c>
      <c r="R147" s="152" t="str">
        <f>IF(Q147="","",RANK(Q147,Q147:Q151))</f>
        <v/>
      </c>
      <c r="S147" s="62" t="str">
        <f>IF(Q147="","",IF(R147=1,"",K147))</f>
        <v/>
      </c>
      <c r="T147" s="63" t="str">
        <f>IF(B147="","",MAX(S147:S151)-MIN(S147:S151))</f>
        <v/>
      </c>
      <c r="U147" s="63" t="str">
        <f>IF(S147="","",ABS(S147-T148))</f>
        <v/>
      </c>
      <c r="V147" s="153" t="str">
        <f>IF(U147="","",RANK(U147,U147:U151))</f>
        <v/>
      </c>
      <c r="W147" s="63" t="str">
        <f>IF(V147="","",IF(V147=1,"",S147))</f>
        <v/>
      </c>
      <c r="X147" s="64" t="str">
        <f>IF(B147="","",MAX(W147:W151)-MIN(W147:W151))</f>
        <v/>
      </c>
      <c r="Y147" s="154" t="str">
        <f>IF(B147="","",K147)</f>
        <v/>
      </c>
      <c r="Z147" s="805" t="str">
        <f>IF(B147="","",IF(AD147="DQ","DQ",IF(K147="TO","TO",IF(K147="","",IF(K148="",Y147,IF(K149="",Y148,IF(K150="",Y149,IF(K151="",Y150,Y151))))))))</f>
        <v/>
      </c>
      <c r="AA147" s="1505" t="str">
        <f>IF(B147="","",IF(AD147="DQ","DQ",IF(Z147="TO","TO",IF(Z147="","",IF(Z147="NV","NV",IF((20-(Z147-$AA$3))&gt;0,(20-(Z147-$AA$3)),0))))))</f>
        <v/>
      </c>
      <c r="AB147" s="805" t="str">
        <f>IF(B147="","",IF(AA147="","",IF(C147="Female","",AA147)))</f>
        <v/>
      </c>
      <c r="AC147" s="805" t="str">
        <f>IF(B147="","",IF(AA147="","",IF(C147="Male","",AA147)))</f>
        <v/>
      </c>
      <c r="AD147" s="847"/>
    </row>
    <row r="148" spans="1:30" x14ac:dyDescent="0.2">
      <c r="A148" s="868"/>
      <c r="B148" s="1503"/>
      <c r="C148" s="1208"/>
      <c r="D148" s="1415"/>
      <c r="E148" s="862"/>
      <c r="F148" s="862"/>
      <c r="G148" s="16" t="s">
        <v>4</v>
      </c>
      <c r="H148" s="210"/>
      <c r="I148" s="211"/>
      <c r="J148" s="231"/>
      <c r="K148" s="171" t="str">
        <f t="shared" ref="K148:K151" si="106">IF($B$147="","",IF($H$147="TO","TO",IF(H148+I148+J148=0,"",(H148*60+I148+J148/100))))</f>
        <v/>
      </c>
      <c r="L148" s="52" t="str">
        <f>IF(B147="","",AVERAGE(K147:K151))</f>
        <v/>
      </c>
      <c r="M148" s="52" t="str">
        <f>IF(K148="","",ABS(K148-L148))</f>
        <v/>
      </c>
      <c r="N148" s="156" t="str">
        <f>IF(M148="","",RANK(M148,M147:M151))</f>
        <v/>
      </c>
      <c r="O148" s="157" t="str">
        <f t="shared" ref="O148:O151" si="107">IF(K148="","",IF(N148=1,"",K148))</f>
        <v/>
      </c>
      <c r="P148" s="53" t="str">
        <f>IF(B147="","",AVERAGE(O147:O151))</f>
        <v/>
      </c>
      <c r="Q148" s="53" t="str">
        <f>IF(O148="","",ABS(O148-P148))</f>
        <v/>
      </c>
      <c r="R148" s="158" t="str">
        <f>IF(Q148="","",RANK(Q148,Q147:Q151))</f>
        <v/>
      </c>
      <c r="S148" s="159" t="str">
        <f t="shared" ref="S148:S151" si="108">IF(Q148="","",IF(R148=1,"",K148))</f>
        <v/>
      </c>
      <c r="T148" s="54" t="str">
        <f>IF(B147="","",AVERAGE(S147:S151))</f>
        <v/>
      </c>
      <c r="U148" s="54" t="str">
        <f>IF(S148="","",ABS(S148-T148))</f>
        <v/>
      </c>
      <c r="V148" s="160" t="str">
        <f>IF(U148="","",RANK(U148,U147:U151))</f>
        <v/>
      </c>
      <c r="W148" s="161" t="str">
        <f t="shared" ref="W148:W151" si="109">IF(V148="","",IF(V148=1,"",S148))</f>
        <v/>
      </c>
      <c r="X148" s="55" t="str">
        <f>IF(B147="","",AVERAGE(W147:W151))</f>
        <v/>
      </c>
      <c r="Y148" s="162" t="str">
        <f>IF(B147="","",IF(L147&lt;0.5,L148,"NV"))</f>
        <v/>
      </c>
      <c r="Z148" s="806"/>
      <c r="AA148" s="1506"/>
      <c r="AB148" s="806"/>
      <c r="AC148" s="806"/>
      <c r="AD148" s="847"/>
    </row>
    <row r="149" spans="1:30" x14ac:dyDescent="0.2">
      <c r="A149" s="868"/>
      <c r="B149" s="1503"/>
      <c r="C149" s="1208"/>
      <c r="D149" s="1415"/>
      <c r="E149" s="862"/>
      <c r="F149" s="862"/>
      <c r="G149" s="16" t="s">
        <v>8</v>
      </c>
      <c r="H149" s="210"/>
      <c r="I149" s="211"/>
      <c r="J149" s="231"/>
      <c r="K149" s="171" t="str">
        <f t="shared" si="106"/>
        <v/>
      </c>
      <c r="L149" s="52"/>
      <c r="M149" s="52" t="str">
        <f>IF(K149="","",ABS(K149-L148))</f>
        <v/>
      </c>
      <c r="N149" s="156" t="str">
        <f>IF(M149="","",RANK(M149,M147:M151))</f>
        <v/>
      </c>
      <c r="O149" s="157" t="str">
        <f t="shared" si="107"/>
        <v/>
      </c>
      <c r="P149" s="53"/>
      <c r="Q149" s="53" t="str">
        <f>IF(O149="","",ABS(O149-P148))</f>
        <v/>
      </c>
      <c r="R149" s="158" t="str">
        <f>IF(Q149="","",RANK(Q149,Q147:Q151))</f>
        <v/>
      </c>
      <c r="S149" s="159" t="str">
        <f t="shared" si="108"/>
        <v/>
      </c>
      <c r="T149" s="54"/>
      <c r="U149" s="54" t="str">
        <f>IF(S149="","",ABS(S149-T148))</f>
        <v/>
      </c>
      <c r="V149" s="160" t="str">
        <f>IF(U149="","",RANK(U149,U147:U151))</f>
        <v/>
      </c>
      <c r="W149" s="161" t="str">
        <f t="shared" si="109"/>
        <v/>
      </c>
      <c r="X149" s="55"/>
      <c r="Y149" s="162" t="str">
        <f>IF(B147="","",IF(L147&lt;0.5,L148,IF(P147&lt;0.5,P148,"NV")))</f>
        <v/>
      </c>
      <c r="Z149" s="806"/>
      <c r="AA149" s="1506"/>
      <c r="AB149" s="806"/>
      <c r="AC149" s="806"/>
      <c r="AD149" s="847"/>
    </row>
    <row r="150" spans="1:30" x14ac:dyDescent="0.2">
      <c r="A150" s="868"/>
      <c r="B150" s="1503"/>
      <c r="C150" s="1208"/>
      <c r="D150" s="1415"/>
      <c r="E150" s="862"/>
      <c r="F150" s="862"/>
      <c r="G150" s="16" t="s">
        <v>5</v>
      </c>
      <c r="H150" s="210"/>
      <c r="I150" s="211"/>
      <c r="J150" s="231"/>
      <c r="K150" s="171" t="str">
        <f t="shared" si="106"/>
        <v/>
      </c>
      <c r="L150" s="52"/>
      <c r="M150" s="52" t="str">
        <f>IF(K150="","",ABS(K150-L148))</f>
        <v/>
      </c>
      <c r="N150" s="156" t="str">
        <f>IF(M150="","",RANK(M150,M147:M151))</f>
        <v/>
      </c>
      <c r="O150" s="157" t="str">
        <f t="shared" si="107"/>
        <v/>
      </c>
      <c r="P150" s="53"/>
      <c r="Q150" s="53" t="str">
        <f>IF(O150="","",ABS(O150-P148))</f>
        <v/>
      </c>
      <c r="R150" s="158" t="str">
        <f>IF(Q150="","",RANK(Q150,Q147:Q151))</f>
        <v/>
      </c>
      <c r="S150" s="159" t="str">
        <f t="shared" si="108"/>
        <v/>
      </c>
      <c r="T150" s="54"/>
      <c r="U150" s="54" t="str">
        <f>IF(S150="","",ABS(S150-T148))</f>
        <v/>
      </c>
      <c r="V150" s="160" t="str">
        <f>IF(U150="","",RANK(U150,U147:U151))</f>
        <v/>
      </c>
      <c r="W150" s="161" t="str">
        <f t="shared" si="109"/>
        <v/>
      </c>
      <c r="X150" s="55"/>
      <c r="Y150" s="162" t="str">
        <f>IF(B147="","",IF(P147=0,L148,IF(P147&lt;0.5,P148,IF(T147&lt;0.5,T148,"NV"))))</f>
        <v/>
      </c>
      <c r="Z150" s="806"/>
      <c r="AA150" s="1506"/>
      <c r="AB150" s="806"/>
      <c r="AC150" s="806"/>
      <c r="AD150" s="847"/>
    </row>
    <row r="151" spans="1:30" ht="16" thickBot="1" x14ac:dyDescent="0.25">
      <c r="A151" s="869"/>
      <c r="B151" s="1504"/>
      <c r="C151" s="1209"/>
      <c r="D151" s="1416"/>
      <c r="E151" s="863"/>
      <c r="F151" s="863"/>
      <c r="G151" s="46" t="s">
        <v>6</v>
      </c>
      <c r="H151" s="245"/>
      <c r="I151" s="246"/>
      <c r="J151" s="247"/>
      <c r="K151" s="194" t="str">
        <f t="shared" si="106"/>
        <v/>
      </c>
      <c r="L151" s="56"/>
      <c r="M151" s="56" t="str">
        <f>IF(K151="","",ABS(K151-L148))</f>
        <v/>
      </c>
      <c r="N151" s="164" t="str">
        <f>IF(M151="","",RANK(M151,M147:M151))</f>
        <v/>
      </c>
      <c r="O151" s="165" t="str">
        <f t="shared" si="107"/>
        <v/>
      </c>
      <c r="P151" s="57"/>
      <c r="Q151" s="57" t="str">
        <f>IF(O151="","",ABS(O151-P148))</f>
        <v/>
      </c>
      <c r="R151" s="166" t="str">
        <f>IF(Q151="","",RANK(Q151,Q147:Q151))</f>
        <v/>
      </c>
      <c r="S151" s="167" t="str">
        <f t="shared" si="108"/>
        <v/>
      </c>
      <c r="T151" s="58"/>
      <c r="U151" s="58" t="str">
        <f>IF(S151="","",ABS(S151-T148))</f>
        <v/>
      </c>
      <c r="V151" s="168" t="str">
        <f>IF(U151="","",RANK(U151,U147:U151))</f>
        <v/>
      </c>
      <c r="W151" s="169" t="str">
        <f t="shared" si="109"/>
        <v/>
      </c>
      <c r="X151" s="59"/>
      <c r="Y151" s="170" t="str">
        <f>IF(B147="","",IF(T147&lt;0.5,TRIMMEAN(K147:K151,0.4),IF(X147&lt;0.5,X148,"NV")))</f>
        <v/>
      </c>
      <c r="Z151" s="807"/>
      <c r="AA151" s="1507"/>
      <c r="AB151" s="807"/>
      <c r="AC151" s="807"/>
      <c r="AD151" s="847"/>
    </row>
    <row r="152" spans="1:30" x14ac:dyDescent="0.2">
      <c r="A152" s="1241" t="str">
        <f>IF(B152="","",INDEX('Names And Totals'!$A$9:$A$108,MATCH('Head to Head'!B152,'Names And Totals'!$B$9:$B$108,0)))</f>
        <v/>
      </c>
      <c r="B152" s="1496"/>
      <c r="C152" s="1215" t="str">
        <f>IF(B152="","",INDEX('Names And Totals'!$E$9:$E$108,MATCH('Head to Head'!B152,'Names And Totals'!$B$9:$B$108,0)))</f>
        <v/>
      </c>
      <c r="D152" s="1431" t="str">
        <f>IF(B152="","",IF(AA152="DQ","DQ",IF(AA152="TO","TO",IF(AA152="NV","NV",IF(AA152="","",RANK(AA152,$AA$12:$AA$507,0))))))</f>
        <v/>
      </c>
      <c r="E152" s="883" t="str">
        <f>IF(AB152="","",IF(AD152="DQ","DQ",IF(AB152="TO","TO",IF(Y152="","",RANK(AB152,$AB$12:$AB$507,0)))))</f>
        <v/>
      </c>
      <c r="F152" s="883" t="str">
        <f>IF(AC152="","",IF(AD152="DQ","DQ",IF(AC152="TO","TO",IF(Y152="","",RANK(AC152,$AC$12:$AC$507,0)))))</f>
        <v/>
      </c>
      <c r="G152" s="18" t="s">
        <v>7</v>
      </c>
      <c r="H152" s="235"/>
      <c r="I152" s="241"/>
      <c r="J152" s="236"/>
      <c r="K152" s="150" t="str">
        <f>IF($B$152="","",IF($H$152="TO","TO",IF(H152+I152+J152=0,"",(H152*60+I152+J152/100))))</f>
        <v/>
      </c>
      <c r="L152" s="60" t="str">
        <f>IF(B152="","",MAX(K152:K156)-MIN(K152:K156))</f>
        <v/>
      </c>
      <c r="M152" s="60" t="str">
        <f>IF(K152="","",ABS(K152-L153))</f>
        <v/>
      </c>
      <c r="N152" s="151" t="str">
        <f>IF(M152="","",RANK(M152,M152:M156))</f>
        <v/>
      </c>
      <c r="O152" s="60" t="str">
        <f>IF(K152="","",IF(N152=1,"",K152))</f>
        <v/>
      </c>
      <c r="P152" s="62" t="str">
        <f>IF(B152="","",MAX(O152:O156)-MIN(O152:O156))</f>
        <v/>
      </c>
      <c r="Q152" s="62" t="str">
        <f>IF(O152="","",ABS(O152-P153))</f>
        <v/>
      </c>
      <c r="R152" s="152" t="str">
        <f>IF(Q152="","",RANK(Q152,Q152:Q156))</f>
        <v/>
      </c>
      <c r="S152" s="62" t="str">
        <f>IF(Q152="","",IF(R152=1,"",K152))</f>
        <v/>
      </c>
      <c r="T152" s="63" t="str">
        <f>IF(B152="","",MAX(S152:S156)-MIN(S152:S156))</f>
        <v/>
      </c>
      <c r="U152" s="63" t="str">
        <f>IF(S152="","",ABS(S152-T153))</f>
        <v/>
      </c>
      <c r="V152" s="153" t="str">
        <f>IF(U152="","",RANK(U152,U152:U156))</f>
        <v/>
      </c>
      <c r="W152" s="63" t="str">
        <f>IF(V152="","",IF(V152=1,"",S152))</f>
        <v/>
      </c>
      <c r="X152" s="64" t="str">
        <f>IF(B152="","",MAX(W152:W156)-MIN(W152:W156))</f>
        <v/>
      </c>
      <c r="Y152" s="154" t="str">
        <f>IF(B152="","",K152)</f>
        <v/>
      </c>
      <c r="Z152" s="802" t="str">
        <f>IF(B152="","",IF(AD152="DQ","DQ",IF(K152="TO","TO",IF(K152="","",IF(K153="",Y152,IF(K154="",Y153,IF(K155="",Y154,IF(K156="",Y155,Y156))))))))</f>
        <v/>
      </c>
      <c r="AA152" s="1499" t="str">
        <f>IF(B152="","",IF(AD152="DQ","DQ",IF(Z152="TO","TO",IF(Z152="","",IF(Z152="NV","NV",IF((20-(Z152-$AA$3))&gt;0,(20-(Z152-$AA$3)),0))))))</f>
        <v/>
      </c>
      <c r="AB152" s="802" t="str">
        <f>IF(B152="","",IF(AA152="","",IF(C152="Female","",AA152)))</f>
        <v/>
      </c>
      <c r="AC152" s="802" t="str">
        <f>IF(B152="","",IF(AA152="","",IF(C152="Male","",AA152)))</f>
        <v/>
      </c>
      <c r="AD152" s="1018"/>
    </row>
    <row r="153" spans="1:30" x14ac:dyDescent="0.2">
      <c r="A153" s="871"/>
      <c r="B153" s="1497"/>
      <c r="C153" s="1216"/>
      <c r="D153" s="859"/>
      <c r="E153" s="884"/>
      <c r="F153" s="884"/>
      <c r="G153" s="13" t="s">
        <v>4</v>
      </c>
      <c r="H153" s="208"/>
      <c r="I153" s="209"/>
      <c r="J153" s="227"/>
      <c r="K153" s="155" t="str">
        <f t="shared" ref="K153:K156" si="110">IF($B$152="","",IF($H$152="TO","TO",IF(H153+I153+J153=0,"",(H153*60+I153+J153/100))))</f>
        <v/>
      </c>
      <c r="L153" s="52" t="str">
        <f>IF(B152="","",AVERAGE(K152:K156))</f>
        <v/>
      </c>
      <c r="M153" s="52" t="str">
        <f>IF(K153="","",ABS(K153-L153))</f>
        <v/>
      </c>
      <c r="N153" s="156" t="str">
        <f>IF(M153="","",RANK(M153,M152:M156))</f>
        <v/>
      </c>
      <c r="O153" s="157" t="str">
        <f t="shared" ref="O153:O156" si="111">IF(K153="","",IF(N153=1,"",K153))</f>
        <v/>
      </c>
      <c r="P153" s="53" t="str">
        <f>IF(B152="","",AVERAGE(O152:O156))</f>
        <v/>
      </c>
      <c r="Q153" s="53" t="str">
        <f>IF(O153="","",ABS(O153-P153))</f>
        <v/>
      </c>
      <c r="R153" s="158" t="str">
        <f>IF(Q153="","",RANK(Q153,Q152:Q156))</f>
        <v/>
      </c>
      <c r="S153" s="159" t="str">
        <f t="shared" ref="S153:S156" si="112">IF(Q153="","",IF(R153=1,"",K153))</f>
        <v/>
      </c>
      <c r="T153" s="54" t="str">
        <f>IF(B152="","",AVERAGE(S152:S156))</f>
        <v/>
      </c>
      <c r="U153" s="54" t="str">
        <f>IF(S153="","",ABS(S153-T153))</f>
        <v/>
      </c>
      <c r="V153" s="160" t="str">
        <f>IF(U153="","",RANK(U153,U152:U156))</f>
        <v/>
      </c>
      <c r="W153" s="161" t="str">
        <f t="shared" ref="W153:W156" si="113">IF(V153="","",IF(V153=1,"",S153))</f>
        <v/>
      </c>
      <c r="X153" s="55" t="str">
        <f>IF(B152="","",AVERAGE(W152:W156))</f>
        <v/>
      </c>
      <c r="Y153" s="162" t="str">
        <f>IF(B152="","",IF(L152&lt;0.5,L153,"NV"))</f>
        <v/>
      </c>
      <c r="Z153" s="803"/>
      <c r="AA153" s="1500"/>
      <c r="AB153" s="803"/>
      <c r="AC153" s="803"/>
      <c r="AD153" s="1019"/>
    </row>
    <row r="154" spans="1:30" x14ac:dyDescent="0.2">
      <c r="A154" s="871"/>
      <c r="B154" s="1497"/>
      <c r="C154" s="1216"/>
      <c r="D154" s="859"/>
      <c r="E154" s="884"/>
      <c r="F154" s="884"/>
      <c r="G154" s="13" t="s">
        <v>8</v>
      </c>
      <c r="H154" s="208"/>
      <c r="I154" s="209"/>
      <c r="J154" s="227"/>
      <c r="K154" s="155" t="str">
        <f t="shared" si="110"/>
        <v/>
      </c>
      <c r="L154" s="52"/>
      <c r="M154" s="52" t="str">
        <f>IF(K154="","",ABS(K154-L153))</f>
        <v/>
      </c>
      <c r="N154" s="156" t="str">
        <f>IF(M154="","",RANK(M154,M152:M156))</f>
        <v/>
      </c>
      <c r="O154" s="157" t="str">
        <f t="shared" si="111"/>
        <v/>
      </c>
      <c r="P154" s="53"/>
      <c r="Q154" s="53" t="str">
        <f>IF(O154="","",ABS(O154-P153))</f>
        <v/>
      </c>
      <c r="R154" s="158" t="str">
        <f>IF(Q154="","",RANK(Q154,Q152:Q156))</f>
        <v/>
      </c>
      <c r="S154" s="159" t="str">
        <f t="shared" si="112"/>
        <v/>
      </c>
      <c r="T154" s="54"/>
      <c r="U154" s="54" t="str">
        <f>IF(S154="","",ABS(S154-T153))</f>
        <v/>
      </c>
      <c r="V154" s="160" t="str">
        <f>IF(U154="","",RANK(U154,U152:U156))</f>
        <v/>
      </c>
      <c r="W154" s="161" t="str">
        <f t="shared" si="113"/>
        <v/>
      </c>
      <c r="X154" s="55"/>
      <c r="Y154" s="162" t="str">
        <f>IF(B152="","",IF(L152&lt;0.5,L153,IF(P152&lt;0.5,P153,"NV")))</f>
        <v/>
      </c>
      <c r="Z154" s="803"/>
      <c r="AA154" s="1500"/>
      <c r="AB154" s="803"/>
      <c r="AC154" s="803"/>
      <c r="AD154" s="1019"/>
    </row>
    <row r="155" spans="1:30" x14ac:dyDescent="0.2">
      <c r="A155" s="871"/>
      <c r="B155" s="1497"/>
      <c r="C155" s="1216"/>
      <c r="D155" s="859"/>
      <c r="E155" s="884"/>
      <c r="F155" s="884"/>
      <c r="G155" s="13" t="s">
        <v>5</v>
      </c>
      <c r="H155" s="208"/>
      <c r="I155" s="209"/>
      <c r="J155" s="227"/>
      <c r="K155" s="155" t="str">
        <f t="shared" si="110"/>
        <v/>
      </c>
      <c r="L155" s="52"/>
      <c r="M155" s="52" t="str">
        <f>IF(K155="","",ABS(K155-L153))</f>
        <v/>
      </c>
      <c r="N155" s="156" t="str">
        <f>IF(M155="","",RANK(M155,M152:M156))</f>
        <v/>
      </c>
      <c r="O155" s="157" t="str">
        <f t="shared" si="111"/>
        <v/>
      </c>
      <c r="P155" s="53"/>
      <c r="Q155" s="53" t="str">
        <f>IF(O155="","",ABS(O155-P153))</f>
        <v/>
      </c>
      <c r="R155" s="158" t="str">
        <f>IF(Q155="","",RANK(Q155,Q152:Q156))</f>
        <v/>
      </c>
      <c r="S155" s="159" t="str">
        <f t="shared" si="112"/>
        <v/>
      </c>
      <c r="T155" s="54"/>
      <c r="U155" s="54" t="str">
        <f>IF(S155="","",ABS(S155-T153))</f>
        <v/>
      </c>
      <c r="V155" s="160" t="str">
        <f>IF(U155="","",RANK(U155,U152:U156))</f>
        <v/>
      </c>
      <c r="W155" s="161" t="str">
        <f t="shared" si="113"/>
        <v/>
      </c>
      <c r="X155" s="55"/>
      <c r="Y155" s="162" t="str">
        <f>IF(B152="","",IF(P152=0,L153,IF(P152&lt;0.5,P153,IF(T152&lt;0.5,T153,"NV"))))</f>
        <v/>
      </c>
      <c r="Z155" s="803"/>
      <c r="AA155" s="1500"/>
      <c r="AB155" s="803"/>
      <c r="AC155" s="803"/>
      <c r="AD155" s="1019"/>
    </row>
    <row r="156" spans="1:30" ht="16" thickBot="1" x14ac:dyDescent="0.25">
      <c r="A156" s="879"/>
      <c r="B156" s="1498"/>
      <c r="C156" s="1217"/>
      <c r="D156" s="1419"/>
      <c r="E156" s="885"/>
      <c r="F156" s="885"/>
      <c r="G156" s="19" t="s">
        <v>6</v>
      </c>
      <c r="H156" s="212"/>
      <c r="I156" s="213"/>
      <c r="J156" s="242"/>
      <c r="K156" s="163" t="str">
        <f t="shared" si="110"/>
        <v/>
      </c>
      <c r="L156" s="56"/>
      <c r="M156" s="56" t="str">
        <f>IF(K156="","",ABS(K156-L153))</f>
        <v/>
      </c>
      <c r="N156" s="164" t="str">
        <f>IF(M156="","",RANK(M156,M152:M156))</f>
        <v/>
      </c>
      <c r="O156" s="165" t="str">
        <f t="shared" si="111"/>
        <v/>
      </c>
      <c r="P156" s="57"/>
      <c r="Q156" s="57" t="str">
        <f>IF(O156="","",ABS(O156-P153))</f>
        <v/>
      </c>
      <c r="R156" s="166" t="str">
        <f>IF(Q156="","",RANK(Q156,Q152:Q156))</f>
        <v/>
      </c>
      <c r="S156" s="167" t="str">
        <f t="shared" si="112"/>
        <v/>
      </c>
      <c r="T156" s="58"/>
      <c r="U156" s="58" t="str">
        <f>IF(S156="","",ABS(S156-T153))</f>
        <v/>
      </c>
      <c r="V156" s="168" t="str">
        <f>IF(U156="","",RANK(U156,U152:U156))</f>
        <v/>
      </c>
      <c r="W156" s="169" t="str">
        <f t="shared" si="113"/>
        <v/>
      </c>
      <c r="X156" s="59"/>
      <c r="Y156" s="170" t="str">
        <f>IF(B152="","",IF(T152&lt;0.5,TRIMMEAN(K152:K156,0.4),IF(X152&lt;0.5,X153,"NV")))</f>
        <v/>
      </c>
      <c r="Z156" s="804"/>
      <c r="AA156" s="1501"/>
      <c r="AB156" s="804"/>
      <c r="AC156" s="804"/>
      <c r="AD156" s="1020"/>
    </row>
    <row r="157" spans="1:30" x14ac:dyDescent="0.2">
      <c r="A157" s="867" t="str">
        <f>IF(B157="","",INDEX('Names And Totals'!$A$9:$A$108,MATCH('Head to Head'!B157,'Names And Totals'!$B$9:$B$108,0)))</f>
        <v/>
      </c>
      <c r="B157" s="1502"/>
      <c r="C157" s="1207" t="str">
        <f>IF(B157="","",INDEX('Names And Totals'!$E$9:$E$108,MATCH('Head to Head'!B157,'Names And Totals'!$B$9:$B$108,0)))</f>
        <v/>
      </c>
      <c r="D157" s="1414" t="str">
        <f>IF(B157="","",IF(AA157="DQ","DQ",IF(AA157="TO","TO",IF(AA157="NV","NV",IF(AA157="","",RANK(AA157,$AA$12:$AA$507,0))))))</f>
        <v/>
      </c>
      <c r="E157" s="861" t="str">
        <f>IF(AB157="","",IF(AD157="DQ","DQ",IF(AB157="TO","TO",IF(Y157="","",RANK(AB157,$AB$12:$AB$507,0)))))</f>
        <v/>
      </c>
      <c r="F157" s="861" t="str">
        <f>IF(AC157="","",IF(AD157="DQ","DQ",IF(AC157="TO","TO",IF(Y157="","",RANK(AC157,$AC$12:$AC$507,0)))))</f>
        <v/>
      </c>
      <c r="G157" s="47" t="s">
        <v>7</v>
      </c>
      <c r="H157" s="243"/>
      <c r="I157" s="240"/>
      <c r="J157" s="244"/>
      <c r="K157" s="193" t="str">
        <f>IF($B$157="","",IF($H$157="TO","TO",IF(H157+I157+J157=0,"",(H157*60+I157+J157/100))))</f>
        <v/>
      </c>
      <c r="L157" s="60" t="str">
        <f>IF(B157="","",MAX(K157:K161)-MIN(K157:K161))</f>
        <v/>
      </c>
      <c r="M157" s="60" t="str">
        <f>IF(K157="","",ABS(K157-L158))</f>
        <v/>
      </c>
      <c r="N157" s="151" t="str">
        <f>IF(M157="","",RANK(M157,M157:M161))</f>
        <v/>
      </c>
      <c r="O157" s="60" t="str">
        <f>IF(K157="","",IF(N157=1,"",K157))</f>
        <v/>
      </c>
      <c r="P157" s="62" t="str">
        <f>IF(B157="","",MAX(O157:O161)-MIN(O157:O161))</f>
        <v/>
      </c>
      <c r="Q157" s="62" t="str">
        <f>IF(O157="","",ABS(O157-P158))</f>
        <v/>
      </c>
      <c r="R157" s="152" t="str">
        <f>IF(Q157="","",RANK(Q157,Q157:Q161))</f>
        <v/>
      </c>
      <c r="S157" s="62" t="str">
        <f>IF(Q157="","",IF(R157=1,"",K157))</f>
        <v/>
      </c>
      <c r="T157" s="63" t="str">
        <f>IF(B157="","",MAX(S157:S161)-MIN(S157:S161))</f>
        <v/>
      </c>
      <c r="U157" s="63" t="str">
        <f>IF(S157="","",ABS(S157-T158))</f>
        <v/>
      </c>
      <c r="V157" s="153" t="str">
        <f>IF(U157="","",RANK(U157,U157:U161))</f>
        <v/>
      </c>
      <c r="W157" s="63" t="str">
        <f>IF(V157="","",IF(V157=1,"",S157))</f>
        <v/>
      </c>
      <c r="X157" s="64" t="str">
        <f>IF(B157="","",MAX(W157:W161)-MIN(W157:W161))</f>
        <v/>
      </c>
      <c r="Y157" s="154" t="str">
        <f>IF(B157="","",K157)</f>
        <v/>
      </c>
      <c r="Z157" s="805" t="str">
        <f>IF(B157="","",IF(AD157="DQ","DQ",IF(K157="TO","TO",IF(K157="","",IF(K158="",Y157,IF(K159="",Y158,IF(K160="",Y159,IF(K161="",Y160,Y161))))))))</f>
        <v/>
      </c>
      <c r="AA157" s="1505" t="str">
        <f>IF(B157="","",IF(AD157="DQ","DQ",IF(Z157="TO","TO",IF(Z157="","",IF(Z157="NV","NV",IF((20-(Z157-$AA$3))&gt;0,(20-(Z157-$AA$3)),0))))))</f>
        <v/>
      </c>
      <c r="AB157" s="805" t="str">
        <f>IF(B157="","",IF(AA157="","",IF(C157="Female","",AA157)))</f>
        <v/>
      </c>
      <c r="AC157" s="805" t="str">
        <f>IF(B157="","",IF(AA157="","",IF(C157="Male","",AA157)))</f>
        <v/>
      </c>
      <c r="AD157" s="847"/>
    </row>
    <row r="158" spans="1:30" x14ac:dyDescent="0.2">
      <c r="A158" s="868"/>
      <c r="B158" s="1503"/>
      <c r="C158" s="1208"/>
      <c r="D158" s="1415"/>
      <c r="E158" s="862"/>
      <c r="F158" s="862"/>
      <c r="G158" s="16" t="s">
        <v>4</v>
      </c>
      <c r="H158" s="210"/>
      <c r="I158" s="211"/>
      <c r="J158" s="231"/>
      <c r="K158" s="171" t="str">
        <f t="shared" ref="K158:K161" si="114">IF($B$157="","",IF($H$157="TO","TO",IF(H158+I158+J158=0,"",(H158*60+I158+J158/100))))</f>
        <v/>
      </c>
      <c r="L158" s="52" t="str">
        <f>IF(B157="","",AVERAGE(K157:K161))</f>
        <v/>
      </c>
      <c r="M158" s="52" t="str">
        <f>IF(K158="","",ABS(K158-L158))</f>
        <v/>
      </c>
      <c r="N158" s="156" t="str">
        <f>IF(M158="","",RANK(M158,M157:M161))</f>
        <v/>
      </c>
      <c r="O158" s="157" t="str">
        <f t="shared" ref="O158:O161" si="115">IF(K158="","",IF(N158=1,"",K158))</f>
        <v/>
      </c>
      <c r="P158" s="53" t="str">
        <f>IF(B157="","",AVERAGE(O157:O161))</f>
        <v/>
      </c>
      <c r="Q158" s="53" t="str">
        <f>IF(O158="","",ABS(O158-P158))</f>
        <v/>
      </c>
      <c r="R158" s="158" t="str">
        <f>IF(Q158="","",RANK(Q158,Q157:Q161))</f>
        <v/>
      </c>
      <c r="S158" s="159" t="str">
        <f t="shared" ref="S158:S161" si="116">IF(Q158="","",IF(R158=1,"",K158))</f>
        <v/>
      </c>
      <c r="T158" s="54" t="str">
        <f>IF(B157="","",AVERAGE(S157:S161))</f>
        <v/>
      </c>
      <c r="U158" s="54" t="str">
        <f>IF(S158="","",ABS(S158-T158))</f>
        <v/>
      </c>
      <c r="V158" s="160" t="str">
        <f>IF(U158="","",RANK(U158,U157:U161))</f>
        <v/>
      </c>
      <c r="W158" s="161" t="str">
        <f t="shared" ref="W158:W161" si="117">IF(V158="","",IF(V158=1,"",S158))</f>
        <v/>
      </c>
      <c r="X158" s="55" t="str">
        <f>IF(B157="","",AVERAGE(W157:W161))</f>
        <v/>
      </c>
      <c r="Y158" s="162" t="str">
        <f>IF(B157="","",IF(L157&lt;0.5,L158,"NV"))</f>
        <v/>
      </c>
      <c r="Z158" s="806"/>
      <c r="AA158" s="1506"/>
      <c r="AB158" s="806"/>
      <c r="AC158" s="806"/>
      <c r="AD158" s="847"/>
    </row>
    <row r="159" spans="1:30" x14ac:dyDescent="0.2">
      <c r="A159" s="868"/>
      <c r="B159" s="1503"/>
      <c r="C159" s="1208"/>
      <c r="D159" s="1415"/>
      <c r="E159" s="862"/>
      <c r="F159" s="862"/>
      <c r="G159" s="16" t="s">
        <v>8</v>
      </c>
      <c r="H159" s="210"/>
      <c r="I159" s="211"/>
      <c r="J159" s="231"/>
      <c r="K159" s="171" t="str">
        <f t="shared" si="114"/>
        <v/>
      </c>
      <c r="L159" s="52"/>
      <c r="M159" s="52" t="str">
        <f>IF(K159="","",ABS(K159-L158))</f>
        <v/>
      </c>
      <c r="N159" s="156" t="str">
        <f>IF(M159="","",RANK(M159,M157:M161))</f>
        <v/>
      </c>
      <c r="O159" s="157" t="str">
        <f t="shared" si="115"/>
        <v/>
      </c>
      <c r="P159" s="53"/>
      <c r="Q159" s="53" t="str">
        <f>IF(O159="","",ABS(O159-P158))</f>
        <v/>
      </c>
      <c r="R159" s="158" t="str">
        <f>IF(Q159="","",RANK(Q159,Q157:Q161))</f>
        <v/>
      </c>
      <c r="S159" s="159" t="str">
        <f t="shared" si="116"/>
        <v/>
      </c>
      <c r="T159" s="54"/>
      <c r="U159" s="54" t="str">
        <f>IF(S159="","",ABS(S159-T158))</f>
        <v/>
      </c>
      <c r="V159" s="160" t="str">
        <f>IF(U159="","",RANK(U159,U157:U161))</f>
        <v/>
      </c>
      <c r="W159" s="161" t="str">
        <f t="shared" si="117"/>
        <v/>
      </c>
      <c r="X159" s="55"/>
      <c r="Y159" s="162" t="str">
        <f>IF(B157="","",IF(L157&lt;0.5,L158,IF(P157&lt;0.5,P158,"NV")))</f>
        <v/>
      </c>
      <c r="Z159" s="806"/>
      <c r="AA159" s="1506"/>
      <c r="AB159" s="806"/>
      <c r="AC159" s="806"/>
      <c r="AD159" s="847"/>
    </row>
    <row r="160" spans="1:30" x14ac:dyDescent="0.2">
      <c r="A160" s="868"/>
      <c r="B160" s="1503"/>
      <c r="C160" s="1208"/>
      <c r="D160" s="1415"/>
      <c r="E160" s="862"/>
      <c r="F160" s="862"/>
      <c r="G160" s="16" t="s">
        <v>5</v>
      </c>
      <c r="H160" s="210"/>
      <c r="I160" s="211"/>
      <c r="J160" s="231"/>
      <c r="K160" s="171" t="str">
        <f t="shared" si="114"/>
        <v/>
      </c>
      <c r="L160" s="52"/>
      <c r="M160" s="52" t="str">
        <f>IF(K160="","",ABS(K160-L158))</f>
        <v/>
      </c>
      <c r="N160" s="156" t="str">
        <f>IF(M160="","",RANK(M160,M157:M161))</f>
        <v/>
      </c>
      <c r="O160" s="157" t="str">
        <f t="shared" si="115"/>
        <v/>
      </c>
      <c r="P160" s="53"/>
      <c r="Q160" s="53" t="str">
        <f>IF(O160="","",ABS(O160-P158))</f>
        <v/>
      </c>
      <c r="R160" s="158" t="str">
        <f>IF(Q160="","",RANK(Q160,Q157:Q161))</f>
        <v/>
      </c>
      <c r="S160" s="159" t="str">
        <f t="shared" si="116"/>
        <v/>
      </c>
      <c r="T160" s="54"/>
      <c r="U160" s="54" t="str">
        <f>IF(S160="","",ABS(S160-T158))</f>
        <v/>
      </c>
      <c r="V160" s="160" t="str">
        <f>IF(U160="","",RANK(U160,U157:U161))</f>
        <v/>
      </c>
      <c r="W160" s="161" t="str">
        <f t="shared" si="117"/>
        <v/>
      </c>
      <c r="X160" s="55"/>
      <c r="Y160" s="162" t="str">
        <f>IF(B157="","",IF(P157=0,L158,IF(P157&lt;0.5,P158,IF(T157&lt;0.5,T158,"NV"))))</f>
        <v/>
      </c>
      <c r="Z160" s="806"/>
      <c r="AA160" s="1506"/>
      <c r="AB160" s="806"/>
      <c r="AC160" s="806"/>
      <c r="AD160" s="847"/>
    </row>
    <row r="161" spans="1:30" ht="16" thickBot="1" x14ac:dyDescent="0.25">
      <c r="A161" s="869"/>
      <c r="B161" s="1504"/>
      <c r="C161" s="1209"/>
      <c r="D161" s="1416"/>
      <c r="E161" s="863"/>
      <c r="F161" s="863"/>
      <c r="G161" s="46" t="s">
        <v>6</v>
      </c>
      <c r="H161" s="245"/>
      <c r="I161" s="246"/>
      <c r="J161" s="247"/>
      <c r="K161" s="194" t="str">
        <f t="shared" si="114"/>
        <v/>
      </c>
      <c r="L161" s="56"/>
      <c r="M161" s="56" t="str">
        <f>IF(K161="","",ABS(K161-L158))</f>
        <v/>
      </c>
      <c r="N161" s="164" t="str">
        <f>IF(M161="","",RANK(M161,M157:M161))</f>
        <v/>
      </c>
      <c r="O161" s="165" t="str">
        <f t="shared" si="115"/>
        <v/>
      </c>
      <c r="P161" s="57"/>
      <c r="Q161" s="57" t="str">
        <f>IF(O161="","",ABS(O161-P158))</f>
        <v/>
      </c>
      <c r="R161" s="166" t="str">
        <f>IF(Q161="","",RANK(Q161,Q157:Q161))</f>
        <v/>
      </c>
      <c r="S161" s="167" t="str">
        <f t="shared" si="116"/>
        <v/>
      </c>
      <c r="T161" s="58"/>
      <c r="U161" s="58" t="str">
        <f>IF(S161="","",ABS(S161-T158))</f>
        <v/>
      </c>
      <c r="V161" s="168" t="str">
        <f>IF(U161="","",RANK(U161,U157:U161))</f>
        <v/>
      </c>
      <c r="W161" s="169" t="str">
        <f t="shared" si="117"/>
        <v/>
      </c>
      <c r="X161" s="59"/>
      <c r="Y161" s="170" t="str">
        <f>IF(B157="","",IF(T157&lt;0.5,TRIMMEAN(K157:K161,0.4),IF(X157&lt;0.5,X158,"NV")))</f>
        <v/>
      </c>
      <c r="Z161" s="807"/>
      <c r="AA161" s="1507"/>
      <c r="AB161" s="807"/>
      <c r="AC161" s="807"/>
      <c r="AD161" s="847"/>
    </row>
    <row r="162" spans="1:30" x14ac:dyDescent="0.2">
      <c r="A162" s="1241" t="str">
        <f>IF(B162="","",INDEX('Names And Totals'!$A$9:$A$108,MATCH('Head to Head'!B162,'Names And Totals'!$B$9:$B$108,0)))</f>
        <v/>
      </c>
      <c r="B162" s="1496"/>
      <c r="C162" s="1215" t="str">
        <f>IF(B162="","",INDEX('Names And Totals'!$E$9:$E$108,MATCH('Head to Head'!B162,'Names And Totals'!$B$9:$B$108,0)))</f>
        <v/>
      </c>
      <c r="D162" s="1431" t="str">
        <f>IF(B162="","",IF(AA162="DQ","DQ",IF(AA162="TO","TO",IF(AA162="NV","NV",IF(AA162="","",RANK(AA162,$AA$12:$AA$507,0))))))</f>
        <v/>
      </c>
      <c r="E162" s="883" t="str">
        <f>IF(AB162="","",IF(AD162="DQ","DQ",IF(AB162="TO","TO",IF(Y162="","",RANK(AB162,$AB$12:$AB$507,0)))))</f>
        <v/>
      </c>
      <c r="F162" s="883" t="str">
        <f>IF(AC162="","",IF(AD162="DQ","DQ",IF(AC162="TO","TO",IF(Y162="","",RANK(AC162,$AC$12:$AC$507,0)))))</f>
        <v/>
      </c>
      <c r="G162" s="18" t="s">
        <v>7</v>
      </c>
      <c r="H162" s="235"/>
      <c r="I162" s="241"/>
      <c r="J162" s="236"/>
      <c r="K162" s="150" t="str">
        <f>IF($B$162="","",IF($H$162="TO","TO",IF(H162+I162+J162=0,"",(H162*60+I162+J162/100))))</f>
        <v/>
      </c>
      <c r="L162" s="60" t="str">
        <f>IF(B162="","",MAX(K162:K166)-MIN(K162:K166))</f>
        <v/>
      </c>
      <c r="M162" s="60" t="str">
        <f>IF(K162="","",ABS(K162-L163))</f>
        <v/>
      </c>
      <c r="N162" s="151" t="str">
        <f>IF(M162="","",RANK(M162,M162:M166))</f>
        <v/>
      </c>
      <c r="O162" s="60" t="str">
        <f>IF(K162="","",IF(N162=1,"",K162))</f>
        <v/>
      </c>
      <c r="P162" s="62" t="str">
        <f>IF(B162="","",MAX(O162:O166)-MIN(O162:O166))</f>
        <v/>
      </c>
      <c r="Q162" s="62" t="str">
        <f>IF(O162="","",ABS(O162-P163))</f>
        <v/>
      </c>
      <c r="R162" s="152" t="str">
        <f>IF(Q162="","",RANK(Q162,Q162:Q166))</f>
        <v/>
      </c>
      <c r="S162" s="62" t="str">
        <f>IF(Q162="","",IF(R162=1,"",K162))</f>
        <v/>
      </c>
      <c r="T162" s="63" t="str">
        <f>IF(B162="","",MAX(S162:S166)-MIN(S162:S166))</f>
        <v/>
      </c>
      <c r="U162" s="63" t="str">
        <f>IF(S162="","",ABS(S162-T163))</f>
        <v/>
      </c>
      <c r="V162" s="153" t="str">
        <f>IF(U162="","",RANK(U162,U162:U166))</f>
        <v/>
      </c>
      <c r="W162" s="63" t="str">
        <f>IF(V162="","",IF(V162=1,"",S162))</f>
        <v/>
      </c>
      <c r="X162" s="64" t="str">
        <f>IF(B162="","",MAX(W162:W166)-MIN(W162:W166))</f>
        <v/>
      </c>
      <c r="Y162" s="154" t="str">
        <f>IF(B162="","",K162)</f>
        <v/>
      </c>
      <c r="Z162" s="802" t="str">
        <f>IF(B162="","",IF(AD162="DQ","DQ",IF(K162="TO","TO",IF(K162="","",IF(K163="",Y162,IF(K164="",Y163,IF(K165="",Y164,IF(K166="",Y165,Y166))))))))</f>
        <v/>
      </c>
      <c r="AA162" s="1499" t="str">
        <f>IF(B162="","",IF(AD162="DQ","DQ",IF(Z162="TO","TO",IF(Z162="","",IF(Z162="NV","NV",IF((20-(Z162-$AA$3))&gt;0,(20-(Z162-$AA$3)),0))))))</f>
        <v/>
      </c>
      <c r="AB162" s="802" t="str">
        <f>IF(B162="","",IF(AA162="","",IF(C162="Female","",AA162)))</f>
        <v/>
      </c>
      <c r="AC162" s="802" t="str">
        <f>IF(B162="","",IF(AA162="","",IF(C162="Male","",AA162)))</f>
        <v/>
      </c>
      <c r="AD162" s="1018"/>
    </row>
    <row r="163" spans="1:30" x14ac:dyDescent="0.2">
      <c r="A163" s="871"/>
      <c r="B163" s="1497"/>
      <c r="C163" s="1216"/>
      <c r="D163" s="859"/>
      <c r="E163" s="884"/>
      <c r="F163" s="884"/>
      <c r="G163" s="13" t="s">
        <v>4</v>
      </c>
      <c r="H163" s="208"/>
      <c r="I163" s="209"/>
      <c r="J163" s="227"/>
      <c r="K163" s="155" t="str">
        <f t="shared" ref="K163:K166" si="118">IF($B$162="","",IF($H$162="TO","TO",IF(H163+I163+J163=0,"",(H163*60+I163+J163/100))))</f>
        <v/>
      </c>
      <c r="L163" s="52" t="str">
        <f>IF(B162="","",AVERAGE(K162:K166))</f>
        <v/>
      </c>
      <c r="M163" s="52" t="str">
        <f>IF(K163="","",ABS(K163-L163))</f>
        <v/>
      </c>
      <c r="N163" s="156" t="str">
        <f>IF(M163="","",RANK(M163,M162:M166))</f>
        <v/>
      </c>
      <c r="O163" s="157" t="str">
        <f t="shared" ref="O163:O166" si="119">IF(K163="","",IF(N163=1,"",K163))</f>
        <v/>
      </c>
      <c r="P163" s="53" t="str">
        <f>IF(B162="","",AVERAGE(O162:O166))</f>
        <v/>
      </c>
      <c r="Q163" s="53" t="str">
        <f>IF(O163="","",ABS(O163-P163))</f>
        <v/>
      </c>
      <c r="R163" s="158" t="str">
        <f>IF(Q163="","",RANK(Q163,Q162:Q166))</f>
        <v/>
      </c>
      <c r="S163" s="159" t="str">
        <f t="shared" ref="S163:S166" si="120">IF(Q163="","",IF(R163=1,"",K163))</f>
        <v/>
      </c>
      <c r="T163" s="54" t="str">
        <f>IF(B162="","",AVERAGE(S162:S166))</f>
        <v/>
      </c>
      <c r="U163" s="54" t="str">
        <f>IF(S163="","",ABS(S163-T163))</f>
        <v/>
      </c>
      <c r="V163" s="160" t="str">
        <f>IF(U163="","",RANK(U163,U162:U166))</f>
        <v/>
      </c>
      <c r="W163" s="161" t="str">
        <f t="shared" ref="W163:W166" si="121">IF(V163="","",IF(V163=1,"",S163))</f>
        <v/>
      </c>
      <c r="X163" s="55" t="str">
        <f>IF(B162="","",AVERAGE(W162:W166))</f>
        <v/>
      </c>
      <c r="Y163" s="162" t="str">
        <f>IF(B162="","",IF(L162&lt;0.5,L163,"NV"))</f>
        <v/>
      </c>
      <c r="Z163" s="803"/>
      <c r="AA163" s="1500"/>
      <c r="AB163" s="803"/>
      <c r="AC163" s="803"/>
      <c r="AD163" s="1019"/>
    </row>
    <row r="164" spans="1:30" x14ac:dyDescent="0.2">
      <c r="A164" s="871"/>
      <c r="B164" s="1497"/>
      <c r="C164" s="1216"/>
      <c r="D164" s="859"/>
      <c r="E164" s="884"/>
      <c r="F164" s="884"/>
      <c r="G164" s="13" t="s">
        <v>8</v>
      </c>
      <c r="H164" s="208"/>
      <c r="I164" s="209"/>
      <c r="J164" s="227"/>
      <c r="K164" s="155" t="str">
        <f t="shared" si="118"/>
        <v/>
      </c>
      <c r="L164" s="52"/>
      <c r="M164" s="52" t="str">
        <f>IF(K164="","",ABS(K164-L163))</f>
        <v/>
      </c>
      <c r="N164" s="156" t="str">
        <f>IF(M164="","",RANK(M164,M162:M166))</f>
        <v/>
      </c>
      <c r="O164" s="157" t="str">
        <f t="shared" si="119"/>
        <v/>
      </c>
      <c r="P164" s="53"/>
      <c r="Q164" s="53" t="str">
        <f>IF(O164="","",ABS(O164-P163))</f>
        <v/>
      </c>
      <c r="R164" s="158" t="str">
        <f>IF(Q164="","",RANK(Q164,Q162:Q166))</f>
        <v/>
      </c>
      <c r="S164" s="159" t="str">
        <f t="shared" si="120"/>
        <v/>
      </c>
      <c r="T164" s="54"/>
      <c r="U164" s="54" t="str">
        <f>IF(S164="","",ABS(S164-T163))</f>
        <v/>
      </c>
      <c r="V164" s="160" t="str">
        <f>IF(U164="","",RANK(U164,U162:U166))</f>
        <v/>
      </c>
      <c r="W164" s="161" t="str">
        <f t="shared" si="121"/>
        <v/>
      </c>
      <c r="X164" s="55"/>
      <c r="Y164" s="162" t="str">
        <f>IF(B162="","",IF(L162&lt;0.5,L163,IF(P162&lt;0.5,P163,"NV")))</f>
        <v/>
      </c>
      <c r="Z164" s="803"/>
      <c r="AA164" s="1500"/>
      <c r="AB164" s="803"/>
      <c r="AC164" s="803"/>
      <c r="AD164" s="1019"/>
    </row>
    <row r="165" spans="1:30" x14ac:dyDescent="0.2">
      <c r="A165" s="871"/>
      <c r="B165" s="1497"/>
      <c r="C165" s="1216"/>
      <c r="D165" s="859"/>
      <c r="E165" s="884"/>
      <c r="F165" s="884"/>
      <c r="G165" s="13" t="s">
        <v>5</v>
      </c>
      <c r="H165" s="208"/>
      <c r="I165" s="209"/>
      <c r="J165" s="227"/>
      <c r="K165" s="155" t="str">
        <f t="shared" si="118"/>
        <v/>
      </c>
      <c r="L165" s="52"/>
      <c r="M165" s="52" t="str">
        <f>IF(K165="","",ABS(K165-L163))</f>
        <v/>
      </c>
      <c r="N165" s="156" t="str">
        <f>IF(M165="","",RANK(M165,M162:M166))</f>
        <v/>
      </c>
      <c r="O165" s="157" t="str">
        <f t="shared" si="119"/>
        <v/>
      </c>
      <c r="P165" s="53"/>
      <c r="Q165" s="53" t="str">
        <f>IF(O165="","",ABS(O165-P163))</f>
        <v/>
      </c>
      <c r="R165" s="158" t="str">
        <f>IF(Q165="","",RANK(Q165,Q162:Q166))</f>
        <v/>
      </c>
      <c r="S165" s="159" t="str">
        <f t="shared" si="120"/>
        <v/>
      </c>
      <c r="T165" s="54"/>
      <c r="U165" s="54" t="str">
        <f>IF(S165="","",ABS(S165-T163))</f>
        <v/>
      </c>
      <c r="V165" s="160" t="str">
        <f>IF(U165="","",RANK(U165,U162:U166))</f>
        <v/>
      </c>
      <c r="W165" s="161" t="str">
        <f t="shared" si="121"/>
        <v/>
      </c>
      <c r="X165" s="55"/>
      <c r="Y165" s="162" t="str">
        <f>IF(B162="","",IF(P162=0,L163,IF(P162&lt;0.5,P163,IF(T162&lt;0.5,T163,"NV"))))</f>
        <v/>
      </c>
      <c r="Z165" s="803"/>
      <c r="AA165" s="1500"/>
      <c r="AB165" s="803"/>
      <c r="AC165" s="803"/>
      <c r="AD165" s="1019"/>
    </row>
    <row r="166" spans="1:30" ht="16" thickBot="1" x14ac:dyDescent="0.25">
      <c r="A166" s="879"/>
      <c r="B166" s="1498"/>
      <c r="C166" s="1217"/>
      <c r="D166" s="1419"/>
      <c r="E166" s="885"/>
      <c r="F166" s="885"/>
      <c r="G166" s="19" t="s">
        <v>6</v>
      </c>
      <c r="H166" s="212"/>
      <c r="I166" s="213"/>
      <c r="J166" s="242"/>
      <c r="K166" s="163" t="str">
        <f t="shared" si="118"/>
        <v/>
      </c>
      <c r="L166" s="56"/>
      <c r="M166" s="56" t="str">
        <f>IF(K166="","",ABS(K166-L163))</f>
        <v/>
      </c>
      <c r="N166" s="164" t="str">
        <f>IF(M166="","",RANK(M166,M162:M166))</f>
        <v/>
      </c>
      <c r="O166" s="165" t="str">
        <f t="shared" si="119"/>
        <v/>
      </c>
      <c r="P166" s="57"/>
      <c r="Q166" s="57" t="str">
        <f>IF(O166="","",ABS(O166-P163))</f>
        <v/>
      </c>
      <c r="R166" s="166" t="str">
        <f>IF(Q166="","",RANK(Q166,Q162:Q166))</f>
        <v/>
      </c>
      <c r="S166" s="167" t="str">
        <f t="shared" si="120"/>
        <v/>
      </c>
      <c r="T166" s="58"/>
      <c r="U166" s="58" t="str">
        <f>IF(S166="","",ABS(S166-T163))</f>
        <v/>
      </c>
      <c r="V166" s="168" t="str">
        <f>IF(U166="","",RANK(U166,U162:U166))</f>
        <v/>
      </c>
      <c r="W166" s="169" t="str">
        <f t="shared" si="121"/>
        <v/>
      </c>
      <c r="X166" s="59"/>
      <c r="Y166" s="170" t="str">
        <f>IF(B162="","",IF(T162&lt;0.5,TRIMMEAN(K162:K166,0.4),IF(X162&lt;0.5,X163,"NV")))</f>
        <v/>
      </c>
      <c r="Z166" s="804"/>
      <c r="AA166" s="1501"/>
      <c r="AB166" s="804"/>
      <c r="AC166" s="804"/>
      <c r="AD166" s="1020"/>
    </row>
    <row r="167" spans="1:30" x14ac:dyDescent="0.2">
      <c r="A167" s="867" t="str">
        <f>IF(B167="","",INDEX('Names And Totals'!$A$9:$A$108,MATCH('Head to Head'!B167,'Names And Totals'!$B$9:$B$108,0)))</f>
        <v/>
      </c>
      <c r="B167" s="1502"/>
      <c r="C167" s="1207" t="str">
        <f>IF(B167="","",INDEX('Names And Totals'!$E$9:$E$108,MATCH('Head to Head'!B167,'Names And Totals'!$B$9:$B$108,0)))</f>
        <v/>
      </c>
      <c r="D167" s="1414" t="str">
        <f>IF(B167="","",IF(AA167="DQ","DQ",IF(AA167="TO","TO",IF(AA167="NV","NV",IF(AA167="","",RANK(AA167,$AA$12:$AA$507,0))))))</f>
        <v/>
      </c>
      <c r="E167" s="861" t="str">
        <f>IF(AB167="","",IF(AD167="DQ","DQ",IF(AB167="TO","TO",IF(Y167="","",RANK(AB167,$AB$12:$AB$507,0)))))</f>
        <v/>
      </c>
      <c r="F167" s="861" t="str">
        <f>IF(AC167="","",IF(AD167="DQ","DQ",IF(AC167="TO","TO",IF(Y167="","",RANK(AC167,$AC$12:$AC$507,0)))))</f>
        <v/>
      </c>
      <c r="G167" s="47" t="s">
        <v>7</v>
      </c>
      <c r="H167" s="243"/>
      <c r="I167" s="240"/>
      <c r="J167" s="244"/>
      <c r="K167" s="193" t="str">
        <f>IF($B$167="","",IF($H$167="TO","TO",IF(H167+I167+J167=0,"",(H167*60+I167+J167/100))))</f>
        <v/>
      </c>
      <c r="L167" s="60" t="str">
        <f>IF(B167="","",MAX(K167:K171)-MIN(K167:K171))</f>
        <v/>
      </c>
      <c r="M167" s="60" t="str">
        <f>IF(K167="","",ABS(K167-L168))</f>
        <v/>
      </c>
      <c r="N167" s="151" t="str">
        <f>IF(M167="","",RANK(M167,M167:M171))</f>
        <v/>
      </c>
      <c r="O167" s="60" t="str">
        <f>IF(K167="","",IF(N167=1,"",K167))</f>
        <v/>
      </c>
      <c r="P167" s="62" t="str">
        <f>IF(B167="","",MAX(O167:O171)-MIN(O167:O171))</f>
        <v/>
      </c>
      <c r="Q167" s="62" t="str">
        <f>IF(O167="","",ABS(O167-P168))</f>
        <v/>
      </c>
      <c r="R167" s="152" t="str">
        <f>IF(Q167="","",RANK(Q167,Q167:Q171))</f>
        <v/>
      </c>
      <c r="S167" s="62" t="str">
        <f>IF(Q167="","",IF(R167=1,"",K167))</f>
        <v/>
      </c>
      <c r="T167" s="63" t="str">
        <f>IF(B167="","",MAX(S167:S171)-MIN(S167:S171))</f>
        <v/>
      </c>
      <c r="U167" s="63" t="str">
        <f>IF(S167="","",ABS(S167-T168))</f>
        <v/>
      </c>
      <c r="V167" s="153" t="str">
        <f>IF(U167="","",RANK(U167,U167:U171))</f>
        <v/>
      </c>
      <c r="W167" s="63" t="str">
        <f>IF(V167="","",IF(V167=1,"",S167))</f>
        <v/>
      </c>
      <c r="X167" s="64" t="str">
        <f>IF(B167="","",MAX(W167:W171)-MIN(W167:W171))</f>
        <v/>
      </c>
      <c r="Y167" s="154" t="str">
        <f>IF(B167="","",K167)</f>
        <v/>
      </c>
      <c r="Z167" s="805" t="str">
        <f>IF(B167="","",IF(AD167="DQ","DQ",IF(K167="TO","TO",IF(K167="","",IF(K168="",Y167,IF(K169="",Y168,IF(K170="",Y169,IF(K171="",Y170,Y171))))))))</f>
        <v/>
      </c>
      <c r="AA167" s="1505" t="str">
        <f>IF(B167="","",IF(AD167="DQ","DQ",IF(Z167="TO","TO",IF(Z167="","",IF(Z167="NV","NV",IF((20-(Z167-$AA$3))&gt;0,(20-(Z167-$AA$3)),0))))))</f>
        <v/>
      </c>
      <c r="AB167" s="805" t="str">
        <f>IF(B167="","",IF(AA167="","",IF(C167="Female","",AA167)))</f>
        <v/>
      </c>
      <c r="AC167" s="805" t="str">
        <f>IF(B167="","",IF(AA167="","",IF(C167="Male","",AA167)))</f>
        <v/>
      </c>
      <c r="AD167" s="847"/>
    </row>
    <row r="168" spans="1:30" x14ac:dyDescent="0.2">
      <c r="A168" s="868"/>
      <c r="B168" s="1503"/>
      <c r="C168" s="1208"/>
      <c r="D168" s="1415"/>
      <c r="E168" s="862"/>
      <c r="F168" s="862"/>
      <c r="G168" s="16" t="s">
        <v>4</v>
      </c>
      <c r="H168" s="210"/>
      <c r="I168" s="211"/>
      <c r="J168" s="231"/>
      <c r="K168" s="171" t="str">
        <f t="shared" ref="K168:K171" si="122">IF($B$167="","",IF($H$167="TO","TO",IF(H168+I168+J168=0,"",(H168*60+I168+J168/100))))</f>
        <v/>
      </c>
      <c r="L168" s="52" t="str">
        <f>IF(B167="","",AVERAGE(K167:K171))</f>
        <v/>
      </c>
      <c r="M168" s="52" t="str">
        <f>IF(K168="","",ABS(K168-L168))</f>
        <v/>
      </c>
      <c r="N168" s="156" t="str">
        <f>IF(M168="","",RANK(M168,M167:M171))</f>
        <v/>
      </c>
      <c r="O168" s="157" t="str">
        <f t="shared" ref="O168:O171" si="123">IF(K168="","",IF(N168=1,"",K168))</f>
        <v/>
      </c>
      <c r="P168" s="53" t="str">
        <f>IF(B167="","",AVERAGE(O167:O171))</f>
        <v/>
      </c>
      <c r="Q168" s="53" t="str">
        <f>IF(O168="","",ABS(O168-P168))</f>
        <v/>
      </c>
      <c r="R168" s="158" t="str">
        <f>IF(Q168="","",RANK(Q168,Q167:Q171))</f>
        <v/>
      </c>
      <c r="S168" s="159" t="str">
        <f t="shared" ref="S168:S171" si="124">IF(Q168="","",IF(R168=1,"",K168))</f>
        <v/>
      </c>
      <c r="T168" s="54" t="str">
        <f>IF(B167="","",AVERAGE(S167:S171))</f>
        <v/>
      </c>
      <c r="U168" s="54" t="str">
        <f>IF(S168="","",ABS(S168-T168))</f>
        <v/>
      </c>
      <c r="V168" s="160" t="str">
        <f>IF(U168="","",RANK(U168,U167:U171))</f>
        <v/>
      </c>
      <c r="W168" s="161" t="str">
        <f t="shared" ref="W168:W171" si="125">IF(V168="","",IF(V168=1,"",S168))</f>
        <v/>
      </c>
      <c r="X168" s="55" t="str">
        <f>IF(B167="","",AVERAGE(W167:W171))</f>
        <v/>
      </c>
      <c r="Y168" s="162" t="str">
        <f>IF(B167="","",IF(L167&lt;0.5,L168,"NV"))</f>
        <v/>
      </c>
      <c r="Z168" s="806"/>
      <c r="AA168" s="1506"/>
      <c r="AB168" s="806"/>
      <c r="AC168" s="806"/>
      <c r="AD168" s="847"/>
    </row>
    <row r="169" spans="1:30" x14ac:dyDescent="0.2">
      <c r="A169" s="868"/>
      <c r="B169" s="1503"/>
      <c r="C169" s="1208"/>
      <c r="D169" s="1415"/>
      <c r="E169" s="862"/>
      <c r="F169" s="862"/>
      <c r="G169" s="16" t="s">
        <v>8</v>
      </c>
      <c r="H169" s="210"/>
      <c r="I169" s="211"/>
      <c r="J169" s="231"/>
      <c r="K169" s="171" t="str">
        <f t="shared" si="122"/>
        <v/>
      </c>
      <c r="L169" s="52"/>
      <c r="M169" s="52" t="str">
        <f>IF(K169="","",ABS(K169-L168))</f>
        <v/>
      </c>
      <c r="N169" s="156" t="str">
        <f>IF(M169="","",RANK(M169,M167:M171))</f>
        <v/>
      </c>
      <c r="O169" s="157" t="str">
        <f t="shared" si="123"/>
        <v/>
      </c>
      <c r="P169" s="53"/>
      <c r="Q169" s="53" t="str">
        <f>IF(O169="","",ABS(O169-P168))</f>
        <v/>
      </c>
      <c r="R169" s="158" t="str">
        <f>IF(Q169="","",RANK(Q169,Q167:Q171))</f>
        <v/>
      </c>
      <c r="S169" s="159" t="str">
        <f t="shared" si="124"/>
        <v/>
      </c>
      <c r="T169" s="54"/>
      <c r="U169" s="54" t="str">
        <f>IF(S169="","",ABS(S169-T168))</f>
        <v/>
      </c>
      <c r="V169" s="160" t="str">
        <f>IF(U169="","",RANK(U169,U167:U171))</f>
        <v/>
      </c>
      <c r="W169" s="161" t="str">
        <f t="shared" si="125"/>
        <v/>
      </c>
      <c r="X169" s="55"/>
      <c r="Y169" s="162" t="str">
        <f>IF(B167="","",IF(L167&lt;0.5,L168,IF(P167&lt;0.5,P168,"NV")))</f>
        <v/>
      </c>
      <c r="Z169" s="806"/>
      <c r="AA169" s="1506"/>
      <c r="AB169" s="806"/>
      <c r="AC169" s="806"/>
      <c r="AD169" s="847"/>
    </row>
    <row r="170" spans="1:30" x14ac:dyDescent="0.2">
      <c r="A170" s="868"/>
      <c r="B170" s="1503"/>
      <c r="C170" s="1208"/>
      <c r="D170" s="1415"/>
      <c r="E170" s="862"/>
      <c r="F170" s="862"/>
      <c r="G170" s="16" t="s">
        <v>5</v>
      </c>
      <c r="H170" s="210"/>
      <c r="I170" s="211"/>
      <c r="J170" s="231"/>
      <c r="K170" s="171" t="str">
        <f t="shared" si="122"/>
        <v/>
      </c>
      <c r="L170" s="52"/>
      <c r="M170" s="52" t="str">
        <f>IF(K170="","",ABS(K170-L168))</f>
        <v/>
      </c>
      <c r="N170" s="156" t="str">
        <f>IF(M170="","",RANK(M170,M167:M171))</f>
        <v/>
      </c>
      <c r="O170" s="157" t="str">
        <f t="shared" si="123"/>
        <v/>
      </c>
      <c r="P170" s="53"/>
      <c r="Q170" s="53" t="str">
        <f>IF(O170="","",ABS(O170-P168))</f>
        <v/>
      </c>
      <c r="R170" s="158" t="str">
        <f>IF(Q170="","",RANK(Q170,Q167:Q171))</f>
        <v/>
      </c>
      <c r="S170" s="159" t="str">
        <f t="shared" si="124"/>
        <v/>
      </c>
      <c r="T170" s="54"/>
      <c r="U170" s="54" t="str">
        <f>IF(S170="","",ABS(S170-T168))</f>
        <v/>
      </c>
      <c r="V170" s="160" t="str">
        <f>IF(U170="","",RANK(U170,U167:U171))</f>
        <v/>
      </c>
      <c r="W170" s="161" t="str">
        <f t="shared" si="125"/>
        <v/>
      </c>
      <c r="X170" s="55"/>
      <c r="Y170" s="162" t="str">
        <f>IF(B167="","",IF(P167=0,L168,IF(P167&lt;0.5,P168,IF(T167&lt;0.5,T168,"NV"))))</f>
        <v/>
      </c>
      <c r="Z170" s="806"/>
      <c r="AA170" s="1506"/>
      <c r="AB170" s="806"/>
      <c r="AC170" s="806"/>
      <c r="AD170" s="847"/>
    </row>
    <row r="171" spans="1:30" ht="16" thickBot="1" x14ac:dyDescent="0.25">
      <c r="A171" s="869"/>
      <c r="B171" s="1504"/>
      <c r="C171" s="1209"/>
      <c r="D171" s="1416"/>
      <c r="E171" s="863"/>
      <c r="F171" s="863"/>
      <c r="G171" s="46" t="s">
        <v>6</v>
      </c>
      <c r="H171" s="245"/>
      <c r="I171" s="246"/>
      <c r="J171" s="247"/>
      <c r="K171" s="194" t="str">
        <f t="shared" si="122"/>
        <v/>
      </c>
      <c r="L171" s="56"/>
      <c r="M171" s="56" t="str">
        <f>IF(K171="","",ABS(K171-L168))</f>
        <v/>
      </c>
      <c r="N171" s="164" t="str">
        <f>IF(M171="","",RANK(M171,M167:M171))</f>
        <v/>
      </c>
      <c r="O171" s="165" t="str">
        <f t="shared" si="123"/>
        <v/>
      </c>
      <c r="P171" s="57"/>
      <c r="Q171" s="57" t="str">
        <f>IF(O171="","",ABS(O171-P168))</f>
        <v/>
      </c>
      <c r="R171" s="166" t="str">
        <f>IF(Q171="","",RANK(Q171,Q167:Q171))</f>
        <v/>
      </c>
      <c r="S171" s="167" t="str">
        <f t="shared" si="124"/>
        <v/>
      </c>
      <c r="T171" s="58"/>
      <c r="U171" s="58" t="str">
        <f>IF(S171="","",ABS(S171-T168))</f>
        <v/>
      </c>
      <c r="V171" s="168" t="str">
        <f>IF(U171="","",RANK(U171,U167:U171))</f>
        <v/>
      </c>
      <c r="W171" s="169" t="str">
        <f t="shared" si="125"/>
        <v/>
      </c>
      <c r="X171" s="59"/>
      <c r="Y171" s="170" t="str">
        <f>IF(B167="","",IF(T167&lt;0.5,TRIMMEAN(K167:K171,0.4),IF(X167&lt;0.5,X168,"NV")))</f>
        <v/>
      </c>
      <c r="Z171" s="807"/>
      <c r="AA171" s="1507"/>
      <c r="AB171" s="807"/>
      <c r="AC171" s="807"/>
      <c r="AD171" s="847"/>
    </row>
    <row r="172" spans="1:30" x14ac:dyDescent="0.2">
      <c r="A172" s="1241" t="str">
        <f>IF(B172="","",INDEX('Names And Totals'!$A$9:$A$108,MATCH('Head to Head'!B172,'Names And Totals'!$B$9:$B$108,0)))</f>
        <v/>
      </c>
      <c r="B172" s="1496"/>
      <c r="C172" s="1215" t="str">
        <f>IF(B172="","",INDEX('Names And Totals'!$E$9:$E$108,MATCH('Head to Head'!B172,'Names And Totals'!$B$9:$B$108,0)))</f>
        <v/>
      </c>
      <c r="D172" s="1431" t="str">
        <f>IF(B172="","",IF(AA172="DQ","DQ",IF(AA172="TO","TO",IF(AA172="NV","NV",IF(AA172="","",RANK(AA172,$AA$12:$AA$507,0))))))</f>
        <v/>
      </c>
      <c r="E172" s="883" t="str">
        <f>IF(AB172="","",IF(AD172="DQ","DQ",IF(AB172="TO","TO",IF(Y172="","",RANK(AB172,$AB$12:$AB$507,0)))))</f>
        <v/>
      </c>
      <c r="F172" s="883" t="str">
        <f>IF(AC172="","",IF(AD172="DQ","DQ",IF(AC172="TO","TO",IF(Y172="","",RANK(AC172,$AC$12:$AC$507,0)))))</f>
        <v/>
      </c>
      <c r="G172" s="18" t="s">
        <v>7</v>
      </c>
      <c r="H172" s="235"/>
      <c r="I172" s="241"/>
      <c r="J172" s="236"/>
      <c r="K172" s="150" t="str">
        <f>IF($B$172="","",IF($H$172="TO","TO",IF(H172+I172+J172=0,"",(H172*60+I172+J172/100))))</f>
        <v/>
      </c>
      <c r="L172" s="60" t="str">
        <f>IF(B172="","",MAX(K172:K176)-MIN(K172:K176))</f>
        <v/>
      </c>
      <c r="M172" s="60" t="str">
        <f>IF(K172="","",ABS(K172-L173))</f>
        <v/>
      </c>
      <c r="N172" s="151" t="str">
        <f>IF(M172="","",RANK(M172,M172:M176))</f>
        <v/>
      </c>
      <c r="O172" s="60" t="str">
        <f>IF(K172="","",IF(N172=1,"",K172))</f>
        <v/>
      </c>
      <c r="P172" s="62" t="str">
        <f>IF(B172="","",MAX(O172:O176)-MIN(O172:O176))</f>
        <v/>
      </c>
      <c r="Q172" s="62" t="str">
        <f>IF(O172="","",ABS(O172-P173))</f>
        <v/>
      </c>
      <c r="R172" s="152" t="str">
        <f>IF(Q172="","",RANK(Q172,Q172:Q176))</f>
        <v/>
      </c>
      <c r="S172" s="62" t="str">
        <f>IF(Q172="","",IF(R172=1,"",K172))</f>
        <v/>
      </c>
      <c r="T172" s="63" t="str">
        <f>IF(B172="","",MAX(S172:S176)-MIN(S172:S176))</f>
        <v/>
      </c>
      <c r="U172" s="63" t="str">
        <f>IF(S172="","",ABS(S172-T173))</f>
        <v/>
      </c>
      <c r="V172" s="153" t="str">
        <f>IF(U172="","",RANK(U172,U172:U176))</f>
        <v/>
      </c>
      <c r="W172" s="63" t="str">
        <f>IF(V172="","",IF(V172=1,"",S172))</f>
        <v/>
      </c>
      <c r="X172" s="64" t="str">
        <f>IF(B172="","",MAX(W172:W176)-MIN(W172:W176))</f>
        <v/>
      </c>
      <c r="Y172" s="154" t="str">
        <f>IF(B172="","",K172)</f>
        <v/>
      </c>
      <c r="Z172" s="802" t="str">
        <f>IF(B172="","",IF(AD172="DQ","DQ",IF(K172="TO","TO",IF(K172="","",IF(K173="",Y172,IF(K174="",Y173,IF(K175="",Y174,IF(K176="",Y175,Y176))))))))</f>
        <v/>
      </c>
      <c r="AA172" s="1499" t="str">
        <f>IF(B172="","",IF(AD172="DQ","DQ",IF(Z172="TO","TO",IF(Z172="","",IF(Z172="NV","NV",IF((20-(Z172-$AA$3))&gt;0,(20-(Z172-$AA$3)),0))))))</f>
        <v/>
      </c>
      <c r="AB172" s="802" t="str">
        <f>IF(B172="","",IF(AA172="","",IF(C172="Female","",AA172)))</f>
        <v/>
      </c>
      <c r="AC172" s="802" t="str">
        <f>IF(B172="","",IF(AA172="","",IF(C172="Male","",AA172)))</f>
        <v/>
      </c>
      <c r="AD172" s="1018"/>
    </row>
    <row r="173" spans="1:30" x14ac:dyDescent="0.2">
      <c r="A173" s="871"/>
      <c r="B173" s="1497"/>
      <c r="C173" s="1216"/>
      <c r="D173" s="859"/>
      <c r="E173" s="884"/>
      <c r="F173" s="884"/>
      <c r="G173" s="13" t="s">
        <v>4</v>
      </c>
      <c r="H173" s="208"/>
      <c r="I173" s="209"/>
      <c r="J173" s="227"/>
      <c r="K173" s="155" t="str">
        <f t="shared" ref="K173:K176" si="126">IF($B$172="","",IF($H$172="TO","TO",IF(H173+I173+J173=0,"",(H173*60+I173+J173/100))))</f>
        <v/>
      </c>
      <c r="L173" s="52" t="str">
        <f>IF(B172="","",AVERAGE(K172:K176))</f>
        <v/>
      </c>
      <c r="M173" s="52" t="str">
        <f>IF(K173="","",ABS(K173-L173))</f>
        <v/>
      </c>
      <c r="N173" s="156" t="str">
        <f>IF(M173="","",RANK(M173,M172:M176))</f>
        <v/>
      </c>
      <c r="O173" s="157" t="str">
        <f t="shared" ref="O173:O176" si="127">IF(K173="","",IF(N173=1,"",K173))</f>
        <v/>
      </c>
      <c r="P173" s="53" t="str">
        <f>IF(B172="","",AVERAGE(O172:O176))</f>
        <v/>
      </c>
      <c r="Q173" s="53" t="str">
        <f>IF(O173="","",ABS(O173-P173))</f>
        <v/>
      </c>
      <c r="R173" s="158" t="str">
        <f>IF(Q173="","",RANK(Q173,Q172:Q176))</f>
        <v/>
      </c>
      <c r="S173" s="159" t="str">
        <f t="shared" ref="S173:S176" si="128">IF(Q173="","",IF(R173=1,"",K173))</f>
        <v/>
      </c>
      <c r="T173" s="54" t="str">
        <f>IF(B172="","",AVERAGE(S172:S176))</f>
        <v/>
      </c>
      <c r="U173" s="54" t="str">
        <f>IF(S173="","",ABS(S173-T173))</f>
        <v/>
      </c>
      <c r="V173" s="160" t="str">
        <f>IF(U173="","",RANK(U173,U172:U176))</f>
        <v/>
      </c>
      <c r="W173" s="161" t="str">
        <f t="shared" ref="W173:W176" si="129">IF(V173="","",IF(V173=1,"",S173))</f>
        <v/>
      </c>
      <c r="X173" s="55" t="str">
        <f>IF(B172="","",AVERAGE(W172:W176))</f>
        <v/>
      </c>
      <c r="Y173" s="162" t="str">
        <f>IF(B172="","",IF(L172&lt;0.5,L173,"NV"))</f>
        <v/>
      </c>
      <c r="Z173" s="803"/>
      <c r="AA173" s="1500"/>
      <c r="AB173" s="803"/>
      <c r="AC173" s="803"/>
      <c r="AD173" s="1019"/>
    </row>
    <row r="174" spans="1:30" x14ac:dyDescent="0.2">
      <c r="A174" s="871"/>
      <c r="B174" s="1497"/>
      <c r="C174" s="1216"/>
      <c r="D174" s="859"/>
      <c r="E174" s="884"/>
      <c r="F174" s="884"/>
      <c r="G174" s="13" t="s">
        <v>8</v>
      </c>
      <c r="H174" s="208"/>
      <c r="I174" s="209"/>
      <c r="J174" s="227"/>
      <c r="K174" s="155" t="str">
        <f t="shared" si="126"/>
        <v/>
      </c>
      <c r="L174" s="52"/>
      <c r="M174" s="52" t="str">
        <f>IF(K174="","",ABS(K174-L173))</f>
        <v/>
      </c>
      <c r="N174" s="156" t="str">
        <f>IF(M174="","",RANK(M174,M172:M176))</f>
        <v/>
      </c>
      <c r="O174" s="157" t="str">
        <f t="shared" si="127"/>
        <v/>
      </c>
      <c r="P174" s="53"/>
      <c r="Q174" s="53" t="str">
        <f>IF(O174="","",ABS(O174-P173))</f>
        <v/>
      </c>
      <c r="R174" s="158" t="str">
        <f>IF(Q174="","",RANK(Q174,Q172:Q176))</f>
        <v/>
      </c>
      <c r="S174" s="159" t="str">
        <f t="shared" si="128"/>
        <v/>
      </c>
      <c r="T174" s="54"/>
      <c r="U174" s="54" t="str">
        <f>IF(S174="","",ABS(S174-T173))</f>
        <v/>
      </c>
      <c r="V174" s="160" t="str">
        <f>IF(U174="","",RANK(U174,U172:U176))</f>
        <v/>
      </c>
      <c r="W174" s="161" t="str">
        <f t="shared" si="129"/>
        <v/>
      </c>
      <c r="X174" s="55"/>
      <c r="Y174" s="162" t="str">
        <f>IF(B172="","",IF(L172&lt;0.5,L173,IF(P172&lt;0.5,P173,"NV")))</f>
        <v/>
      </c>
      <c r="Z174" s="803"/>
      <c r="AA174" s="1500"/>
      <c r="AB174" s="803"/>
      <c r="AC174" s="803"/>
      <c r="AD174" s="1019"/>
    </row>
    <row r="175" spans="1:30" x14ac:dyDescent="0.2">
      <c r="A175" s="871"/>
      <c r="B175" s="1497"/>
      <c r="C175" s="1216"/>
      <c r="D175" s="859"/>
      <c r="E175" s="884"/>
      <c r="F175" s="884"/>
      <c r="G175" s="13" t="s">
        <v>5</v>
      </c>
      <c r="H175" s="208"/>
      <c r="I175" s="209"/>
      <c r="J175" s="227"/>
      <c r="K175" s="155" t="str">
        <f t="shared" si="126"/>
        <v/>
      </c>
      <c r="L175" s="52"/>
      <c r="M175" s="52" t="str">
        <f>IF(K175="","",ABS(K175-L173))</f>
        <v/>
      </c>
      <c r="N175" s="156" t="str">
        <f>IF(M175="","",RANK(M175,M172:M176))</f>
        <v/>
      </c>
      <c r="O175" s="157" t="str">
        <f t="shared" si="127"/>
        <v/>
      </c>
      <c r="P175" s="53"/>
      <c r="Q175" s="53" t="str">
        <f>IF(O175="","",ABS(O175-P173))</f>
        <v/>
      </c>
      <c r="R175" s="158" t="str">
        <f>IF(Q175="","",RANK(Q175,Q172:Q176))</f>
        <v/>
      </c>
      <c r="S175" s="159" t="str">
        <f t="shared" si="128"/>
        <v/>
      </c>
      <c r="T175" s="54"/>
      <c r="U175" s="54" t="str">
        <f>IF(S175="","",ABS(S175-T173))</f>
        <v/>
      </c>
      <c r="V175" s="160" t="str">
        <f>IF(U175="","",RANK(U175,U172:U176))</f>
        <v/>
      </c>
      <c r="W175" s="161" t="str">
        <f t="shared" si="129"/>
        <v/>
      </c>
      <c r="X175" s="55"/>
      <c r="Y175" s="162" t="str">
        <f>IF(B172="","",IF(P172=0,L173,IF(P172&lt;0.5,P173,IF(T172&lt;0.5,T173,"NV"))))</f>
        <v/>
      </c>
      <c r="Z175" s="803"/>
      <c r="AA175" s="1500"/>
      <c r="AB175" s="803"/>
      <c r="AC175" s="803"/>
      <c r="AD175" s="1019"/>
    </row>
    <row r="176" spans="1:30" ht="16" thickBot="1" x14ac:dyDescent="0.25">
      <c r="A176" s="879"/>
      <c r="B176" s="1498"/>
      <c r="C176" s="1217"/>
      <c r="D176" s="1419"/>
      <c r="E176" s="885"/>
      <c r="F176" s="885"/>
      <c r="G176" s="19" t="s">
        <v>6</v>
      </c>
      <c r="H176" s="212"/>
      <c r="I176" s="213"/>
      <c r="J176" s="242"/>
      <c r="K176" s="163" t="str">
        <f t="shared" si="126"/>
        <v/>
      </c>
      <c r="L176" s="56"/>
      <c r="M176" s="56" t="str">
        <f>IF(K176="","",ABS(K176-L173))</f>
        <v/>
      </c>
      <c r="N176" s="164" t="str">
        <f>IF(M176="","",RANK(M176,M172:M176))</f>
        <v/>
      </c>
      <c r="O176" s="165" t="str">
        <f t="shared" si="127"/>
        <v/>
      </c>
      <c r="P176" s="57"/>
      <c r="Q176" s="57" t="str">
        <f>IF(O176="","",ABS(O176-P173))</f>
        <v/>
      </c>
      <c r="R176" s="166" t="str">
        <f>IF(Q176="","",RANK(Q176,Q172:Q176))</f>
        <v/>
      </c>
      <c r="S176" s="167" t="str">
        <f t="shared" si="128"/>
        <v/>
      </c>
      <c r="T176" s="58"/>
      <c r="U176" s="58" t="str">
        <f>IF(S176="","",ABS(S176-T173))</f>
        <v/>
      </c>
      <c r="V176" s="168" t="str">
        <f>IF(U176="","",RANK(U176,U172:U176))</f>
        <v/>
      </c>
      <c r="W176" s="169" t="str">
        <f t="shared" si="129"/>
        <v/>
      </c>
      <c r="X176" s="59"/>
      <c r="Y176" s="170" t="str">
        <f>IF(B172="","",IF(T172&lt;0.5,TRIMMEAN(K172:K176,0.4),IF(X172&lt;0.5,X173,"NV")))</f>
        <v/>
      </c>
      <c r="Z176" s="804"/>
      <c r="AA176" s="1501"/>
      <c r="AB176" s="804"/>
      <c r="AC176" s="804"/>
      <c r="AD176" s="1020"/>
    </row>
    <row r="177" spans="1:30" x14ac:dyDescent="0.2">
      <c r="A177" s="867" t="str">
        <f>IF(B177="","",INDEX('Names And Totals'!$A$9:$A$108,MATCH('Head to Head'!B177,'Names And Totals'!$B$9:$B$108,0)))</f>
        <v/>
      </c>
      <c r="B177" s="1502"/>
      <c r="C177" s="1207" t="str">
        <f>IF(B177="","",INDEX('Names And Totals'!$E$9:$E$108,MATCH('Head to Head'!B177,'Names And Totals'!$B$9:$B$108,0)))</f>
        <v/>
      </c>
      <c r="D177" s="1414" t="str">
        <f>IF(B177="","",IF(AA177="DQ","DQ",IF(AA177="TO","TO",IF(AA177="NV","NV",IF(AA177="","",RANK(AA177,$AA$12:$AA$507,0))))))</f>
        <v/>
      </c>
      <c r="E177" s="861" t="str">
        <f>IF(AB177="","",IF(AD177="DQ","DQ",IF(AB177="TO","TO",IF(Y177="","",RANK(AB177,$AB$12:$AB$507,0)))))</f>
        <v/>
      </c>
      <c r="F177" s="861" t="str">
        <f>IF(AC177="","",IF(AD177="DQ","DQ",IF(AC177="TO","TO",IF(Y177="","",RANK(AC177,$AC$12:$AC$507,0)))))</f>
        <v/>
      </c>
      <c r="G177" s="47" t="s">
        <v>7</v>
      </c>
      <c r="H177" s="243"/>
      <c r="I177" s="240"/>
      <c r="J177" s="244"/>
      <c r="K177" s="193" t="str">
        <f>IF($B$177="","",IF($H$177="TO","TO",IF(H177+I177+J177=0,"",(H177*60+I177+J177/100))))</f>
        <v/>
      </c>
      <c r="L177" s="60" t="str">
        <f>IF(B177="","",MAX(K177:K181)-MIN(K177:K181))</f>
        <v/>
      </c>
      <c r="M177" s="60" t="str">
        <f>IF(K177="","",ABS(K177-L178))</f>
        <v/>
      </c>
      <c r="N177" s="151" t="str">
        <f>IF(M177="","",RANK(M177,M177:M181))</f>
        <v/>
      </c>
      <c r="O177" s="60" t="str">
        <f>IF(K177="","",IF(N177=1,"",K177))</f>
        <v/>
      </c>
      <c r="P177" s="62" t="str">
        <f>IF(B177="","",MAX(O177:O181)-MIN(O177:O181))</f>
        <v/>
      </c>
      <c r="Q177" s="62" t="str">
        <f>IF(O177="","",ABS(O177-P178))</f>
        <v/>
      </c>
      <c r="R177" s="152" t="str">
        <f>IF(Q177="","",RANK(Q177,Q177:Q181))</f>
        <v/>
      </c>
      <c r="S177" s="62" t="str">
        <f>IF(Q177="","",IF(R177=1,"",K177))</f>
        <v/>
      </c>
      <c r="T177" s="63" t="str">
        <f>IF(B177="","",MAX(S177:S181)-MIN(S177:S181))</f>
        <v/>
      </c>
      <c r="U177" s="63" t="str">
        <f>IF(S177="","",ABS(S177-T178))</f>
        <v/>
      </c>
      <c r="V177" s="153" t="str">
        <f>IF(U177="","",RANK(U177,U177:U181))</f>
        <v/>
      </c>
      <c r="W177" s="63" t="str">
        <f>IF(V177="","",IF(V177=1,"",S177))</f>
        <v/>
      </c>
      <c r="X177" s="64" t="str">
        <f>IF(B177="","",MAX(W177:W181)-MIN(W177:W181))</f>
        <v/>
      </c>
      <c r="Y177" s="154" t="str">
        <f>IF(B177="","",K177)</f>
        <v/>
      </c>
      <c r="Z177" s="805" t="str">
        <f>IF(B177="","",IF(AD177="DQ","DQ",IF(K177="TO","TO",IF(K177="","",IF(K178="",Y177,IF(K179="",Y178,IF(K180="",Y179,IF(K181="",Y180,Y181))))))))</f>
        <v/>
      </c>
      <c r="AA177" s="1505" t="str">
        <f>IF(B177="","",IF(AD177="DQ","DQ",IF(Z177="TO","TO",IF(Z177="","",IF(Z177="NV","NV",IF((20-(Z177-$AA$3))&gt;0,(20-(Z177-$AA$3)),0))))))</f>
        <v/>
      </c>
      <c r="AB177" s="805" t="str">
        <f>IF(B177="","",IF(AA177="","",IF(C177="Female","",AA177)))</f>
        <v/>
      </c>
      <c r="AC177" s="805" t="str">
        <f>IF(B177="","",IF(AA177="","",IF(C177="Male","",AA177)))</f>
        <v/>
      </c>
      <c r="AD177" s="847"/>
    </row>
    <row r="178" spans="1:30" x14ac:dyDescent="0.2">
      <c r="A178" s="868"/>
      <c r="B178" s="1503"/>
      <c r="C178" s="1208"/>
      <c r="D178" s="1415"/>
      <c r="E178" s="862"/>
      <c r="F178" s="862"/>
      <c r="G178" s="16" t="s">
        <v>4</v>
      </c>
      <c r="H178" s="210"/>
      <c r="I178" s="211"/>
      <c r="J178" s="231"/>
      <c r="K178" s="171" t="str">
        <f t="shared" ref="K178:K181" si="130">IF($B$177="","",IF($H$177="TO","TO",IF(H178+I178+J178=0,"",(H178*60+I178+J178/100))))</f>
        <v/>
      </c>
      <c r="L178" s="52" t="str">
        <f>IF(B177="","",AVERAGE(K177:K181))</f>
        <v/>
      </c>
      <c r="M178" s="52" t="str">
        <f>IF(K178="","",ABS(K178-L178))</f>
        <v/>
      </c>
      <c r="N178" s="156" t="str">
        <f>IF(M178="","",RANK(M178,M177:M181))</f>
        <v/>
      </c>
      <c r="O178" s="157" t="str">
        <f t="shared" ref="O178:O181" si="131">IF(K178="","",IF(N178=1,"",K178))</f>
        <v/>
      </c>
      <c r="P178" s="53" t="str">
        <f>IF(B177="","",AVERAGE(O177:O181))</f>
        <v/>
      </c>
      <c r="Q178" s="53" t="str">
        <f>IF(O178="","",ABS(O178-P178))</f>
        <v/>
      </c>
      <c r="R178" s="158" t="str">
        <f>IF(Q178="","",RANK(Q178,Q177:Q181))</f>
        <v/>
      </c>
      <c r="S178" s="159" t="str">
        <f t="shared" ref="S178:S181" si="132">IF(Q178="","",IF(R178=1,"",K178))</f>
        <v/>
      </c>
      <c r="T178" s="54" t="str">
        <f>IF(B177="","",AVERAGE(S177:S181))</f>
        <v/>
      </c>
      <c r="U178" s="54" t="str">
        <f>IF(S178="","",ABS(S178-T178))</f>
        <v/>
      </c>
      <c r="V178" s="160" t="str">
        <f>IF(U178="","",RANK(U178,U177:U181))</f>
        <v/>
      </c>
      <c r="W178" s="161" t="str">
        <f t="shared" ref="W178:W181" si="133">IF(V178="","",IF(V178=1,"",S178))</f>
        <v/>
      </c>
      <c r="X178" s="55" t="str">
        <f>IF(B177="","",AVERAGE(W177:W181))</f>
        <v/>
      </c>
      <c r="Y178" s="162" t="str">
        <f>IF(B177="","",IF(L177&lt;0.5,L178,"NV"))</f>
        <v/>
      </c>
      <c r="Z178" s="806"/>
      <c r="AA178" s="1506"/>
      <c r="AB178" s="806"/>
      <c r="AC178" s="806"/>
      <c r="AD178" s="847"/>
    </row>
    <row r="179" spans="1:30" x14ac:dyDescent="0.2">
      <c r="A179" s="868"/>
      <c r="B179" s="1503"/>
      <c r="C179" s="1208"/>
      <c r="D179" s="1415"/>
      <c r="E179" s="862"/>
      <c r="F179" s="862"/>
      <c r="G179" s="16" t="s">
        <v>8</v>
      </c>
      <c r="H179" s="210"/>
      <c r="I179" s="211"/>
      <c r="J179" s="231"/>
      <c r="K179" s="171" t="str">
        <f t="shared" si="130"/>
        <v/>
      </c>
      <c r="L179" s="52"/>
      <c r="M179" s="52" t="str">
        <f>IF(K179="","",ABS(K179-L178))</f>
        <v/>
      </c>
      <c r="N179" s="156" t="str">
        <f>IF(M179="","",RANK(M179,M177:M181))</f>
        <v/>
      </c>
      <c r="O179" s="157" t="str">
        <f t="shared" si="131"/>
        <v/>
      </c>
      <c r="P179" s="53"/>
      <c r="Q179" s="53" t="str">
        <f>IF(O179="","",ABS(O179-P178))</f>
        <v/>
      </c>
      <c r="R179" s="158" t="str">
        <f>IF(Q179="","",RANK(Q179,Q177:Q181))</f>
        <v/>
      </c>
      <c r="S179" s="159" t="str">
        <f t="shared" si="132"/>
        <v/>
      </c>
      <c r="T179" s="54"/>
      <c r="U179" s="54" t="str">
        <f>IF(S179="","",ABS(S179-T178))</f>
        <v/>
      </c>
      <c r="V179" s="160" t="str">
        <f>IF(U179="","",RANK(U179,U177:U181))</f>
        <v/>
      </c>
      <c r="W179" s="161" t="str">
        <f t="shared" si="133"/>
        <v/>
      </c>
      <c r="X179" s="55"/>
      <c r="Y179" s="162" t="str">
        <f>IF(B177="","",IF(L177&lt;0.5,L178,IF(P177&lt;0.5,P178,"NV")))</f>
        <v/>
      </c>
      <c r="Z179" s="806"/>
      <c r="AA179" s="1506"/>
      <c r="AB179" s="806"/>
      <c r="AC179" s="806"/>
      <c r="AD179" s="847"/>
    </row>
    <row r="180" spans="1:30" x14ac:dyDescent="0.2">
      <c r="A180" s="868"/>
      <c r="B180" s="1503"/>
      <c r="C180" s="1208"/>
      <c r="D180" s="1415"/>
      <c r="E180" s="862"/>
      <c r="F180" s="862"/>
      <c r="G180" s="16" t="s">
        <v>5</v>
      </c>
      <c r="H180" s="210"/>
      <c r="I180" s="211"/>
      <c r="J180" s="231"/>
      <c r="K180" s="171" t="str">
        <f t="shared" si="130"/>
        <v/>
      </c>
      <c r="L180" s="52"/>
      <c r="M180" s="52" t="str">
        <f>IF(K180="","",ABS(K180-L178))</f>
        <v/>
      </c>
      <c r="N180" s="156" t="str">
        <f>IF(M180="","",RANK(M180,M177:M181))</f>
        <v/>
      </c>
      <c r="O180" s="157" t="str">
        <f t="shared" si="131"/>
        <v/>
      </c>
      <c r="P180" s="53"/>
      <c r="Q180" s="53" t="str">
        <f>IF(O180="","",ABS(O180-P178))</f>
        <v/>
      </c>
      <c r="R180" s="158" t="str">
        <f>IF(Q180="","",RANK(Q180,Q177:Q181))</f>
        <v/>
      </c>
      <c r="S180" s="159" t="str">
        <f t="shared" si="132"/>
        <v/>
      </c>
      <c r="T180" s="54"/>
      <c r="U180" s="54" t="str">
        <f>IF(S180="","",ABS(S180-T178))</f>
        <v/>
      </c>
      <c r="V180" s="160" t="str">
        <f>IF(U180="","",RANK(U180,U177:U181))</f>
        <v/>
      </c>
      <c r="W180" s="161" t="str">
        <f t="shared" si="133"/>
        <v/>
      </c>
      <c r="X180" s="55"/>
      <c r="Y180" s="162" t="str">
        <f>IF(B177="","",IF(P177=0,L178,IF(P177&lt;0.5,P178,IF(T177&lt;0.5,T178,"NV"))))</f>
        <v/>
      </c>
      <c r="Z180" s="806"/>
      <c r="AA180" s="1506"/>
      <c r="AB180" s="806"/>
      <c r="AC180" s="806"/>
      <c r="AD180" s="847"/>
    </row>
    <row r="181" spans="1:30" ht="16" thickBot="1" x14ac:dyDescent="0.25">
      <c r="A181" s="869"/>
      <c r="B181" s="1504"/>
      <c r="C181" s="1209"/>
      <c r="D181" s="1416"/>
      <c r="E181" s="863"/>
      <c r="F181" s="863"/>
      <c r="G181" s="46" t="s">
        <v>6</v>
      </c>
      <c r="H181" s="245"/>
      <c r="I181" s="246"/>
      <c r="J181" s="247"/>
      <c r="K181" s="194" t="str">
        <f t="shared" si="130"/>
        <v/>
      </c>
      <c r="L181" s="56"/>
      <c r="M181" s="56" t="str">
        <f>IF(K181="","",ABS(K181-L178))</f>
        <v/>
      </c>
      <c r="N181" s="164" t="str">
        <f>IF(M181="","",RANK(M181,M177:M181))</f>
        <v/>
      </c>
      <c r="O181" s="165" t="str">
        <f t="shared" si="131"/>
        <v/>
      </c>
      <c r="P181" s="57"/>
      <c r="Q181" s="57" t="str">
        <f>IF(O181="","",ABS(O181-P178))</f>
        <v/>
      </c>
      <c r="R181" s="166" t="str">
        <f>IF(Q181="","",RANK(Q181,Q177:Q181))</f>
        <v/>
      </c>
      <c r="S181" s="167" t="str">
        <f t="shared" si="132"/>
        <v/>
      </c>
      <c r="T181" s="58"/>
      <c r="U181" s="58" t="str">
        <f>IF(S181="","",ABS(S181-T178))</f>
        <v/>
      </c>
      <c r="V181" s="168" t="str">
        <f>IF(U181="","",RANK(U181,U177:U181))</f>
        <v/>
      </c>
      <c r="W181" s="169" t="str">
        <f t="shared" si="133"/>
        <v/>
      </c>
      <c r="X181" s="59"/>
      <c r="Y181" s="170" t="str">
        <f>IF(B177="","",IF(T177&lt;0.5,TRIMMEAN(K177:K181,0.4),IF(X177&lt;0.5,X178,"NV")))</f>
        <v/>
      </c>
      <c r="Z181" s="807"/>
      <c r="AA181" s="1507"/>
      <c r="AB181" s="807"/>
      <c r="AC181" s="807"/>
      <c r="AD181" s="847"/>
    </row>
    <row r="182" spans="1:30" x14ac:dyDescent="0.2">
      <c r="A182" s="1241" t="str">
        <f>IF(B182="","",INDEX('Names And Totals'!$A$9:$A$108,MATCH('Head to Head'!B182,'Names And Totals'!$B$9:$B$108,0)))</f>
        <v/>
      </c>
      <c r="B182" s="1496"/>
      <c r="C182" s="1215" t="str">
        <f>IF(B182="","",INDEX('Names And Totals'!$E$9:$E$108,MATCH('Head to Head'!B182,'Names And Totals'!$B$9:$B$108,0)))</f>
        <v/>
      </c>
      <c r="D182" s="1431" t="str">
        <f>IF(B182="","",IF(AA182="DQ","DQ",IF(AA182="TO","TO",IF(AA182="NV","NV",IF(AA182="","",RANK(AA182,$AA$12:$AA$507,0))))))</f>
        <v/>
      </c>
      <c r="E182" s="883" t="str">
        <f>IF(AB182="","",IF(AD182="DQ","DQ",IF(AB182="TO","TO",IF(Y182="","",RANK(AB182,$AB$12:$AB$507,0)))))</f>
        <v/>
      </c>
      <c r="F182" s="883" t="str">
        <f>IF(AC182="","",IF(AD182="DQ","DQ",IF(AC182="TO","TO",IF(Y182="","",RANK(AC182,$AC$12:$AC$507,0)))))</f>
        <v/>
      </c>
      <c r="G182" s="18" t="s">
        <v>7</v>
      </c>
      <c r="H182" s="235"/>
      <c r="I182" s="241"/>
      <c r="J182" s="236"/>
      <c r="K182" s="150" t="str">
        <f>IF($B$182="","",IF($H$182="TO","TO",IF(H182+I182+J182=0,"",(H182*60+I182+J182/100))))</f>
        <v/>
      </c>
      <c r="L182" s="60" t="str">
        <f>IF(B182="","",MAX(K182:K186)-MIN(K182:K186))</f>
        <v/>
      </c>
      <c r="M182" s="60" t="str">
        <f>IF(K182="","",ABS(K182-L183))</f>
        <v/>
      </c>
      <c r="N182" s="151" t="str">
        <f>IF(M182="","",RANK(M182,M182:M186))</f>
        <v/>
      </c>
      <c r="O182" s="60" t="str">
        <f>IF(K182="","",IF(N182=1,"",K182))</f>
        <v/>
      </c>
      <c r="P182" s="62" t="str">
        <f>IF(B182="","",MAX(O182:O186)-MIN(O182:O186))</f>
        <v/>
      </c>
      <c r="Q182" s="62" t="str">
        <f>IF(O182="","",ABS(O182-P183))</f>
        <v/>
      </c>
      <c r="R182" s="152" t="str">
        <f>IF(Q182="","",RANK(Q182,Q182:Q186))</f>
        <v/>
      </c>
      <c r="S182" s="62" t="str">
        <f>IF(Q182="","",IF(R182=1,"",K182))</f>
        <v/>
      </c>
      <c r="T182" s="63" t="str">
        <f>IF(B182="","",MAX(S182:S186)-MIN(S182:S186))</f>
        <v/>
      </c>
      <c r="U182" s="63" t="str">
        <f>IF(S182="","",ABS(S182-T183))</f>
        <v/>
      </c>
      <c r="V182" s="153" t="str">
        <f>IF(U182="","",RANK(U182,U182:U186))</f>
        <v/>
      </c>
      <c r="W182" s="63" t="str">
        <f>IF(V182="","",IF(V182=1,"",S182))</f>
        <v/>
      </c>
      <c r="X182" s="64" t="str">
        <f>IF(B182="","",MAX(W182:W186)-MIN(W182:W186))</f>
        <v/>
      </c>
      <c r="Y182" s="154" t="str">
        <f>IF(B182="","",K182)</f>
        <v/>
      </c>
      <c r="Z182" s="802" t="str">
        <f>IF(B182="","",IF(AD182="DQ","DQ",IF(K182="TO","TO",IF(K182="","",IF(K183="",Y182,IF(K184="",Y183,IF(K185="",Y184,IF(K186="",Y185,Y186))))))))</f>
        <v/>
      </c>
      <c r="AA182" s="1499" t="str">
        <f>IF(B182="","",IF(AD182="DQ","DQ",IF(Z182="TO","TO",IF(Z182="","",IF(Z182="NV","NV",IF((20-(Z182-$AA$3))&gt;0,(20-(Z182-$AA$3)),0))))))</f>
        <v/>
      </c>
      <c r="AB182" s="802" t="str">
        <f>IF(B182="","",IF(AA182="","",IF(C182="Female","",AA182)))</f>
        <v/>
      </c>
      <c r="AC182" s="802" t="str">
        <f>IF(B182="","",IF(AA182="","",IF(C182="Male","",AA182)))</f>
        <v/>
      </c>
      <c r="AD182" s="1018"/>
    </row>
    <row r="183" spans="1:30" x14ac:dyDescent="0.2">
      <c r="A183" s="871"/>
      <c r="B183" s="1497"/>
      <c r="C183" s="1216"/>
      <c r="D183" s="859"/>
      <c r="E183" s="884"/>
      <c r="F183" s="884"/>
      <c r="G183" s="13" t="s">
        <v>4</v>
      </c>
      <c r="H183" s="208"/>
      <c r="I183" s="209"/>
      <c r="J183" s="227"/>
      <c r="K183" s="155" t="str">
        <f t="shared" ref="K183:K186" si="134">IF($B$182="","",IF($H$182="TO","TO",IF(H183+I183+J183=0,"",(H183*60+I183+J183/100))))</f>
        <v/>
      </c>
      <c r="L183" s="52" t="str">
        <f>IF(B182="","",AVERAGE(K182:K186))</f>
        <v/>
      </c>
      <c r="M183" s="52" t="str">
        <f>IF(K183="","",ABS(K183-L183))</f>
        <v/>
      </c>
      <c r="N183" s="156" t="str">
        <f>IF(M183="","",RANK(M183,M182:M186))</f>
        <v/>
      </c>
      <c r="O183" s="157" t="str">
        <f t="shared" ref="O183:O186" si="135">IF(K183="","",IF(N183=1,"",K183))</f>
        <v/>
      </c>
      <c r="P183" s="53" t="str">
        <f>IF(B182="","",AVERAGE(O182:O186))</f>
        <v/>
      </c>
      <c r="Q183" s="53" t="str">
        <f>IF(O183="","",ABS(O183-P183))</f>
        <v/>
      </c>
      <c r="R183" s="158" t="str">
        <f>IF(Q183="","",RANK(Q183,Q182:Q186))</f>
        <v/>
      </c>
      <c r="S183" s="159" t="str">
        <f t="shared" ref="S183:S186" si="136">IF(Q183="","",IF(R183=1,"",K183))</f>
        <v/>
      </c>
      <c r="T183" s="54" t="str">
        <f>IF(B182="","",AVERAGE(S182:S186))</f>
        <v/>
      </c>
      <c r="U183" s="54" t="str">
        <f>IF(S183="","",ABS(S183-T183))</f>
        <v/>
      </c>
      <c r="V183" s="160" t="str">
        <f>IF(U183="","",RANK(U183,U182:U186))</f>
        <v/>
      </c>
      <c r="W183" s="161" t="str">
        <f t="shared" ref="W183:W186" si="137">IF(V183="","",IF(V183=1,"",S183))</f>
        <v/>
      </c>
      <c r="X183" s="55" t="str">
        <f>IF(B182="","",AVERAGE(W182:W186))</f>
        <v/>
      </c>
      <c r="Y183" s="162" t="str">
        <f>IF(B182="","",IF(L182&lt;0.5,L183,"NV"))</f>
        <v/>
      </c>
      <c r="Z183" s="803"/>
      <c r="AA183" s="1500"/>
      <c r="AB183" s="803"/>
      <c r="AC183" s="803"/>
      <c r="AD183" s="1019"/>
    </row>
    <row r="184" spans="1:30" x14ac:dyDescent="0.2">
      <c r="A184" s="871"/>
      <c r="B184" s="1497"/>
      <c r="C184" s="1216"/>
      <c r="D184" s="859"/>
      <c r="E184" s="884"/>
      <c r="F184" s="884"/>
      <c r="G184" s="13" t="s">
        <v>8</v>
      </c>
      <c r="H184" s="208"/>
      <c r="I184" s="209"/>
      <c r="J184" s="227"/>
      <c r="K184" s="155" t="str">
        <f t="shared" si="134"/>
        <v/>
      </c>
      <c r="L184" s="52"/>
      <c r="M184" s="52" t="str">
        <f>IF(K184="","",ABS(K184-L183))</f>
        <v/>
      </c>
      <c r="N184" s="156" t="str">
        <f>IF(M184="","",RANK(M184,M182:M186))</f>
        <v/>
      </c>
      <c r="O184" s="157" t="str">
        <f t="shared" si="135"/>
        <v/>
      </c>
      <c r="P184" s="53"/>
      <c r="Q184" s="53" t="str">
        <f>IF(O184="","",ABS(O184-P183))</f>
        <v/>
      </c>
      <c r="R184" s="158" t="str">
        <f>IF(Q184="","",RANK(Q184,Q182:Q186))</f>
        <v/>
      </c>
      <c r="S184" s="159" t="str">
        <f t="shared" si="136"/>
        <v/>
      </c>
      <c r="T184" s="54"/>
      <c r="U184" s="54" t="str">
        <f>IF(S184="","",ABS(S184-T183))</f>
        <v/>
      </c>
      <c r="V184" s="160" t="str">
        <f>IF(U184="","",RANK(U184,U182:U186))</f>
        <v/>
      </c>
      <c r="W184" s="161" t="str">
        <f t="shared" si="137"/>
        <v/>
      </c>
      <c r="X184" s="55"/>
      <c r="Y184" s="162" t="str">
        <f>IF(B182="","",IF(L182&lt;0.5,L183,IF(P182&lt;0.5,P183,"NV")))</f>
        <v/>
      </c>
      <c r="Z184" s="803"/>
      <c r="AA184" s="1500"/>
      <c r="AB184" s="803"/>
      <c r="AC184" s="803"/>
      <c r="AD184" s="1019"/>
    </row>
    <row r="185" spans="1:30" x14ac:dyDescent="0.2">
      <c r="A185" s="871"/>
      <c r="B185" s="1497"/>
      <c r="C185" s="1216"/>
      <c r="D185" s="859"/>
      <c r="E185" s="884"/>
      <c r="F185" s="884"/>
      <c r="G185" s="13" t="s">
        <v>5</v>
      </c>
      <c r="H185" s="208"/>
      <c r="I185" s="209"/>
      <c r="J185" s="227"/>
      <c r="K185" s="155" t="str">
        <f t="shared" si="134"/>
        <v/>
      </c>
      <c r="L185" s="52"/>
      <c r="M185" s="52" t="str">
        <f>IF(K185="","",ABS(K185-L183))</f>
        <v/>
      </c>
      <c r="N185" s="156" t="str">
        <f>IF(M185="","",RANK(M185,M182:M186))</f>
        <v/>
      </c>
      <c r="O185" s="157" t="str">
        <f t="shared" si="135"/>
        <v/>
      </c>
      <c r="P185" s="53"/>
      <c r="Q185" s="53" t="str">
        <f>IF(O185="","",ABS(O185-P183))</f>
        <v/>
      </c>
      <c r="R185" s="158" t="str">
        <f>IF(Q185="","",RANK(Q185,Q182:Q186))</f>
        <v/>
      </c>
      <c r="S185" s="159" t="str">
        <f t="shared" si="136"/>
        <v/>
      </c>
      <c r="T185" s="54"/>
      <c r="U185" s="54" t="str">
        <f>IF(S185="","",ABS(S185-T183))</f>
        <v/>
      </c>
      <c r="V185" s="160" t="str">
        <f>IF(U185="","",RANK(U185,U182:U186))</f>
        <v/>
      </c>
      <c r="W185" s="161" t="str">
        <f t="shared" si="137"/>
        <v/>
      </c>
      <c r="X185" s="55"/>
      <c r="Y185" s="162" t="str">
        <f>IF(B182="","",IF(P182=0,L183,IF(P182&lt;0.5,P183,IF(T182&lt;0.5,T183,"NV"))))</f>
        <v/>
      </c>
      <c r="Z185" s="803"/>
      <c r="AA185" s="1500"/>
      <c r="AB185" s="803"/>
      <c r="AC185" s="803"/>
      <c r="AD185" s="1019"/>
    </row>
    <row r="186" spans="1:30" ht="16" thickBot="1" x14ac:dyDescent="0.25">
      <c r="A186" s="879"/>
      <c r="B186" s="1498"/>
      <c r="C186" s="1217"/>
      <c r="D186" s="1419"/>
      <c r="E186" s="885"/>
      <c r="F186" s="885"/>
      <c r="G186" s="19" t="s">
        <v>6</v>
      </c>
      <c r="H186" s="212"/>
      <c r="I186" s="213"/>
      <c r="J186" s="242"/>
      <c r="K186" s="163" t="str">
        <f t="shared" si="134"/>
        <v/>
      </c>
      <c r="L186" s="56"/>
      <c r="M186" s="56" t="str">
        <f>IF(K186="","",ABS(K186-L183))</f>
        <v/>
      </c>
      <c r="N186" s="164" t="str">
        <f>IF(M186="","",RANK(M186,M182:M186))</f>
        <v/>
      </c>
      <c r="O186" s="165" t="str">
        <f t="shared" si="135"/>
        <v/>
      </c>
      <c r="P186" s="57"/>
      <c r="Q186" s="57" t="str">
        <f>IF(O186="","",ABS(O186-P183))</f>
        <v/>
      </c>
      <c r="R186" s="166" t="str">
        <f>IF(Q186="","",RANK(Q186,Q182:Q186))</f>
        <v/>
      </c>
      <c r="S186" s="167" t="str">
        <f t="shared" si="136"/>
        <v/>
      </c>
      <c r="T186" s="58"/>
      <c r="U186" s="58" t="str">
        <f>IF(S186="","",ABS(S186-T183))</f>
        <v/>
      </c>
      <c r="V186" s="168" t="str">
        <f>IF(U186="","",RANK(U186,U182:U186))</f>
        <v/>
      </c>
      <c r="W186" s="169" t="str">
        <f t="shared" si="137"/>
        <v/>
      </c>
      <c r="X186" s="59"/>
      <c r="Y186" s="170" t="str">
        <f>IF(B182="","",IF(T182&lt;0.5,TRIMMEAN(K182:K186,0.4),IF(X182&lt;0.5,X183,"NV")))</f>
        <v/>
      </c>
      <c r="Z186" s="804"/>
      <c r="AA186" s="1501"/>
      <c r="AB186" s="804"/>
      <c r="AC186" s="804"/>
      <c r="AD186" s="1020"/>
    </row>
    <row r="187" spans="1:30" x14ac:dyDescent="0.2">
      <c r="A187" s="867" t="str">
        <f>IF(B187="","",INDEX('Names And Totals'!$A$9:$A$108,MATCH('Head to Head'!B187,'Names And Totals'!$B$9:$B$108,0)))</f>
        <v/>
      </c>
      <c r="B187" s="1502"/>
      <c r="C187" s="1207" t="str">
        <f>IF(B187="","",INDEX('Names And Totals'!$E$9:$E$108,MATCH('Head to Head'!B187,'Names And Totals'!$B$9:$B$108,0)))</f>
        <v/>
      </c>
      <c r="D187" s="1414" t="str">
        <f>IF(B187="","",IF(AA187="DQ","DQ",IF(AA187="TO","TO",IF(AA187="NV","NV",IF(AA187="","",RANK(AA187,$AA$12:$AA$507,0))))))</f>
        <v/>
      </c>
      <c r="E187" s="861" t="str">
        <f>IF(AB187="","",IF(AD187="DQ","DQ",IF(AB187="TO","TO",IF(Y187="","",RANK(AB187,$AB$12:$AB$507,0)))))</f>
        <v/>
      </c>
      <c r="F187" s="861" t="str">
        <f>IF(AC187="","",IF(AD187="DQ","DQ",IF(AC187="TO","TO",IF(Y187="","",RANK(AC187,$AC$12:$AC$507,0)))))</f>
        <v/>
      </c>
      <c r="G187" s="47" t="s">
        <v>7</v>
      </c>
      <c r="H187" s="243"/>
      <c r="I187" s="240"/>
      <c r="J187" s="244"/>
      <c r="K187" s="193" t="str">
        <f>IF($B$187="","",IF($H$187="TO","TO",IF(H187+I187+J187=0,"",(H187*60+I187+J187/100))))</f>
        <v/>
      </c>
      <c r="L187" s="60" t="str">
        <f>IF(B187="","",MAX(K187:K191)-MIN(K187:K191))</f>
        <v/>
      </c>
      <c r="M187" s="60" t="str">
        <f>IF(K187="","",ABS(K187-L188))</f>
        <v/>
      </c>
      <c r="N187" s="151" t="str">
        <f>IF(M187="","",RANK(M187,M187:M191))</f>
        <v/>
      </c>
      <c r="O187" s="60" t="str">
        <f>IF(K187="","",IF(N187=1,"",K187))</f>
        <v/>
      </c>
      <c r="P187" s="62" t="str">
        <f>IF(B187="","",MAX(O187:O191)-MIN(O187:O191))</f>
        <v/>
      </c>
      <c r="Q187" s="62" t="str">
        <f>IF(O187="","",ABS(O187-P188))</f>
        <v/>
      </c>
      <c r="R187" s="152" t="str">
        <f>IF(Q187="","",RANK(Q187,Q187:Q191))</f>
        <v/>
      </c>
      <c r="S187" s="62" t="str">
        <f>IF(Q187="","",IF(R187=1,"",K187))</f>
        <v/>
      </c>
      <c r="T187" s="63" t="str">
        <f>IF(B187="","",MAX(S187:S191)-MIN(S187:S191))</f>
        <v/>
      </c>
      <c r="U187" s="63" t="str">
        <f>IF(S187="","",ABS(S187-T188))</f>
        <v/>
      </c>
      <c r="V187" s="153" t="str">
        <f>IF(U187="","",RANK(U187,U187:U191))</f>
        <v/>
      </c>
      <c r="W187" s="63" t="str">
        <f>IF(V187="","",IF(V187=1,"",S187))</f>
        <v/>
      </c>
      <c r="X187" s="64" t="str">
        <f>IF(B187="","",MAX(W187:W191)-MIN(W187:W191))</f>
        <v/>
      </c>
      <c r="Y187" s="154" t="str">
        <f>IF(B187="","",K187)</f>
        <v/>
      </c>
      <c r="Z187" s="805" t="str">
        <f>IF(B187="","",IF(AD187="DQ","DQ",IF(K187="TO","TO",IF(K187="","",IF(K188="",Y187,IF(K189="",Y188,IF(K190="",Y189,IF(K191="",Y190,Y191))))))))</f>
        <v/>
      </c>
      <c r="AA187" s="1505" t="str">
        <f>IF(B187="","",IF(AD187="DQ","DQ",IF(Z187="TO","TO",IF(Z187="","",IF(Z187="NV","NV",IF((20-(Z187-$AA$3))&gt;0,(20-(Z187-$AA$3)),0))))))</f>
        <v/>
      </c>
      <c r="AB187" s="805" t="str">
        <f>IF(B187="","",IF(AA187="","",IF(C187="Female","",AA187)))</f>
        <v/>
      </c>
      <c r="AC187" s="805" t="str">
        <f>IF(B187="","",IF(AA187="","",IF(C187="Male","",AA187)))</f>
        <v/>
      </c>
      <c r="AD187" s="847"/>
    </row>
    <row r="188" spans="1:30" x14ac:dyDescent="0.2">
      <c r="A188" s="868"/>
      <c r="B188" s="1503"/>
      <c r="C188" s="1208"/>
      <c r="D188" s="1415"/>
      <c r="E188" s="862"/>
      <c r="F188" s="862"/>
      <c r="G188" s="16" t="s">
        <v>4</v>
      </c>
      <c r="H188" s="210"/>
      <c r="I188" s="211"/>
      <c r="J188" s="231"/>
      <c r="K188" s="171" t="str">
        <f t="shared" ref="K188:K191" si="138">IF($B$187="","",IF($H$187="TO","TO",IF(H188+I188+J188=0,"",(H188*60+I188+J188/100))))</f>
        <v/>
      </c>
      <c r="L188" s="52" t="str">
        <f>IF(B187="","",AVERAGE(K187:K191))</f>
        <v/>
      </c>
      <c r="M188" s="52" t="str">
        <f>IF(K188="","",ABS(K188-L188))</f>
        <v/>
      </c>
      <c r="N188" s="156" t="str">
        <f>IF(M188="","",RANK(M188,M187:M191))</f>
        <v/>
      </c>
      <c r="O188" s="157" t="str">
        <f t="shared" ref="O188:O191" si="139">IF(K188="","",IF(N188=1,"",K188))</f>
        <v/>
      </c>
      <c r="P188" s="53" t="str">
        <f>IF(B187="","",AVERAGE(O187:O191))</f>
        <v/>
      </c>
      <c r="Q188" s="53" t="str">
        <f>IF(O188="","",ABS(O188-P188))</f>
        <v/>
      </c>
      <c r="R188" s="158" t="str">
        <f>IF(Q188="","",RANK(Q188,Q187:Q191))</f>
        <v/>
      </c>
      <c r="S188" s="159" t="str">
        <f t="shared" ref="S188:S191" si="140">IF(Q188="","",IF(R188=1,"",K188))</f>
        <v/>
      </c>
      <c r="T188" s="54" t="str">
        <f>IF(B187="","",AVERAGE(S187:S191))</f>
        <v/>
      </c>
      <c r="U188" s="54" t="str">
        <f>IF(S188="","",ABS(S188-T188))</f>
        <v/>
      </c>
      <c r="V188" s="160" t="str">
        <f>IF(U188="","",RANK(U188,U187:U191))</f>
        <v/>
      </c>
      <c r="W188" s="161" t="str">
        <f t="shared" ref="W188:W191" si="141">IF(V188="","",IF(V188=1,"",S188))</f>
        <v/>
      </c>
      <c r="X188" s="55" t="str">
        <f>IF(B187="","",AVERAGE(W187:W191))</f>
        <v/>
      </c>
      <c r="Y188" s="162" t="str">
        <f>IF(B187="","",IF(L187&lt;0.5,L188,"NV"))</f>
        <v/>
      </c>
      <c r="Z188" s="806"/>
      <c r="AA188" s="1506"/>
      <c r="AB188" s="806"/>
      <c r="AC188" s="806"/>
      <c r="AD188" s="847"/>
    </row>
    <row r="189" spans="1:30" x14ac:dyDescent="0.2">
      <c r="A189" s="868"/>
      <c r="B189" s="1503"/>
      <c r="C189" s="1208"/>
      <c r="D189" s="1415"/>
      <c r="E189" s="862"/>
      <c r="F189" s="862"/>
      <c r="G189" s="16" t="s">
        <v>8</v>
      </c>
      <c r="H189" s="210"/>
      <c r="I189" s="211"/>
      <c r="J189" s="231"/>
      <c r="K189" s="171" t="str">
        <f t="shared" si="138"/>
        <v/>
      </c>
      <c r="L189" s="52"/>
      <c r="M189" s="52" t="str">
        <f>IF(K189="","",ABS(K189-L188))</f>
        <v/>
      </c>
      <c r="N189" s="156" t="str">
        <f>IF(M189="","",RANK(M189,M187:M191))</f>
        <v/>
      </c>
      <c r="O189" s="157" t="str">
        <f t="shared" si="139"/>
        <v/>
      </c>
      <c r="P189" s="53"/>
      <c r="Q189" s="53" t="str">
        <f>IF(O189="","",ABS(O189-P188))</f>
        <v/>
      </c>
      <c r="R189" s="158" t="str">
        <f>IF(Q189="","",RANK(Q189,Q187:Q191))</f>
        <v/>
      </c>
      <c r="S189" s="159" t="str">
        <f t="shared" si="140"/>
        <v/>
      </c>
      <c r="T189" s="54"/>
      <c r="U189" s="54" t="str">
        <f>IF(S189="","",ABS(S189-T188))</f>
        <v/>
      </c>
      <c r="V189" s="160" t="str">
        <f>IF(U189="","",RANK(U189,U187:U191))</f>
        <v/>
      </c>
      <c r="W189" s="161" t="str">
        <f t="shared" si="141"/>
        <v/>
      </c>
      <c r="X189" s="55"/>
      <c r="Y189" s="162" t="str">
        <f>IF(B187="","",IF(L187&lt;0.5,L188,IF(P187&lt;0.5,P188,"NV")))</f>
        <v/>
      </c>
      <c r="Z189" s="806"/>
      <c r="AA189" s="1506"/>
      <c r="AB189" s="806"/>
      <c r="AC189" s="806"/>
      <c r="AD189" s="847"/>
    </row>
    <row r="190" spans="1:30" x14ac:dyDescent="0.2">
      <c r="A190" s="868"/>
      <c r="B190" s="1503"/>
      <c r="C190" s="1208"/>
      <c r="D190" s="1415"/>
      <c r="E190" s="862"/>
      <c r="F190" s="862"/>
      <c r="G190" s="16" t="s">
        <v>5</v>
      </c>
      <c r="H190" s="210"/>
      <c r="I190" s="211"/>
      <c r="J190" s="231"/>
      <c r="K190" s="171" t="str">
        <f t="shared" si="138"/>
        <v/>
      </c>
      <c r="L190" s="52"/>
      <c r="M190" s="52" t="str">
        <f>IF(K190="","",ABS(K190-L188))</f>
        <v/>
      </c>
      <c r="N190" s="156" t="str">
        <f>IF(M190="","",RANK(M190,M187:M191))</f>
        <v/>
      </c>
      <c r="O190" s="157" t="str">
        <f t="shared" si="139"/>
        <v/>
      </c>
      <c r="P190" s="53"/>
      <c r="Q190" s="53" t="str">
        <f>IF(O190="","",ABS(O190-P188))</f>
        <v/>
      </c>
      <c r="R190" s="158" t="str">
        <f>IF(Q190="","",RANK(Q190,Q187:Q191))</f>
        <v/>
      </c>
      <c r="S190" s="159" t="str">
        <f t="shared" si="140"/>
        <v/>
      </c>
      <c r="T190" s="54"/>
      <c r="U190" s="54" t="str">
        <f>IF(S190="","",ABS(S190-T188))</f>
        <v/>
      </c>
      <c r="V190" s="160" t="str">
        <f>IF(U190="","",RANK(U190,U187:U191))</f>
        <v/>
      </c>
      <c r="W190" s="161" t="str">
        <f t="shared" si="141"/>
        <v/>
      </c>
      <c r="X190" s="55"/>
      <c r="Y190" s="162" t="str">
        <f>IF(B187="","",IF(P187=0,L188,IF(P187&lt;0.5,P188,IF(T187&lt;0.5,T188,"NV"))))</f>
        <v/>
      </c>
      <c r="Z190" s="806"/>
      <c r="AA190" s="1506"/>
      <c r="AB190" s="806"/>
      <c r="AC190" s="806"/>
      <c r="AD190" s="847"/>
    </row>
    <row r="191" spans="1:30" ht="16" thickBot="1" x14ac:dyDescent="0.25">
      <c r="A191" s="869"/>
      <c r="B191" s="1504"/>
      <c r="C191" s="1209"/>
      <c r="D191" s="1416"/>
      <c r="E191" s="863"/>
      <c r="F191" s="863"/>
      <c r="G191" s="46" t="s">
        <v>6</v>
      </c>
      <c r="H191" s="245"/>
      <c r="I191" s="246"/>
      <c r="J191" s="247"/>
      <c r="K191" s="194" t="str">
        <f t="shared" si="138"/>
        <v/>
      </c>
      <c r="L191" s="56"/>
      <c r="M191" s="56" t="str">
        <f>IF(K191="","",ABS(K191-L188))</f>
        <v/>
      </c>
      <c r="N191" s="164" t="str">
        <f>IF(M191="","",RANK(M191,M187:M191))</f>
        <v/>
      </c>
      <c r="O191" s="165" t="str">
        <f t="shared" si="139"/>
        <v/>
      </c>
      <c r="P191" s="57"/>
      <c r="Q191" s="57" t="str">
        <f>IF(O191="","",ABS(O191-P188))</f>
        <v/>
      </c>
      <c r="R191" s="166" t="str">
        <f>IF(Q191="","",RANK(Q191,Q187:Q191))</f>
        <v/>
      </c>
      <c r="S191" s="167" t="str">
        <f t="shared" si="140"/>
        <v/>
      </c>
      <c r="T191" s="58"/>
      <c r="U191" s="58" t="str">
        <f>IF(S191="","",ABS(S191-T188))</f>
        <v/>
      </c>
      <c r="V191" s="168" t="str">
        <f>IF(U191="","",RANK(U191,U187:U191))</f>
        <v/>
      </c>
      <c r="W191" s="169" t="str">
        <f t="shared" si="141"/>
        <v/>
      </c>
      <c r="X191" s="59"/>
      <c r="Y191" s="170" t="str">
        <f>IF(B187="","",IF(T187&lt;0.5,TRIMMEAN(K187:K191,0.4),IF(X187&lt;0.5,X188,"NV")))</f>
        <v/>
      </c>
      <c r="Z191" s="807"/>
      <c r="AA191" s="1507"/>
      <c r="AB191" s="807"/>
      <c r="AC191" s="807"/>
      <c r="AD191" s="847"/>
    </row>
    <row r="192" spans="1:30" x14ac:dyDescent="0.2">
      <c r="A192" s="1241" t="str">
        <f>IF(B192="","",INDEX('Names And Totals'!$A$9:$A$108,MATCH('Head to Head'!B192,'Names And Totals'!$B$9:$B$108,0)))</f>
        <v/>
      </c>
      <c r="B192" s="1496"/>
      <c r="C192" s="1215" t="str">
        <f>IF(B192="","",INDEX('Names And Totals'!$E$9:$E$108,MATCH('Head to Head'!B192,'Names And Totals'!$B$9:$B$108,0)))</f>
        <v/>
      </c>
      <c r="D192" s="1431" t="str">
        <f>IF(B192="","",IF(AA192="DQ","DQ",IF(AA192="TO","TO",IF(AA192="NV","NV",IF(AA192="","",RANK(AA192,$AA$12:$AA$507,0))))))</f>
        <v/>
      </c>
      <c r="E192" s="883" t="str">
        <f>IF(AB192="","",IF(AD192="DQ","DQ",IF(AB192="TO","TO",IF(Y192="","",RANK(AB192,$AB$12:$AB$507,0)))))</f>
        <v/>
      </c>
      <c r="F192" s="883" t="str">
        <f>IF(AC192="","",IF(AD192="DQ","DQ",IF(AC192="TO","TO",IF(Y192="","",RANK(AC192,$AC$12:$AC$507,0)))))</f>
        <v/>
      </c>
      <c r="G192" s="18" t="s">
        <v>7</v>
      </c>
      <c r="H192" s="235"/>
      <c r="I192" s="241"/>
      <c r="J192" s="236"/>
      <c r="K192" s="150" t="str">
        <f>IF($B$192="","",IF($H$192="TO","TO",IF(H192+I192+J192=0,"",(H192*60+I192+J192/100))))</f>
        <v/>
      </c>
      <c r="L192" s="60" t="str">
        <f>IF(B192="","",MAX(K192:K196)-MIN(K192:K196))</f>
        <v/>
      </c>
      <c r="M192" s="60" t="str">
        <f>IF(K192="","",ABS(K192-L193))</f>
        <v/>
      </c>
      <c r="N192" s="151" t="str">
        <f>IF(M192="","",RANK(M192,M192:M196))</f>
        <v/>
      </c>
      <c r="O192" s="60" t="str">
        <f>IF(K192="","",IF(N192=1,"",K192))</f>
        <v/>
      </c>
      <c r="P192" s="62" t="str">
        <f>IF(B192="","",MAX(O192:O196)-MIN(O192:O196))</f>
        <v/>
      </c>
      <c r="Q192" s="62" t="str">
        <f>IF(O192="","",ABS(O192-P193))</f>
        <v/>
      </c>
      <c r="R192" s="152" t="str">
        <f>IF(Q192="","",RANK(Q192,Q192:Q196))</f>
        <v/>
      </c>
      <c r="S192" s="62" t="str">
        <f>IF(Q192="","",IF(R192=1,"",K192))</f>
        <v/>
      </c>
      <c r="T192" s="63" t="str">
        <f>IF(B192="","",MAX(S192:S196)-MIN(S192:S196))</f>
        <v/>
      </c>
      <c r="U192" s="63" t="str">
        <f>IF(S192="","",ABS(S192-T193))</f>
        <v/>
      </c>
      <c r="V192" s="153" t="str">
        <f>IF(U192="","",RANK(U192,U192:U196))</f>
        <v/>
      </c>
      <c r="W192" s="63" t="str">
        <f>IF(V192="","",IF(V192=1,"",S192))</f>
        <v/>
      </c>
      <c r="X192" s="64" t="str">
        <f>IF(B192="","",MAX(W192:W196)-MIN(W192:W196))</f>
        <v/>
      </c>
      <c r="Y192" s="154" t="str">
        <f>IF(B192="","",K192)</f>
        <v/>
      </c>
      <c r="Z192" s="802" t="str">
        <f>IF(B192="","",IF(AD192="DQ","DQ",IF(K192="TO","TO",IF(K192="","",IF(K193="",Y192,IF(K194="",Y193,IF(K195="",Y194,IF(K196="",Y195,Y196))))))))</f>
        <v/>
      </c>
      <c r="AA192" s="1499" t="str">
        <f>IF(B192="","",IF(AD192="DQ","DQ",IF(Z192="TO","TO",IF(Z192="","",IF(Z192="NV","NV",IF((20-(Z192-$AA$3))&gt;0,(20-(Z192-$AA$3)),0))))))</f>
        <v/>
      </c>
      <c r="AB192" s="802" t="str">
        <f>IF(B192="","",IF(AA192="","",IF(C192="Female","",AA192)))</f>
        <v/>
      </c>
      <c r="AC192" s="802" t="str">
        <f>IF(B192="","",IF(AA192="","",IF(C192="Male","",AA192)))</f>
        <v/>
      </c>
      <c r="AD192" s="1018"/>
    </row>
    <row r="193" spans="1:30" x14ac:dyDescent="0.2">
      <c r="A193" s="871"/>
      <c r="B193" s="1497"/>
      <c r="C193" s="1216"/>
      <c r="D193" s="859"/>
      <c r="E193" s="884"/>
      <c r="F193" s="884"/>
      <c r="G193" s="13" t="s">
        <v>4</v>
      </c>
      <c r="H193" s="208"/>
      <c r="I193" s="209"/>
      <c r="J193" s="227"/>
      <c r="K193" s="155" t="str">
        <f t="shared" ref="K193:K196" si="142">IF($B$192="","",IF($H$192="TO","TO",IF(H193+I193+J193=0,"",(H193*60+I193+J193/100))))</f>
        <v/>
      </c>
      <c r="L193" s="52" t="str">
        <f>IF(B192="","",AVERAGE(K192:K196))</f>
        <v/>
      </c>
      <c r="M193" s="52" t="str">
        <f>IF(K193="","",ABS(K193-L193))</f>
        <v/>
      </c>
      <c r="N193" s="156" t="str">
        <f>IF(M193="","",RANK(M193,M192:M196))</f>
        <v/>
      </c>
      <c r="O193" s="157" t="str">
        <f t="shared" ref="O193:O196" si="143">IF(K193="","",IF(N193=1,"",K193))</f>
        <v/>
      </c>
      <c r="P193" s="53" t="str">
        <f>IF(B192="","",AVERAGE(O192:O196))</f>
        <v/>
      </c>
      <c r="Q193" s="53" t="str">
        <f>IF(O193="","",ABS(O193-P193))</f>
        <v/>
      </c>
      <c r="R193" s="158" t="str">
        <f>IF(Q193="","",RANK(Q193,Q192:Q196))</f>
        <v/>
      </c>
      <c r="S193" s="159" t="str">
        <f t="shared" ref="S193:S196" si="144">IF(Q193="","",IF(R193=1,"",K193))</f>
        <v/>
      </c>
      <c r="T193" s="54" t="str">
        <f>IF(B192="","",AVERAGE(S192:S196))</f>
        <v/>
      </c>
      <c r="U193" s="54" t="str">
        <f>IF(S193="","",ABS(S193-T193))</f>
        <v/>
      </c>
      <c r="V193" s="160" t="str">
        <f>IF(U193="","",RANK(U193,U192:U196))</f>
        <v/>
      </c>
      <c r="W193" s="161" t="str">
        <f t="shared" ref="W193:W196" si="145">IF(V193="","",IF(V193=1,"",S193))</f>
        <v/>
      </c>
      <c r="X193" s="55" t="str">
        <f>IF(B192="","",AVERAGE(W192:W196))</f>
        <v/>
      </c>
      <c r="Y193" s="162" t="str">
        <f>IF(B192="","",IF(L192&lt;0.5,L193,"NV"))</f>
        <v/>
      </c>
      <c r="Z193" s="803"/>
      <c r="AA193" s="1500"/>
      <c r="AB193" s="803"/>
      <c r="AC193" s="803"/>
      <c r="AD193" s="1019"/>
    </row>
    <row r="194" spans="1:30" x14ac:dyDescent="0.2">
      <c r="A194" s="871"/>
      <c r="B194" s="1497"/>
      <c r="C194" s="1216"/>
      <c r="D194" s="859"/>
      <c r="E194" s="884"/>
      <c r="F194" s="884"/>
      <c r="G194" s="13" t="s">
        <v>8</v>
      </c>
      <c r="H194" s="208"/>
      <c r="I194" s="209"/>
      <c r="J194" s="227"/>
      <c r="K194" s="155" t="str">
        <f t="shared" si="142"/>
        <v/>
      </c>
      <c r="L194" s="52"/>
      <c r="M194" s="52" t="str">
        <f>IF(K194="","",ABS(K194-L193))</f>
        <v/>
      </c>
      <c r="N194" s="156" t="str">
        <f>IF(M194="","",RANK(M194,M192:M196))</f>
        <v/>
      </c>
      <c r="O194" s="157" t="str">
        <f t="shared" si="143"/>
        <v/>
      </c>
      <c r="P194" s="53"/>
      <c r="Q194" s="53" t="str">
        <f>IF(O194="","",ABS(O194-P193))</f>
        <v/>
      </c>
      <c r="R194" s="158" t="str">
        <f>IF(Q194="","",RANK(Q194,Q192:Q196))</f>
        <v/>
      </c>
      <c r="S194" s="159" t="str">
        <f t="shared" si="144"/>
        <v/>
      </c>
      <c r="T194" s="54"/>
      <c r="U194" s="54" t="str">
        <f>IF(S194="","",ABS(S194-T193))</f>
        <v/>
      </c>
      <c r="V194" s="160" t="str">
        <f>IF(U194="","",RANK(U194,U192:U196))</f>
        <v/>
      </c>
      <c r="W194" s="161" t="str">
        <f t="shared" si="145"/>
        <v/>
      </c>
      <c r="X194" s="55"/>
      <c r="Y194" s="162" t="str">
        <f>IF(B192="","",IF(L192&lt;0.5,L193,IF(P192&lt;0.5,P193,"NV")))</f>
        <v/>
      </c>
      <c r="Z194" s="803"/>
      <c r="AA194" s="1500"/>
      <c r="AB194" s="803"/>
      <c r="AC194" s="803"/>
      <c r="AD194" s="1019"/>
    </row>
    <row r="195" spans="1:30" x14ac:dyDescent="0.2">
      <c r="A195" s="871"/>
      <c r="B195" s="1497"/>
      <c r="C195" s="1216"/>
      <c r="D195" s="859"/>
      <c r="E195" s="884"/>
      <c r="F195" s="884"/>
      <c r="G195" s="13" t="s">
        <v>5</v>
      </c>
      <c r="H195" s="208"/>
      <c r="I195" s="209"/>
      <c r="J195" s="227"/>
      <c r="K195" s="155" t="str">
        <f t="shared" si="142"/>
        <v/>
      </c>
      <c r="L195" s="52"/>
      <c r="M195" s="52" t="str">
        <f>IF(K195="","",ABS(K195-L193))</f>
        <v/>
      </c>
      <c r="N195" s="156" t="str">
        <f>IF(M195="","",RANK(M195,M192:M196))</f>
        <v/>
      </c>
      <c r="O195" s="157" t="str">
        <f t="shared" si="143"/>
        <v/>
      </c>
      <c r="P195" s="53"/>
      <c r="Q195" s="53" t="str">
        <f>IF(O195="","",ABS(O195-P193))</f>
        <v/>
      </c>
      <c r="R195" s="158" t="str">
        <f>IF(Q195="","",RANK(Q195,Q192:Q196))</f>
        <v/>
      </c>
      <c r="S195" s="159" t="str">
        <f t="shared" si="144"/>
        <v/>
      </c>
      <c r="T195" s="54"/>
      <c r="U195" s="54" t="str">
        <f>IF(S195="","",ABS(S195-T193))</f>
        <v/>
      </c>
      <c r="V195" s="160" t="str">
        <f>IF(U195="","",RANK(U195,U192:U196))</f>
        <v/>
      </c>
      <c r="W195" s="161" t="str">
        <f t="shared" si="145"/>
        <v/>
      </c>
      <c r="X195" s="55"/>
      <c r="Y195" s="162" t="str">
        <f>IF(B192="","",IF(P192=0,L193,IF(P192&lt;0.5,P193,IF(T192&lt;0.5,T193,"NV"))))</f>
        <v/>
      </c>
      <c r="Z195" s="803"/>
      <c r="AA195" s="1500"/>
      <c r="AB195" s="803"/>
      <c r="AC195" s="803"/>
      <c r="AD195" s="1019"/>
    </row>
    <row r="196" spans="1:30" ht="16" thickBot="1" x14ac:dyDescent="0.25">
      <c r="A196" s="879"/>
      <c r="B196" s="1498"/>
      <c r="C196" s="1217"/>
      <c r="D196" s="1419"/>
      <c r="E196" s="885"/>
      <c r="F196" s="885"/>
      <c r="G196" s="19" t="s">
        <v>6</v>
      </c>
      <c r="H196" s="212"/>
      <c r="I196" s="213"/>
      <c r="J196" s="242"/>
      <c r="K196" s="163" t="str">
        <f t="shared" si="142"/>
        <v/>
      </c>
      <c r="L196" s="56"/>
      <c r="M196" s="56" t="str">
        <f>IF(K196="","",ABS(K196-L193))</f>
        <v/>
      </c>
      <c r="N196" s="164" t="str">
        <f>IF(M196="","",RANK(M196,M192:M196))</f>
        <v/>
      </c>
      <c r="O196" s="165" t="str">
        <f t="shared" si="143"/>
        <v/>
      </c>
      <c r="P196" s="57"/>
      <c r="Q196" s="57" t="str">
        <f>IF(O196="","",ABS(O196-P193))</f>
        <v/>
      </c>
      <c r="R196" s="166" t="str">
        <f>IF(Q196="","",RANK(Q196,Q192:Q196))</f>
        <v/>
      </c>
      <c r="S196" s="167" t="str">
        <f t="shared" si="144"/>
        <v/>
      </c>
      <c r="T196" s="58"/>
      <c r="U196" s="58" t="str">
        <f>IF(S196="","",ABS(S196-T193))</f>
        <v/>
      </c>
      <c r="V196" s="168" t="str">
        <f>IF(U196="","",RANK(U196,U192:U196))</f>
        <v/>
      </c>
      <c r="W196" s="169" t="str">
        <f t="shared" si="145"/>
        <v/>
      </c>
      <c r="X196" s="59"/>
      <c r="Y196" s="170" t="str">
        <f>IF(B192="","",IF(T192&lt;0.5,TRIMMEAN(K192:K196,0.4),IF(X192&lt;0.5,X193,"NV")))</f>
        <v/>
      </c>
      <c r="Z196" s="804"/>
      <c r="AA196" s="1501"/>
      <c r="AB196" s="804"/>
      <c r="AC196" s="804"/>
      <c r="AD196" s="1020"/>
    </row>
    <row r="197" spans="1:30" x14ac:dyDescent="0.2">
      <c r="A197" s="867" t="str">
        <f>IF(B197="","",INDEX('Names And Totals'!$A$9:$A$108,MATCH('Head to Head'!B197,'Names And Totals'!$B$9:$B$108,0)))</f>
        <v/>
      </c>
      <c r="B197" s="1502"/>
      <c r="C197" s="1207" t="str">
        <f>IF(B197="","",INDEX('Names And Totals'!$E$9:$E$108,MATCH('Head to Head'!B197,'Names And Totals'!$B$9:$B$108,0)))</f>
        <v/>
      </c>
      <c r="D197" s="1414" t="str">
        <f>IF(B197="","",IF(AA197="DQ","DQ",IF(AA197="TO","TO",IF(AA197="NV","NV",IF(AA197="","",RANK(AA197,$AA$12:$AA$507,0))))))</f>
        <v/>
      </c>
      <c r="E197" s="861" t="str">
        <f>IF(AB197="","",IF(AD197="DQ","DQ",IF(AB197="TO","TO",IF(Y197="","",RANK(AB197,$AB$12:$AB$507,0)))))</f>
        <v/>
      </c>
      <c r="F197" s="861" t="str">
        <f>IF(AC197="","",IF(AD197="DQ","DQ",IF(AC197="TO","TO",IF(Y197="","",RANK(AC197,$AC$12:$AC$507,0)))))</f>
        <v/>
      </c>
      <c r="G197" s="47" t="s">
        <v>7</v>
      </c>
      <c r="H197" s="243"/>
      <c r="I197" s="240"/>
      <c r="J197" s="244"/>
      <c r="K197" s="193" t="str">
        <f>IF($B$197="","",IF($H$197="TO","TO",IF(H197+I197+J197=0,"",(H197*60+I197+J197/100))))</f>
        <v/>
      </c>
      <c r="L197" s="60" t="str">
        <f>IF(B197="","",MAX(K197:K201)-MIN(K197:K201))</f>
        <v/>
      </c>
      <c r="M197" s="60" t="str">
        <f>IF(K197="","",ABS(K197-L198))</f>
        <v/>
      </c>
      <c r="N197" s="151" t="str">
        <f>IF(M197="","",RANK(M197,M197:M201))</f>
        <v/>
      </c>
      <c r="O197" s="60" t="str">
        <f>IF(K197="","",IF(N197=1,"",K197))</f>
        <v/>
      </c>
      <c r="P197" s="62" t="str">
        <f>IF(B197="","",MAX(O197:O201)-MIN(O197:O201))</f>
        <v/>
      </c>
      <c r="Q197" s="62" t="str">
        <f>IF(O197="","",ABS(O197-P198))</f>
        <v/>
      </c>
      <c r="R197" s="152" t="str">
        <f>IF(Q197="","",RANK(Q197,Q197:Q201))</f>
        <v/>
      </c>
      <c r="S197" s="62" t="str">
        <f>IF(Q197="","",IF(R197=1,"",K197))</f>
        <v/>
      </c>
      <c r="T197" s="63" t="str">
        <f>IF(B197="","",MAX(S197:S201)-MIN(S197:S201))</f>
        <v/>
      </c>
      <c r="U197" s="63" t="str">
        <f>IF(S197="","",ABS(S197-T198))</f>
        <v/>
      </c>
      <c r="V197" s="153" t="str">
        <f>IF(U197="","",RANK(U197,U197:U201))</f>
        <v/>
      </c>
      <c r="W197" s="63" t="str">
        <f>IF(V197="","",IF(V197=1,"",S197))</f>
        <v/>
      </c>
      <c r="X197" s="64" t="str">
        <f>IF(B197="","",MAX(W197:W201)-MIN(W197:W201))</f>
        <v/>
      </c>
      <c r="Y197" s="154" t="str">
        <f>IF(B197="","",K197)</f>
        <v/>
      </c>
      <c r="Z197" s="805" t="str">
        <f>IF(B197="","",IF(AD197="DQ","DQ",IF(K197="TO","TO",IF(K197="","",IF(K198="",Y197,IF(K199="",Y198,IF(K200="",Y199,IF(K201="",Y200,Y201))))))))</f>
        <v/>
      </c>
      <c r="AA197" s="1505" t="str">
        <f>IF(B197="","",IF(AD197="DQ","DQ",IF(Z197="TO","TO",IF(Z197="","",IF(Z197="NV","NV",IF((20-(Z197-$AA$3))&gt;0,(20-(Z197-$AA$3)),0))))))</f>
        <v/>
      </c>
      <c r="AB197" s="805" t="str">
        <f>IF(B197="","",IF(AA197="","",IF(C197="Female","",AA197)))</f>
        <v/>
      </c>
      <c r="AC197" s="805" t="str">
        <f>IF(B197="","",IF(AA197="","",IF(C197="Male","",AA197)))</f>
        <v/>
      </c>
      <c r="AD197" s="847"/>
    </row>
    <row r="198" spans="1:30" x14ac:dyDescent="0.2">
      <c r="A198" s="868"/>
      <c r="B198" s="1503"/>
      <c r="C198" s="1208"/>
      <c r="D198" s="1415"/>
      <c r="E198" s="862"/>
      <c r="F198" s="862"/>
      <c r="G198" s="16" t="s">
        <v>4</v>
      </c>
      <c r="H198" s="210"/>
      <c r="I198" s="211"/>
      <c r="J198" s="231"/>
      <c r="K198" s="171" t="str">
        <f t="shared" ref="K198:K201" si="146">IF($B$197="","",IF($H$197="TO","TO",IF(H198+I198+J198=0,"",(H198*60+I198+J198/100))))</f>
        <v/>
      </c>
      <c r="L198" s="52" t="str">
        <f>IF(B197="","",AVERAGE(K197:K201))</f>
        <v/>
      </c>
      <c r="M198" s="52" t="str">
        <f>IF(K198="","",ABS(K198-L198))</f>
        <v/>
      </c>
      <c r="N198" s="156" t="str">
        <f>IF(M198="","",RANK(M198,M197:M201))</f>
        <v/>
      </c>
      <c r="O198" s="157" t="str">
        <f t="shared" ref="O198:O201" si="147">IF(K198="","",IF(N198=1,"",K198))</f>
        <v/>
      </c>
      <c r="P198" s="53" t="str">
        <f>IF(B197="","",AVERAGE(O197:O201))</f>
        <v/>
      </c>
      <c r="Q198" s="53" t="str">
        <f>IF(O198="","",ABS(O198-P198))</f>
        <v/>
      </c>
      <c r="R198" s="158" t="str">
        <f>IF(Q198="","",RANK(Q198,Q197:Q201))</f>
        <v/>
      </c>
      <c r="S198" s="159" t="str">
        <f t="shared" ref="S198:S201" si="148">IF(Q198="","",IF(R198=1,"",K198))</f>
        <v/>
      </c>
      <c r="T198" s="54" t="str">
        <f>IF(B197="","",AVERAGE(S197:S201))</f>
        <v/>
      </c>
      <c r="U198" s="54" t="str">
        <f>IF(S198="","",ABS(S198-T198))</f>
        <v/>
      </c>
      <c r="V198" s="160" t="str">
        <f>IF(U198="","",RANK(U198,U197:U201))</f>
        <v/>
      </c>
      <c r="W198" s="161" t="str">
        <f t="shared" ref="W198:W201" si="149">IF(V198="","",IF(V198=1,"",S198))</f>
        <v/>
      </c>
      <c r="X198" s="55" t="str">
        <f>IF(B197="","",AVERAGE(W197:W201))</f>
        <v/>
      </c>
      <c r="Y198" s="162" t="str">
        <f>IF(B197="","",IF(L197&lt;0.5,L198,"NV"))</f>
        <v/>
      </c>
      <c r="Z198" s="806"/>
      <c r="AA198" s="1506"/>
      <c r="AB198" s="806"/>
      <c r="AC198" s="806"/>
      <c r="AD198" s="847"/>
    </row>
    <row r="199" spans="1:30" x14ac:dyDescent="0.2">
      <c r="A199" s="868"/>
      <c r="B199" s="1503"/>
      <c r="C199" s="1208"/>
      <c r="D199" s="1415"/>
      <c r="E199" s="862"/>
      <c r="F199" s="862"/>
      <c r="G199" s="16" t="s">
        <v>8</v>
      </c>
      <c r="H199" s="210"/>
      <c r="I199" s="211"/>
      <c r="J199" s="231"/>
      <c r="K199" s="171" t="str">
        <f t="shared" si="146"/>
        <v/>
      </c>
      <c r="L199" s="52"/>
      <c r="M199" s="52" t="str">
        <f>IF(K199="","",ABS(K199-L198))</f>
        <v/>
      </c>
      <c r="N199" s="156" t="str">
        <f>IF(M199="","",RANK(M199,M197:M201))</f>
        <v/>
      </c>
      <c r="O199" s="157" t="str">
        <f t="shared" si="147"/>
        <v/>
      </c>
      <c r="P199" s="53"/>
      <c r="Q199" s="53" t="str">
        <f>IF(O199="","",ABS(O199-P198))</f>
        <v/>
      </c>
      <c r="R199" s="158" t="str">
        <f>IF(Q199="","",RANK(Q199,Q197:Q201))</f>
        <v/>
      </c>
      <c r="S199" s="159" t="str">
        <f t="shared" si="148"/>
        <v/>
      </c>
      <c r="T199" s="54"/>
      <c r="U199" s="54" t="str">
        <f>IF(S199="","",ABS(S199-T198))</f>
        <v/>
      </c>
      <c r="V199" s="160" t="str">
        <f>IF(U199="","",RANK(U199,U197:U201))</f>
        <v/>
      </c>
      <c r="W199" s="161" t="str">
        <f t="shared" si="149"/>
        <v/>
      </c>
      <c r="X199" s="55"/>
      <c r="Y199" s="162" t="str">
        <f>IF(B197="","",IF(L197&lt;0.5,L198,IF(P197&lt;0.5,P198,"NV")))</f>
        <v/>
      </c>
      <c r="Z199" s="806"/>
      <c r="AA199" s="1506"/>
      <c r="AB199" s="806"/>
      <c r="AC199" s="806"/>
      <c r="AD199" s="847"/>
    </row>
    <row r="200" spans="1:30" x14ac:dyDescent="0.2">
      <c r="A200" s="868"/>
      <c r="B200" s="1503"/>
      <c r="C200" s="1208"/>
      <c r="D200" s="1415"/>
      <c r="E200" s="862"/>
      <c r="F200" s="862"/>
      <c r="G200" s="16" t="s">
        <v>5</v>
      </c>
      <c r="H200" s="210"/>
      <c r="I200" s="211"/>
      <c r="J200" s="231"/>
      <c r="K200" s="171" t="str">
        <f t="shared" si="146"/>
        <v/>
      </c>
      <c r="L200" s="52"/>
      <c r="M200" s="52" t="str">
        <f>IF(K200="","",ABS(K200-L198))</f>
        <v/>
      </c>
      <c r="N200" s="156" t="str">
        <f>IF(M200="","",RANK(M200,M197:M201))</f>
        <v/>
      </c>
      <c r="O200" s="157" t="str">
        <f t="shared" si="147"/>
        <v/>
      </c>
      <c r="P200" s="53"/>
      <c r="Q200" s="53" t="str">
        <f>IF(O200="","",ABS(O200-P198))</f>
        <v/>
      </c>
      <c r="R200" s="158" t="str">
        <f>IF(Q200="","",RANK(Q200,Q197:Q201))</f>
        <v/>
      </c>
      <c r="S200" s="159" t="str">
        <f t="shared" si="148"/>
        <v/>
      </c>
      <c r="T200" s="54"/>
      <c r="U200" s="54" t="str">
        <f>IF(S200="","",ABS(S200-T198))</f>
        <v/>
      </c>
      <c r="V200" s="160" t="str">
        <f>IF(U200="","",RANK(U200,U197:U201))</f>
        <v/>
      </c>
      <c r="W200" s="161" t="str">
        <f t="shared" si="149"/>
        <v/>
      </c>
      <c r="X200" s="55"/>
      <c r="Y200" s="162" t="str">
        <f>IF(B197="","",IF(P197=0,L198,IF(P197&lt;0.5,P198,IF(T197&lt;0.5,T198,"NV"))))</f>
        <v/>
      </c>
      <c r="Z200" s="806"/>
      <c r="AA200" s="1506"/>
      <c r="AB200" s="806"/>
      <c r="AC200" s="806"/>
      <c r="AD200" s="847"/>
    </row>
    <row r="201" spans="1:30" ht="16" thickBot="1" x14ac:dyDescent="0.25">
      <c r="A201" s="869"/>
      <c r="B201" s="1504"/>
      <c r="C201" s="1209"/>
      <c r="D201" s="1416"/>
      <c r="E201" s="863"/>
      <c r="F201" s="863"/>
      <c r="G201" s="46" t="s">
        <v>6</v>
      </c>
      <c r="H201" s="245"/>
      <c r="I201" s="246"/>
      <c r="J201" s="247"/>
      <c r="K201" s="194" t="str">
        <f t="shared" si="146"/>
        <v/>
      </c>
      <c r="L201" s="56"/>
      <c r="M201" s="56" t="str">
        <f>IF(K201="","",ABS(K201-L198))</f>
        <v/>
      </c>
      <c r="N201" s="164" t="str">
        <f>IF(M201="","",RANK(M201,M197:M201))</f>
        <v/>
      </c>
      <c r="O201" s="165" t="str">
        <f t="shared" si="147"/>
        <v/>
      </c>
      <c r="P201" s="57"/>
      <c r="Q201" s="57" t="str">
        <f>IF(O201="","",ABS(O201-P198))</f>
        <v/>
      </c>
      <c r="R201" s="166" t="str">
        <f>IF(Q201="","",RANK(Q201,Q197:Q201))</f>
        <v/>
      </c>
      <c r="S201" s="167" t="str">
        <f t="shared" si="148"/>
        <v/>
      </c>
      <c r="T201" s="58"/>
      <c r="U201" s="58" t="str">
        <f>IF(S201="","",ABS(S201-T198))</f>
        <v/>
      </c>
      <c r="V201" s="168" t="str">
        <f>IF(U201="","",RANK(U201,U197:U201))</f>
        <v/>
      </c>
      <c r="W201" s="169" t="str">
        <f t="shared" si="149"/>
        <v/>
      </c>
      <c r="X201" s="59"/>
      <c r="Y201" s="170" t="str">
        <f>IF(B197="","",IF(T197&lt;0.5,TRIMMEAN(K197:K201,0.4),IF(X197&lt;0.5,X198,"NV")))</f>
        <v/>
      </c>
      <c r="Z201" s="807"/>
      <c r="AA201" s="1507"/>
      <c r="AB201" s="807"/>
      <c r="AC201" s="807"/>
      <c r="AD201" s="847"/>
    </row>
    <row r="202" spans="1:30" x14ac:dyDescent="0.2">
      <c r="A202" s="1241" t="str">
        <f>IF(B202="","",INDEX('Names And Totals'!$A$9:$A$108,MATCH('Head to Head'!B202,'Names And Totals'!$B$9:$B$108,0)))</f>
        <v/>
      </c>
      <c r="B202" s="1496"/>
      <c r="C202" s="1215" t="str">
        <f>IF(B202="","",INDEX('Names And Totals'!$E$9:$E$108,MATCH('Head to Head'!B202,'Names And Totals'!$B$9:$B$108,0)))</f>
        <v/>
      </c>
      <c r="D202" s="1431" t="str">
        <f>IF(B202="","",IF(AA202="DQ","DQ",IF(AA202="TO","TO",IF(AA202="NV","NV",IF(AA202="","",RANK(AA202,$AA$12:$AA$507,0))))))</f>
        <v/>
      </c>
      <c r="E202" s="883" t="str">
        <f>IF(AB202="","",IF(AD202="DQ","DQ",IF(AB202="TO","TO",IF(Y202="","",RANK(AB202,$AB$12:$AB$507,0)))))</f>
        <v/>
      </c>
      <c r="F202" s="883" t="str">
        <f>IF(AC202="","",IF(AD202="DQ","DQ",IF(AC202="TO","TO",IF(Y202="","",RANK(AC202,$AC$12:$AC$507,0)))))</f>
        <v/>
      </c>
      <c r="G202" s="18" t="s">
        <v>7</v>
      </c>
      <c r="H202" s="235"/>
      <c r="I202" s="241"/>
      <c r="J202" s="236"/>
      <c r="K202" s="150" t="str">
        <f>IF($B$202="","",IF($H$202="TO","TO",IF(H202+I202+J202=0,"",(H202*60+I202+J202/100))))</f>
        <v/>
      </c>
      <c r="L202" s="60" t="str">
        <f>IF(B202="","",MAX(K202:K206)-MIN(K202:K206))</f>
        <v/>
      </c>
      <c r="M202" s="60" t="str">
        <f>IF(K202="","",ABS(K202-L203))</f>
        <v/>
      </c>
      <c r="N202" s="151" t="str">
        <f>IF(M202="","",RANK(M202,M202:M206))</f>
        <v/>
      </c>
      <c r="O202" s="60" t="str">
        <f>IF(K202="","",IF(N202=1,"",K202))</f>
        <v/>
      </c>
      <c r="P202" s="62" t="str">
        <f>IF(B202="","",MAX(O202:O206)-MIN(O202:O206))</f>
        <v/>
      </c>
      <c r="Q202" s="62" t="str">
        <f>IF(O202="","",ABS(O202-P203))</f>
        <v/>
      </c>
      <c r="R202" s="152" t="str">
        <f>IF(Q202="","",RANK(Q202,Q202:Q206))</f>
        <v/>
      </c>
      <c r="S202" s="62" t="str">
        <f>IF(Q202="","",IF(R202=1,"",K202))</f>
        <v/>
      </c>
      <c r="T202" s="63" t="str">
        <f>IF(B202="","",MAX(S202:S206)-MIN(S202:S206))</f>
        <v/>
      </c>
      <c r="U202" s="63" t="str">
        <f>IF(S202="","",ABS(S202-T203))</f>
        <v/>
      </c>
      <c r="V202" s="153" t="str">
        <f>IF(U202="","",RANK(U202,U202:U206))</f>
        <v/>
      </c>
      <c r="W202" s="63" t="str">
        <f>IF(V202="","",IF(V202=1,"",S202))</f>
        <v/>
      </c>
      <c r="X202" s="64" t="str">
        <f>IF(B202="","",MAX(W202:W206)-MIN(W202:W206))</f>
        <v/>
      </c>
      <c r="Y202" s="154" t="str">
        <f>IF(B202="","",K202)</f>
        <v/>
      </c>
      <c r="Z202" s="802" t="str">
        <f>IF(B202="","",IF(AD202="DQ","DQ",IF(K202="TO","TO",IF(K202="","",IF(K203="",Y202,IF(K204="",Y203,IF(K205="",Y204,IF(K206="",Y205,Y206))))))))</f>
        <v/>
      </c>
      <c r="AA202" s="1499" t="str">
        <f>IF(B202="","",IF(AD202="DQ","DQ",IF(Z202="TO","TO",IF(Z202="","",IF(Z202="NV","NV",IF((20-(Z202-$AA$3))&gt;0,(20-(Z202-$AA$3)),0))))))</f>
        <v/>
      </c>
      <c r="AB202" s="802" t="str">
        <f>IF(B202="","",IF(AA202="","",IF(C202="Female","",AA202)))</f>
        <v/>
      </c>
      <c r="AC202" s="802" t="str">
        <f>IF(B202="","",IF(AA202="","",IF(C202="Male","",AA202)))</f>
        <v/>
      </c>
      <c r="AD202" s="1018"/>
    </row>
    <row r="203" spans="1:30" x14ac:dyDescent="0.2">
      <c r="A203" s="871"/>
      <c r="B203" s="1497"/>
      <c r="C203" s="1216"/>
      <c r="D203" s="859"/>
      <c r="E203" s="884"/>
      <c r="F203" s="884"/>
      <c r="G203" s="13" t="s">
        <v>4</v>
      </c>
      <c r="H203" s="208"/>
      <c r="I203" s="209"/>
      <c r="J203" s="227"/>
      <c r="K203" s="155" t="str">
        <f t="shared" ref="K203:K206" si="150">IF($B$202="","",IF($H$202="TO","TO",IF(H203+I203+J203=0,"",(H203*60+I203+J203/100))))</f>
        <v/>
      </c>
      <c r="L203" s="52" t="str">
        <f>IF(B202="","",AVERAGE(K202:K206))</f>
        <v/>
      </c>
      <c r="M203" s="52" t="str">
        <f>IF(K203="","",ABS(K203-L203))</f>
        <v/>
      </c>
      <c r="N203" s="156" t="str">
        <f>IF(M203="","",RANK(M203,M202:M206))</f>
        <v/>
      </c>
      <c r="O203" s="157" t="str">
        <f t="shared" ref="O203:O206" si="151">IF(K203="","",IF(N203=1,"",K203))</f>
        <v/>
      </c>
      <c r="P203" s="53" t="str">
        <f>IF(B202="","",AVERAGE(O202:O206))</f>
        <v/>
      </c>
      <c r="Q203" s="53" t="str">
        <f>IF(O203="","",ABS(O203-P203))</f>
        <v/>
      </c>
      <c r="R203" s="158" t="str">
        <f>IF(Q203="","",RANK(Q203,Q202:Q206))</f>
        <v/>
      </c>
      <c r="S203" s="159" t="str">
        <f t="shared" ref="S203:S206" si="152">IF(Q203="","",IF(R203=1,"",K203))</f>
        <v/>
      </c>
      <c r="T203" s="54" t="str">
        <f>IF(B202="","",AVERAGE(S202:S206))</f>
        <v/>
      </c>
      <c r="U203" s="54" t="str">
        <f>IF(S203="","",ABS(S203-T203))</f>
        <v/>
      </c>
      <c r="V203" s="160" t="str">
        <f>IF(U203="","",RANK(U203,U202:U206))</f>
        <v/>
      </c>
      <c r="W203" s="161" t="str">
        <f t="shared" ref="W203:W206" si="153">IF(V203="","",IF(V203=1,"",S203))</f>
        <v/>
      </c>
      <c r="X203" s="55" t="str">
        <f>IF(B202="","",AVERAGE(W202:W206))</f>
        <v/>
      </c>
      <c r="Y203" s="162" t="str">
        <f>IF(B202="","",IF(L202&lt;0.5,L203,"NV"))</f>
        <v/>
      </c>
      <c r="Z203" s="803"/>
      <c r="AA203" s="1500"/>
      <c r="AB203" s="803"/>
      <c r="AC203" s="803"/>
      <c r="AD203" s="1019"/>
    </row>
    <row r="204" spans="1:30" x14ac:dyDescent="0.2">
      <c r="A204" s="871"/>
      <c r="B204" s="1497"/>
      <c r="C204" s="1216"/>
      <c r="D204" s="859"/>
      <c r="E204" s="884"/>
      <c r="F204" s="884"/>
      <c r="G204" s="13" t="s">
        <v>8</v>
      </c>
      <c r="H204" s="208"/>
      <c r="I204" s="209"/>
      <c r="J204" s="227"/>
      <c r="K204" s="155" t="str">
        <f t="shared" si="150"/>
        <v/>
      </c>
      <c r="L204" s="52"/>
      <c r="M204" s="52" t="str">
        <f>IF(K204="","",ABS(K204-L203))</f>
        <v/>
      </c>
      <c r="N204" s="156" t="str">
        <f>IF(M204="","",RANK(M204,M202:M206))</f>
        <v/>
      </c>
      <c r="O204" s="157" t="str">
        <f t="shared" si="151"/>
        <v/>
      </c>
      <c r="P204" s="53"/>
      <c r="Q204" s="53" t="str">
        <f>IF(O204="","",ABS(O204-P203))</f>
        <v/>
      </c>
      <c r="R204" s="158" t="str">
        <f>IF(Q204="","",RANK(Q204,Q202:Q206))</f>
        <v/>
      </c>
      <c r="S204" s="159" t="str">
        <f t="shared" si="152"/>
        <v/>
      </c>
      <c r="T204" s="54"/>
      <c r="U204" s="54" t="str">
        <f>IF(S204="","",ABS(S204-T203))</f>
        <v/>
      </c>
      <c r="V204" s="160" t="str">
        <f>IF(U204="","",RANK(U204,U202:U206))</f>
        <v/>
      </c>
      <c r="W204" s="161" t="str">
        <f t="shared" si="153"/>
        <v/>
      </c>
      <c r="X204" s="55"/>
      <c r="Y204" s="162" t="str">
        <f>IF(B202="","",IF(L202&lt;0.5,L203,IF(P202&lt;0.5,P203,"NV")))</f>
        <v/>
      </c>
      <c r="Z204" s="803"/>
      <c r="AA204" s="1500"/>
      <c r="AB204" s="803"/>
      <c r="AC204" s="803"/>
      <c r="AD204" s="1019"/>
    </row>
    <row r="205" spans="1:30" x14ac:dyDescent="0.2">
      <c r="A205" s="871"/>
      <c r="B205" s="1497"/>
      <c r="C205" s="1216"/>
      <c r="D205" s="859"/>
      <c r="E205" s="884"/>
      <c r="F205" s="884"/>
      <c r="G205" s="13" t="s">
        <v>5</v>
      </c>
      <c r="H205" s="208"/>
      <c r="I205" s="209"/>
      <c r="J205" s="227"/>
      <c r="K205" s="155" t="str">
        <f t="shared" si="150"/>
        <v/>
      </c>
      <c r="L205" s="52"/>
      <c r="M205" s="52" t="str">
        <f>IF(K205="","",ABS(K205-L203))</f>
        <v/>
      </c>
      <c r="N205" s="156" t="str">
        <f>IF(M205="","",RANK(M205,M202:M206))</f>
        <v/>
      </c>
      <c r="O205" s="157" t="str">
        <f t="shared" si="151"/>
        <v/>
      </c>
      <c r="P205" s="53"/>
      <c r="Q205" s="53" t="str">
        <f>IF(O205="","",ABS(O205-P203))</f>
        <v/>
      </c>
      <c r="R205" s="158" t="str">
        <f>IF(Q205="","",RANK(Q205,Q202:Q206))</f>
        <v/>
      </c>
      <c r="S205" s="159" t="str">
        <f t="shared" si="152"/>
        <v/>
      </c>
      <c r="T205" s="54"/>
      <c r="U205" s="54" t="str">
        <f>IF(S205="","",ABS(S205-T203))</f>
        <v/>
      </c>
      <c r="V205" s="160" t="str">
        <f>IF(U205="","",RANK(U205,U202:U206))</f>
        <v/>
      </c>
      <c r="W205" s="161" t="str">
        <f t="shared" si="153"/>
        <v/>
      </c>
      <c r="X205" s="55"/>
      <c r="Y205" s="162" t="str">
        <f>IF(B202="","",IF(P202=0,L203,IF(P202&lt;0.5,P203,IF(T202&lt;0.5,T203,"NV"))))</f>
        <v/>
      </c>
      <c r="Z205" s="803"/>
      <c r="AA205" s="1500"/>
      <c r="AB205" s="803"/>
      <c r="AC205" s="803"/>
      <c r="AD205" s="1019"/>
    </row>
    <row r="206" spans="1:30" ht="16" thickBot="1" x14ac:dyDescent="0.25">
      <c r="A206" s="879"/>
      <c r="B206" s="1498"/>
      <c r="C206" s="1217"/>
      <c r="D206" s="1419"/>
      <c r="E206" s="885"/>
      <c r="F206" s="885"/>
      <c r="G206" s="19" t="s">
        <v>6</v>
      </c>
      <c r="H206" s="212"/>
      <c r="I206" s="213"/>
      <c r="J206" s="242"/>
      <c r="K206" s="163" t="str">
        <f t="shared" si="150"/>
        <v/>
      </c>
      <c r="L206" s="56"/>
      <c r="M206" s="56" t="str">
        <f>IF(K206="","",ABS(K206-L203))</f>
        <v/>
      </c>
      <c r="N206" s="164" t="str">
        <f>IF(M206="","",RANK(M206,M202:M206))</f>
        <v/>
      </c>
      <c r="O206" s="165" t="str">
        <f t="shared" si="151"/>
        <v/>
      </c>
      <c r="P206" s="57"/>
      <c r="Q206" s="57" t="str">
        <f>IF(O206="","",ABS(O206-P203))</f>
        <v/>
      </c>
      <c r="R206" s="166" t="str">
        <f>IF(Q206="","",RANK(Q206,Q202:Q206))</f>
        <v/>
      </c>
      <c r="S206" s="167" t="str">
        <f t="shared" si="152"/>
        <v/>
      </c>
      <c r="T206" s="58"/>
      <c r="U206" s="58" t="str">
        <f>IF(S206="","",ABS(S206-T203))</f>
        <v/>
      </c>
      <c r="V206" s="168" t="str">
        <f>IF(U206="","",RANK(U206,U202:U206))</f>
        <v/>
      </c>
      <c r="W206" s="169" t="str">
        <f t="shared" si="153"/>
        <v/>
      </c>
      <c r="X206" s="59"/>
      <c r="Y206" s="170" t="str">
        <f>IF(B202="","",IF(T202&lt;0.5,TRIMMEAN(K202:K206,0.4),IF(X202&lt;0.5,X203,"NV")))</f>
        <v/>
      </c>
      <c r="Z206" s="804"/>
      <c r="AA206" s="1501"/>
      <c r="AB206" s="804"/>
      <c r="AC206" s="804"/>
      <c r="AD206" s="1020"/>
    </row>
    <row r="207" spans="1:30" x14ac:dyDescent="0.2">
      <c r="A207" s="867" t="str">
        <f>IF(B207="","",INDEX('Names And Totals'!$A$9:$A$108,MATCH('Head to Head'!B207,'Names And Totals'!$B$9:$B$108,0)))</f>
        <v/>
      </c>
      <c r="B207" s="1502"/>
      <c r="C207" s="1207" t="str">
        <f>IF(B207="","",INDEX('Names And Totals'!$E$9:$E$108,MATCH('Head to Head'!B207,'Names And Totals'!$B$9:$B$108,0)))</f>
        <v/>
      </c>
      <c r="D207" s="1414" t="str">
        <f>IF(B207="","",IF(AA207="DQ","DQ",IF(AA207="TO","TO",IF(AA207="NV","NV",IF(AA207="","",RANK(AA207,$AA$12:$AA$507,0))))))</f>
        <v/>
      </c>
      <c r="E207" s="861" t="str">
        <f>IF(AB207="","",IF(AD207="DQ","DQ",IF(AB207="TO","TO",IF(Y207="","",RANK(AB207,$AB$12:$AB$507,0)))))</f>
        <v/>
      </c>
      <c r="F207" s="861" t="str">
        <f>IF(AC207="","",IF(AD207="DQ","DQ",IF(AC207="TO","TO",IF(Y207="","",RANK(AC207,$AC$12:$AC$507,0)))))</f>
        <v/>
      </c>
      <c r="G207" s="47" t="s">
        <v>7</v>
      </c>
      <c r="H207" s="243"/>
      <c r="I207" s="240"/>
      <c r="J207" s="244"/>
      <c r="K207" s="193" t="str">
        <f>IF($B$207="","",IF($H$207="TO","TO",IF(H207+I207+J207=0,"",(H207*60+I207+J207/100))))</f>
        <v/>
      </c>
      <c r="L207" s="60" t="str">
        <f>IF(B207="","",MAX(K207:K211)-MIN(K207:K211))</f>
        <v/>
      </c>
      <c r="M207" s="60" t="str">
        <f>IF(K207="","",ABS(K207-L208))</f>
        <v/>
      </c>
      <c r="N207" s="151" t="str">
        <f>IF(M207="","",RANK(M207,M207:M211))</f>
        <v/>
      </c>
      <c r="O207" s="60" t="str">
        <f>IF(K207="","",IF(N207=1,"",K207))</f>
        <v/>
      </c>
      <c r="P207" s="62" t="str">
        <f>IF(B207="","",MAX(O207:O211)-MIN(O207:O211))</f>
        <v/>
      </c>
      <c r="Q207" s="62" t="str">
        <f>IF(O207="","",ABS(O207-P208))</f>
        <v/>
      </c>
      <c r="R207" s="152" t="str">
        <f>IF(Q207="","",RANK(Q207,Q207:Q211))</f>
        <v/>
      </c>
      <c r="S207" s="62" t="str">
        <f>IF(Q207="","",IF(R207=1,"",K207))</f>
        <v/>
      </c>
      <c r="T207" s="63" t="str">
        <f>IF(B207="","",MAX(S207:S211)-MIN(S207:S211))</f>
        <v/>
      </c>
      <c r="U207" s="63" t="str">
        <f>IF(S207="","",ABS(S207-T208))</f>
        <v/>
      </c>
      <c r="V207" s="153" t="str">
        <f>IF(U207="","",RANK(U207,U207:U211))</f>
        <v/>
      </c>
      <c r="W207" s="63" t="str">
        <f>IF(V207="","",IF(V207=1,"",S207))</f>
        <v/>
      </c>
      <c r="X207" s="64" t="str">
        <f>IF(B207="","",MAX(W207:W211)-MIN(W207:W211))</f>
        <v/>
      </c>
      <c r="Y207" s="154" t="str">
        <f>IF(B207="","",K207)</f>
        <v/>
      </c>
      <c r="Z207" s="805" t="str">
        <f>IF(B207="","",IF(AD207="DQ","DQ",IF(K207="TO","TO",IF(K207="","",IF(K208="",Y207,IF(K209="",Y208,IF(K210="",Y209,IF(K211="",Y210,Y211))))))))</f>
        <v/>
      </c>
      <c r="AA207" s="1505" t="str">
        <f>IF(B207="","",IF(AD207="DQ","DQ",IF(Z207="TO","TO",IF(Z207="","",IF(Z207="NV","NV",IF((20-(Z207-$AA$3))&gt;0,(20-(Z207-$AA$3)),0))))))</f>
        <v/>
      </c>
      <c r="AB207" s="805" t="str">
        <f>IF(B207="","",IF(AA207="","",IF(C207="Female","",AA207)))</f>
        <v/>
      </c>
      <c r="AC207" s="805" t="str">
        <f>IF(B207="","",IF(AA207="","",IF(C207="Male","",AA207)))</f>
        <v/>
      </c>
      <c r="AD207" s="847"/>
    </row>
    <row r="208" spans="1:30" x14ac:dyDescent="0.2">
      <c r="A208" s="868"/>
      <c r="B208" s="1503"/>
      <c r="C208" s="1208"/>
      <c r="D208" s="1415"/>
      <c r="E208" s="862"/>
      <c r="F208" s="862"/>
      <c r="G208" s="16" t="s">
        <v>4</v>
      </c>
      <c r="H208" s="210"/>
      <c r="I208" s="211"/>
      <c r="J208" s="231"/>
      <c r="K208" s="171" t="str">
        <f t="shared" ref="K208:K211" si="154">IF($B$207="","",IF($H$207="TO","TO",IF(H208+I208+J208=0,"",(H208*60+I208+J208/100))))</f>
        <v/>
      </c>
      <c r="L208" s="52" t="str">
        <f>IF(B207="","",AVERAGE(K207:K211))</f>
        <v/>
      </c>
      <c r="M208" s="52" t="str">
        <f>IF(K208="","",ABS(K208-L208))</f>
        <v/>
      </c>
      <c r="N208" s="156" t="str">
        <f>IF(M208="","",RANK(M208,M207:M211))</f>
        <v/>
      </c>
      <c r="O208" s="157" t="str">
        <f t="shared" ref="O208:O211" si="155">IF(K208="","",IF(N208=1,"",K208))</f>
        <v/>
      </c>
      <c r="P208" s="53" t="str">
        <f>IF(B207="","",AVERAGE(O207:O211))</f>
        <v/>
      </c>
      <c r="Q208" s="53" t="str">
        <f>IF(O208="","",ABS(O208-P208))</f>
        <v/>
      </c>
      <c r="R208" s="158" t="str">
        <f>IF(Q208="","",RANK(Q208,Q207:Q211))</f>
        <v/>
      </c>
      <c r="S208" s="159" t="str">
        <f t="shared" ref="S208:S211" si="156">IF(Q208="","",IF(R208=1,"",K208))</f>
        <v/>
      </c>
      <c r="T208" s="54" t="str">
        <f>IF(B207="","",AVERAGE(S207:S211))</f>
        <v/>
      </c>
      <c r="U208" s="54" t="str">
        <f>IF(S208="","",ABS(S208-T208))</f>
        <v/>
      </c>
      <c r="V208" s="160" t="str">
        <f>IF(U208="","",RANK(U208,U207:U211))</f>
        <v/>
      </c>
      <c r="W208" s="161" t="str">
        <f t="shared" ref="W208:W211" si="157">IF(V208="","",IF(V208=1,"",S208))</f>
        <v/>
      </c>
      <c r="X208" s="55" t="str">
        <f>IF(B207="","",AVERAGE(W207:W211))</f>
        <v/>
      </c>
      <c r="Y208" s="162" t="str">
        <f>IF(B207="","",IF(L207&lt;0.5,L208,"NV"))</f>
        <v/>
      </c>
      <c r="Z208" s="806"/>
      <c r="AA208" s="1506"/>
      <c r="AB208" s="806"/>
      <c r="AC208" s="806"/>
      <c r="AD208" s="847"/>
    </row>
    <row r="209" spans="1:30" x14ac:dyDescent="0.2">
      <c r="A209" s="868"/>
      <c r="B209" s="1503"/>
      <c r="C209" s="1208"/>
      <c r="D209" s="1415"/>
      <c r="E209" s="862"/>
      <c r="F209" s="862"/>
      <c r="G209" s="16" t="s">
        <v>8</v>
      </c>
      <c r="H209" s="210"/>
      <c r="I209" s="211"/>
      <c r="J209" s="231"/>
      <c r="K209" s="171" t="str">
        <f t="shared" si="154"/>
        <v/>
      </c>
      <c r="L209" s="52"/>
      <c r="M209" s="52" t="str">
        <f>IF(K209="","",ABS(K209-L208))</f>
        <v/>
      </c>
      <c r="N209" s="156" t="str">
        <f>IF(M209="","",RANK(M209,M207:M211))</f>
        <v/>
      </c>
      <c r="O209" s="157" t="str">
        <f t="shared" si="155"/>
        <v/>
      </c>
      <c r="P209" s="53"/>
      <c r="Q209" s="53" t="str">
        <f>IF(O209="","",ABS(O209-P208))</f>
        <v/>
      </c>
      <c r="R209" s="158" t="str">
        <f>IF(Q209="","",RANK(Q209,Q207:Q211))</f>
        <v/>
      </c>
      <c r="S209" s="159" t="str">
        <f t="shared" si="156"/>
        <v/>
      </c>
      <c r="T209" s="54"/>
      <c r="U209" s="54" t="str">
        <f>IF(S209="","",ABS(S209-T208))</f>
        <v/>
      </c>
      <c r="V209" s="160" t="str">
        <f>IF(U209="","",RANK(U209,U207:U211))</f>
        <v/>
      </c>
      <c r="W209" s="161" t="str">
        <f t="shared" si="157"/>
        <v/>
      </c>
      <c r="X209" s="55"/>
      <c r="Y209" s="162" t="str">
        <f>IF(B207="","",IF(L207&lt;0.5,L208,IF(P207&lt;0.5,P208,"NV")))</f>
        <v/>
      </c>
      <c r="Z209" s="806"/>
      <c r="AA209" s="1506"/>
      <c r="AB209" s="806"/>
      <c r="AC209" s="806"/>
      <c r="AD209" s="847"/>
    </row>
    <row r="210" spans="1:30" x14ac:dyDescent="0.2">
      <c r="A210" s="868"/>
      <c r="B210" s="1503"/>
      <c r="C210" s="1208"/>
      <c r="D210" s="1415"/>
      <c r="E210" s="862"/>
      <c r="F210" s="862"/>
      <c r="G210" s="16" t="s">
        <v>5</v>
      </c>
      <c r="H210" s="210"/>
      <c r="I210" s="211"/>
      <c r="J210" s="231"/>
      <c r="K210" s="171" t="str">
        <f t="shared" si="154"/>
        <v/>
      </c>
      <c r="L210" s="52"/>
      <c r="M210" s="52" t="str">
        <f>IF(K210="","",ABS(K210-L208))</f>
        <v/>
      </c>
      <c r="N210" s="156" t="str">
        <f>IF(M210="","",RANK(M210,M207:M211))</f>
        <v/>
      </c>
      <c r="O210" s="157" t="str">
        <f t="shared" si="155"/>
        <v/>
      </c>
      <c r="P210" s="53"/>
      <c r="Q210" s="53" t="str">
        <f>IF(O210="","",ABS(O210-P208))</f>
        <v/>
      </c>
      <c r="R210" s="158" t="str">
        <f>IF(Q210="","",RANK(Q210,Q207:Q211))</f>
        <v/>
      </c>
      <c r="S210" s="159" t="str">
        <f t="shared" si="156"/>
        <v/>
      </c>
      <c r="T210" s="54"/>
      <c r="U210" s="54" t="str">
        <f>IF(S210="","",ABS(S210-T208))</f>
        <v/>
      </c>
      <c r="V210" s="160" t="str">
        <f>IF(U210="","",RANK(U210,U207:U211))</f>
        <v/>
      </c>
      <c r="W210" s="161" t="str">
        <f t="shared" si="157"/>
        <v/>
      </c>
      <c r="X210" s="55"/>
      <c r="Y210" s="162" t="str">
        <f>IF(B207="","",IF(P207=0,L208,IF(P207&lt;0.5,P208,IF(T207&lt;0.5,T208,"NV"))))</f>
        <v/>
      </c>
      <c r="Z210" s="806"/>
      <c r="AA210" s="1506"/>
      <c r="AB210" s="806"/>
      <c r="AC210" s="806"/>
      <c r="AD210" s="847"/>
    </row>
    <row r="211" spans="1:30" ht="16" thickBot="1" x14ac:dyDescent="0.25">
      <c r="A211" s="869"/>
      <c r="B211" s="1504"/>
      <c r="C211" s="1209"/>
      <c r="D211" s="1416"/>
      <c r="E211" s="863"/>
      <c r="F211" s="863"/>
      <c r="G211" s="46" t="s">
        <v>6</v>
      </c>
      <c r="H211" s="245"/>
      <c r="I211" s="246"/>
      <c r="J211" s="247"/>
      <c r="K211" s="194" t="str">
        <f t="shared" si="154"/>
        <v/>
      </c>
      <c r="L211" s="56"/>
      <c r="M211" s="56" t="str">
        <f>IF(K211="","",ABS(K211-L208))</f>
        <v/>
      </c>
      <c r="N211" s="164" t="str">
        <f>IF(M211="","",RANK(M211,M207:M211))</f>
        <v/>
      </c>
      <c r="O211" s="165" t="str">
        <f t="shared" si="155"/>
        <v/>
      </c>
      <c r="P211" s="57"/>
      <c r="Q211" s="57" t="str">
        <f>IF(O211="","",ABS(O211-P208))</f>
        <v/>
      </c>
      <c r="R211" s="166" t="str">
        <f>IF(Q211="","",RANK(Q211,Q207:Q211))</f>
        <v/>
      </c>
      <c r="S211" s="167" t="str">
        <f t="shared" si="156"/>
        <v/>
      </c>
      <c r="T211" s="58"/>
      <c r="U211" s="58" t="str">
        <f>IF(S211="","",ABS(S211-T208))</f>
        <v/>
      </c>
      <c r="V211" s="168" t="str">
        <f>IF(U211="","",RANK(U211,U207:U211))</f>
        <v/>
      </c>
      <c r="W211" s="169" t="str">
        <f t="shared" si="157"/>
        <v/>
      </c>
      <c r="X211" s="59"/>
      <c r="Y211" s="170" t="str">
        <f>IF(B207="","",IF(T207&lt;0.5,TRIMMEAN(K207:K211,0.4),IF(X207&lt;0.5,X208,"NV")))</f>
        <v/>
      </c>
      <c r="Z211" s="807"/>
      <c r="AA211" s="1507"/>
      <c r="AB211" s="807"/>
      <c r="AC211" s="807"/>
      <c r="AD211" s="847"/>
    </row>
    <row r="212" spans="1:30" x14ac:dyDescent="0.2">
      <c r="A212" s="1241" t="str">
        <f>IF(B212="","",INDEX('Names And Totals'!$A$9:$A$108,MATCH('Head to Head'!B212,'Names And Totals'!$B$9:$B$108,0)))</f>
        <v/>
      </c>
      <c r="B212" s="1496"/>
      <c r="C212" s="1215" t="str">
        <f>IF(B212="","",INDEX('Names And Totals'!$E$9:$E$108,MATCH('Head to Head'!B212,'Names And Totals'!$B$9:$B$108,0)))</f>
        <v/>
      </c>
      <c r="D212" s="1431" t="str">
        <f>IF(B212="","",IF(AA212="DQ","DQ",IF(AA212="TO","TO",IF(AA212="NV","NV",IF(AA212="","",RANK(AA212,$AA$12:$AA$507,0))))))</f>
        <v/>
      </c>
      <c r="E212" s="883" t="str">
        <f>IF(AB212="","",IF(AD212="DQ","DQ",IF(AB212="TO","TO",IF(Y212="","",RANK(AB212,$AB$12:$AB$507,0)))))</f>
        <v/>
      </c>
      <c r="F212" s="883" t="str">
        <f>IF(AC212="","",IF(AD212="DQ","DQ",IF(AC212="TO","TO",IF(Y212="","",RANK(AC212,$AC$12:$AC$507,0)))))</f>
        <v/>
      </c>
      <c r="G212" s="18" t="s">
        <v>7</v>
      </c>
      <c r="H212" s="235"/>
      <c r="I212" s="241"/>
      <c r="J212" s="236"/>
      <c r="K212" s="150" t="str">
        <f>IF($B$212="","",IF($H$212="TO","TO",IF(H212+I212+J212=0,"",(H212*60+I212+J212/100))))</f>
        <v/>
      </c>
      <c r="L212" s="60" t="str">
        <f>IF(B212="","",MAX(K212:K216)-MIN(K212:K216))</f>
        <v/>
      </c>
      <c r="M212" s="60" t="str">
        <f>IF(K212="","",ABS(K212-L213))</f>
        <v/>
      </c>
      <c r="N212" s="151" t="str">
        <f>IF(M212="","",RANK(M212,M212:M216))</f>
        <v/>
      </c>
      <c r="O212" s="60" t="str">
        <f>IF(K212="","",IF(N212=1,"",K212))</f>
        <v/>
      </c>
      <c r="P212" s="62" t="str">
        <f>IF(B212="","",MAX(O212:O216)-MIN(O212:O216))</f>
        <v/>
      </c>
      <c r="Q212" s="62" t="str">
        <f>IF(O212="","",ABS(O212-P213))</f>
        <v/>
      </c>
      <c r="R212" s="152" t="str">
        <f>IF(Q212="","",RANK(Q212,Q212:Q216))</f>
        <v/>
      </c>
      <c r="S212" s="62" t="str">
        <f>IF(Q212="","",IF(R212=1,"",K212))</f>
        <v/>
      </c>
      <c r="T212" s="63" t="str">
        <f>IF(B212="","",MAX(S212:S216)-MIN(S212:S216))</f>
        <v/>
      </c>
      <c r="U212" s="63" t="str">
        <f>IF(S212="","",ABS(S212-T213))</f>
        <v/>
      </c>
      <c r="V212" s="153" t="str">
        <f>IF(U212="","",RANK(U212,U212:U216))</f>
        <v/>
      </c>
      <c r="W212" s="63" t="str">
        <f>IF(V212="","",IF(V212=1,"",S212))</f>
        <v/>
      </c>
      <c r="X212" s="64" t="str">
        <f>IF(B212="","",MAX(W212:W216)-MIN(W212:W216))</f>
        <v/>
      </c>
      <c r="Y212" s="154" t="str">
        <f>IF(B212="","",K212)</f>
        <v/>
      </c>
      <c r="Z212" s="802" t="str">
        <f>IF(B212="","",IF(AD212="DQ","DQ",IF(K212="TO","TO",IF(K212="","",IF(K213="",Y212,IF(K214="",Y213,IF(K215="",Y214,IF(K216="",Y215,Y216))))))))</f>
        <v/>
      </c>
      <c r="AA212" s="1499" t="str">
        <f>IF(B212="","",IF(AD212="DQ","DQ",IF(Z212="TO","TO",IF(Z212="","",IF(Z212="NV","NV",IF((20-(Z212-$AA$3))&gt;0,(20-(Z212-$AA$3)),0))))))</f>
        <v/>
      </c>
      <c r="AB212" s="802" t="str">
        <f>IF(B212="","",IF(AA212="","",IF(C212="Female","",AA212)))</f>
        <v/>
      </c>
      <c r="AC212" s="802" t="str">
        <f>IF(B212="","",IF(AA212="","",IF(C212="Male","",AA212)))</f>
        <v/>
      </c>
      <c r="AD212" s="1018"/>
    </row>
    <row r="213" spans="1:30" x14ac:dyDescent="0.2">
      <c r="A213" s="871"/>
      <c r="B213" s="1497"/>
      <c r="C213" s="1216"/>
      <c r="D213" s="859"/>
      <c r="E213" s="884"/>
      <c r="F213" s="884"/>
      <c r="G213" s="13" t="s">
        <v>4</v>
      </c>
      <c r="H213" s="208"/>
      <c r="I213" s="209"/>
      <c r="J213" s="227"/>
      <c r="K213" s="155" t="str">
        <f t="shared" ref="K213:K216" si="158">IF($B$212="","",IF($H$212="TO","TO",IF(H213+I213+J213=0,"",(H213*60+I213+J213/100))))</f>
        <v/>
      </c>
      <c r="L213" s="52" t="str">
        <f>IF(B212="","",AVERAGE(K212:K216))</f>
        <v/>
      </c>
      <c r="M213" s="52" t="str">
        <f>IF(K213="","",ABS(K213-L213))</f>
        <v/>
      </c>
      <c r="N213" s="156" t="str">
        <f>IF(M213="","",RANK(M213,M212:M216))</f>
        <v/>
      </c>
      <c r="O213" s="157" t="str">
        <f t="shared" ref="O213:O216" si="159">IF(K213="","",IF(N213=1,"",K213))</f>
        <v/>
      </c>
      <c r="P213" s="53" t="str">
        <f>IF(B212="","",AVERAGE(O212:O216))</f>
        <v/>
      </c>
      <c r="Q213" s="53" t="str">
        <f>IF(O213="","",ABS(O213-P213))</f>
        <v/>
      </c>
      <c r="R213" s="158" t="str">
        <f>IF(Q213="","",RANK(Q213,Q212:Q216))</f>
        <v/>
      </c>
      <c r="S213" s="159" t="str">
        <f t="shared" ref="S213:S216" si="160">IF(Q213="","",IF(R213=1,"",K213))</f>
        <v/>
      </c>
      <c r="T213" s="54" t="str">
        <f>IF(B212="","",AVERAGE(S212:S216))</f>
        <v/>
      </c>
      <c r="U213" s="54" t="str">
        <f>IF(S213="","",ABS(S213-T213))</f>
        <v/>
      </c>
      <c r="V213" s="160" t="str">
        <f>IF(U213="","",RANK(U213,U212:U216))</f>
        <v/>
      </c>
      <c r="W213" s="161" t="str">
        <f t="shared" ref="W213:W216" si="161">IF(V213="","",IF(V213=1,"",S213))</f>
        <v/>
      </c>
      <c r="X213" s="55" t="str">
        <f>IF(B212="","",AVERAGE(W212:W216))</f>
        <v/>
      </c>
      <c r="Y213" s="162" t="str">
        <f>IF(B212="","",IF(L212&lt;0.5,L213,"NV"))</f>
        <v/>
      </c>
      <c r="Z213" s="803"/>
      <c r="AA213" s="1500"/>
      <c r="AB213" s="803"/>
      <c r="AC213" s="803"/>
      <c r="AD213" s="1019"/>
    </row>
    <row r="214" spans="1:30" x14ac:dyDescent="0.2">
      <c r="A214" s="871"/>
      <c r="B214" s="1497"/>
      <c r="C214" s="1216"/>
      <c r="D214" s="859"/>
      <c r="E214" s="884"/>
      <c r="F214" s="884"/>
      <c r="G214" s="13" t="s">
        <v>8</v>
      </c>
      <c r="H214" s="208"/>
      <c r="I214" s="209"/>
      <c r="J214" s="227"/>
      <c r="K214" s="155" t="str">
        <f t="shared" si="158"/>
        <v/>
      </c>
      <c r="L214" s="52"/>
      <c r="M214" s="52" t="str">
        <f>IF(K214="","",ABS(K214-L213))</f>
        <v/>
      </c>
      <c r="N214" s="156" t="str">
        <f>IF(M214="","",RANK(M214,M212:M216))</f>
        <v/>
      </c>
      <c r="O214" s="157" t="str">
        <f t="shared" si="159"/>
        <v/>
      </c>
      <c r="P214" s="53"/>
      <c r="Q214" s="53" t="str">
        <f>IF(O214="","",ABS(O214-P213))</f>
        <v/>
      </c>
      <c r="R214" s="158" t="str">
        <f>IF(Q214="","",RANK(Q214,Q212:Q216))</f>
        <v/>
      </c>
      <c r="S214" s="159" t="str">
        <f t="shared" si="160"/>
        <v/>
      </c>
      <c r="T214" s="54"/>
      <c r="U214" s="54" t="str">
        <f>IF(S214="","",ABS(S214-T213))</f>
        <v/>
      </c>
      <c r="V214" s="160" t="str">
        <f>IF(U214="","",RANK(U214,U212:U216))</f>
        <v/>
      </c>
      <c r="W214" s="161" t="str">
        <f t="shared" si="161"/>
        <v/>
      </c>
      <c r="X214" s="55"/>
      <c r="Y214" s="162" t="str">
        <f>IF(B212="","",IF(L212&lt;0.5,L213,IF(P212&lt;0.5,P213,"NV")))</f>
        <v/>
      </c>
      <c r="Z214" s="803"/>
      <c r="AA214" s="1500"/>
      <c r="AB214" s="803"/>
      <c r="AC214" s="803"/>
      <c r="AD214" s="1019"/>
    </row>
    <row r="215" spans="1:30" x14ac:dyDescent="0.2">
      <c r="A215" s="871"/>
      <c r="B215" s="1497"/>
      <c r="C215" s="1216"/>
      <c r="D215" s="859"/>
      <c r="E215" s="884"/>
      <c r="F215" s="884"/>
      <c r="G215" s="13" t="s">
        <v>5</v>
      </c>
      <c r="H215" s="208"/>
      <c r="I215" s="209"/>
      <c r="J215" s="227"/>
      <c r="K215" s="155" t="str">
        <f t="shared" si="158"/>
        <v/>
      </c>
      <c r="L215" s="52"/>
      <c r="M215" s="52" t="str">
        <f>IF(K215="","",ABS(K215-L213))</f>
        <v/>
      </c>
      <c r="N215" s="156" t="str">
        <f>IF(M215="","",RANK(M215,M212:M216))</f>
        <v/>
      </c>
      <c r="O215" s="157" t="str">
        <f t="shared" si="159"/>
        <v/>
      </c>
      <c r="P215" s="53"/>
      <c r="Q215" s="53" t="str">
        <f>IF(O215="","",ABS(O215-P213))</f>
        <v/>
      </c>
      <c r="R215" s="158" t="str">
        <f>IF(Q215="","",RANK(Q215,Q212:Q216))</f>
        <v/>
      </c>
      <c r="S215" s="159" t="str">
        <f t="shared" si="160"/>
        <v/>
      </c>
      <c r="T215" s="54"/>
      <c r="U215" s="54" t="str">
        <f>IF(S215="","",ABS(S215-T213))</f>
        <v/>
      </c>
      <c r="V215" s="160" t="str">
        <f>IF(U215="","",RANK(U215,U212:U216))</f>
        <v/>
      </c>
      <c r="W215" s="161" t="str">
        <f t="shared" si="161"/>
        <v/>
      </c>
      <c r="X215" s="55"/>
      <c r="Y215" s="162" t="str">
        <f>IF(B212="","",IF(P212=0,L213,IF(P212&lt;0.5,P213,IF(T212&lt;0.5,T213,"NV"))))</f>
        <v/>
      </c>
      <c r="Z215" s="803"/>
      <c r="AA215" s="1500"/>
      <c r="AB215" s="803"/>
      <c r="AC215" s="803"/>
      <c r="AD215" s="1019"/>
    </row>
    <row r="216" spans="1:30" ht="16" thickBot="1" x14ac:dyDescent="0.25">
      <c r="A216" s="879"/>
      <c r="B216" s="1498"/>
      <c r="C216" s="1217"/>
      <c r="D216" s="1419"/>
      <c r="E216" s="885"/>
      <c r="F216" s="885"/>
      <c r="G216" s="19" t="s">
        <v>6</v>
      </c>
      <c r="H216" s="212"/>
      <c r="I216" s="213"/>
      <c r="J216" s="242"/>
      <c r="K216" s="163" t="str">
        <f t="shared" si="158"/>
        <v/>
      </c>
      <c r="L216" s="56"/>
      <c r="M216" s="56" t="str">
        <f>IF(K216="","",ABS(K216-L213))</f>
        <v/>
      </c>
      <c r="N216" s="164" t="str">
        <f>IF(M216="","",RANK(M216,M212:M216))</f>
        <v/>
      </c>
      <c r="O216" s="165" t="str">
        <f t="shared" si="159"/>
        <v/>
      </c>
      <c r="P216" s="57"/>
      <c r="Q216" s="57" t="str">
        <f>IF(O216="","",ABS(O216-P213))</f>
        <v/>
      </c>
      <c r="R216" s="166" t="str">
        <f>IF(Q216="","",RANK(Q216,Q212:Q216))</f>
        <v/>
      </c>
      <c r="S216" s="167" t="str">
        <f t="shared" si="160"/>
        <v/>
      </c>
      <c r="T216" s="58"/>
      <c r="U216" s="58" t="str">
        <f>IF(S216="","",ABS(S216-T213))</f>
        <v/>
      </c>
      <c r="V216" s="168" t="str">
        <f>IF(U216="","",RANK(U216,U212:U216))</f>
        <v/>
      </c>
      <c r="W216" s="169" t="str">
        <f t="shared" si="161"/>
        <v/>
      </c>
      <c r="X216" s="59"/>
      <c r="Y216" s="170" t="str">
        <f>IF(B212="","",IF(T212&lt;0.5,TRIMMEAN(K212:K216,0.4),IF(X212&lt;0.5,X213,"NV")))</f>
        <v/>
      </c>
      <c r="Z216" s="804"/>
      <c r="AA216" s="1501"/>
      <c r="AB216" s="804"/>
      <c r="AC216" s="804"/>
      <c r="AD216" s="1020"/>
    </row>
    <row r="217" spans="1:30" x14ac:dyDescent="0.2">
      <c r="A217" s="867" t="str">
        <f>IF(B217="","",INDEX('Names And Totals'!$A$9:$A$108,MATCH('Head to Head'!B217,'Names And Totals'!$B$9:$B$108,0)))</f>
        <v/>
      </c>
      <c r="B217" s="1502"/>
      <c r="C217" s="1207" t="str">
        <f>IF(B217="","",INDEX('Names And Totals'!$E$9:$E$108,MATCH('Head to Head'!B217,'Names And Totals'!$B$9:$B$108,0)))</f>
        <v/>
      </c>
      <c r="D217" s="1414" t="str">
        <f>IF(B217="","",IF(AA217="DQ","DQ",IF(AA217="TO","TO",IF(AA217="NV","NV",IF(AA217="","",RANK(AA217,$AA$12:$AA$507,0))))))</f>
        <v/>
      </c>
      <c r="E217" s="861" t="str">
        <f>IF(AB217="","",IF(AD217="DQ","DQ",IF(AB217="TO","TO",IF(Y217="","",RANK(AB217,$AB$12:$AB$507,0)))))</f>
        <v/>
      </c>
      <c r="F217" s="861" t="str">
        <f>IF(AC217="","",IF(AD217="DQ","DQ",IF(AC217="TO","TO",IF(Y217="","",RANK(AC217,$AC$12:$AC$507,0)))))</f>
        <v/>
      </c>
      <c r="G217" s="47" t="s">
        <v>7</v>
      </c>
      <c r="H217" s="243"/>
      <c r="I217" s="240"/>
      <c r="J217" s="244"/>
      <c r="K217" s="193" t="str">
        <f>IF($B$217="","",IF($H$217="TO","TO",IF(H217+I217+J217=0,"",(H217*60+I217+J217/100))))</f>
        <v/>
      </c>
      <c r="L217" s="60" t="str">
        <f>IF(B217="","",MAX(K217:K221)-MIN(K217:K221))</f>
        <v/>
      </c>
      <c r="M217" s="60" t="str">
        <f>IF(K217="","",ABS(K217-L218))</f>
        <v/>
      </c>
      <c r="N217" s="151" t="str">
        <f>IF(M217="","",RANK(M217,M217:M221))</f>
        <v/>
      </c>
      <c r="O217" s="60" t="str">
        <f>IF(K217="","",IF(N217=1,"",K217))</f>
        <v/>
      </c>
      <c r="P217" s="62" t="str">
        <f>IF(B217="","",MAX(O217:O221)-MIN(O217:O221))</f>
        <v/>
      </c>
      <c r="Q217" s="62" t="str">
        <f>IF(O217="","",ABS(O217-P218))</f>
        <v/>
      </c>
      <c r="R217" s="152" t="str">
        <f>IF(Q217="","",RANK(Q217,Q217:Q221))</f>
        <v/>
      </c>
      <c r="S217" s="62" t="str">
        <f>IF(Q217="","",IF(R217=1,"",K217))</f>
        <v/>
      </c>
      <c r="T217" s="63" t="str">
        <f>IF(B217="","",MAX(S217:S221)-MIN(S217:S221))</f>
        <v/>
      </c>
      <c r="U217" s="63" t="str">
        <f>IF(S217="","",ABS(S217-T218))</f>
        <v/>
      </c>
      <c r="V217" s="153" t="str">
        <f>IF(U217="","",RANK(U217,U217:U221))</f>
        <v/>
      </c>
      <c r="W217" s="63" t="str">
        <f>IF(V217="","",IF(V217=1,"",S217))</f>
        <v/>
      </c>
      <c r="X217" s="64" t="str">
        <f>IF(B217="","",MAX(W217:W221)-MIN(W217:W221))</f>
        <v/>
      </c>
      <c r="Y217" s="154" t="str">
        <f>IF(B217="","",K217)</f>
        <v/>
      </c>
      <c r="Z217" s="805" t="str">
        <f>IF(B217="","",IF(AD217="DQ","DQ",IF(K217="TO","TO",IF(K217="","",IF(K218="",Y217,IF(K219="",Y218,IF(K220="",Y219,IF(K221="",Y220,Y221))))))))</f>
        <v/>
      </c>
      <c r="AA217" s="1505" t="str">
        <f>IF(B217="","",IF(AD217="DQ","DQ",IF(Z217="TO","TO",IF(Z217="","",IF(Z217="NV","NV",IF((20-(Z217-$AA$3))&gt;0,(20-(Z217-$AA$3)),0))))))</f>
        <v/>
      </c>
      <c r="AB217" s="805" t="str">
        <f>IF(B217="","",IF(AA217="","",IF(C217="Female","",AA217)))</f>
        <v/>
      </c>
      <c r="AC217" s="805" t="str">
        <f>IF(B217="","",IF(AA217="","",IF(C217="Male","",AA217)))</f>
        <v/>
      </c>
      <c r="AD217" s="847"/>
    </row>
    <row r="218" spans="1:30" x14ac:dyDescent="0.2">
      <c r="A218" s="868"/>
      <c r="B218" s="1503"/>
      <c r="C218" s="1208"/>
      <c r="D218" s="1415"/>
      <c r="E218" s="862"/>
      <c r="F218" s="862"/>
      <c r="G218" s="16" t="s">
        <v>4</v>
      </c>
      <c r="H218" s="210"/>
      <c r="I218" s="211"/>
      <c r="J218" s="231"/>
      <c r="K218" s="171" t="str">
        <f t="shared" ref="K218:K221" si="162">IF($B$217="","",IF($H$217="TO","TO",IF(H218+I218+J218=0,"",(H218*60+I218+J218/100))))</f>
        <v/>
      </c>
      <c r="L218" s="52" t="str">
        <f>IF(B217="","",AVERAGE(K217:K221))</f>
        <v/>
      </c>
      <c r="M218" s="52" t="str">
        <f>IF(K218="","",ABS(K218-L218))</f>
        <v/>
      </c>
      <c r="N218" s="156" t="str">
        <f>IF(M218="","",RANK(M218,M217:M221))</f>
        <v/>
      </c>
      <c r="O218" s="157" t="str">
        <f t="shared" ref="O218:O221" si="163">IF(K218="","",IF(N218=1,"",K218))</f>
        <v/>
      </c>
      <c r="P218" s="53" t="str">
        <f>IF(B217="","",AVERAGE(O217:O221))</f>
        <v/>
      </c>
      <c r="Q218" s="53" t="str">
        <f>IF(O218="","",ABS(O218-P218))</f>
        <v/>
      </c>
      <c r="R218" s="158" t="str">
        <f>IF(Q218="","",RANK(Q218,Q217:Q221))</f>
        <v/>
      </c>
      <c r="S218" s="159" t="str">
        <f t="shared" ref="S218:S221" si="164">IF(Q218="","",IF(R218=1,"",K218))</f>
        <v/>
      </c>
      <c r="T218" s="54" t="str">
        <f>IF(B217="","",AVERAGE(S217:S221))</f>
        <v/>
      </c>
      <c r="U218" s="54" t="str">
        <f>IF(S218="","",ABS(S218-T218))</f>
        <v/>
      </c>
      <c r="V218" s="160" t="str">
        <f>IF(U218="","",RANK(U218,U217:U221))</f>
        <v/>
      </c>
      <c r="W218" s="161" t="str">
        <f t="shared" ref="W218:W221" si="165">IF(V218="","",IF(V218=1,"",S218))</f>
        <v/>
      </c>
      <c r="X218" s="55" t="str">
        <f>IF(B217="","",AVERAGE(W217:W221))</f>
        <v/>
      </c>
      <c r="Y218" s="162" t="str">
        <f>IF(B217="","",IF(L217&lt;0.5,L218,"NV"))</f>
        <v/>
      </c>
      <c r="Z218" s="806"/>
      <c r="AA218" s="1506"/>
      <c r="AB218" s="806"/>
      <c r="AC218" s="806"/>
      <c r="AD218" s="847"/>
    </row>
    <row r="219" spans="1:30" x14ac:dyDescent="0.2">
      <c r="A219" s="868"/>
      <c r="B219" s="1503"/>
      <c r="C219" s="1208"/>
      <c r="D219" s="1415"/>
      <c r="E219" s="862"/>
      <c r="F219" s="862"/>
      <c r="G219" s="16" t="s">
        <v>8</v>
      </c>
      <c r="H219" s="210"/>
      <c r="I219" s="211"/>
      <c r="J219" s="231"/>
      <c r="K219" s="171" t="str">
        <f t="shared" si="162"/>
        <v/>
      </c>
      <c r="L219" s="52"/>
      <c r="M219" s="52" t="str">
        <f>IF(K219="","",ABS(K219-L218))</f>
        <v/>
      </c>
      <c r="N219" s="156" t="str">
        <f>IF(M219="","",RANK(M219,M217:M221))</f>
        <v/>
      </c>
      <c r="O219" s="157" t="str">
        <f t="shared" si="163"/>
        <v/>
      </c>
      <c r="P219" s="53"/>
      <c r="Q219" s="53" t="str">
        <f>IF(O219="","",ABS(O219-P218))</f>
        <v/>
      </c>
      <c r="R219" s="158" t="str">
        <f>IF(Q219="","",RANK(Q219,Q217:Q221))</f>
        <v/>
      </c>
      <c r="S219" s="159" t="str">
        <f t="shared" si="164"/>
        <v/>
      </c>
      <c r="T219" s="54"/>
      <c r="U219" s="54" t="str">
        <f>IF(S219="","",ABS(S219-T218))</f>
        <v/>
      </c>
      <c r="V219" s="160" t="str">
        <f>IF(U219="","",RANK(U219,U217:U221))</f>
        <v/>
      </c>
      <c r="W219" s="161" t="str">
        <f t="shared" si="165"/>
        <v/>
      </c>
      <c r="X219" s="55"/>
      <c r="Y219" s="162" t="str">
        <f>IF(B217="","",IF(L217&lt;0.5,L218,IF(P217&lt;0.5,P218,"NV")))</f>
        <v/>
      </c>
      <c r="Z219" s="806"/>
      <c r="AA219" s="1506"/>
      <c r="AB219" s="806"/>
      <c r="AC219" s="806"/>
      <c r="AD219" s="847"/>
    </row>
    <row r="220" spans="1:30" x14ac:dyDescent="0.2">
      <c r="A220" s="868"/>
      <c r="B220" s="1503"/>
      <c r="C220" s="1208"/>
      <c r="D220" s="1415"/>
      <c r="E220" s="862"/>
      <c r="F220" s="862"/>
      <c r="G220" s="16" t="s">
        <v>5</v>
      </c>
      <c r="H220" s="210"/>
      <c r="I220" s="211"/>
      <c r="J220" s="231"/>
      <c r="K220" s="171" t="str">
        <f t="shared" si="162"/>
        <v/>
      </c>
      <c r="L220" s="52"/>
      <c r="M220" s="52" t="str">
        <f>IF(K220="","",ABS(K220-L218))</f>
        <v/>
      </c>
      <c r="N220" s="156" t="str">
        <f>IF(M220="","",RANK(M220,M217:M221))</f>
        <v/>
      </c>
      <c r="O220" s="157" t="str">
        <f t="shared" si="163"/>
        <v/>
      </c>
      <c r="P220" s="53"/>
      <c r="Q220" s="53" t="str">
        <f>IF(O220="","",ABS(O220-P218))</f>
        <v/>
      </c>
      <c r="R220" s="158" t="str">
        <f>IF(Q220="","",RANK(Q220,Q217:Q221))</f>
        <v/>
      </c>
      <c r="S220" s="159" t="str">
        <f t="shared" si="164"/>
        <v/>
      </c>
      <c r="T220" s="54"/>
      <c r="U220" s="54" t="str">
        <f>IF(S220="","",ABS(S220-T218))</f>
        <v/>
      </c>
      <c r="V220" s="160" t="str">
        <f>IF(U220="","",RANK(U220,U217:U221))</f>
        <v/>
      </c>
      <c r="W220" s="161" t="str">
        <f t="shared" si="165"/>
        <v/>
      </c>
      <c r="X220" s="55"/>
      <c r="Y220" s="162" t="str">
        <f>IF(B217="","",IF(P217=0,L218,IF(P217&lt;0.5,P218,IF(T217&lt;0.5,T218,"NV"))))</f>
        <v/>
      </c>
      <c r="Z220" s="806"/>
      <c r="AA220" s="1506"/>
      <c r="AB220" s="806"/>
      <c r="AC220" s="806"/>
      <c r="AD220" s="847"/>
    </row>
    <row r="221" spans="1:30" ht="16" thickBot="1" x14ac:dyDescent="0.25">
      <c r="A221" s="869"/>
      <c r="B221" s="1504"/>
      <c r="C221" s="1209"/>
      <c r="D221" s="1416"/>
      <c r="E221" s="863"/>
      <c r="F221" s="863"/>
      <c r="G221" s="46" t="s">
        <v>6</v>
      </c>
      <c r="H221" s="245"/>
      <c r="I221" s="246"/>
      <c r="J221" s="247"/>
      <c r="K221" s="194" t="str">
        <f t="shared" si="162"/>
        <v/>
      </c>
      <c r="L221" s="56"/>
      <c r="M221" s="56" t="str">
        <f>IF(K221="","",ABS(K221-L218))</f>
        <v/>
      </c>
      <c r="N221" s="164" t="str">
        <f>IF(M221="","",RANK(M221,M217:M221))</f>
        <v/>
      </c>
      <c r="O221" s="165" t="str">
        <f t="shared" si="163"/>
        <v/>
      </c>
      <c r="P221" s="57"/>
      <c r="Q221" s="57" t="str">
        <f>IF(O221="","",ABS(O221-P218))</f>
        <v/>
      </c>
      <c r="R221" s="166" t="str">
        <f>IF(Q221="","",RANK(Q221,Q217:Q221))</f>
        <v/>
      </c>
      <c r="S221" s="167" t="str">
        <f t="shared" si="164"/>
        <v/>
      </c>
      <c r="T221" s="58"/>
      <c r="U221" s="58" t="str">
        <f>IF(S221="","",ABS(S221-T218))</f>
        <v/>
      </c>
      <c r="V221" s="168" t="str">
        <f>IF(U221="","",RANK(U221,U217:U221))</f>
        <v/>
      </c>
      <c r="W221" s="169" t="str">
        <f t="shared" si="165"/>
        <v/>
      </c>
      <c r="X221" s="59"/>
      <c r="Y221" s="170" t="str">
        <f>IF(B217="","",IF(T217&lt;0.5,TRIMMEAN(K217:K221,0.4),IF(X217&lt;0.5,X218,"NV")))</f>
        <v/>
      </c>
      <c r="Z221" s="807"/>
      <c r="AA221" s="1507"/>
      <c r="AB221" s="807"/>
      <c r="AC221" s="807"/>
      <c r="AD221" s="847"/>
    </row>
    <row r="222" spans="1:30" x14ac:dyDescent="0.2">
      <c r="A222" s="1241" t="str">
        <f>IF(B222="","",INDEX('Names And Totals'!$A$9:$A$108,MATCH('Head to Head'!B222,'Names And Totals'!$B$9:$B$108,0)))</f>
        <v/>
      </c>
      <c r="B222" s="1496"/>
      <c r="C222" s="1215" t="str">
        <f>IF(B222="","",INDEX('Names And Totals'!$E$9:$E$108,MATCH('Head to Head'!B222,'Names And Totals'!$B$9:$B$108,0)))</f>
        <v/>
      </c>
      <c r="D222" s="1431" t="str">
        <f>IF(B222="","",IF(AA222="DQ","DQ",IF(AA222="TO","TO",IF(AA222="NV","NV",IF(AA222="","",RANK(AA222,$AA$12:$AA$507,0))))))</f>
        <v/>
      </c>
      <c r="E222" s="883" t="str">
        <f>IF(AB222="","",IF(AD222="DQ","DQ",IF(AB222="TO","TO",IF(Y222="","",RANK(AB222,$AB$12:$AB$507,0)))))</f>
        <v/>
      </c>
      <c r="F222" s="883" t="str">
        <f>IF(AC222="","",IF(AD222="DQ","DQ",IF(AC222="TO","TO",IF(Y222="","",RANK(AC222,$AC$12:$AC$507,0)))))</f>
        <v/>
      </c>
      <c r="G222" s="18" t="s">
        <v>7</v>
      </c>
      <c r="H222" s="235"/>
      <c r="I222" s="241"/>
      <c r="J222" s="236"/>
      <c r="K222" s="150" t="str">
        <f>IF($B$222="","",IF($H$222="TO","TO",IF(H222+I222+J222=0,"",(H222*60+I222+J222/100))))</f>
        <v/>
      </c>
      <c r="L222" s="60" t="str">
        <f>IF(B222="","",MAX(K222:K226)-MIN(K222:K226))</f>
        <v/>
      </c>
      <c r="M222" s="60" t="str">
        <f>IF(K222="","",ABS(K222-L223))</f>
        <v/>
      </c>
      <c r="N222" s="151" t="str">
        <f>IF(M222="","",RANK(M222,M222:M226))</f>
        <v/>
      </c>
      <c r="O222" s="60" t="str">
        <f>IF(K222="","",IF(N222=1,"",K222))</f>
        <v/>
      </c>
      <c r="P222" s="62" t="str">
        <f>IF(B222="","",MAX(O222:O226)-MIN(O222:O226))</f>
        <v/>
      </c>
      <c r="Q222" s="62" t="str">
        <f>IF(O222="","",ABS(O222-P223))</f>
        <v/>
      </c>
      <c r="R222" s="152" t="str">
        <f>IF(Q222="","",RANK(Q222,Q222:Q226))</f>
        <v/>
      </c>
      <c r="S222" s="62" t="str">
        <f>IF(Q222="","",IF(R222=1,"",K222))</f>
        <v/>
      </c>
      <c r="T222" s="63" t="str">
        <f>IF(B222="","",MAX(S222:S226)-MIN(S222:S226))</f>
        <v/>
      </c>
      <c r="U222" s="63" t="str">
        <f>IF(S222="","",ABS(S222-T223))</f>
        <v/>
      </c>
      <c r="V222" s="153" t="str">
        <f>IF(U222="","",RANK(U222,U222:U226))</f>
        <v/>
      </c>
      <c r="W222" s="63" t="str">
        <f>IF(V222="","",IF(V222=1,"",S222))</f>
        <v/>
      </c>
      <c r="X222" s="64" t="str">
        <f>IF(B222="","",MAX(W222:W226)-MIN(W222:W226))</f>
        <v/>
      </c>
      <c r="Y222" s="154" t="str">
        <f>IF(B222="","",K222)</f>
        <v/>
      </c>
      <c r="Z222" s="802" t="str">
        <f>IF(B222="","",IF(AD222="DQ","DQ",IF(K222="TO","TO",IF(K222="","",IF(K223="",Y222,IF(K224="",Y223,IF(K225="",Y224,IF(K226="",Y225,Y226))))))))</f>
        <v/>
      </c>
      <c r="AA222" s="1499" t="str">
        <f>IF(B222="","",IF(AD222="DQ","DQ",IF(Z222="TO","TO",IF(Z222="","",IF(Z222="NV","NV",IF((20-(Z222-$AA$3))&gt;0,(20-(Z222-$AA$3)),0))))))</f>
        <v/>
      </c>
      <c r="AB222" s="802" t="str">
        <f>IF(B222="","",IF(AA222="","",IF(C222="Female","",AA222)))</f>
        <v/>
      </c>
      <c r="AC222" s="802" t="str">
        <f>IF(B222="","",IF(AA222="","",IF(C222="Male","",AA222)))</f>
        <v/>
      </c>
      <c r="AD222" s="1018"/>
    </row>
    <row r="223" spans="1:30" x14ac:dyDescent="0.2">
      <c r="A223" s="871"/>
      <c r="B223" s="1497"/>
      <c r="C223" s="1216"/>
      <c r="D223" s="859"/>
      <c r="E223" s="884"/>
      <c r="F223" s="884"/>
      <c r="G223" s="13" t="s">
        <v>4</v>
      </c>
      <c r="H223" s="208"/>
      <c r="I223" s="209"/>
      <c r="J223" s="227"/>
      <c r="K223" s="155" t="str">
        <f t="shared" ref="K223:K226" si="166">IF($B$222="","",IF($H$222="TO","TO",IF(H223+I223+J223=0,"",(H223*60+I223+J223/100))))</f>
        <v/>
      </c>
      <c r="L223" s="52" t="str">
        <f>IF(B222="","",AVERAGE(K222:K226))</f>
        <v/>
      </c>
      <c r="M223" s="52" t="str">
        <f>IF(K223="","",ABS(K223-L223))</f>
        <v/>
      </c>
      <c r="N223" s="156" t="str">
        <f>IF(M223="","",RANK(M223,M222:M226))</f>
        <v/>
      </c>
      <c r="O223" s="157" t="str">
        <f t="shared" ref="O223:O226" si="167">IF(K223="","",IF(N223=1,"",K223))</f>
        <v/>
      </c>
      <c r="P223" s="53" t="str">
        <f>IF(B222="","",AVERAGE(O222:O226))</f>
        <v/>
      </c>
      <c r="Q223" s="53" t="str">
        <f>IF(O223="","",ABS(O223-P223))</f>
        <v/>
      </c>
      <c r="R223" s="158" t="str">
        <f>IF(Q223="","",RANK(Q223,Q222:Q226))</f>
        <v/>
      </c>
      <c r="S223" s="159" t="str">
        <f t="shared" ref="S223:S226" si="168">IF(Q223="","",IF(R223=1,"",K223))</f>
        <v/>
      </c>
      <c r="T223" s="54" t="str">
        <f>IF(B222="","",AVERAGE(S222:S226))</f>
        <v/>
      </c>
      <c r="U223" s="54" t="str">
        <f>IF(S223="","",ABS(S223-T223))</f>
        <v/>
      </c>
      <c r="V223" s="160" t="str">
        <f>IF(U223="","",RANK(U223,U222:U226))</f>
        <v/>
      </c>
      <c r="W223" s="161" t="str">
        <f t="shared" ref="W223:W226" si="169">IF(V223="","",IF(V223=1,"",S223))</f>
        <v/>
      </c>
      <c r="X223" s="55" t="str">
        <f>IF(B222="","",AVERAGE(W222:W226))</f>
        <v/>
      </c>
      <c r="Y223" s="162" t="str">
        <f>IF(B222="","",IF(L222&lt;0.5,L223,"NV"))</f>
        <v/>
      </c>
      <c r="Z223" s="803"/>
      <c r="AA223" s="1500"/>
      <c r="AB223" s="803"/>
      <c r="AC223" s="803"/>
      <c r="AD223" s="1019"/>
    </row>
    <row r="224" spans="1:30" x14ac:dyDescent="0.2">
      <c r="A224" s="871"/>
      <c r="B224" s="1497"/>
      <c r="C224" s="1216"/>
      <c r="D224" s="859"/>
      <c r="E224" s="884"/>
      <c r="F224" s="884"/>
      <c r="G224" s="13" t="s">
        <v>8</v>
      </c>
      <c r="H224" s="208"/>
      <c r="I224" s="209"/>
      <c r="J224" s="227"/>
      <c r="K224" s="155" t="str">
        <f t="shared" si="166"/>
        <v/>
      </c>
      <c r="L224" s="52"/>
      <c r="M224" s="52" t="str">
        <f>IF(K224="","",ABS(K224-L223))</f>
        <v/>
      </c>
      <c r="N224" s="156" t="str">
        <f>IF(M224="","",RANK(M224,M222:M226))</f>
        <v/>
      </c>
      <c r="O224" s="157" t="str">
        <f t="shared" si="167"/>
        <v/>
      </c>
      <c r="P224" s="53"/>
      <c r="Q224" s="53" t="str">
        <f>IF(O224="","",ABS(O224-P223))</f>
        <v/>
      </c>
      <c r="R224" s="158" t="str">
        <f>IF(Q224="","",RANK(Q224,Q222:Q226))</f>
        <v/>
      </c>
      <c r="S224" s="159" t="str">
        <f t="shared" si="168"/>
        <v/>
      </c>
      <c r="T224" s="54"/>
      <c r="U224" s="54" t="str">
        <f>IF(S224="","",ABS(S224-T223))</f>
        <v/>
      </c>
      <c r="V224" s="160" t="str">
        <f>IF(U224="","",RANK(U224,U222:U226))</f>
        <v/>
      </c>
      <c r="W224" s="161" t="str">
        <f t="shared" si="169"/>
        <v/>
      </c>
      <c r="X224" s="55"/>
      <c r="Y224" s="162" t="str">
        <f>IF(B222="","",IF(L222&lt;0.5,L223,IF(P222&lt;0.5,P223,"NV")))</f>
        <v/>
      </c>
      <c r="Z224" s="803"/>
      <c r="AA224" s="1500"/>
      <c r="AB224" s="803"/>
      <c r="AC224" s="803"/>
      <c r="AD224" s="1019"/>
    </row>
    <row r="225" spans="1:30" x14ac:dyDescent="0.2">
      <c r="A225" s="871"/>
      <c r="B225" s="1497"/>
      <c r="C225" s="1216"/>
      <c r="D225" s="859"/>
      <c r="E225" s="884"/>
      <c r="F225" s="884"/>
      <c r="G225" s="13" t="s">
        <v>5</v>
      </c>
      <c r="H225" s="208"/>
      <c r="I225" s="209"/>
      <c r="J225" s="227"/>
      <c r="K225" s="155" t="str">
        <f t="shared" si="166"/>
        <v/>
      </c>
      <c r="L225" s="52"/>
      <c r="M225" s="52" t="str">
        <f>IF(K225="","",ABS(K225-L223))</f>
        <v/>
      </c>
      <c r="N225" s="156" t="str">
        <f>IF(M225="","",RANK(M225,M222:M226))</f>
        <v/>
      </c>
      <c r="O225" s="157" t="str">
        <f t="shared" si="167"/>
        <v/>
      </c>
      <c r="P225" s="53"/>
      <c r="Q225" s="53" t="str">
        <f>IF(O225="","",ABS(O225-P223))</f>
        <v/>
      </c>
      <c r="R225" s="158" t="str">
        <f>IF(Q225="","",RANK(Q225,Q222:Q226))</f>
        <v/>
      </c>
      <c r="S225" s="159" t="str">
        <f t="shared" si="168"/>
        <v/>
      </c>
      <c r="T225" s="54"/>
      <c r="U225" s="54" t="str">
        <f>IF(S225="","",ABS(S225-T223))</f>
        <v/>
      </c>
      <c r="V225" s="160" t="str">
        <f>IF(U225="","",RANK(U225,U222:U226))</f>
        <v/>
      </c>
      <c r="W225" s="161" t="str">
        <f t="shared" si="169"/>
        <v/>
      </c>
      <c r="X225" s="55"/>
      <c r="Y225" s="162" t="str">
        <f>IF(B222="","",IF(P222=0,L223,IF(P222&lt;0.5,P223,IF(T222&lt;0.5,T223,"NV"))))</f>
        <v/>
      </c>
      <c r="Z225" s="803"/>
      <c r="AA225" s="1500"/>
      <c r="AB225" s="803"/>
      <c r="AC225" s="803"/>
      <c r="AD225" s="1019"/>
    </row>
    <row r="226" spans="1:30" ht="16" thickBot="1" x14ac:dyDescent="0.25">
      <c r="A226" s="879"/>
      <c r="B226" s="1498"/>
      <c r="C226" s="1217"/>
      <c r="D226" s="1419"/>
      <c r="E226" s="885"/>
      <c r="F226" s="885"/>
      <c r="G226" s="19" t="s">
        <v>6</v>
      </c>
      <c r="H226" s="212"/>
      <c r="I226" s="213"/>
      <c r="J226" s="242"/>
      <c r="K226" s="163" t="str">
        <f t="shared" si="166"/>
        <v/>
      </c>
      <c r="L226" s="56"/>
      <c r="M226" s="56" t="str">
        <f>IF(K226="","",ABS(K226-L223))</f>
        <v/>
      </c>
      <c r="N226" s="164" t="str">
        <f>IF(M226="","",RANK(M226,M222:M226))</f>
        <v/>
      </c>
      <c r="O226" s="165" t="str">
        <f t="shared" si="167"/>
        <v/>
      </c>
      <c r="P226" s="57"/>
      <c r="Q226" s="57" t="str">
        <f>IF(O226="","",ABS(O226-P223))</f>
        <v/>
      </c>
      <c r="R226" s="166" t="str">
        <f>IF(Q226="","",RANK(Q226,Q222:Q226))</f>
        <v/>
      </c>
      <c r="S226" s="167" t="str">
        <f t="shared" si="168"/>
        <v/>
      </c>
      <c r="T226" s="58"/>
      <c r="U226" s="58" t="str">
        <f>IF(S226="","",ABS(S226-T223))</f>
        <v/>
      </c>
      <c r="V226" s="168" t="str">
        <f>IF(U226="","",RANK(U226,U222:U226))</f>
        <v/>
      </c>
      <c r="W226" s="169" t="str">
        <f t="shared" si="169"/>
        <v/>
      </c>
      <c r="X226" s="59"/>
      <c r="Y226" s="170" t="str">
        <f>IF(B222="","",IF(T222&lt;0.5,TRIMMEAN(K222:K226,0.4),IF(X222&lt;0.5,X223,"NV")))</f>
        <v/>
      </c>
      <c r="Z226" s="804"/>
      <c r="AA226" s="1501"/>
      <c r="AB226" s="804"/>
      <c r="AC226" s="804"/>
      <c r="AD226" s="1020"/>
    </row>
    <row r="227" spans="1:30" x14ac:dyDescent="0.2">
      <c r="A227" s="867" t="str">
        <f>IF(B227="","",INDEX('Names And Totals'!$A$9:$A$108,MATCH('Head to Head'!B227,'Names And Totals'!$B$9:$B$108,0)))</f>
        <v/>
      </c>
      <c r="B227" s="1502"/>
      <c r="C227" s="1207" t="str">
        <f>IF(B227="","",INDEX('Names And Totals'!$E$9:$E$108,MATCH('Head to Head'!B227,'Names And Totals'!$B$9:$B$108,0)))</f>
        <v/>
      </c>
      <c r="D227" s="1414" t="str">
        <f>IF(B227="","",IF(AA227="DQ","DQ",IF(AA227="TO","TO",IF(AA227="NV","NV",IF(AA227="","",RANK(AA227,$AA$12:$AA$507,0))))))</f>
        <v/>
      </c>
      <c r="E227" s="861" t="str">
        <f>IF(AB227="","",IF(AD227="DQ","DQ",IF(AB227="TO","TO",IF(Y227="","",RANK(AB227,$AB$12:$AB$507,0)))))</f>
        <v/>
      </c>
      <c r="F227" s="861" t="str">
        <f>IF(AC227="","",IF(AD227="DQ","DQ",IF(AC227="TO","TO",IF(Y227="","",RANK(AC227,$AC$12:$AC$507,0)))))</f>
        <v/>
      </c>
      <c r="G227" s="47" t="s">
        <v>7</v>
      </c>
      <c r="H227" s="243"/>
      <c r="I227" s="240"/>
      <c r="J227" s="244"/>
      <c r="K227" s="193" t="str">
        <f>IF($B$227="","",IF($H$227="TO","TO",IF(H227+I227+J227=0,"",(H227*60+I227+J227/100))))</f>
        <v/>
      </c>
      <c r="L227" s="60" t="str">
        <f>IF(B227="","",MAX(K227:K231)-MIN(K227:K231))</f>
        <v/>
      </c>
      <c r="M227" s="60" t="str">
        <f>IF(K227="","",ABS(K227-L228))</f>
        <v/>
      </c>
      <c r="N227" s="151" t="str">
        <f>IF(M227="","",RANK(M227,M227:M231))</f>
        <v/>
      </c>
      <c r="O227" s="60" t="str">
        <f>IF(K227="","",IF(N227=1,"",K227))</f>
        <v/>
      </c>
      <c r="P227" s="62" t="str">
        <f>IF(B227="","",MAX(O227:O231)-MIN(O227:O231))</f>
        <v/>
      </c>
      <c r="Q227" s="62" t="str">
        <f>IF(O227="","",ABS(O227-P228))</f>
        <v/>
      </c>
      <c r="R227" s="152" t="str">
        <f>IF(Q227="","",RANK(Q227,Q227:Q231))</f>
        <v/>
      </c>
      <c r="S227" s="62" t="str">
        <f>IF(Q227="","",IF(R227=1,"",K227))</f>
        <v/>
      </c>
      <c r="T227" s="63" t="str">
        <f>IF(B227="","",MAX(S227:S231)-MIN(S227:S231))</f>
        <v/>
      </c>
      <c r="U227" s="63" t="str">
        <f>IF(S227="","",ABS(S227-T228))</f>
        <v/>
      </c>
      <c r="V227" s="153" t="str">
        <f>IF(U227="","",RANK(U227,U227:U231))</f>
        <v/>
      </c>
      <c r="W227" s="63" t="str">
        <f>IF(V227="","",IF(V227=1,"",S227))</f>
        <v/>
      </c>
      <c r="X227" s="64" t="str">
        <f>IF(B227="","",MAX(W227:W231)-MIN(W227:W231))</f>
        <v/>
      </c>
      <c r="Y227" s="154" t="str">
        <f>IF(B227="","",K227)</f>
        <v/>
      </c>
      <c r="Z227" s="805" t="str">
        <f>IF(B227="","",IF(AD227="DQ","DQ",IF(K227="TO","TO",IF(K227="","",IF(K228="",Y227,IF(K229="",Y228,IF(K230="",Y229,IF(K231="",Y230,Y231))))))))</f>
        <v/>
      </c>
      <c r="AA227" s="1505" t="str">
        <f>IF(B227="","",IF(AD227="DQ","DQ",IF(Z227="TO","TO",IF(Z227="","",IF(Z227="NV","NV",IF((20-(Z227-$AA$3))&gt;0,(20-(Z227-$AA$3)),0))))))</f>
        <v/>
      </c>
      <c r="AB227" s="805" t="str">
        <f>IF(B227="","",IF(AA227="","",IF(C227="Female","",AA227)))</f>
        <v/>
      </c>
      <c r="AC227" s="805" t="str">
        <f>IF(B227="","",IF(AA227="","",IF(C227="Male","",AA227)))</f>
        <v/>
      </c>
      <c r="AD227" s="847"/>
    </row>
    <row r="228" spans="1:30" x14ac:dyDescent="0.2">
      <c r="A228" s="868"/>
      <c r="B228" s="1503"/>
      <c r="C228" s="1208"/>
      <c r="D228" s="1415"/>
      <c r="E228" s="862"/>
      <c r="F228" s="862"/>
      <c r="G228" s="16" t="s">
        <v>4</v>
      </c>
      <c r="H228" s="210"/>
      <c r="I228" s="211"/>
      <c r="J228" s="231"/>
      <c r="K228" s="171" t="str">
        <f t="shared" ref="K228:K231" si="170">IF($B$227="","",IF($H$227="TO","TO",IF(H228+I228+J228=0,"",(H228*60+I228+J228/100))))</f>
        <v/>
      </c>
      <c r="L228" s="52" t="str">
        <f>IF(B227="","",AVERAGE(K227:K231))</f>
        <v/>
      </c>
      <c r="M228" s="52" t="str">
        <f>IF(K228="","",ABS(K228-L228))</f>
        <v/>
      </c>
      <c r="N228" s="156" t="str">
        <f>IF(M228="","",RANK(M228,M227:M231))</f>
        <v/>
      </c>
      <c r="O228" s="157" t="str">
        <f t="shared" ref="O228:O231" si="171">IF(K228="","",IF(N228=1,"",K228))</f>
        <v/>
      </c>
      <c r="P228" s="53" t="str">
        <f>IF(B227="","",AVERAGE(O227:O231))</f>
        <v/>
      </c>
      <c r="Q228" s="53" t="str">
        <f>IF(O228="","",ABS(O228-P228))</f>
        <v/>
      </c>
      <c r="R228" s="158" t="str">
        <f>IF(Q228="","",RANK(Q228,Q227:Q231))</f>
        <v/>
      </c>
      <c r="S228" s="159" t="str">
        <f t="shared" ref="S228:S231" si="172">IF(Q228="","",IF(R228=1,"",K228))</f>
        <v/>
      </c>
      <c r="T228" s="54" t="str">
        <f>IF(B227="","",AVERAGE(S227:S231))</f>
        <v/>
      </c>
      <c r="U228" s="54" t="str">
        <f>IF(S228="","",ABS(S228-T228))</f>
        <v/>
      </c>
      <c r="V228" s="160" t="str">
        <f>IF(U228="","",RANK(U228,U227:U231))</f>
        <v/>
      </c>
      <c r="W228" s="161" t="str">
        <f t="shared" ref="W228:W231" si="173">IF(V228="","",IF(V228=1,"",S228))</f>
        <v/>
      </c>
      <c r="X228" s="55" t="str">
        <f>IF(B227="","",AVERAGE(W227:W231))</f>
        <v/>
      </c>
      <c r="Y228" s="162" t="str">
        <f>IF(B227="","",IF(L227&lt;0.5,L228,"NV"))</f>
        <v/>
      </c>
      <c r="Z228" s="806"/>
      <c r="AA228" s="1506"/>
      <c r="AB228" s="806"/>
      <c r="AC228" s="806"/>
      <c r="AD228" s="847"/>
    </row>
    <row r="229" spans="1:30" x14ac:dyDescent="0.2">
      <c r="A229" s="868"/>
      <c r="B229" s="1503"/>
      <c r="C229" s="1208"/>
      <c r="D229" s="1415"/>
      <c r="E229" s="862"/>
      <c r="F229" s="862"/>
      <c r="G229" s="16" t="s">
        <v>8</v>
      </c>
      <c r="H229" s="210"/>
      <c r="I229" s="211"/>
      <c r="J229" s="231"/>
      <c r="K229" s="171" t="str">
        <f t="shared" si="170"/>
        <v/>
      </c>
      <c r="L229" s="52"/>
      <c r="M229" s="52" t="str">
        <f>IF(K229="","",ABS(K229-L228))</f>
        <v/>
      </c>
      <c r="N229" s="156" t="str">
        <f>IF(M229="","",RANK(M229,M227:M231))</f>
        <v/>
      </c>
      <c r="O229" s="157" t="str">
        <f t="shared" si="171"/>
        <v/>
      </c>
      <c r="P229" s="53"/>
      <c r="Q229" s="53" t="str">
        <f>IF(O229="","",ABS(O229-P228))</f>
        <v/>
      </c>
      <c r="R229" s="158" t="str">
        <f>IF(Q229="","",RANK(Q229,Q227:Q231))</f>
        <v/>
      </c>
      <c r="S229" s="159" t="str">
        <f t="shared" si="172"/>
        <v/>
      </c>
      <c r="T229" s="54"/>
      <c r="U229" s="54" t="str">
        <f>IF(S229="","",ABS(S229-T228))</f>
        <v/>
      </c>
      <c r="V229" s="160" t="str">
        <f>IF(U229="","",RANK(U229,U227:U231))</f>
        <v/>
      </c>
      <c r="W229" s="161" t="str">
        <f t="shared" si="173"/>
        <v/>
      </c>
      <c r="X229" s="55"/>
      <c r="Y229" s="162" t="str">
        <f>IF(B227="","",IF(L227&lt;0.5,L228,IF(P227&lt;0.5,P228,"NV")))</f>
        <v/>
      </c>
      <c r="Z229" s="806"/>
      <c r="AA229" s="1506"/>
      <c r="AB229" s="806"/>
      <c r="AC229" s="806"/>
      <c r="AD229" s="847"/>
    </row>
    <row r="230" spans="1:30" x14ac:dyDescent="0.2">
      <c r="A230" s="868"/>
      <c r="B230" s="1503"/>
      <c r="C230" s="1208"/>
      <c r="D230" s="1415"/>
      <c r="E230" s="862"/>
      <c r="F230" s="862"/>
      <c r="G230" s="16" t="s">
        <v>5</v>
      </c>
      <c r="H230" s="210"/>
      <c r="I230" s="211"/>
      <c r="J230" s="231"/>
      <c r="K230" s="171" t="str">
        <f t="shared" si="170"/>
        <v/>
      </c>
      <c r="L230" s="52"/>
      <c r="M230" s="52" t="str">
        <f>IF(K230="","",ABS(K230-L228))</f>
        <v/>
      </c>
      <c r="N230" s="156" t="str">
        <f>IF(M230="","",RANK(M230,M227:M231))</f>
        <v/>
      </c>
      <c r="O230" s="157" t="str">
        <f t="shared" si="171"/>
        <v/>
      </c>
      <c r="P230" s="53"/>
      <c r="Q230" s="53" t="str">
        <f>IF(O230="","",ABS(O230-P228))</f>
        <v/>
      </c>
      <c r="R230" s="158" t="str">
        <f>IF(Q230="","",RANK(Q230,Q227:Q231))</f>
        <v/>
      </c>
      <c r="S230" s="159" t="str">
        <f t="shared" si="172"/>
        <v/>
      </c>
      <c r="T230" s="54"/>
      <c r="U230" s="54" t="str">
        <f>IF(S230="","",ABS(S230-T228))</f>
        <v/>
      </c>
      <c r="V230" s="160" t="str">
        <f>IF(U230="","",RANK(U230,U227:U231))</f>
        <v/>
      </c>
      <c r="W230" s="161" t="str">
        <f t="shared" si="173"/>
        <v/>
      </c>
      <c r="X230" s="55"/>
      <c r="Y230" s="162" t="str">
        <f>IF(B227="","",IF(P227=0,L228,IF(P227&lt;0.5,P228,IF(T227&lt;0.5,T228,"NV"))))</f>
        <v/>
      </c>
      <c r="Z230" s="806"/>
      <c r="AA230" s="1506"/>
      <c r="AB230" s="806"/>
      <c r="AC230" s="806"/>
      <c r="AD230" s="847"/>
    </row>
    <row r="231" spans="1:30" ht="16" thickBot="1" x14ac:dyDescent="0.25">
      <c r="A231" s="869"/>
      <c r="B231" s="1504"/>
      <c r="C231" s="1209"/>
      <c r="D231" s="1416"/>
      <c r="E231" s="863"/>
      <c r="F231" s="863"/>
      <c r="G231" s="46" t="s">
        <v>6</v>
      </c>
      <c r="H231" s="245"/>
      <c r="I231" s="246"/>
      <c r="J231" s="247"/>
      <c r="K231" s="194" t="str">
        <f t="shared" si="170"/>
        <v/>
      </c>
      <c r="L231" s="56"/>
      <c r="M231" s="56" t="str">
        <f>IF(K231="","",ABS(K231-L228))</f>
        <v/>
      </c>
      <c r="N231" s="164" t="str">
        <f>IF(M231="","",RANK(M231,M227:M231))</f>
        <v/>
      </c>
      <c r="O231" s="165" t="str">
        <f t="shared" si="171"/>
        <v/>
      </c>
      <c r="P231" s="57"/>
      <c r="Q231" s="57" t="str">
        <f>IF(O231="","",ABS(O231-P228))</f>
        <v/>
      </c>
      <c r="R231" s="166" t="str">
        <f>IF(Q231="","",RANK(Q231,Q227:Q231))</f>
        <v/>
      </c>
      <c r="S231" s="167" t="str">
        <f t="shared" si="172"/>
        <v/>
      </c>
      <c r="T231" s="58"/>
      <c r="U231" s="58" t="str">
        <f>IF(S231="","",ABS(S231-T228))</f>
        <v/>
      </c>
      <c r="V231" s="168" t="str">
        <f>IF(U231="","",RANK(U231,U227:U231))</f>
        <v/>
      </c>
      <c r="W231" s="169" t="str">
        <f t="shared" si="173"/>
        <v/>
      </c>
      <c r="X231" s="59"/>
      <c r="Y231" s="170" t="str">
        <f>IF(B227="","",IF(T227&lt;0.5,TRIMMEAN(K227:K231,0.4),IF(X227&lt;0.5,X228,"NV")))</f>
        <v/>
      </c>
      <c r="Z231" s="807"/>
      <c r="AA231" s="1507"/>
      <c r="AB231" s="807"/>
      <c r="AC231" s="807"/>
      <c r="AD231" s="847"/>
    </row>
    <row r="232" spans="1:30" x14ac:dyDescent="0.2">
      <c r="A232" s="1241" t="str">
        <f>IF(B232="","",INDEX('Names And Totals'!$A$9:$A$108,MATCH('Head to Head'!B232,'Names And Totals'!$B$9:$B$108,0)))</f>
        <v/>
      </c>
      <c r="B232" s="1496"/>
      <c r="C232" s="1215" t="str">
        <f>IF(B232="","",INDEX('Names And Totals'!$E$9:$E$108,MATCH('Head to Head'!B232,'Names And Totals'!$B$9:$B$108,0)))</f>
        <v/>
      </c>
      <c r="D232" s="1431" t="str">
        <f>IF(B232="","",IF(AA232="DQ","DQ",IF(AA232="TO","TO",IF(AA232="NV","NV",IF(AA232="","",RANK(AA232,$AA$12:$AA$507,0))))))</f>
        <v/>
      </c>
      <c r="E232" s="883" t="str">
        <f>IF(AB232="","",IF(AD232="DQ","DQ",IF(AB232="TO","TO",IF(Y232="","",RANK(AB232,$AB$12:$AB$507,0)))))</f>
        <v/>
      </c>
      <c r="F232" s="883" t="str">
        <f>IF(AC232="","",IF(AD232="DQ","DQ",IF(AC232="TO","TO",IF(Y232="","",RANK(AC232,$AC$12:$AC$507,0)))))</f>
        <v/>
      </c>
      <c r="G232" s="18" t="s">
        <v>7</v>
      </c>
      <c r="H232" s="235"/>
      <c r="I232" s="241"/>
      <c r="J232" s="236"/>
      <c r="K232" s="150" t="str">
        <f>IF($B$232="","",IF($H$232="TO","TO",IF(H232+I232+J232=0,"",(H232*60+I232+J232/100))))</f>
        <v/>
      </c>
      <c r="L232" s="60" t="str">
        <f>IF(B232="","",MAX(K232:K236)-MIN(K232:K236))</f>
        <v/>
      </c>
      <c r="M232" s="60" t="str">
        <f>IF(K232="","",ABS(K232-L233))</f>
        <v/>
      </c>
      <c r="N232" s="151" t="str">
        <f>IF(M232="","",RANK(M232,M232:M236))</f>
        <v/>
      </c>
      <c r="O232" s="60" t="str">
        <f>IF(K232="","",IF(N232=1,"",K232))</f>
        <v/>
      </c>
      <c r="P232" s="62" t="str">
        <f>IF(B232="","",MAX(O232:O236)-MIN(O232:O236))</f>
        <v/>
      </c>
      <c r="Q232" s="62" t="str">
        <f>IF(O232="","",ABS(O232-P233))</f>
        <v/>
      </c>
      <c r="R232" s="152" t="str">
        <f>IF(Q232="","",RANK(Q232,Q232:Q236))</f>
        <v/>
      </c>
      <c r="S232" s="62" t="str">
        <f>IF(Q232="","",IF(R232=1,"",K232))</f>
        <v/>
      </c>
      <c r="T232" s="63" t="str">
        <f>IF(B232="","",MAX(S232:S236)-MIN(S232:S236))</f>
        <v/>
      </c>
      <c r="U232" s="63" t="str">
        <f>IF(S232="","",ABS(S232-T233))</f>
        <v/>
      </c>
      <c r="V232" s="153" t="str">
        <f>IF(U232="","",RANK(U232,U232:U236))</f>
        <v/>
      </c>
      <c r="W232" s="63" t="str">
        <f>IF(V232="","",IF(V232=1,"",S232))</f>
        <v/>
      </c>
      <c r="X232" s="64" t="str">
        <f>IF(B232="","",MAX(W232:W236)-MIN(W232:W236))</f>
        <v/>
      </c>
      <c r="Y232" s="154" t="str">
        <f>IF(B232="","",K232)</f>
        <v/>
      </c>
      <c r="Z232" s="802" t="str">
        <f>IF(B232="","",IF(AD232="DQ","DQ",IF(K232="TO","TO",IF(K232="","",IF(K233="",Y232,IF(K234="",Y233,IF(K235="",Y234,IF(K236="",Y235,Y236))))))))</f>
        <v/>
      </c>
      <c r="AA232" s="1499" t="str">
        <f>IF(B232="","",IF(AD232="DQ","DQ",IF(Z232="TO","TO",IF(Z232="","",IF(Z232="NV","NV",IF((20-(Z232-$AA$3))&gt;0,(20-(Z232-$AA$3)),0))))))</f>
        <v/>
      </c>
      <c r="AB232" s="802" t="str">
        <f>IF(B232="","",IF(AA232="","",IF(C232="Female","",AA232)))</f>
        <v/>
      </c>
      <c r="AC232" s="802" t="str">
        <f>IF(B232="","",IF(AA232="","",IF(C232="Male","",AA232)))</f>
        <v/>
      </c>
      <c r="AD232" s="1018"/>
    </row>
    <row r="233" spans="1:30" x14ac:dyDescent="0.2">
      <c r="A233" s="871"/>
      <c r="B233" s="1497"/>
      <c r="C233" s="1216"/>
      <c r="D233" s="859"/>
      <c r="E233" s="884"/>
      <c r="F233" s="884"/>
      <c r="G233" s="13" t="s">
        <v>4</v>
      </c>
      <c r="H233" s="208"/>
      <c r="I233" s="209"/>
      <c r="J233" s="227"/>
      <c r="K233" s="155" t="str">
        <f t="shared" ref="K233:K236" si="174">IF($B$232="","",IF($H$232="TO","TO",IF(H233+I233+J233=0,"",(H233*60+I233+J233/100))))</f>
        <v/>
      </c>
      <c r="L233" s="52" t="str">
        <f>IF(B232="","",AVERAGE(K232:K236))</f>
        <v/>
      </c>
      <c r="M233" s="52" t="str">
        <f>IF(K233="","",ABS(K233-L233))</f>
        <v/>
      </c>
      <c r="N233" s="156" t="str">
        <f>IF(M233="","",RANK(M233,M232:M236))</f>
        <v/>
      </c>
      <c r="O233" s="157" t="str">
        <f t="shared" ref="O233:O236" si="175">IF(K233="","",IF(N233=1,"",K233))</f>
        <v/>
      </c>
      <c r="P233" s="53" t="str">
        <f>IF(B232="","",AVERAGE(O232:O236))</f>
        <v/>
      </c>
      <c r="Q233" s="53" t="str">
        <f>IF(O233="","",ABS(O233-P233))</f>
        <v/>
      </c>
      <c r="R233" s="158" t="str">
        <f>IF(Q233="","",RANK(Q233,Q232:Q236))</f>
        <v/>
      </c>
      <c r="S233" s="159" t="str">
        <f t="shared" ref="S233:S236" si="176">IF(Q233="","",IF(R233=1,"",K233))</f>
        <v/>
      </c>
      <c r="T233" s="54" t="str">
        <f>IF(B232="","",AVERAGE(S232:S236))</f>
        <v/>
      </c>
      <c r="U233" s="54" t="str">
        <f>IF(S233="","",ABS(S233-T233))</f>
        <v/>
      </c>
      <c r="V233" s="160" t="str">
        <f>IF(U233="","",RANK(U233,U232:U236))</f>
        <v/>
      </c>
      <c r="W233" s="161" t="str">
        <f t="shared" ref="W233:W236" si="177">IF(V233="","",IF(V233=1,"",S233))</f>
        <v/>
      </c>
      <c r="X233" s="55" t="str">
        <f>IF(B232="","",AVERAGE(W232:W236))</f>
        <v/>
      </c>
      <c r="Y233" s="162" t="str">
        <f>IF(B232="","",IF(L232&lt;0.5,L233,"NV"))</f>
        <v/>
      </c>
      <c r="Z233" s="803"/>
      <c r="AA233" s="1500"/>
      <c r="AB233" s="803"/>
      <c r="AC233" s="803"/>
      <c r="AD233" s="1019"/>
    </row>
    <row r="234" spans="1:30" x14ac:dyDescent="0.2">
      <c r="A234" s="871"/>
      <c r="B234" s="1497"/>
      <c r="C234" s="1216"/>
      <c r="D234" s="859"/>
      <c r="E234" s="884"/>
      <c r="F234" s="884"/>
      <c r="G234" s="13" t="s">
        <v>8</v>
      </c>
      <c r="H234" s="208"/>
      <c r="I234" s="209"/>
      <c r="J234" s="227"/>
      <c r="K234" s="155" t="str">
        <f t="shared" si="174"/>
        <v/>
      </c>
      <c r="L234" s="52"/>
      <c r="M234" s="52" t="str">
        <f>IF(K234="","",ABS(K234-L233))</f>
        <v/>
      </c>
      <c r="N234" s="156" t="str">
        <f>IF(M234="","",RANK(M234,M232:M236))</f>
        <v/>
      </c>
      <c r="O234" s="157" t="str">
        <f t="shared" si="175"/>
        <v/>
      </c>
      <c r="P234" s="53"/>
      <c r="Q234" s="53" t="str">
        <f>IF(O234="","",ABS(O234-P233))</f>
        <v/>
      </c>
      <c r="R234" s="158" t="str">
        <f>IF(Q234="","",RANK(Q234,Q232:Q236))</f>
        <v/>
      </c>
      <c r="S234" s="159" t="str">
        <f t="shared" si="176"/>
        <v/>
      </c>
      <c r="T234" s="54"/>
      <c r="U234" s="54" t="str">
        <f>IF(S234="","",ABS(S234-T233))</f>
        <v/>
      </c>
      <c r="V234" s="160" t="str">
        <f>IF(U234="","",RANK(U234,U232:U236))</f>
        <v/>
      </c>
      <c r="W234" s="161" t="str">
        <f t="shared" si="177"/>
        <v/>
      </c>
      <c r="X234" s="55"/>
      <c r="Y234" s="162" t="str">
        <f>IF(B232="","",IF(L232&lt;0.5,L233,IF(P232&lt;0.5,P233,"NV")))</f>
        <v/>
      </c>
      <c r="Z234" s="803"/>
      <c r="AA234" s="1500"/>
      <c r="AB234" s="803"/>
      <c r="AC234" s="803"/>
      <c r="AD234" s="1019"/>
    </row>
    <row r="235" spans="1:30" x14ac:dyDescent="0.2">
      <c r="A235" s="871"/>
      <c r="B235" s="1497"/>
      <c r="C235" s="1216"/>
      <c r="D235" s="859"/>
      <c r="E235" s="884"/>
      <c r="F235" s="884"/>
      <c r="G235" s="13" t="s">
        <v>5</v>
      </c>
      <c r="H235" s="208"/>
      <c r="I235" s="209"/>
      <c r="J235" s="227"/>
      <c r="K235" s="155" t="str">
        <f t="shared" si="174"/>
        <v/>
      </c>
      <c r="L235" s="52"/>
      <c r="M235" s="52" t="str">
        <f>IF(K235="","",ABS(K235-L233))</f>
        <v/>
      </c>
      <c r="N235" s="156" t="str">
        <f>IF(M235="","",RANK(M235,M232:M236))</f>
        <v/>
      </c>
      <c r="O235" s="157" t="str">
        <f t="shared" si="175"/>
        <v/>
      </c>
      <c r="P235" s="53"/>
      <c r="Q235" s="53" t="str">
        <f>IF(O235="","",ABS(O235-P233))</f>
        <v/>
      </c>
      <c r="R235" s="158" t="str">
        <f>IF(Q235="","",RANK(Q235,Q232:Q236))</f>
        <v/>
      </c>
      <c r="S235" s="159" t="str">
        <f t="shared" si="176"/>
        <v/>
      </c>
      <c r="T235" s="54"/>
      <c r="U235" s="54" t="str">
        <f>IF(S235="","",ABS(S235-T233))</f>
        <v/>
      </c>
      <c r="V235" s="160" t="str">
        <f>IF(U235="","",RANK(U235,U232:U236))</f>
        <v/>
      </c>
      <c r="W235" s="161" t="str">
        <f t="shared" si="177"/>
        <v/>
      </c>
      <c r="X235" s="55"/>
      <c r="Y235" s="162" t="str">
        <f>IF(B232="","",IF(P232=0,L233,IF(P232&lt;0.5,P233,IF(T232&lt;0.5,T233,"NV"))))</f>
        <v/>
      </c>
      <c r="Z235" s="803"/>
      <c r="AA235" s="1500"/>
      <c r="AB235" s="803"/>
      <c r="AC235" s="803"/>
      <c r="AD235" s="1019"/>
    </row>
    <row r="236" spans="1:30" ht="16" thickBot="1" x14ac:dyDescent="0.25">
      <c r="A236" s="879"/>
      <c r="B236" s="1498"/>
      <c r="C236" s="1217"/>
      <c r="D236" s="1419"/>
      <c r="E236" s="885"/>
      <c r="F236" s="885"/>
      <c r="G236" s="19" t="s">
        <v>6</v>
      </c>
      <c r="H236" s="212"/>
      <c r="I236" s="213"/>
      <c r="J236" s="242"/>
      <c r="K236" s="163" t="str">
        <f t="shared" si="174"/>
        <v/>
      </c>
      <c r="L236" s="56"/>
      <c r="M236" s="56" t="str">
        <f>IF(K236="","",ABS(K236-L233))</f>
        <v/>
      </c>
      <c r="N236" s="164" t="str">
        <f>IF(M236="","",RANK(M236,M232:M236))</f>
        <v/>
      </c>
      <c r="O236" s="165" t="str">
        <f t="shared" si="175"/>
        <v/>
      </c>
      <c r="P236" s="57"/>
      <c r="Q236" s="57" t="str">
        <f>IF(O236="","",ABS(O236-P233))</f>
        <v/>
      </c>
      <c r="R236" s="166" t="str">
        <f>IF(Q236="","",RANK(Q236,Q232:Q236))</f>
        <v/>
      </c>
      <c r="S236" s="167" t="str">
        <f t="shared" si="176"/>
        <v/>
      </c>
      <c r="T236" s="58"/>
      <c r="U236" s="58" t="str">
        <f>IF(S236="","",ABS(S236-T233))</f>
        <v/>
      </c>
      <c r="V236" s="168" t="str">
        <f>IF(U236="","",RANK(U236,U232:U236))</f>
        <v/>
      </c>
      <c r="W236" s="169" t="str">
        <f t="shared" si="177"/>
        <v/>
      </c>
      <c r="X236" s="59"/>
      <c r="Y236" s="170" t="str">
        <f>IF(B232="","",IF(T232&lt;0.5,TRIMMEAN(K232:K236,0.4),IF(X232&lt;0.5,X233,"NV")))</f>
        <v/>
      </c>
      <c r="Z236" s="804"/>
      <c r="AA236" s="1501"/>
      <c r="AB236" s="804"/>
      <c r="AC236" s="804"/>
      <c r="AD236" s="1020"/>
    </row>
    <row r="237" spans="1:30" x14ac:dyDescent="0.2">
      <c r="A237" s="867" t="str">
        <f>IF(B237="","",INDEX('Names And Totals'!$A$9:$A$108,MATCH('Head to Head'!B237,'Names And Totals'!$B$9:$B$108,0)))</f>
        <v/>
      </c>
      <c r="B237" s="1502"/>
      <c r="C237" s="1207" t="str">
        <f>IF(B237="","",INDEX('Names And Totals'!$E$9:$E$108,MATCH('Head to Head'!B237,'Names And Totals'!$B$9:$B$108,0)))</f>
        <v/>
      </c>
      <c r="D237" s="1414" t="str">
        <f>IF(B237="","",IF(AA237="DQ","DQ",IF(AA237="TO","TO",IF(AA237="NV","NV",IF(AA237="","",RANK(AA237,$AA$12:$AA$507,0))))))</f>
        <v/>
      </c>
      <c r="E237" s="861" t="str">
        <f>IF(AB237="","",IF(AD237="DQ","DQ",IF(AB237="TO","TO",IF(Y237="","",RANK(AB237,$AB$12:$AB$507,0)))))</f>
        <v/>
      </c>
      <c r="F237" s="861" t="str">
        <f>IF(AC237="","",IF(AD237="DQ","DQ",IF(AC237="TO","TO",IF(Y237="","",RANK(AC237,$AC$12:$AC$507,0)))))</f>
        <v/>
      </c>
      <c r="G237" s="47" t="s">
        <v>7</v>
      </c>
      <c r="H237" s="243"/>
      <c r="I237" s="240"/>
      <c r="J237" s="244"/>
      <c r="K237" s="193" t="str">
        <f>IF($B$237="","",IF($H$237="TO","TO",IF(H237+I237+J237=0,"",(H237*60+I237+J237/100))))</f>
        <v/>
      </c>
      <c r="L237" s="60" t="str">
        <f>IF(B237="","",MAX(K237:K241)-MIN(K237:K241))</f>
        <v/>
      </c>
      <c r="M237" s="60" t="str">
        <f>IF(K237="","",ABS(K237-L238))</f>
        <v/>
      </c>
      <c r="N237" s="151" t="str">
        <f>IF(M237="","",RANK(M237,M237:M241))</f>
        <v/>
      </c>
      <c r="O237" s="60" t="str">
        <f>IF(K237="","",IF(N237=1,"",K237))</f>
        <v/>
      </c>
      <c r="P237" s="62" t="str">
        <f>IF(B237="","",MAX(O237:O241)-MIN(O237:O241))</f>
        <v/>
      </c>
      <c r="Q237" s="62" t="str">
        <f>IF(O237="","",ABS(O237-P238))</f>
        <v/>
      </c>
      <c r="R237" s="152" t="str">
        <f>IF(Q237="","",RANK(Q237,Q237:Q241))</f>
        <v/>
      </c>
      <c r="S237" s="62" t="str">
        <f>IF(Q237="","",IF(R237=1,"",K237))</f>
        <v/>
      </c>
      <c r="T237" s="63" t="str">
        <f>IF(B237="","",MAX(S237:S241)-MIN(S237:S241))</f>
        <v/>
      </c>
      <c r="U237" s="63" t="str">
        <f>IF(S237="","",ABS(S237-T238))</f>
        <v/>
      </c>
      <c r="V237" s="153" t="str">
        <f>IF(U237="","",RANK(U237,U237:U241))</f>
        <v/>
      </c>
      <c r="W237" s="63" t="str">
        <f>IF(V237="","",IF(V237=1,"",S237))</f>
        <v/>
      </c>
      <c r="X237" s="64" t="str">
        <f>IF(B237="","",MAX(W237:W241)-MIN(W237:W241))</f>
        <v/>
      </c>
      <c r="Y237" s="154" t="str">
        <f>IF(B237="","",K237)</f>
        <v/>
      </c>
      <c r="Z237" s="805" t="str">
        <f>IF(B237="","",IF(AD237="DQ","DQ",IF(K237="TO","TO",IF(K237="","",IF(K238="",Y237,IF(K239="",Y238,IF(K240="",Y239,IF(K241="",Y240,Y241))))))))</f>
        <v/>
      </c>
      <c r="AA237" s="1505" t="str">
        <f>IF(B237="","",IF(AD237="DQ","DQ",IF(Z237="TO","TO",IF(Z237="","",IF(Z237="NV","NV",IF((20-(Z237-$AA$3))&gt;0,(20-(Z237-$AA$3)),0))))))</f>
        <v/>
      </c>
      <c r="AB237" s="805" t="str">
        <f>IF(B237="","",IF(AA237="","",IF(C237="Female","",AA237)))</f>
        <v/>
      </c>
      <c r="AC237" s="805" t="str">
        <f>IF(B237="","",IF(AA237="","",IF(C237="Male","",AA237)))</f>
        <v/>
      </c>
      <c r="AD237" s="847"/>
    </row>
    <row r="238" spans="1:30" x14ac:dyDescent="0.2">
      <c r="A238" s="868"/>
      <c r="B238" s="1503"/>
      <c r="C238" s="1208"/>
      <c r="D238" s="1415"/>
      <c r="E238" s="862"/>
      <c r="F238" s="862"/>
      <c r="G238" s="16" t="s">
        <v>4</v>
      </c>
      <c r="H238" s="210"/>
      <c r="I238" s="211"/>
      <c r="J238" s="231"/>
      <c r="K238" s="171" t="str">
        <f t="shared" ref="K238:K241" si="178">IF($B$237="","",IF($H$237="TO","TO",IF(H238+I238+J238=0,"",(H238*60+I238+J238/100))))</f>
        <v/>
      </c>
      <c r="L238" s="52" t="str">
        <f>IF(B237="","",AVERAGE(K237:K241))</f>
        <v/>
      </c>
      <c r="M238" s="52" t="str">
        <f>IF(K238="","",ABS(K238-L238))</f>
        <v/>
      </c>
      <c r="N238" s="156" t="str">
        <f>IF(M238="","",RANK(M238,M237:M241))</f>
        <v/>
      </c>
      <c r="O238" s="157" t="str">
        <f t="shared" ref="O238:O241" si="179">IF(K238="","",IF(N238=1,"",K238))</f>
        <v/>
      </c>
      <c r="P238" s="53" t="str">
        <f>IF(B237="","",AVERAGE(O237:O241))</f>
        <v/>
      </c>
      <c r="Q238" s="53" t="str">
        <f>IF(O238="","",ABS(O238-P238))</f>
        <v/>
      </c>
      <c r="R238" s="158" t="str">
        <f>IF(Q238="","",RANK(Q238,Q237:Q241))</f>
        <v/>
      </c>
      <c r="S238" s="159" t="str">
        <f t="shared" ref="S238:S241" si="180">IF(Q238="","",IF(R238=1,"",K238))</f>
        <v/>
      </c>
      <c r="T238" s="54" t="str">
        <f>IF(B237="","",AVERAGE(S237:S241))</f>
        <v/>
      </c>
      <c r="U238" s="54" t="str">
        <f>IF(S238="","",ABS(S238-T238))</f>
        <v/>
      </c>
      <c r="V238" s="160" t="str">
        <f>IF(U238="","",RANK(U238,U237:U241))</f>
        <v/>
      </c>
      <c r="W238" s="161" t="str">
        <f t="shared" ref="W238:W241" si="181">IF(V238="","",IF(V238=1,"",S238))</f>
        <v/>
      </c>
      <c r="X238" s="55" t="str">
        <f>IF(B237="","",AVERAGE(W237:W241))</f>
        <v/>
      </c>
      <c r="Y238" s="162" t="str">
        <f>IF(B237="","",IF(L237&lt;0.5,L238,"NV"))</f>
        <v/>
      </c>
      <c r="Z238" s="806"/>
      <c r="AA238" s="1506"/>
      <c r="AB238" s="806"/>
      <c r="AC238" s="806"/>
      <c r="AD238" s="847"/>
    </row>
    <row r="239" spans="1:30" x14ac:dyDescent="0.2">
      <c r="A239" s="868"/>
      <c r="B239" s="1503"/>
      <c r="C239" s="1208"/>
      <c r="D239" s="1415"/>
      <c r="E239" s="862"/>
      <c r="F239" s="862"/>
      <c r="G239" s="16" t="s">
        <v>8</v>
      </c>
      <c r="H239" s="210"/>
      <c r="I239" s="211"/>
      <c r="J239" s="231"/>
      <c r="K239" s="171" t="str">
        <f t="shared" si="178"/>
        <v/>
      </c>
      <c r="L239" s="52"/>
      <c r="M239" s="52" t="str">
        <f>IF(K239="","",ABS(K239-L238))</f>
        <v/>
      </c>
      <c r="N239" s="156" t="str">
        <f>IF(M239="","",RANK(M239,M237:M241))</f>
        <v/>
      </c>
      <c r="O239" s="157" t="str">
        <f t="shared" si="179"/>
        <v/>
      </c>
      <c r="P239" s="53"/>
      <c r="Q239" s="53" t="str">
        <f>IF(O239="","",ABS(O239-P238))</f>
        <v/>
      </c>
      <c r="R239" s="158" t="str">
        <f>IF(Q239="","",RANK(Q239,Q237:Q241))</f>
        <v/>
      </c>
      <c r="S239" s="159" t="str">
        <f t="shared" si="180"/>
        <v/>
      </c>
      <c r="T239" s="54"/>
      <c r="U239" s="54" t="str">
        <f>IF(S239="","",ABS(S239-T238))</f>
        <v/>
      </c>
      <c r="V239" s="160" t="str">
        <f>IF(U239="","",RANK(U239,U237:U241))</f>
        <v/>
      </c>
      <c r="W239" s="161" t="str">
        <f t="shared" si="181"/>
        <v/>
      </c>
      <c r="X239" s="55"/>
      <c r="Y239" s="162" t="str">
        <f>IF(B237="","",IF(L237&lt;0.5,L238,IF(P237&lt;0.5,P238,"NV")))</f>
        <v/>
      </c>
      <c r="Z239" s="806"/>
      <c r="AA239" s="1506"/>
      <c r="AB239" s="806"/>
      <c r="AC239" s="806"/>
      <c r="AD239" s="847"/>
    </row>
    <row r="240" spans="1:30" x14ac:dyDescent="0.2">
      <c r="A240" s="868"/>
      <c r="B240" s="1503"/>
      <c r="C240" s="1208"/>
      <c r="D240" s="1415"/>
      <c r="E240" s="862"/>
      <c r="F240" s="862"/>
      <c r="G240" s="16" t="s">
        <v>5</v>
      </c>
      <c r="H240" s="210"/>
      <c r="I240" s="211"/>
      <c r="J240" s="231"/>
      <c r="K240" s="171" t="str">
        <f t="shared" si="178"/>
        <v/>
      </c>
      <c r="L240" s="52"/>
      <c r="M240" s="52" t="str">
        <f>IF(K240="","",ABS(K240-L238))</f>
        <v/>
      </c>
      <c r="N240" s="156" t="str">
        <f>IF(M240="","",RANK(M240,M237:M241))</f>
        <v/>
      </c>
      <c r="O240" s="157" t="str">
        <f t="shared" si="179"/>
        <v/>
      </c>
      <c r="P240" s="53"/>
      <c r="Q240" s="53" t="str">
        <f>IF(O240="","",ABS(O240-P238))</f>
        <v/>
      </c>
      <c r="R240" s="158" t="str">
        <f>IF(Q240="","",RANK(Q240,Q237:Q241))</f>
        <v/>
      </c>
      <c r="S240" s="159" t="str">
        <f t="shared" si="180"/>
        <v/>
      </c>
      <c r="T240" s="54"/>
      <c r="U240" s="54" t="str">
        <f>IF(S240="","",ABS(S240-T238))</f>
        <v/>
      </c>
      <c r="V240" s="160" t="str">
        <f>IF(U240="","",RANK(U240,U237:U241))</f>
        <v/>
      </c>
      <c r="W240" s="161" t="str">
        <f t="shared" si="181"/>
        <v/>
      </c>
      <c r="X240" s="55"/>
      <c r="Y240" s="162" t="str">
        <f>IF(B237="","",IF(P237=0,L238,IF(P237&lt;0.5,P238,IF(T237&lt;0.5,T238,"NV"))))</f>
        <v/>
      </c>
      <c r="Z240" s="806"/>
      <c r="AA240" s="1506"/>
      <c r="AB240" s="806"/>
      <c r="AC240" s="806"/>
      <c r="AD240" s="847"/>
    </row>
    <row r="241" spans="1:30" ht="16" thickBot="1" x14ac:dyDescent="0.25">
      <c r="A241" s="869"/>
      <c r="B241" s="1504"/>
      <c r="C241" s="1209"/>
      <c r="D241" s="1416"/>
      <c r="E241" s="863"/>
      <c r="F241" s="863"/>
      <c r="G241" s="46" t="s">
        <v>6</v>
      </c>
      <c r="H241" s="245"/>
      <c r="I241" s="246"/>
      <c r="J241" s="247"/>
      <c r="K241" s="194" t="str">
        <f t="shared" si="178"/>
        <v/>
      </c>
      <c r="L241" s="56"/>
      <c r="M241" s="56" t="str">
        <f>IF(K241="","",ABS(K241-L238))</f>
        <v/>
      </c>
      <c r="N241" s="164" t="str">
        <f>IF(M241="","",RANK(M241,M237:M241))</f>
        <v/>
      </c>
      <c r="O241" s="165" t="str">
        <f t="shared" si="179"/>
        <v/>
      </c>
      <c r="P241" s="57"/>
      <c r="Q241" s="57" t="str">
        <f>IF(O241="","",ABS(O241-P238))</f>
        <v/>
      </c>
      <c r="R241" s="166" t="str">
        <f>IF(Q241="","",RANK(Q241,Q237:Q241))</f>
        <v/>
      </c>
      <c r="S241" s="167" t="str">
        <f t="shared" si="180"/>
        <v/>
      </c>
      <c r="T241" s="58"/>
      <c r="U241" s="58" t="str">
        <f>IF(S241="","",ABS(S241-T238))</f>
        <v/>
      </c>
      <c r="V241" s="168" t="str">
        <f>IF(U241="","",RANK(U241,U237:U241))</f>
        <v/>
      </c>
      <c r="W241" s="169" t="str">
        <f t="shared" si="181"/>
        <v/>
      </c>
      <c r="X241" s="59"/>
      <c r="Y241" s="170" t="str">
        <f>IF(B237="","",IF(T237&lt;0.5,TRIMMEAN(K237:K241,0.4),IF(X237&lt;0.5,X238,"NV")))</f>
        <v/>
      </c>
      <c r="Z241" s="807"/>
      <c r="AA241" s="1507"/>
      <c r="AB241" s="807"/>
      <c r="AC241" s="807"/>
      <c r="AD241" s="847"/>
    </row>
    <row r="242" spans="1:30" x14ac:dyDescent="0.2">
      <c r="A242" s="1241" t="str">
        <f>IF(B242="","",INDEX('Names And Totals'!$A$9:$A$108,MATCH('Head to Head'!B242,'Names And Totals'!$B$9:$B$108,0)))</f>
        <v/>
      </c>
      <c r="B242" s="1496"/>
      <c r="C242" s="1215" t="str">
        <f>IF(B242="","",INDEX('Names And Totals'!$E$9:$E$108,MATCH('Head to Head'!B242,'Names And Totals'!$B$9:$B$108,0)))</f>
        <v/>
      </c>
      <c r="D242" s="1431" t="str">
        <f>IF(B242="","",IF(AA242="DQ","DQ",IF(AA242="TO","TO",IF(AA242="NV","NV",IF(AA242="","",RANK(AA242,$AA$12:$AA$507,0))))))</f>
        <v/>
      </c>
      <c r="E242" s="883" t="str">
        <f>IF(AB242="","",IF(AD242="DQ","DQ",IF(AB242="TO","TO",IF(Y242="","",RANK(AB242,$AB$12:$AB$507,0)))))</f>
        <v/>
      </c>
      <c r="F242" s="883" t="str">
        <f>IF(AC242="","",IF(AD242="DQ","DQ",IF(AC242="TO","TO",IF(Y242="","",RANK(AC242,$AC$12:$AC$507,0)))))</f>
        <v/>
      </c>
      <c r="G242" s="18" t="s">
        <v>7</v>
      </c>
      <c r="H242" s="235"/>
      <c r="I242" s="241"/>
      <c r="J242" s="236"/>
      <c r="K242" s="150" t="str">
        <f>IF($B$242="","",IF($H$242="TO","TO",IF(H242+I242+J242=0,"",(H242*60+I242+J242/100))))</f>
        <v/>
      </c>
      <c r="L242" s="60" t="str">
        <f>IF(B242="","",MAX(K242:K246)-MIN(K242:K246))</f>
        <v/>
      </c>
      <c r="M242" s="60" t="str">
        <f>IF(K242="","",ABS(K242-L243))</f>
        <v/>
      </c>
      <c r="N242" s="151" t="str">
        <f>IF(M242="","",RANK(M242,M242:M246))</f>
        <v/>
      </c>
      <c r="O242" s="60" t="str">
        <f>IF(K242="","",IF(N242=1,"",K242))</f>
        <v/>
      </c>
      <c r="P242" s="62" t="str">
        <f>IF(B242="","",MAX(O242:O246)-MIN(O242:O246))</f>
        <v/>
      </c>
      <c r="Q242" s="62" t="str">
        <f>IF(O242="","",ABS(O242-P243))</f>
        <v/>
      </c>
      <c r="R242" s="152" t="str">
        <f>IF(Q242="","",RANK(Q242,Q242:Q246))</f>
        <v/>
      </c>
      <c r="S242" s="62" t="str">
        <f>IF(Q242="","",IF(R242=1,"",K242))</f>
        <v/>
      </c>
      <c r="T242" s="63" t="str">
        <f>IF(B242="","",MAX(S242:S246)-MIN(S242:S246))</f>
        <v/>
      </c>
      <c r="U242" s="63" t="str">
        <f>IF(S242="","",ABS(S242-T243))</f>
        <v/>
      </c>
      <c r="V242" s="153" t="str">
        <f>IF(U242="","",RANK(U242,U242:U246))</f>
        <v/>
      </c>
      <c r="W242" s="63" t="str">
        <f>IF(V242="","",IF(V242=1,"",S242))</f>
        <v/>
      </c>
      <c r="X242" s="64" t="str">
        <f>IF(B242="","",MAX(W242:W246)-MIN(W242:W246))</f>
        <v/>
      </c>
      <c r="Y242" s="154" t="str">
        <f>IF(B242="","",K242)</f>
        <v/>
      </c>
      <c r="Z242" s="802" t="str">
        <f>IF(B242="","",IF(AD242="DQ","DQ",IF(K242="TO","TO",IF(K242="","",IF(K243="",Y242,IF(K244="",Y243,IF(K245="",Y244,IF(K246="",Y245,Y246))))))))</f>
        <v/>
      </c>
      <c r="AA242" s="1499" t="str">
        <f>IF(B242="","",IF(AD242="DQ","DQ",IF(Z242="TO","TO",IF(Z242="","",IF(Z242="NV","NV",IF((20-(Z242-$AA$3))&gt;0,(20-(Z242-$AA$3)),0))))))</f>
        <v/>
      </c>
      <c r="AB242" s="802" t="str">
        <f>IF(B242="","",IF(AA242="","",IF(C242="Female","",AA242)))</f>
        <v/>
      </c>
      <c r="AC242" s="802" t="str">
        <f>IF(B242="","",IF(AA242="","",IF(C242="Male","",AA242)))</f>
        <v/>
      </c>
      <c r="AD242" s="1018"/>
    </row>
    <row r="243" spans="1:30" x14ac:dyDescent="0.2">
      <c r="A243" s="871"/>
      <c r="B243" s="1497"/>
      <c r="C243" s="1216"/>
      <c r="D243" s="859"/>
      <c r="E243" s="884"/>
      <c r="F243" s="884"/>
      <c r="G243" s="13" t="s">
        <v>4</v>
      </c>
      <c r="H243" s="208"/>
      <c r="I243" s="209"/>
      <c r="J243" s="227"/>
      <c r="K243" s="155" t="str">
        <f t="shared" ref="K243:K246" si="182">IF($B$242="","",IF($H$242="TO","TO",IF(H243+I243+J243=0,"",(H243*60+I243+J243/100))))</f>
        <v/>
      </c>
      <c r="L243" s="52" t="str">
        <f>IF(B242="","",AVERAGE(K242:K246))</f>
        <v/>
      </c>
      <c r="M243" s="52" t="str">
        <f>IF(K243="","",ABS(K243-L243))</f>
        <v/>
      </c>
      <c r="N243" s="156" t="str">
        <f>IF(M243="","",RANK(M243,M242:M246))</f>
        <v/>
      </c>
      <c r="O243" s="157" t="str">
        <f t="shared" ref="O243:O246" si="183">IF(K243="","",IF(N243=1,"",K243))</f>
        <v/>
      </c>
      <c r="P243" s="53" t="str">
        <f>IF(B242="","",AVERAGE(O242:O246))</f>
        <v/>
      </c>
      <c r="Q243" s="53" t="str">
        <f>IF(O243="","",ABS(O243-P243))</f>
        <v/>
      </c>
      <c r="R243" s="158" t="str">
        <f>IF(Q243="","",RANK(Q243,Q242:Q246))</f>
        <v/>
      </c>
      <c r="S243" s="159" t="str">
        <f t="shared" ref="S243:S246" si="184">IF(Q243="","",IF(R243=1,"",K243))</f>
        <v/>
      </c>
      <c r="T243" s="54" t="str">
        <f>IF(B242="","",AVERAGE(S242:S246))</f>
        <v/>
      </c>
      <c r="U243" s="54" t="str">
        <f>IF(S243="","",ABS(S243-T243))</f>
        <v/>
      </c>
      <c r="V243" s="160" t="str">
        <f>IF(U243="","",RANK(U243,U242:U246))</f>
        <v/>
      </c>
      <c r="W243" s="161" t="str">
        <f t="shared" ref="W243:W246" si="185">IF(V243="","",IF(V243=1,"",S243))</f>
        <v/>
      </c>
      <c r="X243" s="55" t="str">
        <f>IF(B242="","",AVERAGE(W242:W246))</f>
        <v/>
      </c>
      <c r="Y243" s="162" t="str">
        <f>IF(B242="","",IF(L242&lt;0.5,L243,"NV"))</f>
        <v/>
      </c>
      <c r="Z243" s="803"/>
      <c r="AA243" s="1500"/>
      <c r="AB243" s="803"/>
      <c r="AC243" s="803"/>
      <c r="AD243" s="1019"/>
    </row>
    <row r="244" spans="1:30" x14ac:dyDescent="0.2">
      <c r="A244" s="871"/>
      <c r="B244" s="1497"/>
      <c r="C244" s="1216"/>
      <c r="D244" s="859"/>
      <c r="E244" s="884"/>
      <c r="F244" s="884"/>
      <c r="G244" s="13" t="s">
        <v>8</v>
      </c>
      <c r="H244" s="208"/>
      <c r="I244" s="209"/>
      <c r="J244" s="227"/>
      <c r="K244" s="155" t="str">
        <f t="shared" si="182"/>
        <v/>
      </c>
      <c r="L244" s="52"/>
      <c r="M244" s="52" t="str">
        <f>IF(K244="","",ABS(K244-L243))</f>
        <v/>
      </c>
      <c r="N244" s="156" t="str">
        <f>IF(M244="","",RANK(M244,M242:M246))</f>
        <v/>
      </c>
      <c r="O244" s="157" t="str">
        <f t="shared" si="183"/>
        <v/>
      </c>
      <c r="P244" s="53"/>
      <c r="Q244" s="53" t="str">
        <f>IF(O244="","",ABS(O244-P243))</f>
        <v/>
      </c>
      <c r="R244" s="158" t="str">
        <f>IF(Q244="","",RANK(Q244,Q242:Q246))</f>
        <v/>
      </c>
      <c r="S244" s="159" t="str">
        <f t="shared" si="184"/>
        <v/>
      </c>
      <c r="T244" s="54"/>
      <c r="U244" s="54" t="str">
        <f>IF(S244="","",ABS(S244-T243))</f>
        <v/>
      </c>
      <c r="V244" s="160" t="str">
        <f>IF(U244="","",RANK(U244,U242:U246))</f>
        <v/>
      </c>
      <c r="W244" s="161" t="str">
        <f t="shared" si="185"/>
        <v/>
      </c>
      <c r="X244" s="55"/>
      <c r="Y244" s="162" t="str">
        <f>IF(B242="","",IF(L242&lt;0.5,L243,IF(P242&lt;0.5,P243,"NV")))</f>
        <v/>
      </c>
      <c r="Z244" s="803"/>
      <c r="AA244" s="1500"/>
      <c r="AB244" s="803"/>
      <c r="AC244" s="803"/>
      <c r="AD244" s="1019"/>
    </row>
    <row r="245" spans="1:30" x14ac:dyDescent="0.2">
      <c r="A245" s="871"/>
      <c r="B245" s="1497"/>
      <c r="C245" s="1216"/>
      <c r="D245" s="859"/>
      <c r="E245" s="884"/>
      <c r="F245" s="884"/>
      <c r="G245" s="13" t="s">
        <v>5</v>
      </c>
      <c r="H245" s="208"/>
      <c r="I245" s="209"/>
      <c r="J245" s="227"/>
      <c r="K245" s="155" t="str">
        <f t="shared" si="182"/>
        <v/>
      </c>
      <c r="L245" s="52"/>
      <c r="M245" s="52" t="str">
        <f>IF(K245="","",ABS(K245-L243))</f>
        <v/>
      </c>
      <c r="N245" s="156" t="str">
        <f>IF(M245="","",RANK(M245,M242:M246))</f>
        <v/>
      </c>
      <c r="O245" s="157" t="str">
        <f t="shared" si="183"/>
        <v/>
      </c>
      <c r="P245" s="53"/>
      <c r="Q245" s="53" t="str">
        <f>IF(O245="","",ABS(O245-P243))</f>
        <v/>
      </c>
      <c r="R245" s="158" t="str">
        <f>IF(Q245="","",RANK(Q245,Q242:Q246))</f>
        <v/>
      </c>
      <c r="S245" s="159" t="str">
        <f t="shared" si="184"/>
        <v/>
      </c>
      <c r="T245" s="54"/>
      <c r="U245" s="54" t="str">
        <f>IF(S245="","",ABS(S245-T243))</f>
        <v/>
      </c>
      <c r="V245" s="160" t="str">
        <f>IF(U245="","",RANK(U245,U242:U246))</f>
        <v/>
      </c>
      <c r="W245" s="161" t="str">
        <f t="shared" si="185"/>
        <v/>
      </c>
      <c r="X245" s="55"/>
      <c r="Y245" s="162" t="str">
        <f>IF(B242="","",IF(P242=0,L243,IF(P242&lt;0.5,P243,IF(T242&lt;0.5,T243,"NV"))))</f>
        <v/>
      </c>
      <c r="Z245" s="803"/>
      <c r="AA245" s="1500"/>
      <c r="AB245" s="803"/>
      <c r="AC245" s="803"/>
      <c r="AD245" s="1019"/>
    </row>
    <row r="246" spans="1:30" ht="16" thickBot="1" x14ac:dyDescent="0.25">
      <c r="A246" s="879"/>
      <c r="B246" s="1498"/>
      <c r="C246" s="1217"/>
      <c r="D246" s="1419"/>
      <c r="E246" s="885"/>
      <c r="F246" s="885"/>
      <c r="G246" s="19" t="s">
        <v>6</v>
      </c>
      <c r="H246" s="212"/>
      <c r="I246" s="213"/>
      <c r="J246" s="242"/>
      <c r="K246" s="163" t="str">
        <f t="shared" si="182"/>
        <v/>
      </c>
      <c r="L246" s="56"/>
      <c r="M246" s="56" t="str">
        <f>IF(K246="","",ABS(K246-L243))</f>
        <v/>
      </c>
      <c r="N246" s="164" t="str">
        <f>IF(M246="","",RANK(M246,M242:M246))</f>
        <v/>
      </c>
      <c r="O246" s="165" t="str">
        <f t="shared" si="183"/>
        <v/>
      </c>
      <c r="P246" s="57"/>
      <c r="Q246" s="57" t="str">
        <f>IF(O246="","",ABS(O246-P243))</f>
        <v/>
      </c>
      <c r="R246" s="166" t="str">
        <f>IF(Q246="","",RANK(Q246,Q242:Q246))</f>
        <v/>
      </c>
      <c r="S246" s="167" t="str">
        <f t="shared" si="184"/>
        <v/>
      </c>
      <c r="T246" s="58"/>
      <c r="U246" s="58" t="str">
        <f>IF(S246="","",ABS(S246-T243))</f>
        <v/>
      </c>
      <c r="V246" s="168" t="str">
        <f>IF(U246="","",RANK(U246,U242:U246))</f>
        <v/>
      </c>
      <c r="W246" s="169" t="str">
        <f t="shared" si="185"/>
        <v/>
      </c>
      <c r="X246" s="59"/>
      <c r="Y246" s="170" t="str">
        <f>IF(B242="","",IF(T242&lt;0.5,TRIMMEAN(K242:K246,0.4),IF(X242&lt;0.5,X243,"NV")))</f>
        <v/>
      </c>
      <c r="Z246" s="804"/>
      <c r="AA246" s="1501"/>
      <c r="AB246" s="804"/>
      <c r="AC246" s="804"/>
      <c r="AD246" s="1020"/>
    </row>
    <row r="247" spans="1:30" x14ac:dyDescent="0.2">
      <c r="A247" s="867" t="str">
        <f>IF(B247="","",INDEX('Names And Totals'!$A$9:$A$108,MATCH('Head to Head'!B247,'Names And Totals'!$B$9:$B$108,0)))</f>
        <v/>
      </c>
      <c r="B247" s="1502"/>
      <c r="C247" s="1207" t="str">
        <f>IF(B247="","",INDEX('Names And Totals'!$E$9:$E$108,MATCH('Head to Head'!B247,'Names And Totals'!$B$9:$B$108,0)))</f>
        <v/>
      </c>
      <c r="D247" s="1414" t="str">
        <f>IF(B247="","",IF(AA247="DQ","DQ",IF(AA247="TO","TO",IF(AA247="NV","NV",IF(AA247="","",RANK(AA247,$AA$12:$AA$507,0))))))</f>
        <v/>
      </c>
      <c r="E247" s="861" t="str">
        <f>IF(AB247="","",IF(AD247="DQ","DQ",IF(AB247="TO","TO",IF(Y247="","",RANK(AB247,$AB$12:$AB$507,0)))))</f>
        <v/>
      </c>
      <c r="F247" s="861" t="str">
        <f>IF(AC247="","",IF(AD247="DQ","DQ",IF(AC247="TO","TO",IF(Y247="","",RANK(AC247,$AC$12:$AC$507,0)))))</f>
        <v/>
      </c>
      <c r="G247" s="47" t="s">
        <v>7</v>
      </c>
      <c r="H247" s="243"/>
      <c r="I247" s="240"/>
      <c r="J247" s="244"/>
      <c r="K247" s="193" t="str">
        <f>IF($B$247="","",IF($H$247="TO","TO",IF(H247+I247+J247=0,"",(H247*60+I247+J247/100))))</f>
        <v/>
      </c>
      <c r="L247" s="60" t="str">
        <f>IF(B247="","",MAX(K247:K251)-MIN(K247:K251))</f>
        <v/>
      </c>
      <c r="M247" s="60" t="str">
        <f>IF(K247="","",ABS(K247-L248))</f>
        <v/>
      </c>
      <c r="N247" s="151" t="str">
        <f>IF(M247="","",RANK(M247,M247:M251))</f>
        <v/>
      </c>
      <c r="O247" s="60" t="str">
        <f>IF(K247="","",IF(N247=1,"",K247))</f>
        <v/>
      </c>
      <c r="P247" s="62" t="str">
        <f>IF(B247="","",MAX(O247:O251)-MIN(O247:O251))</f>
        <v/>
      </c>
      <c r="Q247" s="62" t="str">
        <f>IF(O247="","",ABS(O247-P248))</f>
        <v/>
      </c>
      <c r="R247" s="152" t="str">
        <f>IF(Q247="","",RANK(Q247,Q247:Q251))</f>
        <v/>
      </c>
      <c r="S247" s="62" t="str">
        <f>IF(Q247="","",IF(R247=1,"",K247))</f>
        <v/>
      </c>
      <c r="T247" s="63" t="str">
        <f>IF(B247="","",MAX(S247:S251)-MIN(S247:S251))</f>
        <v/>
      </c>
      <c r="U247" s="63" t="str">
        <f>IF(S247="","",ABS(S247-T248))</f>
        <v/>
      </c>
      <c r="V247" s="153" t="str">
        <f>IF(U247="","",RANK(U247,U247:U251))</f>
        <v/>
      </c>
      <c r="W247" s="63" t="str">
        <f>IF(V247="","",IF(V247=1,"",S247))</f>
        <v/>
      </c>
      <c r="X247" s="64" t="str">
        <f>IF(B247="","",MAX(W247:W251)-MIN(W247:W251))</f>
        <v/>
      </c>
      <c r="Y247" s="154" t="str">
        <f>IF(B247="","",K247)</f>
        <v/>
      </c>
      <c r="Z247" s="805" t="str">
        <f>IF(B247="","",IF(AD247="DQ","DQ",IF(K247="TO","TO",IF(K247="","",IF(K248="",Y247,IF(K249="",Y248,IF(K250="",Y249,IF(K251="",Y250,Y251))))))))</f>
        <v/>
      </c>
      <c r="AA247" s="1505" t="str">
        <f>IF(B247="","",IF(AD247="DQ","DQ",IF(Z247="TO","TO",IF(Z247="","",IF(Z247="NV","NV",IF((20-(Z247-$AA$3))&gt;0,(20-(Z247-$AA$3)),0))))))</f>
        <v/>
      </c>
      <c r="AB247" s="805" t="str">
        <f>IF(B247="","",IF(AA247="","",IF(C247="Female","",AA247)))</f>
        <v/>
      </c>
      <c r="AC247" s="805" t="str">
        <f>IF(B247="","",IF(AA247="","",IF(C247="Male","",AA247)))</f>
        <v/>
      </c>
      <c r="AD247" s="847"/>
    </row>
    <row r="248" spans="1:30" x14ac:dyDescent="0.2">
      <c r="A248" s="868"/>
      <c r="B248" s="1503"/>
      <c r="C248" s="1208"/>
      <c r="D248" s="1415"/>
      <c r="E248" s="862"/>
      <c r="F248" s="862"/>
      <c r="G248" s="16" t="s">
        <v>4</v>
      </c>
      <c r="H248" s="210"/>
      <c r="I248" s="211"/>
      <c r="J248" s="231"/>
      <c r="K248" s="171" t="str">
        <f t="shared" ref="K248:K251" si="186">IF($B$247="","",IF($H$247="TO","TO",IF(H248+I248+J248=0,"",(H248*60+I248+J248/100))))</f>
        <v/>
      </c>
      <c r="L248" s="52" t="str">
        <f>IF(B247="","",AVERAGE(K247:K251))</f>
        <v/>
      </c>
      <c r="M248" s="52" t="str">
        <f>IF(K248="","",ABS(K248-L248))</f>
        <v/>
      </c>
      <c r="N248" s="156" t="str">
        <f>IF(M248="","",RANK(M248,M247:M251))</f>
        <v/>
      </c>
      <c r="O248" s="157" t="str">
        <f t="shared" ref="O248:O251" si="187">IF(K248="","",IF(N248=1,"",K248))</f>
        <v/>
      </c>
      <c r="P248" s="53" t="str">
        <f>IF(B247="","",AVERAGE(O247:O251))</f>
        <v/>
      </c>
      <c r="Q248" s="53" t="str">
        <f>IF(O248="","",ABS(O248-P248))</f>
        <v/>
      </c>
      <c r="R248" s="158" t="str">
        <f>IF(Q248="","",RANK(Q248,Q247:Q251))</f>
        <v/>
      </c>
      <c r="S248" s="159" t="str">
        <f t="shared" ref="S248:S251" si="188">IF(Q248="","",IF(R248=1,"",K248))</f>
        <v/>
      </c>
      <c r="T248" s="54" t="str">
        <f>IF(B247="","",AVERAGE(S247:S251))</f>
        <v/>
      </c>
      <c r="U248" s="54" t="str">
        <f>IF(S248="","",ABS(S248-T248))</f>
        <v/>
      </c>
      <c r="V248" s="160" t="str">
        <f>IF(U248="","",RANK(U248,U247:U251))</f>
        <v/>
      </c>
      <c r="W248" s="161" t="str">
        <f t="shared" ref="W248:W251" si="189">IF(V248="","",IF(V248=1,"",S248))</f>
        <v/>
      </c>
      <c r="X248" s="55" t="str">
        <f>IF(B247="","",AVERAGE(W247:W251))</f>
        <v/>
      </c>
      <c r="Y248" s="162" t="str">
        <f>IF(B247="","",IF(L247&lt;0.5,L248,"NV"))</f>
        <v/>
      </c>
      <c r="Z248" s="806"/>
      <c r="AA248" s="1506"/>
      <c r="AB248" s="806"/>
      <c r="AC248" s="806"/>
      <c r="AD248" s="847"/>
    </row>
    <row r="249" spans="1:30" x14ac:dyDescent="0.2">
      <c r="A249" s="868"/>
      <c r="B249" s="1503"/>
      <c r="C249" s="1208"/>
      <c r="D249" s="1415"/>
      <c r="E249" s="862"/>
      <c r="F249" s="862"/>
      <c r="G249" s="16" t="s">
        <v>8</v>
      </c>
      <c r="H249" s="210"/>
      <c r="I249" s="211"/>
      <c r="J249" s="231"/>
      <c r="K249" s="171" t="str">
        <f t="shared" si="186"/>
        <v/>
      </c>
      <c r="L249" s="52"/>
      <c r="M249" s="52" t="str">
        <f>IF(K249="","",ABS(K249-L248))</f>
        <v/>
      </c>
      <c r="N249" s="156" t="str">
        <f>IF(M249="","",RANK(M249,M247:M251))</f>
        <v/>
      </c>
      <c r="O249" s="157" t="str">
        <f t="shared" si="187"/>
        <v/>
      </c>
      <c r="P249" s="53"/>
      <c r="Q249" s="53" t="str">
        <f>IF(O249="","",ABS(O249-P248))</f>
        <v/>
      </c>
      <c r="R249" s="158" t="str">
        <f>IF(Q249="","",RANK(Q249,Q247:Q251))</f>
        <v/>
      </c>
      <c r="S249" s="159" t="str">
        <f t="shared" si="188"/>
        <v/>
      </c>
      <c r="T249" s="54"/>
      <c r="U249" s="54" t="str">
        <f>IF(S249="","",ABS(S249-T248))</f>
        <v/>
      </c>
      <c r="V249" s="160" t="str">
        <f>IF(U249="","",RANK(U249,U247:U251))</f>
        <v/>
      </c>
      <c r="W249" s="161" t="str">
        <f t="shared" si="189"/>
        <v/>
      </c>
      <c r="X249" s="55"/>
      <c r="Y249" s="162" t="str">
        <f>IF(B247="","",IF(L247&lt;0.5,L248,IF(P247&lt;0.5,P248,"NV")))</f>
        <v/>
      </c>
      <c r="Z249" s="806"/>
      <c r="AA249" s="1506"/>
      <c r="AB249" s="806"/>
      <c r="AC249" s="806"/>
      <c r="AD249" s="847"/>
    </row>
    <row r="250" spans="1:30" x14ac:dyDescent="0.2">
      <c r="A250" s="868"/>
      <c r="B250" s="1503"/>
      <c r="C250" s="1208"/>
      <c r="D250" s="1415"/>
      <c r="E250" s="862"/>
      <c r="F250" s="862"/>
      <c r="G250" s="16" t="s">
        <v>5</v>
      </c>
      <c r="H250" s="210"/>
      <c r="I250" s="211"/>
      <c r="J250" s="231"/>
      <c r="K250" s="171" t="str">
        <f t="shared" si="186"/>
        <v/>
      </c>
      <c r="L250" s="52"/>
      <c r="M250" s="52" t="str">
        <f>IF(K250="","",ABS(K250-L248))</f>
        <v/>
      </c>
      <c r="N250" s="156" t="str">
        <f>IF(M250="","",RANK(M250,M247:M251))</f>
        <v/>
      </c>
      <c r="O250" s="157" t="str">
        <f t="shared" si="187"/>
        <v/>
      </c>
      <c r="P250" s="53"/>
      <c r="Q250" s="53" t="str">
        <f>IF(O250="","",ABS(O250-P248))</f>
        <v/>
      </c>
      <c r="R250" s="158" t="str">
        <f>IF(Q250="","",RANK(Q250,Q247:Q251))</f>
        <v/>
      </c>
      <c r="S250" s="159" t="str">
        <f t="shared" si="188"/>
        <v/>
      </c>
      <c r="T250" s="54"/>
      <c r="U250" s="54" t="str">
        <f>IF(S250="","",ABS(S250-T248))</f>
        <v/>
      </c>
      <c r="V250" s="160" t="str">
        <f>IF(U250="","",RANK(U250,U247:U251))</f>
        <v/>
      </c>
      <c r="W250" s="161" t="str">
        <f t="shared" si="189"/>
        <v/>
      </c>
      <c r="X250" s="55"/>
      <c r="Y250" s="162" t="str">
        <f>IF(B247="","",IF(P247=0,L248,IF(P247&lt;0.5,P248,IF(T247&lt;0.5,T248,"NV"))))</f>
        <v/>
      </c>
      <c r="Z250" s="806"/>
      <c r="AA250" s="1506"/>
      <c r="AB250" s="806"/>
      <c r="AC250" s="806"/>
      <c r="AD250" s="847"/>
    </row>
    <row r="251" spans="1:30" ht="16" thickBot="1" x14ac:dyDescent="0.25">
      <c r="A251" s="869"/>
      <c r="B251" s="1504"/>
      <c r="C251" s="1209"/>
      <c r="D251" s="1416"/>
      <c r="E251" s="863"/>
      <c r="F251" s="863"/>
      <c r="G251" s="46" t="s">
        <v>6</v>
      </c>
      <c r="H251" s="245"/>
      <c r="I251" s="246"/>
      <c r="J251" s="247"/>
      <c r="K251" s="194" t="str">
        <f t="shared" si="186"/>
        <v/>
      </c>
      <c r="L251" s="56"/>
      <c r="M251" s="56" t="str">
        <f>IF(K251="","",ABS(K251-L248))</f>
        <v/>
      </c>
      <c r="N251" s="164" t="str">
        <f>IF(M251="","",RANK(M251,M247:M251))</f>
        <v/>
      </c>
      <c r="O251" s="165" t="str">
        <f t="shared" si="187"/>
        <v/>
      </c>
      <c r="P251" s="57"/>
      <c r="Q251" s="57" t="str">
        <f>IF(O251="","",ABS(O251-P248))</f>
        <v/>
      </c>
      <c r="R251" s="166" t="str">
        <f>IF(Q251="","",RANK(Q251,Q247:Q251))</f>
        <v/>
      </c>
      <c r="S251" s="167" t="str">
        <f t="shared" si="188"/>
        <v/>
      </c>
      <c r="T251" s="58"/>
      <c r="U251" s="58" t="str">
        <f>IF(S251="","",ABS(S251-T248))</f>
        <v/>
      </c>
      <c r="V251" s="168" t="str">
        <f>IF(U251="","",RANK(U251,U247:U251))</f>
        <v/>
      </c>
      <c r="W251" s="169" t="str">
        <f t="shared" si="189"/>
        <v/>
      </c>
      <c r="X251" s="59"/>
      <c r="Y251" s="170" t="str">
        <f>IF(B247="","",IF(T247&lt;0.5,TRIMMEAN(K247:K251,0.4),IF(X247&lt;0.5,X248,"NV")))</f>
        <v/>
      </c>
      <c r="Z251" s="807"/>
      <c r="AA251" s="1507"/>
      <c r="AB251" s="807"/>
      <c r="AC251" s="807"/>
      <c r="AD251" s="847"/>
    </row>
    <row r="252" spans="1:30" x14ac:dyDescent="0.2">
      <c r="A252" s="1241" t="str">
        <f>IF(B252="","",INDEX('Names And Totals'!$A$9:$A$108,MATCH('Head to Head'!B252,'Names And Totals'!$B$9:$B$108,0)))</f>
        <v/>
      </c>
      <c r="B252" s="1496"/>
      <c r="C252" s="1215" t="str">
        <f>IF(B252="","",INDEX('Names And Totals'!$E$9:$E$108,MATCH('Head to Head'!B252,'Names And Totals'!$B$9:$B$108,0)))</f>
        <v/>
      </c>
      <c r="D252" s="1431" t="str">
        <f>IF(B252="","",IF(AA252="DQ","DQ",IF(AA252="TO","TO",IF(AA252="NV","NV",IF(AA252="","",RANK(AA252,$AA$12:$AA$507,0))))))</f>
        <v/>
      </c>
      <c r="E252" s="883" t="str">
        <f>IF(AB252="","",IF(AD252="DQ","DQ",IF(AB252="TO","TO",IF(Y252="","",RANK(AB252,$AB$12:$AB$507,0)))))</f>
        <v/>
      </c>
      <c r="F252" s="883" t="str">
        <f>IF(AC252="","",IF(AD252="DQ","DQ",IF(AC252="TO","TO",IF(Y252="","",RANK(AC252,$AC$12:$AC$507,0)))))</f>
        <v/>
      </c>
      <c r="G252" s="18" t="s">
        <v>7</v>
      </c>
      <c r="H252" s="235"/>
      <c r="I252" s="241"/>
      <c r="J252" s="236"/>
      <c r="K252" s="150" t="str">
        <f>IF($B$252="","",IF($H$252="TO","TO",IF(H252+I252+J252=0,"",(H252*60+I252+J252/100))))</f>
        <v/>
      </c>
      <c r="L252" s="60" t="str">
        <f>IF(B252="","",MAX(K252:K256)-MIN(K252:K256))</f>
        <v/>
      </c>
      <c r="M252" s="60" t="str">
        <f>IF(K252="","",ABS(K252-L253))</f>
        <v/>
      </c>
      <c r="N252" s="151" t="str">
        <f>IF(M252="","",RANK(M252,M252:M256))</f>
        <v/>
      </c>
      <c r="O252" s="60" t="str">
        <f>IF(K252="","",IF(N252=1,"",K252))</f>
        <v/>
      </c>
      <c r="P252" s="62" t="str">
        <f>IF(B252="","",MAX(O252:O256)-MIN(O252:O256))</f>
        <v/>
      </c>
      <c r="Q252" s="62" t="str">
        <f>IF(O252="","",ABS(O252-P253))</f>
        <v/>
      </c>
      <c r="R252" s="152" t="str">
        <f>IF(Q252="","",RANK(Q252,Q252:Q256))</f>
        <v/>
      </c>
      <c r="S252" s="62" t="str">
        <f>IF(Q252="","",IF(R252=1,"",K252))</f>
        <v/>
      </c>
      <c r="T252" s="63" t="str">
        <f>IF(B252="","",MAX(S252:S256)-MIN(S252:S256))</f>
        <v/>
      </c>
      <c r="U252" s="63" t="str">
        <f>IF(S252="","",ABS(S252-T253))</f>
        <v/>
      </c>
      <c r="V252" s="153" t="str">
        <f>IF(U252="","",RANK(U252,U252:U256))</f>
        <v/>
      </c>
      <c r="W252" s="63" t="str">
        <f>IF(V252="","",IF(V252=1,"",S252))</f>
        <v/>
      </c>
      <c r="X252" s="64" t="str">
        <f>IF(B252="","",MAX(W252:W256)-MIN(W252:W256))</f>
        <v/>
      </c>
      <c r="Y252" s="154" t="str">
        <f>IF(B252="","",K252)</f>
        <v/>
      </c>
      <c r="Z252" s="802" t="str">
        <f>IF(B252="","",IF(AD252="DQ","DQ",IF(K252="TO","TO",IF(K252="","",IF(K253="",Y252,IF(K254="",Y253,IF(K255="",Y254,IF(K256="",Y255,Y256))))))))</f>
        <v/>
      </c>
      <c r="AA252" s="1499" t="str">
        <f>IF(B252="","",IF(AD252="DQ","DQ",IF(Z252="TO","TO",IF(Z252="","",IF(Z252="NV","NV",IF((20-(Z252-$AA$3))&gt;0,(20-(Z252-$AA$3)),0))))))</f>
        <v/>
      </c>
      <c r="AB252" s="802" t="str">
        <f>IF(B252="","",IF(AA252="","",IF(C252="Female","",AA252)))</f>
        <v/>
      </c>
      <c r="AC252" s="802" t="str">
        <f>IF(B252="","",IF(AA252="","",IF(C252="Male","",AA252)))</f>
        <v/>
      </c>
      <c r="AD252" s="1018"/>
    </row>
    <row r="253" spans="1:30" x14ac:dyDescent="0.2">
      <c r="A253" s="871"/>
      <c r="B253" s="1497"/>
      <c r="C253" s="1216"/>
      <c r="D253" s="859"/>
      <c r="E253" s="884"/>
      <c r="F253" s="884"/>
      <c r="G253" s="13" t="s">
        <v>4</v>
      </c>
      <c r="H253" s="208"/>
      <c r="I253" s="209"/>
      <c r="J253" s="227"/>
      <c r="K253" s="155" t="str">
        <f t="shared" ref="K253:K256" si="190">IF($B$252="","",IF($H$252="TO","TO",IF(H253+I253+J253=0,"",(H253*60+I253+J253/100))))</f>
        <v/>
      </c>
      <c r="L253" s="52" t="str">
        <f>IF(B252="","",AVERAGE(K252:K256))</f>
        <v/>
      </c>
      <c r="M253" s="52" t="str">
        <f>IF(K253="","",ABS(K253-L253))</f>
        <v/>
      </c>
      <c r="N253" s="156" t="str">
        <f>IF(M253="","",RANK(M253,M252:M256))</f>
        <v/>
      </c>
      <c r="O253" s="157" t="str">
        <f t="shared" ref="O253:O256" si="191">IF(K253="","",IF(N253=1,"",K253))</f>
        <v/>
      </c>
      <c r="P253" s="53" t="str">
        <f>IF(B252="","",AVERAGE(O252:O256))</f>
        <v/>
      </c>
      <c r="Q253" s="53" t="str">
        <f>IF(O253="","",ABS(O253-P253))</f>
        <v/>
      </c>
      <c r="R253" s="158" t="str">
        <f>IF(Q253="","",RANK(Q253,Q252:Q256))</f>
        <v/>
      </c>
      <c r="S253" s="159" t="str">
        <f t="shared" ref="S253:S256" si="192">IF(Q253="","",IF(R253=1,"",K253))</f>
        <v/>
      </c>
      <c r="T253" s="54" t="str">
        <f>IF(B252="","",AVERAGE(S252:S256))</f>
        <v/>
      </c>
      <c r="U253" s="54" t="str">
        <f>IF(S253="","",ABS(S253-T253))</f>
        <v/>
      </c>
      <c r="V253" s="160" t="str">
        <f>IF(U253="","",RANK(U253,U252:U256))</f>
        <v/>
      </c>
      <c r="W253" s="161" t="str">
        <f t="shared" ref="W253:W256" si="193">IF(V253="","",IF(V253=1,"",S253))</f>
        <v/>
      </c>
      <c r="X253" s="55" t="str">
        <f>IF(B252="","",AVERAGE(W252:W256))</f>
        <v/>
      </c>
      <c r="Y253" s="162" t="str">
        <f>IF(B252="","",IF(L252&lt;0.5,L253,"NV"))</f>
        <v/>
      </c>
      <c r="Z253" s="803"/>
      <c r="AA253" s="1500"/>
      <c r="AB253" s="803"/>
      <c r="AC253" s="803"/>
      <c r="AD253" s="1019"/>
    </row>
    <row r="254" spans="1:30" x14ac:dyDescent="0.2">
      <c r="A254" s="871"/>
      <c r="B254" s="1497"/>
      <c r="C254" s="1216"/>
      <c r="D254" s="859"/>
      <c r="E254" s="884"/>
      <c r="F254" s="884"/>
      <c r="G254" s="13" t="s">
        <v>8</v>
      </c>
      <c r="H254" s="208"/>
      <c r="I254" s="209"/>
      <c r="J254" s="227"/>
      <c r="K254" s="155" t="str">
        <f t="shared" si="190"/>
        <v/>
      </c>
      <c r="L254" s="52"/>
      <c r="M254" s="52" t="str">
        <f>IF(K254="","",ABS(K254-L253))</f>
        <v/>
      </c>
      <c r="N254" s="156" t="str">
        <f>IF(M254="","",RANK(M254,M252:M256))</f>
        <v/>
      </c>
      <c r="O254" s="157" t="str">
        <f t="shared" si="191"/>
        <v/>
      </c>
      <c r="P254" s="53"/>
      <c r="Q254" s="53" t="str">
        <f>IF(O254="","",ABS(O254-P253))</f>
        <v/>
      </c>
      <c r="R254" s="158" t="str">
        <f>IF(Q254="","",RANK(Q254,Q252:Q256))</f>
        <v/>
      </c>
      <c r="S254" s="159" t="str">
        <f t="shared" si="192"/>
        <v/>
      </c>
      <c r="T254" s="54"/>
      <c r="U254" s="54" t="str">
        <f>IF(S254="","",ABS(S254-T253))</f>
        <v/>
      </c>
      <c r="V254" s="160" t="str">
        <f>IF(U254="","",RANK(U254,U252:U256))</f>
        <v/>
      </c>
      <c r="W254" s="161" t="str">
        <f t="shared" si="193"/>
        <v/>
      </c>
      <c r="X254" s="55"/>
      <c r="Y254" s="162" t="str">
        <f>IF(B252="","",IF(L252&lt;0.5,L253,IF(P252&lt;0.5,P253,"NV")))</f>
        <v/>
      </c>
      <c r="Z254" s="803"/>
      <c r="AA254" s="1500"/>
      <c r="AB254" s="803"/>
      <c r="AC254" s="803"/>
      <c r="AD254" s="1019"/>
    </row>
    <row r="255" spans="1:30" x14ac:dyDescent="0.2">
      <c r="A255" s="871"/>
      <c r="B255" s="1497"/>
      <c r="C255" s="1216"/>
      <c r="D255" s="859"/>
      <c r="E255" s="884"/>
      <c r="F255" s="884"/>
      <c r="G255" s="13" t="s">
        <v>5</v>
      </c>
      <c r="H255" s="208"/>
      <c r="I255" s="209"/>
      <c r="J255" s="227"/>
      <c r="K255" s="155" t="str">
        <f t="shared" si="190"/>
        <v/>
      </c>
      <c r="L255" s="52"/>
      <c r="M255" s="52" t="str">
        <f>IF(K255="","",ABS(K255-L253))</f>
        <v/>
      </c>
      <c r="N255" s="156" t="str">
        <f>IF(M255="","",RANK(M255,M252:M256))</f>
        <v/>
      </c>
      <c r="O255" s="157" t="str">
        <f t="shared" si="191"/>
        <v/>
      </c>
      <c r="P255" s="53"/>
      <c r="Q255" s="53" t="str">
        <f>IF(O255="","",ABS(O255-P253))</f>
        <v/>
      </c>
      <c r="R255" s="158" t="str">
        <f>IF(Q255="","",RANK(Q255,Q252:Q256))</f>
        <v/>
      </c>
      <c r="S255" s="159" t="str">
        <f t="shared" si="192"/>
        <v/>
      </c>
      <c r="T255" s="54"/>
      <c r="U255" s="54" t="str">
        <f>IF(S255="","",ABS(S255-T253))</f>
        <v/>
      </c>
      <c r="V255" s="160" t="str">
        <f>IF(U255="","",RANK(U255,U252:U256))</f>
        <v/>
      </c>
      <c r="W255" s="161" t="str">
        <f t="shared" si="193"/>
        <v/>
      </c>
      <c r="X255" s="55"/>
      <c r="Y255" s="162" t="str">
        <f>IF(B252="","",IF(P252=0,L253,IF(P252&lt;0.5,P253,IF(T252&lt;0.5,T253,"NV"))))</f>
        <v/>
      </c>
      <c r="Z255" s="803"/>
      <c r="AA255" s="1500"/>
      <c r="AB255" s="803"/>
      <c r="AC255" s="803"/>
      <c r="AD255" s="1019"/>
    </row>
    <row r="256" spans="1:30" ht="16" thickBot="1" x14ac:dyDescent="0.25">
      <c r="A256" s="879"/>
      <c r="B256" s="1498"/>
      <c r="C256" s="1217"/>
      <c r="D256" s="1419"/>
      <c r="E256" s="885"/>
      <c r="F256" s="885"/>
      <c r="G256" s="19" t="s">
        <v>6</v>
      </c>
      <c r="H256" s="212"/>
      <c r="I256" s="213"/>
      <c r="J256" s="242"/>
      <c r="K256" s="163" t="str">
        <f t="shared" si="190"/>
        <v/>
      </c>
      <c r="L256" s="56"/>
      <c r="M256" s="56" t="str">
        <f>IF(K256="","",ABS(K256-L253))</f>
        <v/>
      </c>
      <c r="N256" s="164" t="str">
        <f>IF(M256="","",RANK(M256,M252:M256))</f>
        <v/>
      </c>
      <c r="O256" s="165" t="str">
        <f t="shared" si="191"/>
        <v/>
      </c>
      <c r="P256" s="57"/>
      <c r="Q256" s="57" t="str">
        <f>IF(O256="","",ABS(O256-P253))</f>
        <v/>
      </c>
      <c r="R256" s="166" t="str">
        <f>IF(Q256="","",RANK(Q256,Q252:Q256))</f>
        <v/>
      </c>
      <c r="S256" s="167" t="str">
        <f t="shared" si="192"/>
        <v/>
      </c>
      <c r="T256" s="58"/>
      <c r="U256" s="58" t="str">
        <f>IF(S256="","",ABS(S256-T253))</f>
        <v/>
      </c>
      <c r="V256" s="168" t="str">
        <f>IF(U256="","",RANK(U256,U252:U256))</f>
        <v/>
      </c>
      <c r="W256" s="169" t="str">
        <f t="shared" si="193"/>
        <v/>
      </c>
      <c r="X256" s="59"/>
      <c r="Y256" s="170" t="str">
        <f>IF(B252="","",IF(T252&lt;0.5,TRIMMEAN(K252:K256,0.4),IF(X252&lt;0.5,X253,"NV")))</f>
        <v/>
      </c>
      <c r="Z256" s="804"/>
      <c r="AA256" s="1501"/>
      <c r="AB256" s="804"/>
      <c r="AC256" s="804"/>
      <c r="AD256" s="1020"/>
    </row>
    <row r="257" spans="1:30" x14ac:dyDescent="0.2">
      <c r="A257" s="867" t="str">
        <f>IF(B257="","",INDEX('Names And Totals'!$A$9:$A$108,MATCH('Head to Head'!B257,'Names And Totals'!$B$9:$B$108,0)))</f>
        <v/>
      </c>
      <c r="B257" s="1502"/>
      <c r="C257" s="1207" t="str">
        <f>IF(B257="","",INDEX('Names And Totals'!$E$9:$E$108,MATCH('Head to Head'!B257,'Names And Totals'!$B$9:$B$108,0)))</f>
        <v/>
      </c>
      <c r="D257" s="1414" t="str">
        <f>IF(B257="","",IF(AA257="DQ","DQ",IF(AA257="TO","TO",IF(AA257="NV","NV",IF(AA257="","",RANK(AA257,$AA$12:$AA$507,0))))))</f>
        <v/>
      </c>
      <c r="E257" s="861" t="str">
        <f>IF(AB257="","",IF(AD257="DQ","DQ",IF(AB257="TO","TO",IF(Y257="","",RANK(AB257,$AB$12:$AB$507,0)))))</f>
        <v/>
      </c>
      <c r="F257" s="861" t="str">
        <f>IF(AC257="","",IF(AD257="DQ","DQ",IF(AC257="TO","TO",IF(Y257="","",RANK(AC257,$AC$12:$AC$507,0)))))</f>
        <v/>
      </c>
      <c r="G257" s="47" t="s">
        <v>7</v>
      </c>
      <c r="H257" s="243"/>
      <c r="I257" s="240"/>
      <c r="J257" s="244"/>
      <c r="K257" s="193" t="str">
        <f>IF($B$257="","",IF($H$257="TO","TO",IF(H257+I257+J257=0,"",(H257*60+I257+J257/100))))</f>
        <v/>
      </c>
      <c r="L257" s="60" t="str">
        <f>IF(B257="","",MAX(K257:K261)-MIN(K257:K261))</f>
        <v/>
      </c>
      <c r="M257" s="60" t="str">
        <f>IF(K257="","",ABS(K257-L258))</f>
        <v/>
      </c>
      <c r="N257" s="151" t="str">
        <f>IF(M257="","",RANK(M257,M257:M261))</f>
        <v/>
      </c>
      <c r="O257" s="60" t="str">
        <f>IF(K257="","",IF(N257=1,"",K257))</f>
        <v/>
      </c>
      <c r="P257" s="62" t="str">
        <f>IF(B257="","",MAX(O257:O261)-MIN(O257:O261))</f>
        <v/>
      </c>
      <c r="Q257" s="62" t="str">
        <f>IF(O257="","",ABS(O257-P258))</f>
        <v/>
      </c>
      <c r="R257" s="152" t="str">
        <f>IF(Q257="","",RANK(Q257,Q257:Q261))</f>
        <v/>
      </c>
      <c r="S257" s="62" t="str">
        <f>IF(Q257="","",IF(R257=1,"",K257))</f>
        <v/>
      </c>
      <c r="T257" s="63" t="str">
        <f>IF(B257="","",MAX(S257:S261)-MIN(S257:S261))</f>
        <v/>
      </c>
      <c r="U257" s="63" t="str">
        <f>IF(S257="","",ABS(S257-T258))</f>
        <v/>
      </c>
      <c r="V257" s="153" t="str">
        <f>IF(U257="","",RANK(U257,U257:U261))</f>
        <v/>
      </c>
      <c r="W257" s="63" t="str">
        <f>IF(V257="","",IF(V257=1,"",S257))</f>
        <v/>
      </c>
      <c r="X257" s="64" t="str">
        <f>IF(B257="","",MAX(W257:W261)-MIN(W257:W261))</f>
        <v/>
      </c>
      <c r="Y257" s="154" t="str">
        <f>IF(B257="","",K257)</f>
        <v/>
      </c>
      <c r="Z257" s="805" t="str">
        <f>IF(B257="","",IF(AD257="DQ","DQ",IF(K257="TO","TO",IF(K257="","",IF(K258="",Y257,IF(K259="",Y258,IF(K260="",Y259,IF(K261="",Y260,Y261))))))))</f>
        <v/>
      </c>
      <c r="AA257" s="1505" t="str">
        <f>IF(B257="","",IF(AD257="DQ","DQ",IF(Z257="TO","TO",IF(Z257="","",IF(Z257="NV","NV",IF((20-(Z257-$AA$3))&gt;0,(20-(Z257-$AA$3)),0))))))</f>
        <v/>
      </c>
      <c r="AB257" s="805" t="str">
        <f>IF(B257="","",IF(AA257="","",IF(C257="Female","",AA257)))</f>
        <v/>
      </c>
      <c r="AC257" s="805" t="str">
        <f>IF(B257="","",IF(AA257="","",IF(C257="Male","",AA257)))</f>
        <v/>
      </c>
      <c r="AD257" s="847"/>
    </row>
    <row r="258" spans="1:30" x14ac:dyDescent="0.2">
      <c r="A258" s="868"/>
      <c r="B258" s="1503"/>
      <c r="C258" s="1208"/>
      <c r="D258" s="1415"/>
      <c r="E258" s="862"/>
      <c r="F258" s="862"/>
      <c r="G258" s="16" t="s">
        <v>4</v>
      </c>
      <c r="H258" s="210"/>
      <c r="I258" s="211"/>
      <c r="J258" s="231"/>
      <c r="K258" s="171" t="str">
        <f t="shared" ref="K258:K261" si="194">IF($B$257="","",IF($H$257="TO","TO",IF(H258+I258+J258=0,"",(H258*60+I258+J258/100))))</f>
        <v/>
      </c>
      <c r="L258" s="52" t="str">
        <f>IF(B257="","",AVERAGE(K257:K261))</f>
        <v/>
      </c>
      <c r="M258" s="52" t="str">
        <f>IF(K258="","",ABS(K258-L258))</f>
        <v/>
      </c>
      <c r="N258" s="156" t="str">
        <f>IF(M258="","",RANK(M258,M257:M261))</f>
        <v/>
      </c>
      <c r="O258" s="157" t="str">
        <f t="shared" ref="O258:O261" si="195">IF(K258="","",IF(N258=1,"",K258))</f>
        <v/>
      </c>
      <c r="P258" s="53" t="str">
        <f>IF(B257="","",AVERAGE(O257:O261))</f>
        <v/>
      </c>
      <c r="Q258" s="53" t="str">
        <f>IF(O258="","",ABS(O258-P258))</f>
        <v/>
      </c>
      <c r="R258" s="158" t="str">
        <f>IF(Q258="","",RANK(Q258,Q257:Q261))</f>
        <v/>
      </c>
      <c r="S258" s="159" t="str">
        <f t="shared" ref="S258:S261" si="196">IF(Q258="","",IF(R258=1,"",K258))</f>
        <v/>
      </c>
      <c r="T258" s="54" t="str">
        <f>IF(B257="","",AVERAGE(S257:S261))</f>
        <v/>
      </c>
      <c r="U258" s="54" t="str">
        <f>IF(S258="","",ABS(S258-T258))</f>
        <v/>
      </c>
      <c r="V258" s="160" t="str">
        <f>IF(U258="","",RANK(U258,U257:U261))</f>
        <v/>
      </c>
      <c r="W258" s="161" t="str">
        <f t="shared" ref="W258:W261" si="197">IF(V258="","",IF(V258=1,"",S258))</f>
        <v/>
      </c>
      <c r="X258" s="55" t="str">
        <f>IF(B257="","",AVERAGE(W257:W261))</f>
        <v/>
      </c>
      <c r="Y258" s="162" t="str">
        <f>IF(B257="","",IF(L257&lt;0.5,L258,"NV"))</f>
        <v/>
      </c>
      <c r="Z258" s="806"/>
      <c r="AA258" s="1506"/>
      <c r="AB258" s="806"/>
      <c r="AC258" s="806"/>
      <c r="AD258" s="847"/>
    </row>
    <row r="259" spans="1:30" x14ac:dyDescent="0.2">
      <c r="A259" s="868"/>
      <c r="B259" s="1503"/>
      <c r="C259" s="1208"/>
      <c r="D259" s="1415"/>
      <c r="E259" s="862"/>
      <c r="F259" s="862"/>
      <c r="G259" s="16" t="s">
        <v>8</v>
      </c>
      <c r="H259" s="210"/>
      <c r="I259" s="211"/>
      <c r="J259" s="231"/>
      <c r="K259" s="171" t="str">
        <f t="shared" si="194"/>
        <v/>
      </c>
      <c r="L259" s="52"/>
      <c r="M259" s="52" t="str">
        <f>IF(K259="","",ABS(K259-L258))</f>
        <v/>
      </c>
      <c r="N259" s="156" t="str">
        <f>IF(M259="","",RANK(M259,M257:M261))</f>
        <v/>
      </c>
      <c r="O259" s="157" t="str">
        <f t="shared" si="195"/>
        <v/>
      </c>
      <c r="P259" s="53"/>
      <c r="Q259" s="53" t="str">
        <f>IF(O259="","",ABS(O259-P258))</f>
        <v/>
      </c>
      <c r="R259" s="158" t="str">
        <f>IF(Q259="","",RANK(Q259,Q257:Q261))</f>
        <v/>
      </c>
      <c r="S259" s="159" t="str">
        <f t="shared" si="196"/>
        <v/>
      </c>
      <c r="T259" s="54"/>
      <c r="U259" s="54" t="str">
        <f>IF(S259="","",ABS(S259-T258))</f>
        <v/>
      </c>
      <c r="V259" s="160" t="str">
        <f>IF(U259="","",RANK(U259,U257:U261))</f>
        <v/>
      </c>
      <c r="W259" s="161" t="str">
        <f t="shared" si="197"/>
        <v/>
      </c>
      <c r="X259" s="55"/>
      <c r="Y259" s="162" t="str">
        <f>IF(B257="","",IF(L257&lt;0.5,L258,IF(P257&lt;0.5,P258,"NV")))</f>
        <v/>
      </c>
      <c r="Z259" s="806"/>
      <c r="AA259" s="1506"/>
      <c r="AB259" s="806"/>
      <c r="AC259" s="806"/>
      <c r="AD259" s="847"/>
    </row>
    <row r="260" spans="1:30" x14ac:dyDescent="0.2">
      <c r="A260" s="868"/>
      <c r="B260" s="1503"/>
      <c r="C260" s="1208"/>
      <c r="D260" s="1415"/>
      <c r="E260" s="862"/>
      <c r="F260" s="862"/>
      <c r="G260" s="16" t="s">
        <v>5</v>
      </c>
      <c r="H260" s="210"/>
      <c r="I260" s="211"/>
      <c r="J260" s="231"/>
      <c r="K260" s="171" t="str">
        <f t="shared" si="194"/>
        <v/>
      </c>
      <c r="L260" s="52"/>
      <c r="M260" s="52" t="str">
        <f>IF(K260="","",ABS(K260-L258))</f>
        <v/>
      </c>
      <c r="N260" s="156" t="str">
        <f>IF(M260="","",RANK(M260,M257:M261))</f>
        <v/>
      </c>
      <c r="O260" s="157" t="str">
        <f t="shared" si="195"/>
        <v/>
      </c>
      <c r="P260" s="53"/>
      <c r="Q260" s="53" t="str">
        <f>IF(O260="","",ABS(O260-P258))</f>
        <v/>
      </c>
      <c r="R260" s="158" t="str">
        <f>IF(Q260="","",RANK(Q260,Q257:Q261))</f>
        <v/>
      </c>
      <c r="S260" s="159" t="str">
        <f t="shared" si="196"/>
        <v/>
      </c>
      <c r="T260" s="54"/>
      <c r="U260" s="54" t="str">
        <f>IF(S260="","",ABS(S260-T258))</f>
        <v/>
      </c>
      <c r="V260" s="160" t="str">
        <f>IF(U260="","",RANK(U260,U257:U261))</f>
        <v/>
      </c>
      <c r="W260" s="161" t="str">
        <f t="shared" si="197"/>
        <v/>
      </c>
      <c r="X260" s="55"/>
      <c r="Y260" s="162" t="str">
        <f>IF(B257="","",IF(P257=0,L258,IF(P257&lt;0.5,P258,IF(T257&lt;0.5,T258,"NV"))))</f>
        <v/>
      </c>
      <c r="Z260" s="806"/>
      <c r="AA260" s="1506"/>
      <c r="AB260" s="806"/>
      <c r="AC260" s="806"/>
      <c r="AD260" s="847"/>
    </row>
    <row r="261" spans="1:30" ht="16" thickBot="1" x14ac:dyDescent="0.25">
      <c r="A261" s="869"/>
      <c r="B261" s="1504"/>
      <c r="C261" s="1209"/>
      <c r="D261" s="1416"/>
      <c r="E261" s="863"/>
      <c r="F261" s="863"/>
      <c r="G261" s="46" t="s">
        <v>6</v>
      </c>
      <c r="H261" s="245"/>
      <c r="I261" s="246"/>
      <c r="J261" s="247"/>
      <c r="K261" s="194" t="str">
        <f t="shared" si="194"/>
        <v/>
      </c>
      <c r="L261" s="56"/>
      <c r="M261" s="56" t="str">
        <f>IF(K261="","",ABS(K261-L258))</f>
        <v/>
      </c>
      <c r="N261" s="164" t="str">
        <f>IF(M261="","",RANK(M261,M257:M261))</f>
        <v/>
      </c>
      <c r="O261" s="165" t="str">
        <f t="shared" si="195"/>
        <v/>
      </c>
      <c r="P261" s="57"/>
      <c r="Q261" s="57" t="str">
        <f>IF(O261="","",ABS(O261-P258))</f>
        <v/>
      </c>
      <c r="R261" s="166" t="str">
        <f>IF(Q261="","",RANK(Q261,Q257:Q261))</f>
        <v/>
      </c>
      <c r="S261" s="167" t="str">
        <f t="shared" si="196"/>
        <v/>
      </c>
      <c r="T261" s="58"/>
      <c r="U261" s="58" t="str">
        <f>IF(S261="","",ABS(S261-T258))</f>
        <v/>
      </c>
      <c r="V261" s="168" t="str">
        <f>IF(U261="","",RANK(U261,U257:U261))</f>
        <v/>
      </c>
      <c r="W261" s="169" t="str">
        <f t="shared" si="197"/>
        <v/>
      </c>
      <c r="X261" s="59"/>
      <c r="Y261" s="170" t="str">
        <f>IF(B257="","",IF(T257&lt;0.5,TRIMMEAN(K257:K261,0.4),IF(X257&lt;0.5,X258,"NV")))</f>
        <v/>
      </c>
      <c r="Z261" s="807"/>
      <c r="AA261" s="1507"/>
      <c r="AB261" s="807"/>
      <c r="AC261" s="807"/>
      <c r="AD261" s="847"/>
    </row>
    <row r="262" spans="1:30" x14ac:dyDescent="0.2">
      <c r="A262" s="1241" t="str">
        <f>IF(B262="","",INDEX('Names And Totals'!$A$9:$A$108,MATCH('Head to Head'!B262,'Names And Totals'!$B$9:$B$108,0)))</f>
        <v/>
      </c>
      <c r="B262" s="1496"/>
      <c r="C262" s="1215" t="str">
        <f>IF(B262="","",INDEX('Names And Totals'!$E$9:$E$108,MATCH('Head to Head'!B262,'Names And Totals'!$B$9:$B$108,0)))</f>
        <v/>
      </c>
      <c r="D262" s="1431" t="str">
        <f>IF(B262="","",IF(AA262="DQ","DQ",IF(AA262="TO","TO",IF(AA262="NV","NV",IF(AA262="","",RANK(AA262,$AA$12:$AA$507,0))))))</f>
        <v/>
      </c>
      <c r="E262" s="883" t="str">
        <f>IF(AB262="","",IF(AD262="DQ","DQ",IF(AB262="TO","TO",IF(Y262="","",RANK(AB262,$AB$12:$AB$507,0)))))</f>
        <v/>
      </c>
      <c r="F262" s="883" t="str">
        <f>IF(AC262="","",IF(AD262="DQ","DQ",IF(AC262="TO","TO",IF(Y262="","",RANK(AC262,$AC$12:$AC$507,0)))))</f>
        <v/>
      </c>
      <c r="G262" s="18" t="s">
        <v>7</v>
      </c>
      <c r="H262" s="235"/>
      <c r="I262" s="241"/>
      <c r="J262" s="236"/>
      <c r="K262" s="150" t="str">
        <f>IF($B$262="","",IF($H$262="TO","TO",IF(H262+I262+J262=0,"",(H262*60+I262+J262/100))))</f>
        <v/>
      </c>
      <c r="L262" s="60" t="str">
        <f>IF(B262="","",MAX(K262:K266)-MIN(K262:K266))</f>
        <v/>
      </c>
      <c r="M262" s="60" t="str">
        <f>IF(K262="","",ABS(K262-L263))</f>
        <v/>
      </c>
      <c r="N262" s="151" t="str">
        <f>IF(M262="","",RANK(M262,M262:M266))</f>
        <v/>
      </c>
      <c r="O262" s="60" t="str">
        <f>IF(K262="","",IF(N262=1,"",K262))</f>
        <v/>
      </c>
      <c r="P262" s="62" t="str">
        <f>IF(B262="","",MAX(O262:O266)-MIN(O262:O266))</f>
        <v/>
      </c>
      <c r="Q262" s="62" t="str">
        <f>IF(O262="","",ABS(O262-P263))</f>
        <v/>
      </c>
      <c r="R262" s="152" t="str">
        <f>IF(Q262="","",RANK(Q262,Q262:Q266))</f>
        <v/>
      </c>
      <c r="S262" s="62" t="str">
        <f>IF(Q262="","",IF(R262=1,"",K262))</f>
        <v/>
      </c>
      <c r="T262" s="63" t="str">
        <f>IF(B262="","",MAX(S262:S266)-MIN(S262:S266))</f>
        <v/>
      </c>
      <c r="U262" s="63" t="str">
        <f>IF(S262="","",ABS(S262-T263))</f>
        <v/>
      </c>
      <c r="V262" s="153" t="str">
        <f>IF(U262="","",RANK(U262,U262:U266))</f>
        <v/>
      </c>
      <c r="W262" s="63" t="str">
        <f>IF(V262="","",IF(V262=1,"",S262))</f>
        <v/>
      </c>
      <c r="X262" s="64" t="str">
        <f>IF(B262="","",MAX(W262:W266)-MIN(W262:W266))</f>
        <v/>
      </c>
      <c r="Y262" s="154" t="str">
        <f>IF(B262="","",K262)</f>
        <v/>
      </c>
      <c r="Z262" s="802" t="str">
        <f>IF(B262="","",IF(AD262="DQ","DQ",IF(K262="TO","TO",IF(K262="","",IF(K263="",Y262,IF(K264="",Y263,IF(K265="",Y264,IF(K266="",Y265,Y266))))))))</f>
        <v/>
      </c>
      <c r="AA262" s="1499" t="str">
        <f>IF(B262="","",IF(AD262="DQ","DQ",IF(Z262="TO","TO",IF(Z262="","",IF(Z262="NV","NV",IF((20-(Z262-$AA$3))&gt;0,(20-(Z262-$AA$3)),0))))))</f>
        <v/>
      </c>
      <c r="AB262" s="802" t="str">
        <f>IF(B262="","",IF(AA262="","",IF(C262="Female","",AA262)))</f>
        <v/>
      </c>
      <c r="AC262" s="802" t="str">
        <f>IF(B262="","",IF(AA262="","",IF(C262="Male","",AA262)))</f>
        <v/>
      </c>
      <c r="AD262" s="1018"/>
    </row>
    <row r="263" spans="1:30" x14ac:dyDescent="0.2">
      <c r="A263" s="871"/>
      <c r="B263" s="1497"/>
      <c r="C263" s="1216"/>
      <c r="D263" s="859"/>
      <c r="E263" s="884"/>
      <c r="F263" s="884"/>
      <c r="G263" s="13" t="s">
        <v>4</v>
      </c>
      <c r="H263" s="208"/>
      <c r="I263" s="209"/>
      <c r="J263" s="227"/>
      <c r="K263" s="155" t="str">
        <f t="shared" ref="K263:K266" si="198">IF($B$262="","",IF($H$262="TO","TO",IF(H263+I263+J263=0,"",(H263*60+I263+J263/100))))</f>
        <v/>
      </c>
      <c r="L263" s="52" t="str">
        <f>IF(B262="","",AVERAGE(K262:K266))</f>
        <v/>
      </c>
      <c r="M263" s="52" t="str">
        <f>IF(K263="","",ABS(K263-L263))</f>
        <v/>
      </c>
      <c r="N263" s="156" t="str">
        <f>IF(M263="","",RANK(M263,M262:M266))</f>
        <v/>
      </c>
      <c r="O263" s="157" t="str">
        <f t="shared" ref="O263:O266" si="199">IF(K263="","",IF(N263=1,"",K263))</f>
        <v/>
      </c>
      <c r="P263" s="53" t="str">
        <f>IF(B262="","",AVERAGE(O262:O266))</f>
        <v/>
      </c>
      <c r="Q263" s="53" t="str">
        <f>IF(O263="","",ABS(O263-P263))</f>
        <v/>
      </c>
      <c r="R263" s="158" t="str">
        <f>IF(Q263="","",RANK(Q263,Q262:Q266))</f>
        <v/>
      </c>
      <c r="S263" s="159" t="str">
        <f t="shared" ref="S263:S266" si="200">IF(Q263="","",IF(R263=1,"",K263))</f>
        <v/>
      </c>
      <c r="T263" s="54" t="str">
        <f>IF(B262="","",AVERAGE(S262:S266))</f>
        <v/>
      </c>
      <c r="U263" s="54" t="str">
        <f>IF(S263="","",ABS(S263-T263))</f>
        <v/>
      </c>
      <c r="V263" s="160" t="str">
        <f>IF(U263="","",RANK(U263,U262:U266))</f>
        <v/>
      </c>
      <c r="W263" s="161" t="str">
        <f t="shared" ref="W263:W266" si="201">IF(V263="","",IF(V263=1,"",S263))</f>
        <v/>
      </c>
      <c r="X263" s="55" t="str">
        <f>IF(B262="","",AVERAGE(W262:W266))</f>
        <v/>
      </c>
      <c r="Y263" s="162" t="str">
        <f>IF(B262="","",IF(L262&lt;0.5,L263,"NV"))</f>
        <v/>
      </c>
      <c r="Z263" s="803"/>
      <c r="AA263" s="1500"/>
      <c r="AB263" s="803"/>
      <c r="AC263" s="803"/>
      <c r="AD263" s="1019"/>
    </row>
    <row r="264" spans="1:30" x14ac:dyDescent="0.2">
      <c r="A264" s="871"/>
      <c r="B264" s="1497"/>
      <c r="C264" s="1216"/>
      <c r="D264" s="859"/>
      <c r="E264" s="884"/>
      <c r="F264" s="884"/>
      <c r="G264" s="13" t="s">
        <v>8</v>
      </c>
      <c r="H264" s="208"/>
      <c r="I264" s="209"/>
      <c r="J264" s="227"/>
      <c r="K264" s="155" t="str">
        <f t="shared" si="198"/>
        <v/>
      </c>
      <c r="L264" s="52"/>
      <c r="M264" s="52" t="str">
        <f>IF(K264="","",ABS(K264-L263))</f>
        <v/>
      </c>
      <c r="N264" s="156" t="str">
        <f>IF(M264="","",RANK(M264,M262:M266))</f>
        <v/>
      </c>
      <c r="O264" s="157" t="str">
        <f t="shared" si="199"/>
        <v/>
      </c>
      <c r="P264" s="53"/>
      <c r="Q264" s="53" t="str">
        <f>IF(O264="","",ABS(O264-P263))</f>
        <v/>
      </c>
      <c r="R264" s="158" t="str">
        <f>IF(Q264="","",RANK(Q264,Q262:Q266))</f>
        <v/>
      </c>
      <c r="S264" s="159" t="str">
        <f t="shared" si="200"/>
        <v/>
      </c>
      <c r="T264" s="54"/>
      <c r="U264" s="54" t="str">
        <f>IF(S264="","",ABS(S264-T263))</f>
        <v/>
      </c>
      <c r="V264" s="160" t="str">
        <f>IF(U264="","",RANK(U264,U262:U266))</f>
        <v/>
      </c>
      <c r="W264" s="161" t="str">
        <f t="shared" si="201"/>
        <v/>
      </c>
      <c r="X264" s="55"/>
      <c r="Y264" s="162" t="str">
        <f>IF(B262="","",IF(L262&lt;0.5,L263,IF(P262&lt;0.5,P263,"NV")))</f>
        <v/>
      </c>
      <c r="Z264" s="803"/>
      <c r="AA264" s="1500"/>
      <c r="AB264" s="803"/>
      <c r="AC264" s="803"/>
      <c r="AD264" s="1019"/>
    </row>
    <row r="265" spans="1:30" x14ac:dyDescent="0.2">
      <c r="A265" s="871"/>
      <c r="B265" s="1497"/>
      <c r="C265" s="1216"/>
      <c r="D265" s="859"/>
      <c r="E265" s="884"/>
      <c r="F265" s="884"/>
      <c r="G265" s="13" t="s">
        <v>5</v>
      </c>
      <c r="H265" s="208"/>
      <c r="I265" s="209"/>
      <c r="J265" s="227"/>
      <c r="K265" s="155" t="str">
        <f t="shared" si="198"/>
        <v/>
      </c>
      <c r="L265" s="52"/>
      <c r="M265" s="52" t="str">
        <f>IF(K265="","",ABS(K265-L263))</f>
        <v/>
      </c>
      <c r="N265" s="156" t="str">
        <f>IF(M265="","",RANK(M265,M262:M266))</f>
        <v/>
      </c>
      <c r="O265" s="157" t="str">
        <f t="shared" si="199"/>
        <v/>
      </c>
      <c r="P265" s="53"/>
      <c r="Q265" s="53" t="str">
        <f>IF(O265="","",ABS(O265-P263))</f>
        <v/>
      </c>
      <c r="R265" s="158" t="str">
        <f>IF(Q265="","",RANK(Q265,Q262:Q266))</f>
        <v/>
      </c>
      <c r="S265" s="159" t="str">
        <f t="shared" si="200"/>
        <v/>
      </c>
      <c r="T265" s="54"/>
      <c r="U265" s="54" t="str">
        <f>IF(S265="","",ABS(S265-T263))</f>
        <v/>
      </c>
      <c r="V265" s="160" t="str">
        <f>IF(U265="","",RANK(U265,U262:U266))</f>
        <v/>
      </c>
      <c r="W265" s="161" t="str">
        <f t="shared" si="201"/>
        <v/>
      </c>
      <c r="X265" s="55"/>
      <c r="Y265" s="162" t="str">
        <f>IF(B262="","",IF(P262=0,L263,IF(P262&lt;0.5,P263,IF(T262&lt;0.5,T263,"NV"))))</f>
        <v/>
      </c>
      <c r="Z265" s="803"/>
      <c r="AA265" s="1500"/>
      <c r="AB265" s="803"/>
      <c r="AC265" s="803"/>
      <c r="AD265" s="1019"/>
    </row>
    <row r="266" spans="1:30" ht="16" thickBot="1" x14ac:dyDescent="0.25">
      <c r="A266" s="879"/>
      <c r="B266" s="1498"/>
      <c r="C266" s="1217"/>
      <c r="D266" s="1419"/>
      <c r="E266" s="885"/>
      <c r="F266" s="885"/>
      <c r="G266" s="19" t="s">
        <v>6</v>
      </c>
      <c r="H266" s="212"/>
      <c r="I266" s="213"/>
      <c r="J266" s="242"/>
      <c r="K266" s="163" t="str">
        <f t="shared" si="198"/>
        <v/>
      </c>
      <c r="L266" s="56"/>
      <c r="M266" s="56" t="str">
        <f>IF(K266="","",ABS(K266-L263))</f>
        <v/>
      </c>
      <c r="N266" s="164" t="str">
        <f>IF(M266="","",RANK(M266,M262:M266))</f>
        <v/>
      </c>
      <c r="O266" s="165" t="str">
        <f t="shared" si="199"/>
        <v/>
      </c>
      <c r="P266" s="57"/>
      <c r="Q266" s="57" t="str">
        <f>IF(O266="","",ABS(O266-P263))</f>
        <v/>
      </c>
      <c r="R266" s="166" t="str">
        <f>IF(Q266="","",RANK(Q266,Q262:Q266))</f>
        <v/>
      </c>
      <c r="S266" s="167" t="str">
        <f t="shared" si="200"/>
        <v/>
      </c>
      <c r="T266" s="58"/>
      <c r="U266" s="58" t="str">
        <f>IF(S266="","",ABS(S266-T263))</f>
        <v/>
      </c>
      <c r="V266" s="168" t="str">
        <f>IF(U266="","",RANK(U266,U262:U266))</f>
        <v/>
      </c>
      <c r="W266" s="169" t="str">
        <f t="shared" si="201"/>
        <v/>
      </c>
      <c r="X266" s="59"/>
      <c r="Y266" s="170" t="str">
        <f>IF(B262="","",IF(T262&lt;0.5,TRIMMEAN(K262:K266,0.4),IF(X262&lt;0.5,X263,"NV")))</f>
        <v/>
      </c>
      <c r="Z266" s="804"/>
      <c r="AA266" s="1501"/>
      <c r="AB266" s="804"/>
      <c r="AC266" s="804"/>
      <c r="AD266" s="1020"/>
    </row>
    <row r="267" spans="1:30" x14ac:dyDescent="0.2">
      <c r="A267" s="867" t="str">
        <f>IF(B267="","",INDEX('Names And Totals'!$A$9:$A$108,MATCH('Head to Head'!B267,'Names And Totals'!$B$9:$B$108,0)))</f>
        <v/>
      </c>
      <c r="B267" s="1502"/>
      <c r="C267" s="1207" t="str">
        <f>IF(B267="","",INDEX('Names And Totals'!$E$9:$E$108,MATCH('Head to Head'!B267,'Names And Totals'!$B$9:$B$108,0)))</f>
        <v/>
      </c>
      <c r="D267" s="1414" t="str">
        <f>IF(B267="","",IF(AA267="DQ","DQ",IF(AA267="TO","TO",IF(AA267="NV","NV",IF(AA267="","",RANK(AA267,$AA$12:$AA$507,0))))))</f>
        <v/>
      </c>
      <c r="E267" s="861" t="str">
        <f>IF(AB267="","",IF(AD267="DQ","DQ",IF(AB267="TO","TO",IF(Y267="","",RANK(AB267,$AB$12:$AB$507,0)))))</f>
        <v/>
      </c>
      <c r="F267" s="861" t="str">
        <f>IF(AC267="","",IF(AD267="DQ","DQ",IF(AC267="TO","TO",IF(Y267="","",RANK(AC267,$AC$12:$AC$507,0)))))</f>
        <v/>
      </c>
      <c r="G267" s="47" t="s">
        <v>7</v>
      </c>
      <c r="H267" s="243"/>
      <c r="I267" s="240"/>
      <c r="J267" s="244"/>
      <c r="K267" s="193" t="str">
        <f>IF($B$267="","",IF($H$267="TO","TO",IF(H267+I267+J267=0,"",(H267*60+I267+J267/100))))</f>
        <v/>
      </c>
      <c r="L267" s="60" t="str">
        <f>IF(B267="","",MAX(K267:K271)-MIN(K267:K271))</f>
        <v/>
      </c>
      <c r="M267" s="60" t="str">
        <f>IF(K267="","",ABS(K267-L268))</f>
        <v/>
      </c>
      <c r="N267" s="151" t="str">
        <f>IF(M267="","",RANK(M267,M267:M271))</f>
        <v/>
      </c>
      <c r="O267" s="60" t="str">
        <f>IF(K267="","",IF(N267=1,"",K267))</f>
        <v/>
      </c>
      <c r="P267" s="62" t="str">
        <f>IF(B267="","",MAX(O267:O271)-MIN(O267:O271))</f>
        <v/>
      </c>
      <c r="Q267" s="62" t="str">
        <f>IF(O267="","",ABS(O267-P268))</f>
        <v/>
      </c>
      <c r="R267" s="152" t="str">
        <f>IF(Q267="","",RANK(Q267,Q267:Q271))</f>
        <v/>
      </c>
      <c r="S267" s="62" t="str">
        <f>IF(Q267="","",IF(R267=1,"",K267))</f>
        <v/>
      </c>
      <c r="T267" s="63" t="str">
        <f>IF(B267="","",MAX(S267:S271)-MIN(S267:S271))</f>
        <v/>
      </c>
      <c r="U267" s="63" t="str">
        <f>IF(S267="","",ABS(S267-T268))</f>
        <v/>
      </c>
      <c r="V267" s="153" t="str">
        <f>IF(U267="","",RANK(U267,U267:U271))</f>
        <v/>
      </c>
      <c r="W267" s="63" t="str">
        <f>IF(V267="","",IF(V267=1,"",S267))</f>
        <v/>
      </c>
      <c r="X267" s="64" t="str">
        <f>IF(B267="","",MAX(W267:W271)-MIN(W267:W271))</f>
        <v/>
      </c>
      <c r="Y267" s="154" t="str">
        <f>IF(B267="","",K267)</f>
        <v/>
      </c>
      <c r="Z267" s="805" t="str">
        <f>IF(B267="","",IF(AD267="DQ","DQ",IF(K267="TO","TO",IF(K267="","",IF(K268="",Y267,IF(K269="",Y268,IF(K270="",Y269,IF(K271="",Y270,Y271))))))))</f>
        <v/>
      </c>
      <c r="AA267" s="1505" t="str">
        <f>IF(B267="","",IF(AD267="DQ","DQ",IF(Z267="TO","TO",IF(Z267="","",IF(Z267="NV","NV",IF((20-(Z267-$AA$3))&gt;0,(20-(Z267-$AA$3)),0))))))</f>
        <v/>
      </c>
      <c r="AB267" s="805" t="str">
        <f>IF(B267="","",IF(AA267="","",IF(C267="Female","",AA267)))</f>
        <v/>
      </c>
      <c r="AC267" s="805" t="str">
        <f>IF(B267="","",IF(AA267="","",IF(C267="Male","",AA267)))</f>
        <v/>
      </c>
      <c r="AD267" s="847"/>
    </row>
    <row r="268" spans="1:30" x14ac:dyDescent="0.2">
      <c r="A268" s="868"/>
      <c r="B268" s="1503"/>
      <c r="C268" s="1208"/>
      <c r="D268" s="1415"/>
      <c r="E268" s="862"/>
      <c r="F268" s="862"/>
      <c r="G268" s="16" t="s">
        <v>4</v>
      </c>
      <c r="H268" s="210"/>
      <c r="I268" s="211"/>
      <c r="J268" s="231"/>
      <c r="K268" s="171" t="str">
        <f t="shared" ref="K268:K271" si="202">IF($B$267="","",IF($H$267="TO","TO",IF(H268+I268+J268=0,"",(H268*60+I268+J268/100))))</f>
        <v/>
      </c>
      <c r="L268" s="52" t="str">
        <f>IF(B267="","",AVERAGE(K267:K271))</f>
        <v/>
      </c>
      <c r="M268" s="52" t="str">
        <f>IF(K268="","",ABS(K268-L268))</f>
        <v/>
      </c>
      <c r="N268" s="156" t="str">
        <f>IF(M268="","",RANK(M268,M267:M271))</f>
        <v/>
      </c>
      <c r="O268" s="157" t="str">
        <f t="shared" ref="O268:O271" si="203">IF(K268="","",IF(N268=1,"",K268))</f>
        <v/>
      </c>
      <c r="P268" s="53" t="str">
        <f>IF(B267="","",AVERAGE(O267:O271))</f>
        <v/>
      </c>
      <c r="Q268" s="53" t="str">
        <f>IF(O268="","",ABS(O268-P268))</f>
        <v/>
      </c>
      <c r="R268" s="158" t="str">
        <f>IF(Q268="","",RANK(Q268,Q267:Q271))</f>
        <v/>
      </c>
      <c r="S268" s="159" t="str">
        <f t="shared" ref="S268:S271" si="204">IF(Q268="","",IF(R268=1,"",K268))</f>
        <v/>
      </c>
      <c r="T268" s="54" t="str">
        <f>IF(B267="","",AVERAGE(S267:S271))</f>
        <v/>
      </c>
      <c r="U268" s="54" t="str">
        <f>IF(S268="","",ABS(S268-T268))</f>
        <v/>
      </c>
      <c r="V268" s="160" t="str">
        <f>IF(U268="","",RANK(U268,U267:U271))</f>
        <v/>
      </c>
      <c r="W268" s="161" t="str">
        <f t="shared" ref="W268:W271" si="205">IF(V268="","",IF(V268=1,"",S268))</f>
        <v/>
      </c>
      <c r="X268" s="55" t="str">
        <f>IF(B267="","",AVERAGE(W267:W271))</f>
        <v/>
      </c>
      <c r="Y268" s="162" t="str">
        <f>IF(B267="","",IF(L267&lt;0.5,L268,"NV"))</f>
        <v/>
      </c>
      <c r="Z268" s="806"/>
      <c r="AA268" s="1506"/>
      <c r="AB268" s="806"/>
      <c r="AC268" s="806"/>
      <c r="AD268" s="847"/>
    </row>
    <row r="269" spans="1:30" x14ac:dyDescent="0.2">
      <c r="A269" s="868"/>
      <c r="B269" s="1503"/>
      <c r="C269" s="1208"/>
      <c r="D269" s="1415"/>
      <c r="E269" s="862"/>
      <c r="F269" s="862"/>
      <c r="G269" s="16" t="s">
        <v>8</v>
      </c>
      <c r="H269" s="210"/>
      <c r="I269" s="211"/>
      <c r="J269" s="231"/>
      <c r="K269" s="171" t="str">
        <f t="shared" si="202"/>
        <v/>
      </c>
      <c r="L269" s="52"/>
      <c r="M269" s="52" t="str">
        <f>IF(K269="","",ABS(K269-L268))</f>
        <v/>
      </c>
      <c r="N269" s="156" t="str">
        <f>IF(M269="","",RANK(M269,M267:M271))</f>
        <v/>
      </c>
      <c r="O269" s="157" t="str">
        <f t="shared" si="203"/>
        <v/>
      </c>
      <c r="P269" s="53"/>
      <c r="Q269" s="53" t="str">
        <f>IF(O269="","",ABS(O269-P268))</f>
        <v/>
      </c>
      <c r="R269" s="158" t="str">
        <f>IF(Q269="","",RANK(Q269,Q267:Q271))</f>
        <v/>
      </c>
      <c r="S269" s="159" t="str">
        <f t="shared" si="204"/>
        <v/>
      </c>
      <c r="T269" s="54"/>
      <c r="U269" s="54" t="str">
        <f>IF(S269="","",ABS(S269-T268))</f>
        <v/>
      </c>
      <c r="V269" s="160" t="str">
        <f>IF(U269="","",RANK(U269,U267:U271))</f>
        <v/>
      </c>
      <c r="W269" s="161" t="str">
        <f t="shared" si="205"/>
        <v/>
      </c>
      <c r="X269" s="55"/>
      <c r="Y269" s="162" t="str">
        <f>IF(B267="","",IF(L267&lt;0.5,L268,IF(P267&lt;0.5,P268,"NV")))</f>
        <v/>
      </c>
      <c r="Z269" s="806"/>
      <c r="AA269" s="1506"/>
      <c r="AB269" s="806"/>
      <c r="AC269" s="806"/>
      <c r="AD269" s="847"/>
    </row>
    <row r="270" spans="1:30" x14ac:dyDescent="0.2">
      <c r="A270" s="868"/>
      <c r="B270" s="1503"/>
      <c r="C270" s="1208"/>
      <c r="D270" s="1415"/>
      <c r="E270" s="862"/>
      <c r="F270" s="862"/>
      <c r="G270" s="16" t="s">
        <v>5</v>
      </c>
      <c r="H270" s="210"/>
      <c r="I270" s="211"/>
      <c r="J270" s="231"/>
      <c r="K270" s="171" t="str">
        <f t="shared" si="202"/>
        <v/>
      </c>
      <c r="L270" s="52"/>
      <c r="M270" s="52" t="str">
        <f>IF(K270="","",ABS(K270-L268))</f>
        <v/>
      </c>
      <c r="N270" s="156" t="str">
        <f>IF(M270="","",RANK(M270,M267:M271))</f>
        <v/>
      </c>
      <c r="O270" s="157" t="str">
        <f t="shared" si="203"/>
        <v/>
      </c>
      <c r="P270" s="53"/>
      <c r="Q270" s="53" t="str">
        <f>IF(O270="","",ABS(O270-P268))</f>
        <v/>
      </c>
      <c r="R270" s="158" t="str">
        <f>IF(Q270="","",RANK(Q270,Q267:Q271))</f>
        <v/>
      </c>
      <c r="S270" s="159" t="str">
        <f t="shared" si="204"/>
        <v/>
      </c>
      <c r="T270" s="54"/>
      <c r="U270" s="54" t="str">
        <f>IF(S270="","",ABS(S270-T268))</f>
        <v/>
      </c>
      <c r="V270" s="160" t="str">
        <f>IF(U270="","",RANK(U270,U267:U271))</f>
        <v/>
      </c>
      <c r="W270" s="161" t="str">
        <f t="shared" si="205"/>
        <v/>
      </c>
      <c r="X270" s="55"/>
      <c r="Y270" s="162" t="str">
        <f>IF(B267="","",IF(P267=0,L268,IF(P267&lt;0.5,P268,IF(T267&lt;0.5,T268,"NV"))))</f>
        <v/>
      </c>
      <c r="Z270" s="806"/>
      <c r="AA270" s="1506"/>
      <c r="AB270" s="806"/>
      <c r="AC270" s="806"/>
      <c r="AD270" s="847"/>
    </row>
    <row r="271" spans="1:30" ht="16" thickBot="1" x14ac:dyDescent="0.25">
      <c r="A271" s="869"/>
      <c r="B271" s="1504"/>
      <c r="C271" s="1209"/>
      <c r="D271" s="1416"/>
      <c r="E271" s="863"/>
      <c r="F271" s="863"/>
      <c r="G271" s="46" t="s">
        <v>6</v>
      </c>
      <c r="H271" s="245"/>
      <c r="I271" s="246"/>
      <c r="J271" s="247"/>
      <c r="K271" s="194" t="str">
        <f t="shared" si="202"/>
        <v/>
      </c>
      <c r="L271" s="56"/>
      <c r="M271" s="56" t="str">
        <f>IF(K271="","",ABS(K271-L268))</f>
        <v/>
      </c>
      <c r="N271" s="164" t="str">
        <f>IF(M271="","",RANK(M271,M267:M271))</f>
        <v/>
      </c>
      <c r="O271" s="165" t="str">
        <f t="shared" si="203"/>
        <v/>
      </c>
      <c r="P271" s="57"/>
      <c r="Q271" s="57" t="str">
        <f>IF(O271="","",ABS(O271-P268))</f>
        <v/>
      </c>
      <c r="R271" s="166" t="str">
        <f>IF(Q271="","",RANK(Q271,Q267:Q271))</f>
        <v/>
      </c>
      <c r="S271" s="167" t="str">
        <f t="shared" si="204"/>
        <v/>
      </c>
      <c r="T271" s="58"/>
      <c r="U271" s="58" t="str">
        <f>IF(S271="","",ABS(S271-T268))</f>
        <v/>
      </c>
      <c r="V271" s="168" t="str">
        <f>IF(U271="","",RANK(U271,U267:U271))</f>
        <v/>
      </c>
      <c r="W271" s="169" t="str">
        <f t="shared" si="205"/>
        <v/>
      </c>
      <c r="X271" s="59"/>
      <c r="Y271" s="170" t="str">
        <f>IF(B267="","",IF(T267&lt;0.5,TRIMMEAN(K267:K271,0.4),IF(X267&lt;0.5,X268,"NV")))</f>
        <v/>
      </c>
      <c r="Z271" s="807"/>
      <c r="AA271" s="1507"/>
      <c r="AB271" s="807"/>
      <c r="AC271" s="807"/>
      <c r="AD271" s="847"/>
    </row>
    <row r="272" spans="1:30" x14ac:dyDescent="0.2">
      <c r="A272" s="1241" t="str">
        <f>IF(B272="","",INDEX('Names And Totals'!$A$9:$A$108,MATCH('Head to Head'!B272,'Names And Totals'!$B$9:$B$108,0)))</f>
        <v/>
      </c>
      <c r="B272" s="1496"/>
      <c r="C272" s="1215" t="str">
        <f>IF(B272="","",INDEX('Names And Totals'!$E$9:$E$108,MATCH('Head to Head'!B272,'Names And Totals'!$B$9:$B$108,0)))</f>
        <v/>
      </c>
      <c r="D272" s="1431" t="str">
        <f>IF(B272="","",IF(AA272="DQ","DQ",IF(AA272="TO","TO",IF(AA272="NV","NV",IF(AA272="","",RANK(AA272,$AA$12:$AA$507,0))))))</f>
        <v/>
      </c>
      <c r="E272" s="883" t="str">
        <f>IF(AB272="","",IF(AD272="DQ","DQ",IF(AB272="TO","TO",IF(Y272="","",RANK(AB272,$AB$12:$AB$507,0)))))</f>
        <v/>
      </c>
      <c r="F272" s="883" t="str">
        <f>IF(AC272="","",IF(AD272="DQ","DQ",IF(AC272="TO","TO",IF(Y272="","",RANK(AC272,$AC$12:$AC$507,0)))))</f>
        <v/>
      </c>
      <c r="G272" s="18" t="s">
        <v>7</v>
      </c>
      <c r="H272" s="235"/>
      <c r="I272" s="241"/>
      <c r="J272" s="236"/>
      <c r="K272" s="150" t="str">
        <f>IF($B$272="","",IF($H$272="TO","TO",IF(H272+I272+J272=0,"",(H272*60+I272+J272/100))))</f>
        <v/>
      </c>
      <c r="L272" s="60" t="str">
        <f>IF(B272="","",MAX(K272:K276)-MIN(K272:K276))</f>
        <v/>
      </c>
      <c r="M272" s="60" t="str">
        <f>IF(K272="","",ABS(K272-L273))</f>
        <v/>
      </c>
      <c r="N272" s="151" t="str">
        <f>IF(M272="","",RANK(M272,M272:M276))</f>
        <v/>
      </c>
      <c r="O272" s="60" t="str">
        <f>IF(K272="","",IF(N272=1,"",K272))</f>
        <v/>
      </c>
      <c r="P272" s="62" t="str">
        <f>IF(B272="","",MAX(O272:O276)-MIN(O272:O276))</f>
        <v/>
      </c>
      <c r="Q272" s="62" t="str">
        <f>IF(O272="","",ABS(O272-P273))</f>
        <v/>
      </c>
      <c r="R272" s="152" t="str">
        <f>IF(Q272="","",RANK(Q272,Q272:Q276))</f>
        <v/>
      </c>
      <c r="S272" s="62" t="str">
        <f>IF(Q272="","",IF(R272=1,"",K272))</f>
        <v/>
      </c>
      <c r="T272" s="63" t="str">
        <f>IF(B272="","",MAX(S272:S276)-MIN(S272:S276))</f>
        <v/>
      </c>
      <c r="U272" s="63" t="str">
        <f>IF(S272="","",ABS(S272-T273))</f>
        <v/>
      </c>
      <c r="V272" s="153" t="str">
        <f>IF(U272="","",RANK(U272,U272:U276))</f>
        <v/>
      </c>
      <c r="W272" s="63" t="str">
        <f>IF(V272="","",IF(V272=1,"",S272))</f>
        <v/>
      </c>
      <c r="X272" s="64" t="str">
        <f>IF(B272="","",MAX(W272:W276)-MIN(W272:W276))</f>
        <v/>
      </c>
      <c r="Y272" s="154" t="str">
        <f>IF(B272="","",K272)</f>
        <v/>
      </c>
      <c r="Z272" s="802" t="str">
        <f>IF(B272="","",IF(AD272="DQ","DQ",IF(K272="TO","TO",IF(K272="","",IF(K273="",Y272,IF(K274="",Y273,IF(K275="",Y274,IF(K276="",Y275,Y276))))))))</f>
        <v/>
      </c>
      <c r="AA272" s="1499" t="str">
        <f>IF(B272="","",IF(AD272="DQ","DQ",IF(Z272="TO","TO",IF(Z272="","",IF(Z272="NV","NV",IF((20-(Z272-$AA$3))&gt;0,(20-(Z272-$AA$3)),0))))))</f>
        <v/>
      </c>
      <c r="AB272" s="802" t="str">
        <f>IF(B272="","",IF(AA272="","",IF(C272="Female","",AA272)))</f>
        <v/>
      </c>
      <c r="AC272" s="802" t="str">
        <f>IF(B272="","",IF(AA272="","",IF(C272="Male","",AA272)))</f>
        <v/>
      </c>
      <c r="AD272" s="1018"/>
    </row>
    <row r="273" spans="1:30" x14ac:dyDescent="0.2">
      <c r="A273" s="871"/>
      <c r="B273" s="1497"/>
      <c r="C273" s="1216"/>
      <c r="D273" s="859"/>
      <c r="E273" s="884"/>
      <c r="F273" s="884"/>
      <c r="G273" s="13" t="s">
        <v>4</v>
      </c>
      <c r="H273" s="208"/>
      <c r="I273" s="209"/>
      <c r="J273" s="227"/>
      <c r="K273" s="155" t="str">
        <f t="shared" ref="K273:K276" si="206">IF($B$272="","",IF($H$272="TO","TO",IF(H273+I273+J273=0,"",(H273*60+I273+J273/100))))</f>
        <v/>
      </c>
      <c r="L273" s="52" t="str">
        <f>IF(B272="","",AVERAGE(K272:K276))</f>
        <v/>
      </c>
      <c r="M273" s="52" t="str">
        <f>IF(K273="","",ABS(K273-L273))</f>
        <v/>
      </c>
      <c r="N273" s="156" t="str">
        <f>IF(M273="","",RANK(M273,M272:M276))</f>
        <v/>
      </c>
      <c r="O273" s="157" t="str">
        <f t="shared" ref="O273:O276" si="207">IF(K273="","",IF(N273=1,"",K273))</f>
        <v/>
      </c>
      <c r="P273" s="53" t="str">
        <f>IF(B272="","",AVERAGE(O272:O276))</f>
        <v/>
      </c>
      <c r="Q273" s="53" t="str">
        <f>IF(O273="","",ABS(O273-P273))</f>
        <v/>
      </c>
      <c r="R273" s="158" t="str">
        <f>IF(Q273="","",RANK(Q273,Q272:Q276))</f>
        <v/>
      </c>
      <c r="S273" s="159" t="str">
        <f t="shared" ref="S273:S276" si="208">IF(Q273="","",IF(R273=1,"",K273))</f>
        <v/>
      </c>
      <c r="T273" s="54" t="str">
        <f>IF(B272="","",AVERAGE(S272:S276))</f>
        <v/>
      </c>
      <c r="U273" s="54" t="str">
        <f>IF(S273="","",ABS(S273-T273))</f>
        <v/>
      </c>
      <c r="V273" s="160" t="str">
        <f>IF(U273="","",RANK(U273,U272:U276))</f>
        <v/>
      </c>
      <c r="W273" s="161" t="str">
        <f t="shared" ref="W273:W276" si="209">IF(V273="","",IF(V273=1,"",S273))</f>
        <v/>
      </c>
      <c r="X273" s="55" t="str">
        <f>IF(B272="","",AVERAGE(W272:W276))</f>
        <v/>
      </c>
      <c r="Y273" s="162" t="str">
        <f>IF(B272="","",IF(L272&lt;0.5,L273,"NV"))</f>
        <v/>
      </c>
      <c r="Z273" s="803"/>
      <c r="AA273" s="1500"/>
      <c r="AB273" s="803"/>
      <c r="AC273" s="803"/>
      <c r="AD273" s="1019"/>
    </row>
    <row r="274" spans="1:30" x14ac:dyDescent="0.2">
      <c r="A274" s="871"/>
      <c r="B274" s="1497"/>
      <c r="C274" s="1216"/>
      <c r="D274" s="859"/>
      <c r="E274" s="884"/>
      <c r="F274" s="884"/>
      <c r="G274" s="13" t="s">
        <v>8</v>
      </c>
      <c r="H274" s="208"/>
      <c r="I274" s="209"/>
      <c r="J274" s="227"/>
      <c r="K274" s="155" t="str">
        <f t="shared" si="206"/>
        <v/>
      </c>
      <c r="L274" s="52"/>
      <c r="M274" s="52" t="str">
        <f>IF(K274="","",ABS(K274-L273))</f>
        <v/>
      </c>
      <c r="N274" s="156" t="str">
        <f>IF(M274="","",RANK(M274,M272:M276))</f>
        <v/>
      </c>
      <c r="O274" s="157" t="str">
        <f t="shared" si="207"/>
        <v/>
      </c>
      <c r="P274" s="53"/>
      <c r="Q274" s="53" t="str">
        <f>IF(O274="","",ABS(O274-P273))</f>
        <v/>
      </c>
      <c r="R274" s="158" t="str">
        <f>IF(Q274="","",RANK(Q274,Q272:Q276))</f>
        <v/>
      </c>
      <c r="S274" s="159" t="str">
        <f t="shared" si="208"/>
        <v/>
      </c>
      <c r="T274" s="54"/>
      <c r="U274" s="54" t="str">
        <f>IF(S274="","",ABS(S274-T273))</f>
        <v/>
      </c>
      <c r="V274" s="160" t="str">
        <f>IF(U274="","",RANK(U274,U272:U276))</f>
        <v/>
      </c>
      <c r="W274" s="161" t="str">
        <f t="shared" si="209"/>
        <v/>
      </c>
      <c r="X274" s="55"/>
      <c r="Y274" s="162" t="str">
        <f>IF(B272="","",IF(L272&lt;0.5,L273,IF(P272&lt;0.5,P273,"NV")))</f>
        <v/>
      </c>
      <c r="Z274" s="803"/>
      <c r="AA274" s="1500"/>
      <c r="AB274" s="803"/>
      <c r="AC274" s="803"/>
      <c r="AD274" s="1019"/>
    </row>
    <row r="275" spans="1:30" x14ac:dyDescent="0.2">
      <c r="A275" s="871"/>
      <c r="B275" s="1497"/>
      <c r="C275" s="1216"/>
      <c r="D275" s="859"/>
      <c r="E275" s="884"/>
      <c r="F275" s="884"/>
      <c r="G275" s="13" t="s">
        <v>5</v>
      </c>
      <c r="H275" s="208"/>
      <c r="I275" s="209"/>
      <c r="J275" s="227"/>
      <c r="K275" s="155" t="str">
        <f t="shared" si="206"/>
        <v/>
      </c>
      <c r="L275" s="52"/>
      <c r="M275" s="52" t="str">
        <f>IF(K275="","",ABS(K275-L273))</f>
        <v/>
      </c>
      <c r="N275" s="156" t="str">
        <f>IF(M275="","",RANK(M275,M272:M276))</f>
        <v/>
      </c>
      <c r="O275" s="157" t="str">
        <f t="shared" si="207"/>
        <v/>
      </c>
      <c r="P275" s="53"/>
      <c r="Q275" s="53" t="str">
        <f>IF(O275="","",ABS(O275-P273))</f>
        <v/>
      </c>
      <c r="R275" s="158" t="str">
        <f>IF(Q275="","",RANK(Q275,Q272:Q276))</f>
        <v/>
      </c>
      <c r="S275" s="159" t="str">
        <f t="shared" si="208"/>
        <v/>
      </c>
      <c r="T275" s="54"/>
      <c r="U275" s="54" t="str">
        <f>IF(S275="","",ABS(S275-T273))</f>
        <v/>
      </c>
      <c r="V275" s="160" t="str">
        <f>IF(U275="","",RANK(U275,U272:U276))</f>
        <v/>
      </c>
      <c r="W275" s="161" t="str">
        <f t="shared" si="209"/>
        <v/>
      </c>
      <c r="X275" s="55"/>
      <c r="Y275" s="162" t="str">
        <f>IF(B272="","",IF(P272=0,L273,IF(P272&lt;0.5,P273,IF(T272&lt;0.5,T273,"NV"))))</f>
        <v/>
      </c>
      <c r="Z275" s="803"/>
      <c r="AA275" s="1500"/>
      <c r="AB275" s="803"/>
      <c r="AC275" s="803"/>
      <c r="AD275" s="1019"/>
    </row>
    <row r="276" spans="1:30" ht="16" thickBot="1" x14ac:dyDescent="0.25">
      <c r="A276" s="879"/>
      <c r="B276" s="1498"/>
      <c r="C276" s="1217"/>
      <c r="D276" s="1419"/>
      <c r="E276" s="885"/>
      <c r="F276" s="885"/>
      <c r="G276" s="19" t="s">
        <v>6</v>
      </c>
      <c r="H276" s="212"/>
      <c r="I276" s="213"/>
      <c r="J276" s="242"/>
      <c r="K276" s="163" t="str">
        <f t="shared" si="206"/>
        <v/>
      </c>
      <c r="L276" s="56"/>
      <c r="M276" s="56" t="str">
        <f>IF(K276="","",ABS(K276-L273))</f>
        <v/>
      </c>
      <c r="N276" s="164" t="str">
        <f>IF(M276="","",RANK(M276,M272:M276))</f>
        <v/>
      </c>
      <c r="O276" s="165" t="str">
        <f t="shared" si="207"/>
        <v/>
      </c>
      <c r="P276" s="57"/>
      <c r="Q276" s="57" t="str">
        <f>IF(O276="","",ABS(O276-P273))</f>
        <v/>
      </c>
      <c r="R276" s="166" t="str">
        <f>IF(Q276="","",RANK(Q276,Q272:Q276))</f>
        <v/>
      </c>
      <c r="S276" s="167" t="str">
        <f t="shared" si="208"/>
        <v/>
      </c>
      <c r="T276" s="58"/>
      <c r="U276" s="58" t="str">
        <f>IF(S276="","",ABS(S276-T273))</f>
        <v/>
      </c>
      <c r="V276" s="168" t="str">
        <f>IF(U276="","",RANK(U276,U272:U276))</f>
        <v/>
      </c>
      <c r="W276" s="169" t="str">
        <f t="shared" si="209"/>
        <v/>
      </c>
      <c r="X276" s="59"/>
      <c r="Y276" s="170" t="str">
        <f>IF(B272="","",IF(T272&lt;0.5,TRIMMEAN(K272:K276,0.4),IF(X272&lt;0.5,X273,"NV")))</f>
        <v/>
      </c>
      <c r="Z276" s="804"/>
      <c r="AA276" s="1501"/>
      <c r="AB276" s="804"/>
      <c r="AC276" s="804"/>
      <c r="AD276" s="1020"/>
    </row>
    <row r="277" spans="1:30" x14ac:dyDescent="0.2">
      <c r="A277" s="867" t="str">
        <f>IF(B277="","",INDEX('Names And Totals'!$A$9:$A$108,MATCH('Head to Head'!B277,'Names And Totals'!$B$9:$B$108,0)))</f>
        <v/>
      </c>
      <c r="B277" s="1502"/>
      <c r="C277" s="1207" t="str">
        <f>IF(B277="","",INDEX('Names And Totals'!$E$9:$E$108,MATCH('Head to Head'!B277,'Names And Totals'!$B$9:$B$108,0)))</f>
        <v/>
      </c>
      <c r="D277" s="1414" t="str">
        <f>IF(B277="","",IF(AA277="DQ","DQ",IF(AA277="TO","TO",IF(AA277="NV","NV",IF(AA277="","",RANK(AA277,$AA$12:$AA$507,0))))))</f>
        <v/>
      </c>
      <c r="E277" s="861" t="str">
        <f>IF(AB277="","",IF(AD277="DQ","DQ",IF(AB277="TO","TO",IF(Y277="","",RANK(AB277,$AB$12:$AB$507,0)))))</f>
        <v/>
      </c>
      <c r="F277" s="861" t="str">
        <f>IF(AC277="","",IF(AD277="DQ","DQ",IF(AC277="TO","TO",IF(Y277="","",RANK(AC277,$AC$12:$AC$507,0)))))</f>
        <v/>
      </c>
      <c r="G277" s="47" t="s">
        <v>7</v>
      </c>
      <c r="H277" s="243"/>
      <c r="I277" s="240"/>
      <c r="J277" s="244"/>
      <c r="K277" s="193" t="str">
        <f>IF($B$277="","",IF($H$277="TO","TO",IF(H277+I277+J277=0,"",(H277*60+I277+J277/100))))</f>
        <v/>
      </c>
      <c r="L277" s="60" t="str">
        <f>IF(B277="","",MAX(K277:K281)-MIN(K277:K281))</f>
        <v/>
      </c>
      <c r="M277" s="60" t="str">
        <f>IF(K277="","",ABS(K277-L278))</f>
        <v/>
      </c>
      <c r="N277" s="151" t="str">
        <f>IF(M277="","",RANK(M277,M277:M281))</f>
        <v/>
      </c>
      <c r="O277" s="60" t="str">
        <f>IF(K277="","",IF(N277=1,"",K277))</f>
        <v/>
      </c>
      <c r="P277" s="62" t="str">
        <f>IF(B277="","",MAX(O277:O281)-MIN(O277:O281))</f>
        <v/>
      </c>
      <c r="Q277" s="62" t="str">
        <f>IF(O277="","",ABS(O277-P278))</f>
        <v/>
      </c>
      <c r="R277" s="152" t="str">
        <f>IF(Q277="","",RANK(Q277,Q277:Q281))</f>
        <v/>
      </c>
      <c r="S277" s="62" t="str">
        <f>IF(Q277="","",IF(R277=1,"",K277))</f>
        <v/>
      </c>
      <c r="T277" s="63" t="str">
        <f>IF(B277="","",MAX(S277:S281)-MIN(S277:S281))</f>
        <v/>
      </c>
      <c r="U277" s="63" t="str">
        <f>IF(S277="","",ABS(S277-T278))</f>
        <v/>
      </c>
      <c r="V277" s="153" t="str">
        <f>IF(U277="","",RANK(U277,U277:U281))</f>
        <v/>
      </c>
      <c r="W277" s="63" t="str">
        <f>IF(V277="","",IF(V277=1,"",S277))</f>
        <v/>
      </c>
      <c r="X277" s="64" t="str">
        <f>IF(B277="","",MAX(W277:W281)-MIN(W277:W281))</f>
        <v/>
      </c>
      <c r="Y277" s="154" t="str">
        <f>IF(B277="","",K277)</f>
        <v/>
      </c>
      <c r="Z277" s="805" t="str">
        <f>IF(B277="","",IF(AD277="DQ","DQ",IF(K277="TO","TO",IF(K277="","",IF(K278="",Y277,IF(K279="",Y278,IF(K280="",Y279,IF(K281="",Y280,Y281))))))))</f>
        <v/>
      </c>
      <c r="AA277" s="1505" t="str">
        <f>IF(B277="","",IF(AD277="DQ","DQ",IF(Z277="TO","TO",IF(Z277="","",IF(Z277="NV","NV",IF((20-(Z277-$AA$3))&gt;0,(20-(Z277-$AA$3)),0))))))</f>
        <v/>
      </c>
      <c r="AB277" s="805" t="str">
        <f>IF(B277="","",IF(AA277="","",IF(C277="Female","",AA277)))</f>
        <v/>
      </c>
      <c r="AC277" s="805" t="str">
        <f>IF(B277="","",IF(AA277="","",IF(C277="Male","",AA277)))</f>
        <v/>
      </c>
      <c r="AD277" s="847"/>
    </row>
    <row r="278" spans="1:30" x14ac:dyDescent="0.2">
      <c r="A278" s="868"/>
      <c r="B278" s="1503"/>
      <c r="C278" s="1208"/>
      <c r="D278" s="1415"/>
      <c r="E278" s="862"/>
      <c r="F278" s="862"/>
      <c r="G278" s="16" t="s">
        <v>4</v>
      </c>
      <c r="H278" s="210"/>
      <c r="I278" s="211"/>
      <c r="J278" s="231"/>
      <c r="K278" s="171" t="str">
        <f t="shared" ref="K278:K281" si="210">IF($B$277="","",IF($H$277="TO","TO",IF(H278+I278+J278=0,"",(H278*60+I278+J278/100))))</f>
        <v/>
      </c>
      <c r="L278" s="52" t="str">
        <f>IF(B277="","",AVERAGE(K277:K281))</f>
        <v/>
      </c>
      <c r="M278" s="52" t="str">
        <f>IF(K278="","",ABS(K278-L278))</f>
        <v/>
      </c>
      <c r="N278" s="156" t="str">
        <f>IF(M278="","",RANK(M278,M277:M281))</f>
        <v/>
      </c>
      <c r="O278" s="157" t="str">
        <f t="shared" ref="O278:O281" si="211">IF(K278="","",IF(N278=1,"",K278))</f>
        <v/>
      </c>
      <c r="P278" s="53" t="str">
        <f>IF(B277="","",AVERAGE(O277:O281))</f>
        <v/>
      </c>
      <c r="Q278" s="53" t="str">
        <f>IF(O278="","",ABS(O278-P278))</f>
        <v/>
      </c>
      <c r="R278" s="158" t="str">
        <f>IF(Q278="","",RANK(Q278,Q277:Q281))</f>
        <v/>
      </c>
      <c r="S278" s="159" t="str">
        <f t="shared" ref="S278:S281" si="212">IF(Q278="","",IF(R278=1,"",K278))</f>
        <v/>
      </c>
      <c r="T278" s="54" t="str">
        <f>IF(B277="","",AVERAGE(S277:S281))</f>
        <v/>
      </c>
      <c r="U278" s="54" t="str">
        <f>IF(S278="","",ABS(S278-T278))</f>
        <v/>
      </c>
      <c r="V278" s="160" t="str">
        <f>IF(U278="","",RANK(U278,U277:U281))</f>
        <v/>
      </c>
      <c r="W278" s="161" t="str">
        <f t="shared" ref="W278:W281" si="213">IF(V278="","",IF(V278=1,"",S278))</f>
        <v/>
      </c>
      <c r="X278" s="55" t="str">
        <f>IF(B277="","",AVERAGE(W277:W281))</f>
        <v/>
      </c>
      <c r="Y278" s="162" t="str">
        <f>IF(B277="","",IF(L277&lt;0.5,L278,"NV"))</f>
        <v/>
      </c>
      <c r="Z278" s="806"/>
      <c r="AA278" s="1506"/>
      <c r="AB278" s="806"/>
      <c r="AC278" s="806"/>
      <c r="AD278" s="847"/>
    </row>
    <row r="279" spans="1:30" x14ac:dyDescent="0.2">
      <c r="A279" s="868"/>
      <c r="B279" s="1503"/>
      <c r="C279" s="1208"/>
      <c r="D279" s="1415"/>
      <c r="E279" s="862"/>
      <c r="F279" s="862"/>
      <c r="G279" s="16" t="s">
        <v>8</v>
      </c>
      <c r="H279" s="210"/>
      <c r="I279" s="211"/>
      <c r="J279" s="231"/>
      <c r="K279" s="171" t="str">
        <f t="shared" si="210"/>
        <v/>
      </c>
      <c r="L279" s="52"/>
      <c r="M279" s="52" t="str">
        <f>IF(K279="","",ABS(K279-L278))</f>
        <v/>
      </c>
      <c r="N279" s="156" t="str">
        <f>IF(M279="","",RANK(M279,M277:M281))</f>
        <v/>
      </c>
      <c r="O279" s="157" t="str">
        <f t="shared" si="211"/>
        <v/>
      </c>
      <c r="P279" s="53"/>
      <c r="Q279" s="53" t="str">
        <f>IF(O279="","",ABS(O279-P278))</f>
        <v/>
      </c>
      <c r="R279" s="158" t="str">
        <f>IF(Q279="","",RANK(Q279,Q277:Q281))</f>
        <v/>
      </c>
      <c r="S279" s="159" t="str">
        <f t="shared" si="212"/>
        <v/>
      </c>
      <c r="T279" s="54"/>
      <c r="U279" s="54" t="str">
        <f>IF(S279="","",ABS(S279-T278))</f>
        <v/>
      </c>
      <c r="V279" s="160" t="str">
        <f>IF(U279="","",RANK(U279,U277:U281))</f>
        <v/>
      </c>
      <c r="W279" s="161" t="str">
        <f t="shared" si="213"/>
        <v/>
      </c>
      <c r="X279" s="55"/>
      <c r="Y279" s="162" t="str">
        <f>IF(B277="","",IF(L277&lt;0.5,L278,IF(P277&lt;0.5,P278,"NV")))</f>
        <v/>
      </c>
      <c r="Z279" s="806"/>
      <c r="AA279" s="1506"/>
      <c r="AB279" s="806"/>
      <c r="AC279" s="806"/>
      <c r="AD279" s="847"/>
    </row>
    <row r="280" spans="1:30" x14ac:dyDescent="0.2">
      <c r="A280" s="868"/>
      <c r="B280" s="1503"/>
      <c r="C280" s="1208"/>
      <c r="D280" s="1415"/>
      <c r="E280" s="862"/>
      <c r="F280" s="862"/>
      <c r="G280" s="16" t="s">
        <v>5</v>
      </c>
      <c r="H280" s="210"/>
      <c r="I280" s="211"/>
      <c r="J280" s="231"/>
      <c r="K280" s="171" t="str">
        <f t="shared" si="210"/>
        <v/>
      </c>
      <c r="L280" s="52"/>
      <c r="M280" s="52" t="str">
        <f>IF(K280="","",ABS(K280-L278))</f>
        <v/>
      </c>
      <c r="N280" s="156" t="str">
        <f>IF(M280="","",RANK(M280,M277:M281))</f>
        <v/>
      </c>
      <c r="O280" s="157" t="str">
        <f t="shared" si="211"/>
        <v/>
      </c>
      <c r="P280" s="53"/>
      <c r="Q280" s="53" t="str">
        <f>IF(O280="","",ABS(O280-P278))</f>
        <v/>
      </c>
      <c r="R280" s="158" t="str">
        <f>IF(Q280="","",RANK(Q280,Q277:Q281))</f>
        <v/>
      </c>
      <c r="S280" s="159" t="str">
        <f t="shared" si="212"/>
        <v/>
      </c>
      <c r="T280" s="54"/>
      <c r="U280" s="54" t="str">
        <f>IF(S280="","",ABS(S280-T278))</f>
        <v/>
      </c>
      <c r="V280" s="160" t="str">
        <f>IF(U280="","",RANK(U280,U277:U281))</f>
        <v/>
      </c>
      <c r="W280" s="161" t="str">
        <f t="shared" si="213"/>
        <v/>
      </c>
      <c r="X280" s="55"/>
      <c r="Y280" s="162" t="str">
        <f>IF(B277="","",IF(P277=0,L278,IF(P277&lt;0.5,P278,IF(T277&lt;0.5,T278,"NV"))))</f>
        <v/>
      </c>
      <c r="Z280" s="806"/>
      <c r="AA280" s="1506"/>
      <c r="AB280" s="806"/>
      <c r="AC280" s="806"/>
      <c r="AD280" s="847"/>
    </row>
    <row r="281" spans="1:30" ht="16" thickBot="1" x14ac:dyDescent="0.25">
      <c r="A281" s="869"/>
      <c r="B281" s="1504"/>
      <c r="C281" s="1209"/>
      <c r="D281" s="1416"/>
      <c r="E281" s="863"/>
      <c r="F281" s="863"/>
      <c r="G281" s="46" t="s">
        <v>6</v>
      </c>
      <c r="H281" s="245"/>
      <c r="I281" s="246"/>
      <c r="J281" s="247"/>
      <c r="K281" s="194" t="str">
        <f t="shared" si="210"/>
        <v/>
      </c>
      <c r="L281" s="56"/>
      <c r="M281" s="56" t="str">
        <f>IF(K281="","",ABS(K281-L278))</f>
        <v/>
      </c>
      <c r="N281" s="164" t="str">
        <f>IF(M281="","",RANK(M281,M277:M281))</f>
        <v/>
      </c>
      <c r="O281" s="165" t="str">
        <f t="shared" si="211"/>
        <v/>
      </c>
      <c r="P281" s="57"/>
      <c r="Q281" s="57" t="str">
        <f>IF(O281="","",ABS(O281-P278))</f>
        <v/>
      </c>
      <c r="R281" s="166" t="str">
        <f>IF(Q281="","",RANK(Q281,Q277:Q281))</f>
        <v/>
      </c>
      <c r="S281" s="167" t="str">
        <f t="shared" si="212"/>
        <v/>
      </c>
      <c r="T281" s="58"/>
      <c r="U281" s="58" t="str">
        <f>IF(S281="","",ABS(S281-T278))</f>
        <v/>
      </c>
      <c r="V281" s="168" t="str">
        <f>IF(U281="","",RANK(U281,U277:U281))</f>
        <v/>
      </c>
      <c r="W281" s="169" t="str">
        <f t="shared" si="213"/>
        <v/>
      </c>
      <c r="X281" s="59"/>
      <c r="Y281" s="170" t="str">
        <f>IF(B277="","",IF(T277&lt;0.5,TRIMMEAN(K277:K281,0.4),IF(X277&lt;0.5,X278,"NV")))</f>
        <v/>
      </c>
      <c r="Z281" s="807"/>
      <c r="AA281" s="1507"/>
      <c r="AB281" s="807"/>
      <c r="AC281" s="807"/>
      <c r="AD281" s="847"/>
    </row>
    <row r="282" spans="1:30" x14ac:dyDescent="0.2">
      <c r="A282" s="1241" t="str">
        <f>IF(B282="","",INDEX('Names And Totals'!$A$9:$A$108,MATCH('Head to Head'!B282,'Names And Totals'!$B$9:$B$108,0)))</f>
        <v/>
      </c>
      <c r="B282" s="1496"/>
      <c r="C282" s="1215" t="str">
        <f>IF(B282="","",INDEX('Names And Totals'!$E$9:$E$108,MATCH('Head to Head'!B282,'Names And Totals'!$B$9:$B$108,0)))</f>
        <v/>
      </c>
      <c r="D282" s="1431" t="str">
        <f>IF(B282="","",IF(AA282="DQ","DQ",IF(AA282="TO","TO",IF(AA282="NV","NV",IF(AA282="","",RANK(AA282,$AA$12:$AA$507,0))))))</f>
        <v/>
      </c>
      <c r="E282" s="883" t="str">
        <f>IF(AB282="","",IF(AD282="DQ","DQ",IF(AB282="TO","TO",IF(Y282="","",RANK(AB282,$AB$12:$AB$507,0)))))</f>
        <v/>
      </c>
      <c r="F282" s="883" t="str">
        <f>IF(AC282="","",IF(AD282="DQ","DQ",IF(AC282="TO","TO",IF(Y282="","",RANK(AC282,$AC$12:$AC$507,0)))))</f>
        <v/>
      </c>
      <c r="G282" s="18" t="s">
        <v>7</v>
      </c>
      <c r="H282" s="235"/>
      <c r="I282" s="241"/>
      <c r="J282" s="236"/>
      <c r="K282" s="150" t="str">
        <f>IF($B$282="","",IF($H$282="TO","TO",IF(H282+I282+J282=0,"",(H282*60+I282+J282/100))))</f>
        <v/>
      </c>
      <c r="L282" s="60" t="str">
        <f>IF(B282="","",MAX(K282:K286)-MIN(K282:K286))</f>
        <v/>
      </c>
      <c r="M282" s="60" t="str">
        <f>IF(K282="","",ABS(K282-L283))</f>
        <v/>
      </c>
      <c r="N282" s="151" t="str">
        <f>IF(M282="","",RANK(M282,M282:M286))</f>
        <v/>
      </c>
      <c r="O282" s="60" t="str">
        <f>IF(K282="","",IF(N282=1,"",K282))</f>
        <v/>
      </c>
      <c r="P282" s="62" t="str">
        <f>IF(B282="","",MAX(O282:O286)-MIN(O282:O286))</f>
        <v/>
      </c>
      <c r="Q282" s="62" t="str">
        <f>IF(O282="","",ABS(O282-P283))</f>
        <v/>
      </c>
      <c r="R282" s="152" t="str">
        <f>IF(Q282="","",RANK(Q282,Q282:Q286))</f>
        <v/>
      </c>
      <c r="S282" s="62" t="str">
        <f>IF(Q282="","",IF(R282=1,"",K282))</f>
        <v/>
      </c>
      <c r="T282" s="63" t="str">
        <f>IF(B282="","",MAX(S282:S286)-MIN(S282:S286))</f>
        <v/>
      </c>
      <c r="U282" s="63" t="str">
        <f>IF(S282="","",ABS(S282-T283))</f>
        <v/>
      </c>
      <c r="V282" s="153" t="str">
        <f>IF(U282="","",RANK(U282,U282:U286))</f>
        <v/>
      </c>
      <c r="W282" s="63" t="str">
        <f>IF(V282="","",IF(V282=1,"",S282))</f>
        <v/>
      </c>
      <c r="X282" s="64" t="str">
        <f>IF(B282="","",MAX(W282:W286)-MIN(W282:W286))</f>
        <v/>
      </c>
      <c r="Y282" s="154" t="str">
        <f>IF(B282="","",K282)</f>
        <v/>
      </c>
      <c r="Z282" s="802" t="str">
        <f>IF(B282="","",IF(AD282="DQ","DQ",IF(K282="TO","TO",IF(K282="","",IF(K283="",Y282,IF(K284="",Y283,IF(K285="",Y284,IF(K286="",Y285,Y286))))))))</f>
        <v/>
      </c>
      <c r="AA282" s="1499" t="str">
        <f>IF(B282="","",IF(AD282="DQ","DQ",IF(Z282="TO","TO",IF(Z282="","",IF(Z282="NV","NV",IF((20-(Z282-$AA$3))&gt;0,(20-(Z282-$AA$3)),0))))))</f>
        <v/>
      </c>
      <c r="AB282" s="802" t="str">
        <f>IF(B282="","",IF(AA282="","",IF(C282="Female","",AA282)))</f>
        <v/>
      </c>
      <c r="AC282" s="802" t="str">
        <f>IF(B282="","",IF(AA282="","",IF(C282="Male","",AA282)))</f>
        <v/>
      </c>
      <c r="AD282" s="1018"/>
    </row>
    <row r="283" spans="1:30" x14ac:dyDescent="0.2">
      <c r="A283" s="871"/>
      <c r="B283" s="1497"/>
      <c r="C283" s="1216"/>
      <c r="D283" s="859"/>
      <c r="E283" s="884"/>
      <c r="F283" s="884"/>
      <c r="G283" s="13" t="s">
        <v>4</v>
      </c>
      <c r="H283" s="208"/>
      <c r="I283" s="209"/>
      <c r="J283" s="227"/>
      <c r="K283" s="155" t="str">
        <f t="shared" ref="K283:K286" si="214">IF($B$282="","",IF($H$282="TO","TO",IF(H283+I283+J283=0,"",(H283*60+I283+J283/100))))</f>
        <v/>
      </c>
      <c r="L283" s="52" t="str">
        <f>IF(B282="","",AVERAGE(K282:K286))</f>
        <v/>
      </c>
      <c r="M283" s="52" t="str">
        <f>IF(K283="","",ABS(K283-L283))</f>
        <v/>
      </c>
      <c r="N283" s="156" t="str">
        <f>IF(M283="","",RANK(M283,M282:M286))</f>
        <v/>
      </c>
      <c r="O283" s="157" t="str">
        <f t="shared" ref="O283:O286" si="215">IF(K283="","",IF(N283=1,"",K283))</f>
        <v/>
      </c>
      <c r="P283" s="53" t="str">
        <f>IF(B282="","",AVERAGE(O282:O286))</f>
        <v/>
      </c>
      <c r="Q283" s="53" t="str">
        <f>IF(O283="","",ABS(O283-P283))</f>
        <v/>
      </c>
      <c r="R283" s="158" t="str">
        <f>IF(Q283="","",RANK(Q283,Q282:Q286))</f>
        <v/>
      </c>
      <c r="S283" s="159" t="str">
        <f t="shared" ref="S283:S286" si="216">IF(Q283="","",IF(R283=1,"",K283))</f>
        <v/>
      </c>
      <c r="T283" s="54" t="str">
        <f>IF(B282="","",AVERAGE(S282:S286))</f>
        <v/>
      </c>
      <c r="U283" s="54" t="str">
        <f>IF(S283="","",ABS(S283-T283))</f>
        <v/>
      </c>
      <c r="V283" s="160" t="str">
        <f>IF(U283="","",RANK(U283,U282:U286))</f>
        <v/>
      </c>
      <c r="W283" s="161" t="str">
        <f t="shared" ref="W283:W286" si="217">IF(V283="","",IF(V283=1,"",S283))</f>
        <v/>
      </c>
      <c r="X283" s="55" t="str">
        <f>IF(B282="","",AVERAGE(W282:W286))</f>
        <v/>
      </c>
      <c r="Y283" s="162" t="str">
        <f>IF(B282="","",IF(L282&lt;0.5,L283,"NV"))</f>
        <v/>
      </c>
      <c r="Z283" s="803"/>
      <c r="AA283" s="1500"/>
      <c r="AB283" s="803"/>
      <c r="AC283" s="803"/>
      <c r="AD283" s="1019"/>
    </row>
    <row r="284" spans="1:30" x14ac:dyDescent="0.2">
      <c r="A284" s="871"/>
      <c r="B284" s="1497"/>
      <c r="C284" s="1216"/>
      <c r="D284" s="859"/>
      <c r="E284" s="884"/>
      <c r="F284" s="884"/>
      <c r="G284" s="13" t="s">
        <v>8</v>
      </c>
      <c r="H284" s="208"/>
      <c r="I284" s="209"/>
      <c r="J284" s="227"/>
      <c r="K284" s="155" t="str">
        <f t="shared" si="214"/>
        <v/>
      </c>
      <c r="L284" s="52"/>
      <c r="M284" s="52" t="str">
        <f>IF(K284="","",ABS(K284-L283))</f>
        <v/>
      </c>
      <c r="N284" s="156" t="str">
        <f>IF(M284="","",RANK(M284,M282:M286))</f>
        <v/>
      </c>
      <c r="O284" s="157" t="str">
        <f t="shared" si="215"/>
        <v/>
      </c>
      <c r="P284" s="53"/>
      <c r="Q284" s="53" t="str">
        <f>IF(O284="","",ABS(O284-P283))</f>
        <v/>
      </c>
      <c r="R284" s="158" t="str">
        <f>IF(Q284="","",RANK(Q284,Q282:Q286))</f>
        <v/>
      </c>
      <c r="S284" s="159" t="str">
        <f t="shared" si="216"/>
        <v/>
      </c>
      <c r="T284" s="54"/>
      <c r="U284" s="54" t="str">
        <f>IF(S284="","",ABS(S284-T283))</f>
        <v/>
      </c>
      <c r="V284" s="160" t="str">
        <f>IF(U284="","",RANK(U284,U282:U286))</f>
        <v/>
      </c>
      <c r="W284" s="161" t="str">
        <f t="shared" si="217"/>
        <v/>
      </c>
      <c r="X284" s="55"/>
      <c r="Y284" s="162" t="str">
        <f>IF(B282="","",IF(L282&lt;0.5,L283,IF(P282&lt;0.5,P283,"NV")))</f>
        <v/>
      </c>
      <c r="Z284" s="803"/>
      <c r="AA284" s="1500"/>
      <c r="AB284" s="803"/>
      <c r="AC284" s="803"/>
      <c r="AD284" s="1019"/>
    </row>
    <row r="285" spans="1:30" x14ac:dyDescent="0.2">
      <c r="A285" s="871"/>
      <c r="B285" s="1497"/>
      <c r="C285" s="1216"/>
      <c r="D285" s="859"/>
      <c r="E285" s="884"/>
      <c r="F285" s="884"/>
      <c r="G285" s="13" t="s">
        <v>5</v>
      </c>
      <c r="H285" s="208"/>
      <c r="I285" s="209"/>
      <c r="J285" s="227"/>
      <c r="K285" s="155" t="str">
        <f t="shared" si="214"/>
        <v/>
      </c>
      <c r="L285" s="52"/>
      <c r="M285" s="52" t="str">
        <f>IF(K285="","",ABS(K285-L283))</f>
        <v/>
      </c>
      <c r="N285" s="156" t="str">
        <f>IF(M285="","",RANK(M285,M282:M286))</f>
        <v/>
      </c>
      <c r="O285" s="157" t="str">
        <f t="shared" si="215"/>
        <v/>
      </c>
      <c r="P285" s="53"/>
      <c r="Q285" s="53" t="str">
        <f>IF(O285="","",ABS(O285-P283))</f>
        <v/>
      </c>
      <c r="R285" s="158" t="str">
        <f>IF(Q285="","",RANK(Q285,Q282:Q286))</f>
        <v/>
      </c>
      <c r="S285" s="159" t="str">
        <f t="shared" si="216"/>
        <v/>
      </c>
      <c r="T285" s="54"/>
      <c r="U285" s="54" t="str">
        <f>IF(S285="","",ABS(S285-T283))</f>
        <v/>
      </c>
      <c r="V285" s="160" t="str">
        <f>IF(U285="","",RANK(U285,U282:U286))</f>
        <v/>
      </c>
      <c r="W285" s="161" t="str">
        <f t="shared" si="217"/>
        <v/>
      </c>
      <c r="X285" s="55"/>
      <c r="Y285" s="162" t="str">
        <f>IF(B282="","",IF(P282=0,L283,IF(P282&lt;0.5,P283,IF(T282&lt;0.5,T283,"NV"))))</f>
        <v/>
      </c>
      <c r="Z285" s="803"/>
      <c r="AA285" s="1500"/>
      <c r="AB285" s="803"/>
      <c r="AC285" s="803"/>
      <c r="AD285" s="1019"/>
    </row>
    <row r="286" spans="1:30" ht="16" thickBot="1" x14ac:dyDescent="0.25">
      <c r="A286" s="879"/>
      <c r="B286" s="1498"/>
      <c r="C286" s="1217"/>
      <c r="D286" s="1419"/>
      <c r="E286" s="885"/>
      <c r="F286" s="885"/>
      <c r="G286" s="19" t="s">
        <v>6</v>
      </c>
      <c r="H286" s="212"/>
      <c r="I286" s="213"/>
      <c r="J286" s="242"/>
      <c r="K286" s="163" t="str">
        <f t="shared" si="214"/>
        <v/>
      </c>
      <c r="L286" s="56"/>
      <c r="M286" s="56" t="str">
        <f>IF(K286="","",ABS(K286-L283))</f>
        <v/>
      </c>
      <c r="N286" s="164" t="str">
        <f>IF(M286="","",RANK(M286,M282:M286))</f>
        <v/>
      </c>
      <c r="O286" s="165" t="str">
        <f t="shared" si="215"/>
        <v/>
      </c>
      <c r="P286" s="57"/>
      <c r="Q286" s="57" t="str">
        <f>IF(O286="","",ABS(O286-P283))</f>
        <v/>
      </c>
      <c r="R286" s="166" t="str">
        <f>IF(Q286="","",RANK(Q286,Q282:Q286))</f>
        <v/>
      </c>
      <c r="S286" s="167" t="str">
        <f t="shared" si="216"/>
        <v/>
      </c>
      <c r="T286" s="58"/>
      <c r="U286" s="58" t="str">
        <f>IF(S286="","",ABS(S286-T283))</f>
        <v/>
      </c>
      <c r="V286" s="168" t="str">
        <f>IF(U286="","",RANK(U286,U282:U286))</f>
        <v/>
      </c>
      <c r="W286" s="169" t="str">
        <f t="shared" si="217"/>
        <v/>
      </c>
      <c r="X286" s="59"/>
      <c r="Y286" s="170" t="str">
        <f>IF(B282="","",IF(T282&lt;0.5,TRIMMEAN(K282:K286,0.4),IF(X282&lt;0.5,X283,"NV")))</f>
        <v/>
      </c>
      <c r="Z286" s="804"/>
      <c r="AA286" s="1501"/>
      <c r="AB286" s="804"/>
      <c r="AC286" s="804"/>
      <c r="AD286" s="1020"/>
    </row>
    <row r="287" spans="1:30" x14ac:dyDescent="0.2">
      <c r="A287" s="867" t="str">
        <f>IF(B287="","",INDEX('Names And Totals'!$A$9:$A$108,MATCH('Head to Head'!B287,'Names And Totals'!$B$9:$B$108,0)))</f>
        <v/>
      </c>
      <c r="B287" s="1502"/>
      <c r="C287" s="1207" t="str">
        <f>IF(B287="","",INDEX('Names And Totals'!$E$9:$E$108,MATCH('Head to Head'!B287,'Names And Totals'!$B$9:$B$108,0)))</f>
        <v/>
      </c>
      <c r="D287" s="1414" t="str">
        <f>IF(B287="","",IF(AA287="DQ","DQ",IF(AA287="TO","TO",IF(AA287="NV","NV",IF(AA287="","",RANK(AA287,$AA$12:$AA$507,0))))))</f>
        <v/>
      </c>
      <c r="E287" s="861" t="str">
        <f>IF(AB287="","",IF(AD287="DQ","DQ",IF(AB287="TO","TO",IF(Y287="","",RANK(AB287,$AB$12:$AB$507,0)))))</f>
        <v/>
      </c>
      <c r="F287" s="861" t="str">
        <f>IF(AC287="","",IF(AD287="DQ","DQ",IF(AC287="TO","TO",IF(Y287="","",RANK(AC287,$AC$12:$AC$507,0)))))</f>
        <v/>
      </c>
      <c r="G287" s="47" t="s">
        <v>7</v>
      </c>
      <c r="H287" s="243"/>
      <c r="I287" s="240"/>
      <c r="J287" s="244"/>
      <c r="K287" s="193" t="str">
        <f>IF($B$287="","",IF($H$287="TO","TO",IF(H287+I287+J287=0,"",(H287*60+I287+J287/100))))</f>
        <v/>
      </c>
      <c r="L287" s="60" t="str">
        <f>IF(B287="","",MAX(K287:K291)-MIN(K287:K291))</f>
        <v/>
      </c>
      <c r="M287" s="60" t="str">
        <f>IF(K287="","",ABS(K287-L288))</f>
        <v/>
      </c>
      <c r="N287" s="151" t="str">
        <f>IF(M287="","",RANK(M287,M287:M291))</f>
        <v/>
      </c>
      <c r="O287" s="60" t="str">
        <f>IF(K287="","",IF(N287=1,"",K287))</f>
        <v/>
      </c>
      <c r="P287" s="62" t="str">
        <f>IF(B287="","",MAX(O287:O291)-MIN(O287:O291))</f>
        <v/>
      </c>
      <c r="Q287" s="62" t="str">
        <f>IF(O287="","",ABS(O287-P288))</f>
        <v/>
      </c>
      <c r="R287" s="152" t="str">
        <f>IF(Q287="","",RANK(Q287,Q287:Q291))</f>
        <v/>
      </c>
      <c r="S287" s="62" t="str">
        <f>IF(Q287="","",IF(R287=1,"",K287))</f>
        <v/>
      </c>
      <c r="T287" s="63" t="str">
        <f>IF(B287="","",MAX(S287:S291)-MIN(S287:S291))</f>
        <v/>
      </c>
      <c r="U287" s="63" t="str">
        <f>IF(S287="","",ABS(S287-T288))</f>
        <v/>
      </c>
      <c r="V287" s="153" t="str">
        <f>IF(U287="","",RANK(U287,U287:U291))</f>
        <v/>
      </c>
      <c r="W287" s="63" t="str">
        <f>IF(V287="","",IF(V287=1,"",S287))</f>
        <v/>
      </c>
      <c r="X287" s="64" t="str">
        <f>IF(B287="","",MAX(W287:W291)-MIN(W287:W291))</f>
        <v/>
      </c>
      <c r="Y287" s="154" t="str">
        <f>IF(B287="","",K287)</f>
        <v/>
      </c>
      <c r="Z287" s="805" t="str">
        <f>IF(B287="","",IF(AD287="DQ","DQ",IF(K287="TO","TO",IF(K287="","",IF(K288="",Y287,IF(K289="",Y288,IF(K290="",Y289,IF(K291="",Y290,Y291))))))))</f>
        <v/>
      </c>
      <c r="AA287" s="1505" t="str">
        <f>IF(B287="","",IF(AD287="DQ","DQ",IF(Z287="TO","TO",IF(Z287="","",IF(Z287="NV","NV",IF((20-(Z287-$AA$3))&gt;0,(20-(Z287-$AA$3)),0))))))</f>
        <v/>
      </c>
      <c r="AB287" s="805" t="str">
        <f>IF(B287="","",IF(AA287="","",IF(C287="Female","",AA287)))</f>
        <v/>
      </c>
      <c r="AC287" s="805" t="str">
        <f>IF(B287="","",IF(AA287="","",IF(C287="Male","",AA287)))</f>
        <v/>
      </c>
      <c r="AD287" s="847"/>
    </row>
    <row r="288" spans="1:30" x14ac:dyDescent="0.2">
      <c r="A288" s="868"/>
      <c r="B288" s="1503"/>
      <c r="C288" s="1208"/>
      <c r="D288" s="1415"/>
      <c r="E288" s="862"/>
      <c r="F288" s="862"/>
      <c r="G288" s="16" t="s">
        <v>4</v>
      </c>
      <c r="H288" s="210"/>
      <c r="I288" s="211"/>
      <c r="J288" s="231"/>
      <c r="K288" s="171" t="str">
        <f t="shared" ref="K288:K291" si="218">IF($B$287="","",IF($H$287="TO","TO",IF(H288+I288+J288=0,"",(H288*60+I288+J288/100))))</f>
        <v/>
      </c>
      <c r="L288" s="52" t="str">
        <f>IF(B287="","",AVERAGE(K287:K291))</f>
        <v/>
      </c>
      <c r="M288" s="52" t="str">
        <f>IF(K288="","",ABS(K288-L288))</f>
        <v/>
      </c>
      <c r="N288" s="156" t="str">
        <f>IF(M288="","",RANK(M288,M287:M291))</f>
        <v/>
      </c>
      <c r="O288" s="157" t="str">
        <f t="shared" ref="O288:O291" si="219">IF(K288="","",IF(N288=1,"",K288))</f>
        <v/>
      </c>
      <c r="P288" s="53" t="str">
        <f>IF(B287="","",AVERAGE(O287:O291))</f>
        <v/>
      </c>
      <c r="Q288" s="53" t="str">
        <f>IF(O288="","",ABS(O288-P288))</f>
        <v/>
      </c>
      <c r="R288" s="158" t="str">
        <f>IF(Q288="","",RANK(Q288,Q287:Q291))</f>
        <v/>
      </c>
      <c r="S288" s="159" t="str">
        <f t="shared" ref="S288:S291" si="220">IF(Q288="","",IF(R288=1,"",K288))</f>
        <v/>
      </c>
      <c r="T288" s="54" t="str">
        <f>IF(B287="","",AVERAGE(S287:S291))</f>
        <v/>
      </c>
      <c r="U288" s="54" t="str">
        <f>IF(S288="","",ABS(S288-T288))</f>
        <v/>
      </c>
      <c r="V288" s="160" t="str">
        <f>IF(U288="","",RANK(U288,U287:U291))</f>
        <v/>
      </c>
      <c r="W288" s="161" t="str">
        <f t="shared" ref="W288:W291" si="221">IF(V288="","",IF(V288=1,"",S288))</f>
        <v/>
      </c>
      <c r="X288" s="55" t="str">
        <f>IF(B287="","",AVERAGE(W287:W291))</f>
        <v/>
      </c>
      <c r="Y288" s="162" t="str">
        <f>IF(B287="","",IF(L287&lt;0.5,L288,"NV"))</f>
        <v/>
      </c>
      <c r="Z288" s="806"/>
      <c r="AA288" s="1506"/>
      <c r="AB288" s="806"/>
      <c r="AC288" s="806"/>
      <c r="AD288" s="847"/>
    </row>
    <row r="289" spans="1:30" x14ac:dyDescent="0.2">
      <c r="A289" s="868"/>
      <c r="B289" s="1503"/>
      <c r="C289" s="1208"/>
      <c r="D289" s="1415"/>
      <c r="E289" s="862"/>
      <c r="F289" s="862"/>
      <c r="G289" s="16" t="s">
        <v>8</v>
      </c>
      <c r="H289" s="210"/>
      <c r="I289" s="211"/>
      <c r="J289" s="231"/>
      <c r="K289" s="171" t="str">
        <f t="shared" si="218"/>
        <v/>
      </c>
      <c r="L289" s="52"/>
      <c r="M289" s="52" t="str">
        <f>IF(K289="","",ABS(K289-L288))</f>
        <v/>
      </c>
      <c r="N289" s="156" t="str">
        <f>IF(M289="","",RANK(M289,M287:M291))</f>
        <v/>
      </c>
      <c r="O289" s="157" t="str">
        <f t="shared" si="219"/>
        <v/>
      </c>
      <c r="P289" s="53"/>
      <c r="Q289" s="53" t="str">
        <f>IF(O289="","",ABS(O289-P288))</f>
        <v/>
      </c>
      <c r="R289" s="158" t="str">
        <f>IF(Q289="","",RANK(Q289,Q287:Q291))</f>
        <v/>
      </c>
      <c r="S289" s="159" t="str">
        <f t="shared" si="220"/>
        <v/>
      </c>
      <c r="T289" s="54"/>
      <c r="U289" s="54" t="str">
        <f>IF(S289="","",ABS(S289-T288))</f>
        <v/>
      </c>
      <c r="V289" s="160" t="str">
        <f>IF(U289="","",RANK(U289,U287:U291))</f>
        <v/>
      </c>
      <c r="W289" s="161" t="str">
        <f t="shared" si="221"/>
        <v/>
      </c>
      <c r="X289" s="55"/>
      <c r="Y289" s="162" t="str">
        <f>IF(B287="","",IF(L287&lt;0.5,L288,IF(P287&lt;0.5,P288,"NV")))</f>
        <v/>
      </c>
      <c r="Z289" s="806"/>
      <c r="AA289" s="1506"/>
      <c r="AB289" s="806"/>
      <c r="AC289" s="806"/>
      <c r="AD289" s="847"/>
    </row>
    <row r="290" spans="1:30" x14ac:dyDescent="0.2">
      <c r="A290" s="868"/>
      <c r="B290" s="1503"/>
      <c r="C290" s="1208"/>
      <c r="D290" s="1415"/>
      <c r="E290" s="862"/>
      <c r="F290" s="862"/>
      <c r="G290" s="16" t="s">
        <v>5</v>
      </c>
      <c r="H290" s="210"/>
      <c r="I290" s="211"/>
      <c r="J290" s="231"/>
      <c r="K290" s="171" t="str">
        <f t="shared" si="218"/>
        <v/>
      </c>
      <c r="L290" s="52"/>
      <c r="M290" s="52" t="str">
        <f>IF(K290="","",ABS(K290-L288))</f>
        <v/>
      </c>
      <c r="N290" s="156" t="str">
        <f>IF(M290="","",RANK(M290,M287:M291))</f>
        <v/>
      </c>
      <c r="O290" s="157" t="str">
        <f t="shared" si="219"/>
        <v/>
      </c>
      <c r="P290" s="53"/>
      <c r="Q290" s="53" t="str">
        <f>IF(O290="","",ABS(O290-P288))</f>
        <v/>
      </c>
      <c r="R290" s="158" t="str">
        <f>IF(Q290="","",RANK(Q290,Q287:Q291))</f>
        <v/>
      </c>
      <c r="S290" s="159" t="str">
        <f t="shared" si="220"/>
        <v/>
      </c>
      <c r="T290" s="54"/>
      <c r="U290" s="54" t="str">
        <f>IF(S290="","",ABS(S290-T288))</f>
        <v/>
      </c>
      <c r="V290" s="160" t="str">
        <f>IF(U290="","",RANK(U290,U287:U291))</f>
        <v/>
      </c>
      <c r="W290" s="161" t="str">
        <f t="shared" si="221"/>
        <v/>
      </c>
      <c r="X290" s="55"/>
      <c r="Y290" s="162" t="str">
        <f>IF(B287="","",IF(P287=0,L288,IF(P287&lt;0.5,P288,IF(T287&lt;0.5,T288,"NV"))))</f>
        <v/>
      </c>
      <c r="Z290" s="806"/>
      <c r="AA290" s="1506"/>
      <c r="AB290" s="806"/>
      <c r="AC290" s="806"/>
      <c r="AD290" s="847"/>
    </row>
    <row r="291" spans="1:30" ht="16" thickBot="1" x14ac:dyDescent="0.25">
      <c r="A291" s="869"/>
      <c r="B291" s="1504"/>
      <c r="C291" s="1209"/>
      <c r="D291" s="1416"/>
      <c r="E291" s="863"/>
      <c r="F291" s="863"/>
      <c r="G291" s="46" t="s">
        <v>6</v>
      </c>
      <c r="H291" s="245"/>
      <c r="I291" s="246"/>
      <c r="J291" s="247"/>
      <c r="K291" s="194" t="str">
        <f t="shared" si="218"/>
        <v/>
      </c>
      <c r="L291" s="56"/>
      <c r="M291" s="56" t="str">
        <f>IF(K291="","",ABS(K291-L288))</f>
        <v/>
      </c>
      <c r="N291" s="164" t="str">
        <f>IF(M291="","",RANK(M291,M287:M291))</f>
        <v/>
      </c>
      <c r="O291" s="165" t="str">
        <f t="shared" si="219"/>
        <v/>
      </c>
      <c r="P291" s="57"/>
      <c r="Q291" s="57" t="str">
        <f>IF(O291="","",ABS(O291-P288))</f>
        <v/>
      </c>
      <c r="R291" s="166" t="str">
        <f>IF(Q291="","",RANK(Q291,Q287:Q291))</f>
        <v/>
      </c>
      <c r="S291" s="167" t="str">
        <f t="shared" si="220"/>
        <v/>
      </c>
      <c r="T291" s="58"/>
      <c r="U291" s="58" t="str">
        <f>IF(S291="","",ABS(S291-T288))</f>
        <v/>
      </c>
      <c r="V291" s="168" t="str">
        <f>IF(U291="","",RANK(U291,U287:U291))</f>
        <v/>
      </c>
      <c r="W291" s="169" t="str">
        <f t="shared" si="221"/>
        <v/>
      </c>
      <c r="X291" s="59"/>
      <c r="Y291" s="170" t="str">
        <f>IF(B287="","",IF(T287&lt;0.5,TRIMMEAN(K287:K291,0.4),IF(X287&lt;0.5,X288,"NV")))</f>
        <v/>
      </c>
      <c r="Z291" s="807"/>
      <c r="AA291" s="1507"/>
      <c r="AB291" s="807"/>
      <c r="AC291" s="807"/>
      <c r="AD291" s="847"/>
    </row>
    <row r="292" spans="1:30" x14ac:dyDescent="0.2">
      <c r="A292" s="1241" t="str">
        <f>IF(B292="","",INDEX('Names And Totals'!$A$9:$A$108,MATCH('Head to Head'!B292,'Names And Totals'!$B$9:$B$108,0)))</f>
        <v/>
      </c>
      <c r="B292" s="1496"/>
      <c r="C292" s="1215" t="str">
        <f>IF(B292="","",INDEX('Names And Totals'!$E$9:$E$108,MATCH('Head to Head'!B292,'Names And Totals'!$B$9:$B$108,0)))</f>
        <v/>
      </c>
      <c r="D292" s="1431" t="str">
        <f>IF(B292="","",IF(AA292="DQ","DQ",IF(AA292="TO","TO",IF(AA292="NV","NV",IF(AA292="","",RANK(AA292,$AA$12:$AA$507,0))))))</f>
        <v/>
      </c>
      <c r="E292" s="883" t="str">
        <f>IF(AB292="","",IF(AD292="DQ","DQ",IF(AB292="TO","TO",IF(Y292="","",RANK(AB292,$AB$12:$AB$507,0)))))</f>
        <v/>
      </c>
      <c r="F292" s="883" t="str">
        <f>IF(AC292="","",IF(AD292="DQ","DQ",IF(AC292="TO","TO",IF(Y292="","",RANK(AC292,$AC$12:$AC$507,0)))))</f>
        <v/>
      </c>
      <c r="G292" s="18" t="s">
        <v>7</v>
      </c>
      <c r="H292" s="235"/>
      <c r="I292" s="241"/>
      <c r="J292" s="236"/>
      <c r="K292" s="150" t="str">
        <f>IF($B$292="","",IF($H$292="TO","TO",IF(H292+I292+J292=0,"",(H292*60+I292+J292/100))))</f>
        <v/>
      </c>
      <c r="L292" s="60" t="str">
        <f>IF(B292="","",MAX(K292:K296)-MIN(K292:K296))</f>
        <v/>
      </c>
      <c r="M292" s="60" t="str">
        <f>IF(K292="","",ABS(K292-L293))</f>
        <v/>
      </c>
      <c r="N292" s="151" t="str">
        <f>IF(M292="","",RANK(M292,M292:M296))</f>
        <v/>
      </c>
      <c r="O292" s="60" t="str">
        <f>IF(K292="","",IF(N292=1,"",K292))</f>
        <v/>
      </c>
      <c r="P292" s="62" t="str">
        <f>IF(B292="","",MAX(O292:O296)-MIN(O292:O296))</f>
        <v/>
      </c>
      <c r="Q292" s="62" t="str">
        <f>IF(O292="","",ABS(O292-P293))</f>
        <v/>
      </c>
      <c r="R292" s="152" t="str">
        <f>IF(Q292="","",RANK(Q292,Q292:Q296))</f>
        <v/>
      </c>
      <c r="S292" s="62" t="str">
        <f>IF(Q292="","",IF(R292=1,"",K292))</f>
        <v/>
      </c>
      <c r="T292" s="63" t="str">
        <f>IF(B292="","",MAX(S292:S296)-MIN(S292:S296))</f>
        <v/>
      </c>
      <c r="U292" s="63" t="str">
        <f>IF(S292="","",ABS(S292-T293))</f>
        <v/>
      </c>
      <c r="V292" s="153" t="str">
        <f>IF(U292="","",RANK(U292,U292:U296))</f>
        <v/>
      </c>
      <c r="W292" s="63" t="str">
        <f>IF(V292="","",IF(V292=1,"",S292))</f>
        <v/>
      </c>
      <c r="X292" s="64" t="str">
        <f>IF(B292="","",MAX(W292:W296)-MIN(W292:W296))</f>
        <v/>
      </c>
      <c r="Y292" s="154" t="str">
        <f>IF(B292="","",K292)</f>
        <v/>
      </c>
      <c r="Z292" s="802" t="str">
        <f>IF(B292="","",IF(AD292="DQ","DQ",IF(K292="TO","TO",IF(K292="","",IF(K293="",Y292,IF(K294="",Y293,IF(K295="",Y294,IF(K296="",Y295,Y296))))))))</f>
        <v/>
      </c>
      <c r="AA292" s="1499" t="str">
        <f>IF(B292="","",IF(AD292="DQ","DQ",IF(Z292="TO","TO",IF(Z292="","",IF(Z292="NV","NV",IF((20-(Z292-$AA$3))&gt;0,(20-(Z292-$AA$3)),0))))))</f>
        <v/>
      </c>
      <c r="AB292" s="802" t="str">
        <f>IF(B292="","",IF(AA292="","",IF(C292="Female","",AA292)))</f>
        <v/>
      </c>
      <c r="AC292" s="802" t="str">
        <f>IF(B292="","",IF(AA292="","",IF(C292="Male","",AA292)))</f>
        <v/>
      </c>
      <c r="AD292" s="1018"/>
    </row>
    <row r="293" spans="1:30" x14ac:dyDescent="0.2">
      <c r="A293" s="871"/>
      <c r="B293" s="1497"/>
      <c r="C293" s="1216"/>
      <c r="D293" s="859"/>
      <c r="E293" s="884"/>
      <c r="F293" s="884"/>
      <c r="G293" s="13" t="s">
        <v>4</v>
      </c>
      <c r="H293" s="208"/>
      <c r="I293" s="209"/>
      <c r="J293" s="227"/>
      <c r="K293" s="155" t="str">
        <f t="shared" ref="K293:K296" si="222">IF($B$292="","",IF($H$292="TO","TO",IF(H293+I293+J293=0,"",(H293*60+I293+J293/100))))</f>
        <v/>
      </c>
      <c r="L293" s="52" t="str">
        <f>IF(B292="","",AVERAGE(K292:K296))</f>
        <v/>
      </c>
      <c r="M293" s="52" t="str">
        <f>IF(K293="","",ABS(K293-L293))</f>
        <v/>
      </c>
      <c r="N293" s="156" t="str">
        <f>IF(M293="","",RANK(M293,M292:M296))</f>
        <v/>
      </c>
      <c r="O293" s="157" t="str">
        <f t="shared" ref="O293:O296" si="223">IF(K293="","",IF(N293=1,"",K293))</f>
        <v/>
      </c>
      <c r="P293" s="53" t="str">
        <f>IF(B292="","",AVERAGE(O292:O296))</f>
        <v/>
      </c>
      <c r="Q293" s="53" t="str">
        <f>IF(O293="","",ABS(O293-P293))</f>
        <v/>
      </c>
      <c r="R293" s="158" t="str">
        <f>IF(Q293="","",RANK(Q293,Q292:Q296))</f>
        <v/>
      </c>
      <c r="S293" s="159" t="str">
        <f t="shared" ref="S293:S296" si="224">IF(Q293="","",IF(R293=1,"",K293))</f>
        <v/>
      </c>
      <c r="T293" s="54" t="str">
        <f>IF(B292="","",AVERAGE(S292:S296))</f>
        <v/>
      </c>
      <c r="U293" s="54" t="str">
        <f>IF(S293="","",ABS(S293-T293))</f>
        <v/>
      </c>
      <c r="V293" s="160" t="str">
        <f>IF(U293="","",RANK(U293,U292:U296))</f>
        <v/>
      </c>
      <c r="W293" s="161" t="str">
        <f t="shared" ref="W293:W296" si="225">IF(V293="","",IF(V293=1,"",S293))</f>
        <v/>
      </c>
      <c r="X293" s="55" t="str">
        <f>IF(B292="","",AVERAGE(W292:W296))</f>
        <v/>
      </c>
      <c r="Y293" s="162" t="str">
        <f>IF(B292="","",IF(L292&lt;0.5,L293,"NV"))</f>
        <v/>
      </c>
      <c r="Z293" s="803"/>
      <c r="AA293" s="1500"/>
      <c r="AB293" s="803"/>
      <c r="AC293" s="803"/>
      <c r="AD293" s="1019"/>
    </row>
    <row r="294" spans="1:30" x14ac:dyDescent="0.2">
      <c r="A294" s="871"/>
      <c r="B294" s="1497"/>
      <c r="C294" s="1216"/>
      <c r="D294" s="859"/>
      <c r="E294" s="884"/>
      <c r="F294" s="884"/>
      <c r="G294" s="13" t="s">
        <v>8</v>
      </c>
      <c r="H294" s="208"/>
      <c r="I294" s="209"/>
      <c r="J294" s="227"/>
      <c r="K294" s="155" t="str">
        <f t="shared" si="222"/>
        <v/>
      </c>
      <c r="L294" s="52"/>
      <c r="M294" s="52" t="str">
        <f>IF(K294="","",ABS(K294-L293))</f>
        <v/>
      </c>
      <c r="N294" s="156" t="str">
        <f>IF(M294="","",RANK(M294,M292:M296))</f>
        <v/>
      </c>
      <c r="O294" s="157" t="str">
        <f t="shared" si="223"/>
        <v/>
      </c>
      <c r="P294" s="53"/>
      <c r="Q294" s="53" t="str">
        <f>IF(O294="","",ABS(O294-P293))</f>
        <v/>
      </c>
      <c r="R294" s="158" t="str">
        <f>IF(Q294="","",RANK(Q294,Q292:Q296))</f>
        <v/>
      </c>
      <c r="S294" s="159" t="str">
        <f t="shared" si="224"/>
        <v/>
      </c>
      <c r="T294" s="54"/>
      <c r="U294" s="54" t="str">
        <f>IF(S294="","",ABS(S294-T293))</f>
        <v/>
      </c>
      <c r="V294" s="160" t="str">
        <f>IF(U294="","",RANK(U294,U292:U296))</f>
        <v/>
      </c>
      <c r="W294" s="161" t="str">
        <f t="shared" si="225"/>
        <v/>
      </c>
      <c r="X294" s="55"/>
      <c r="Y294" s="162" t="str">
        <f>IF(B292="","",IF(L292&lt;0.5,L293,IF(P292&lt;0.5,P293,"NV")))</f>
        <v/>
      </c>
      <c r="Z294" s="803"/>
      <c r="AA294" s="1500"/>
      <c r="AB294" s="803"/>
      <c r="AC294" s="803"/>
      <c r="AD294" s="1019"/>
    </row>
    <row r="295" spans="1:30" x14ac:dyDescent="0.2">
      <c r="A295" s="871"/>
      <c r="B295" s="1497"/>
      <c r="C295" s="1216"/>
      <c r="D295" s="859"/>
      <c r="E295" s="884"/>
      <c r="F295" s="884"/>
      <c r="G295" s="13" t="s">
        <v>5</v>
      </c>
      <c r="H295" s="208"/>
      <c r="I295" s="209"/>
      <c r="J295" s="227"/>
      <c r="K295" s="155" t="str">
        <f t="shared" si="222"/>
        <v/>
      </c>
      <c r="L295" s="52"/>
      <c r="M295" s="52" t="str">
        <f>IF(K295="","",ABS(K295-L293))</f>
        <v/>
      </c>
      <c r="N295" s="156" t="str">
        <f>IF(M295="","",RANK(M295,M292:M296))</f>
        <v/>
      </c>
      <c r="O295" s="157" t="str">
        <f t="shared" si="223"/>
        <v/>
      </c>
      <c r="P295" s="53"/>
      <c r="Q295" s="53" t="str">
        <f>IF(O295="","",ABS(O295-P293))</f>
        <v/>
      </c>
      <c r="R295" s="158" t="str">
        <f>IF(Q295="","",RANK(Q295,Q292:Q296))</f>
        <v/>
      </c>
      <c r="S295" s="159" t="str">
        <f t="shared" si="224"/>
        <v/>
      </c>
      <c r="T295" s="54"/>
      <c r="U295" s="54" t="str">
        <f>IF(S295="","",ABS(S295-T293))</f>
        <v/>
      </c>
      <c r="V295" s="160" t="str">
        <f>IF(U295="","",RANK(U295,U292:U296))</f>
        <v/>
      </c>
      <c r="W295" s="161" t="str">
        <f t="shared" si="225"/>
        <v/>
      </c>
      <c r="X295" s="55"/>
      <c r="Y295" s="162" t="str">
        <f>IF(B292="","",IF(P292=0,L293,IF(P292&lt;0.5,P293,IF(T292&lt;0.5,T293,"NV"))))</f>
        <v/>
      </c>
      <c r="Z295" s="803"/>
      <c r="AA295" s="1500"/>
      <c r="AB295" s="803"/>
      <c r="AC295" s="803"/>
      <c r="AD295" s="1019"/>
    </row>
    <row r="296" spans="1:30" ht="16" thickBot="1" x14ac:dyDescent="0.25">
      <c r="A296" s="879"/>
      <c r="B296" s="1498"/>
      <c r="C296" s="1217"/>
      <c r="D296" s="1419"/>
      <c r="E296" s="885"/>
      <c r="F296" s="885"/>
      <c r="G296" s="19" t="s">
        <v>6</v>
      </c>
      <c r="H296" s="212"/>
      <c r="I296" s="213"/>
      <c r="J296" s="242"/>
      <c r="K296" s="163" t="str">
        <f t="shared" si="222"/>
        <v/>
      </c>
      <c r="L296" s="56"/>
      <c r="M296" s="56" t="str">
        <f>IF(K296="","",ABS(K296-L293))</f>
        <v/>
      </c>
      <c r="N296" s="164" t="str">
        <f>IF(M296="","",RANK(M296,M292:M296))</f>
        <v/>
      </c>
      <c r="O296" s="165" t="str">
        <f t="shared" si="223"/>
        <v/>
      </c>
      <c r="P296" s="57"/>
      <c r="Q296" s="57" t="str">
        <f>IF(O296="","",ABS(O296-P293))</f>
        <v/>
      </c>
      <c r="R296" s="166" t="str">
        <f>IF(Q296="","",RANK(Q296,Q292:Q296))</f>
        <v/>
      </c>
      <c r="S296" s="167" t="str">
        <f t="shared" si="224"/>
        <v/>
      </c>
      <c r="T296" s="58"/>
      <c r="U296" s="58" t="str">
        <f>IF(S296="","",ABS(S296-T293))</f>
        <v/>
      </c>
      <c r="V296" s="168" t="str">
        <f>IF(U296="","",RANK(U296,U292:U296))</f>
        <v/>
      </c>
      <c r="W296" s="169" t="str">
        <f t="shared" si="225"/>
        <v/>
      </c>
      <c r="X296" s="59"/>
      <c r="Y296" s="170" t="str">
        <f>IF(B292="","",IF(T292&lt;0.5,TRIMMEAN(K292:K296,0.4),IF(X292&lt;0.5,X293,"NV")))</f>
        <v/>
      </c>
      <c r="Z296" s="804"/>
      <c r="AA296" s="1501"/>
      <c r="AB296" s="804"/>
      <c r="AC296" s="804"/>
      <c r="AD296" s="1020"/>
    </row>
    <row r="297" spans="1:30" x14ac:dyDescent="0.2">
      <c r="A297" s="867" t="str">
        <f>IF(B297="","",INDEX('Names And Totals'!$A$9:$A$108,MATCH('Head to Head'!B297,'Names And Totals'!$B$9:$B$108,0)))</f>
        <v/>
      </c>
      <c r="B297" s="1502"/>
      <c r="C297" s="1207" t="str">
        <f>IF(B297="","",INDEX('Names And Totals'!$E$9:$E$108,MATCH('Head to Head'!B297,'Names And Totals'!$B$9:$B$108,0)))</f>
        <v/>
      </c>
      <c r="D297" s="1414" t="str">
        <f>IF(B297="","",IF(AA297="DQ","DQ",IF(AA297="TO","TO",IF(AA297="NV","NV",IF(AA297="","",RANK(AA297,$AA$12:$AA$507,0))))))</f>
        <v/>
      </c>
      <c r="E297" s="861" t="str">
        <f>IF(AB297="","",IF(AD297="DQ","DQ",IF(AB297="TO","TO",IF(Y297="","",RANK(AB297,$AB$12:$AB$507,0)))))</f>
        <v/>
      </c>
      <c r="F297" s="861" t="str">
        <f>IF(AC297="","",IF(AD297="DQ","DQ",IF(AC297="TO","TO",IF(Y297="","",RANK(AC297,$AC$12:$AC$507,0)))))</f>
        <v/>
      </c>
      <c r="G297" s="47" t="s">
        <v>7</v>
      </c>
      <c r="H297" s="243"/>
      <c r="I297" s="240"/>
      <c r="J297" s="244"/>
      <c r="K297" s="193" t="str">
        <f>IF($B$297="","",IF($H$297="TO","TO",IF(H297+I297+J297=0,"",(H297*60+I297+J297/100))))</f>
        <v/>
      </c>
      <c r="L297" s="60" t="str">
        <f>IF(B297="","",MAX(K297:K301)-MIN(K297:K301))</f>
        <v/>
      </c>
      <c r="M297" s="60" t="str">
        <f>IF(K297="","",ABS(K297-L298))</f>
        <v/>
      </c>
      <c r="N297" s="151" t="str">
        <f>IF(M297="","",RANK(M297,M297:M301))</f>
        <v/>
      </c>
      <c r="O297" s="60" t="str">
        <f>IF(K297="","",IF(N297=1,"",K297))</f>
        <v/>
      </c>
      <c r="P297" s="62" t="str">
        <f>IF(B297="","",MAX(O297:O301)-MIN(O297:O301))</f>
        <v/>
      </c>
      <c r="Q297" s="62" t="str">
        <f>IF(O297="","",ABS(O297-P298))</f>
        <v/>
      </c>
      <c r="R297" s="152" t="str">
        <f>IF(Q297="","",RANK(Q297,Q297:Q301))</f>
        <v/>
      </c>
      <c r="S297" s="62" t="str">
        <f>IF(Q297="","",IF(R297=1,"",K297))</f>
        <v/>
      </c>
      <c r="T297" s="63" t="str">
        <f>IF(B297="","",MAX(S297:S301)-MIN(S297:S301))</f>
        <v/>
      </c>
      <c r="U297" s="63" t="str">
        <f>IF(S297="","",ABS(S297-T298))</f>
        <v/>
      </c>
      <c r="V297" s="153" t="str">
        <f>IF(U297="","",RANK(U297,U297:U301))</f>
        <v/>
      </c>
      <c r="W297" s="63" t="str">
        <f>IF(V297="","",IF(V297=1,"",S297))</f>
        <v/>
      </c>
      <c r="X297" s="64" t="str">
        <f>IF(B297="","",MAX(W297:W301)-MIN(W297:W301))</f>
        <v/>
      </c>
      <c r="Y297" s="154" t="str">
        <f>IF(B297="","",K297)</f>
        <v/>
      </c>
      <c r="Z297" s="805" t="str">
        <f>IF(B297="","",IF(AD297="DQ","DQ",IF(K297="TO","TO",IF(K297="","",IF(K298="",Y297,IF(K299="",Y298,IF(K300="",Y299,IF(K301="",Y300,Y301))))))))</f>
        <v/>
      </c>
      <c r="AA297" s="1505" t="str">
        <f>IF(B297="","",IF(AD297="DQ","DQ",IF(Z297="TO","TO",IF(Z297="","",IF(Z297="NV","NV",IF((20-(Z297-$AA$3))&gt;0,(20-(Z297-$AA$3)),0))))))</f>
        <v/>
      </c>
      <c r="AB297" s="805" t="str">
        <f>IF(B297="","",IF(AA297="","",IF(C297="Female","",AA297)))</f>
        <v/>
      </c>
      <c r="AC297" s="805" t="str">
        <f>IF(B297="","",IF(AA297="","",IF(C297="Male","",AA297)))</f>
        <v/>
      </c>
      <c r="AD297" s="847"/>
    </row>
    <row r="298" spans="1:30" x14ac:dyDescent="0.2">
      <c r="A298" s="868"/>
      <c r="B298" s="1503"/>
      <c r="C298" s="1208"/>
      <c r="D298" s="1415"/>
      <c r="E298" s="862"/>
      <c r="F298" s="862"/>
      <c r="G298" s="16" t="s">
        <v>4</v>
      </c>
      <c r="H298" s="210"/>
      <c r="I298" s="211"/>
      <c r="J298" s="231"/>
      <c r="K298" s="171" t="str">
        <f t="shared" ref="K298:K301" si="226">IF($B$297="","",IF($H$297="TO","TO",IF(H298+I298+J298=0,"",(H298*60+I298+J298/100))))</f>
        <v/>
      </c>
      <c r="L298" s="52" t="str">
        <f>IF(B297="","",AVERAGE(K297:K301))</f>
        <v/>
      </c>
      <c r="M298" s="52" t="str">
        <f>IF(K298="","",ABS(K298-L298))</f>
        <v/>
      </c>
      <c r="N298" s="156" t="str">
        <f>IF(M298="","",RANK(M298,M297:M301))</f>
        <v/>
      </c>
      <c r="O298" s="157" t="str">
        <f t="shared" ref="O298:O301" si="227">IF(K298="","",IF(N298=1,"",K298))</f>
        <v/>
      </c>
      <c r="P298" s="53" t="str">
        <f>IF(B297="","",AVERAGE(O297:O301))</f>
        <v/>
      </c>
      <c r="Q298" s="53" t="str">
        <f>IF(O298="","",ABS(O298-P298))</f>
        <v/>
      </c>
      <c r="R298" s="158" t="str">
        <f>IF(Q298="","",RANK(Q298,Q297:Q301))</f>
        <v/>
      </c>
      <c r="S298" s="159" t="str">
        <f t="shared" ref="S298:S301" si="228">IF(Q298="","",IF(R298=1,"",K298))</f>
        <v/>
      </c>
      <c r="T298" s="54" t="str">
        <f>IF(B297="","",AVERAGE(S297:S301))</f>
        <v/>
      </c>
      <c r="U298" s="54" t="str">
        <f>IF(S298="","",ABS(S298-T298))</f>
        <v/>
      </c>
      <c r="V298" s="160" t="str">
        <f>IF(U298="","",RANK(U298,U297:U301))</f>
        <v/>
      </c>
      <c r="W298" s="161" t="str">
        <f t="shared" ref="W298:W301" si="229">IF(V298="","",IF(V298=1,"",S298))</f>
        <v/>
      </c>
      <c r="X298" s="55" t="str">
        <f>IF(B297="","",AVERAGE(W297:W301))</f>
        <v/>
      </c>
      <c r="Y298" s="162" t="str">
        <f>IF(B297="","",IF(L297&lt;0.5,L298,"NV"))</f>
        <v/>
      </c>
      <c r="Z298" s="806"/>
      <c r="AA298" s="1506"/>
      <c r="AB298" s="806"/>
      <c r="AC298" s="806"/>
      <c r="AD298" s="847"/>
    </row>
    <row r="299" spans="1:30" x14ac:dyDescent="0.2">
      <c r="A299" s="868"/>
      <c r="B299" s="1503"/>
      <c r="C299" s="1208"/>
      <c r="D299" s="1415"/>
      <c r="E299" s="862"/>
      <c r="F299" s="862"/>
      <c r="G299" s="16" t="s">
        <v>8</v>
      </c>
      <c r="H299" s="210"/>
      <c r="I299" s="211"/>
      <c r="J299" s="231"/>
      <c r="K299" s="171" t="str">
        <f t="shared" si="226"/>
        <v/>
      </c>
      <c r="L299" s="52"/>
      <c r="M299" s="52" t="str">
        <f>IF(K299="","",ABS(K299-L298))</f>
        <v/>
      </c>
      <c r="N299" s="156" t="str">
        <f>IF(M299="","",RANK(M299,M297:M301))</f>
        <v/>
      </c>
      <c r="O299" s="157" t="str">
        <f t="shared" si="227"/>
        <v/>
      </c>
      <c r="P299" s="53"/>
      <c r="Q299" s="53" t="str">
        <f>IF(O299="","",ABS(O299-P298))</f>
        <v/>
      </c>
      <c r="R299" s="158" t="str">
        <f>IF(Q299="","",RANK(Q299,Q297:Q301))</f>
        <v/>
      </c>
      <c r="S299" s="159" t="str">
        <f t="shared" si="228"/>
        <v/>
      </c>
      <c r="T299" s="54"/>
      <c r="U299" s="54" t="str">
        <f>IF(S299="","",ABS(S299-T298))</f>
        <v/>
      </c>
      <c r="V299" s="160" t="str">
        <f>IF(U299="","",RANK(U299,U297:U301))</f>
        <v/>
      </c>
      <c r="W299" s="161" t="str">
        <f t="shared" si="229"/>
        <v/>
      </c>
      <c r="X299" s="55"/>
      <c r="Y299" s="162" t="str">
        <f>IF(B297="","",IF(L297&lt;0.5,L298,IF(P297&lt;0.5,P298,"NV")))</f>
        <v/>
      </c>
      <c r="Z299" s="806"/>
      <c r="AA299" s="1506"/>
      <c r="AB299" s="806"/>
      <c r="AC299" s="806"/>
      <c r="AD299" s="847"/>
    </row>
    <row r="300" spans="1:30" x14ac:dyDescent="0.2">
      <c r="A300" s="868"/>
      <c r="B300" s="1503"/>
      <c r="C300" s="1208"/>
      <c r="D300" s="1415"/>
      <c r="E300" s="862"/>
      <c r="F300" s="862"/>
      <c r="G300" s="16" t="s">
        <v>5</v>
      </c>
      <c r="H300" s="210"/>
      <c r="I300" s="211"/>
      <c r="J300" s="231"/>
      <c r="K300" s="171" t="str">
        <f t="shared" si="226"/>
        <v/>
      </c>
      <c r="L300" s="52"/>
      <c r="M300" s="52" t="str">
        <f>IF(K300="","",ABS(K300-L298))</f>
        <v/>
      </c>
      <c r="N300" s="156" t="str">
        <f>IF(M300="","",RANK(M300,M297:M301))</f>
        <v/>
      </c>
      <c r="O300" s="157" t="str">
        <f t="shared" si="227"/>
        <v/>
      </c>
      <c r="P300" s="53"/>
      <c r="Q300" s="53" t="str">
        <f>IF(O300="","",ABS(O300-P298))</f>
        <v/>
      </c>
      <c r="R300" s="158" t="str">
        <f>IF(Q300="","",RANK(Q300,Q297:Q301))</f>
        <v/>
      </c>
      <c r="S300" s="159" t="str">
        <f t="shared" si="228"/>
        <v/>
      </c>
      <c r="T300" s="54"/>
      <c r="U300" s="54" t="str">
        <f>IF(S300="","",ABS(S300-T298))</f>
        <v/>
      </c>
      <c r="V300" s="160" t="str">
        <f>IF(U300="","",RANK(U300,U297:U301))</f>
        <v/>
      </c>
      <c r="W300" s="161" t="str">
        <f t="shared" si="229"/>
        <v/>
      </c>
      <c r="X300" s="55"/>
      <c r="Y300" s="162" t="str">
        <f>IF(B297="","",IF(P297=0,L298,IF(P297&lt;0.5,P298,IF(T297&lt;0.5,T298,"NV"))))</f>
        <v/>
      </c>
      <c r="Z300" s="806"/>
      <c r="AA300" s="1506"/>
      <c r="AB300" s="806"/>
      <c r="AC300" s="806"/>
      <c r="AD300" s="847"/>
    </row>
    <row r="301" spans="1:30" ht="16" thickBot="1" x14ac:dyDescent="0.25">
      <c r="A301" s="869"/>
      <c r="B301" s="1504"/>
      <c r="C301" s="1209"/>
      <c r="D301" s="1416"/>
      <c r="E301" s="863"/>
      <c r="F301" s="863"/>
      <c r="G301" s="46" t="s">
        <v>6</v>
      </c>
      <c r="H301" s="245"/>
      <c r="I301" s="246"/>
      <c r="J301" s="247"/>
      <c r="K301" s="194" t="str">
        <f t="shared" si="226"/>
        <v/>
      </c>
      <c r="L301" s="56"/>
      <c r="M301" s="56" t="str">
        <f>IF(K301="","",ABS(K301-L298))</f>
        <v/>
      </c>
      <c r="N301" s="164" t="str">
        <f>IF(M301="","",RANK(M301,M297:M301))</f>
        <v/>
      </c>
      <c r="O301" s="165" t="str">
        <f t="shared" si="227"/>
        <v/>
      </c>
      <c r="P301" s="57"/>
      <c r="Q301" s="57" t="str">
        <f>IF(O301="","",ABS(O301-P298))</f>
        <v/>
      </c>
      <c r="R301" s="166" t="str">
        <f>IF(Q301="","",RANK(Q301,Q297:Q301))</f>
        <v/>
      </c>
      <c r="S301" s="167" t="str">
        <f t="shared" si="228"/>
        <v/>
      </c>
      <c r="T301" s="58"/>
      <c r="U301" s="58" t="str">
        <f>IF(S301="","",ABS(S301-T298))</f>
        <v/>
      </c>
      <c r="V301" s="168" t="str">
        <f>IF(U301="","",RANK(U301,U297:U301))</f>
        <v/>
      </c>
      <c r="W301" s="169" t="str">
        <f t="shared" si="229"/>
        <v/>
      </c>
      <c r="X301" s="59"/>
      <c r="Y301" s="170" t="str">
        <f>IF(B297="","",IF(T297&lt;0.5,TRIMMEAN(K297:K301,0.4),IF(X297&lt;0.5,X298,"NV")))</f>
        <v/>
      </c>
      <c r="Z301" s="807"/>
      <c r="AA301" s="1507"/>
      <c r="AB301" s="807"/>
      <c r="AC301" s="807"/>
      <c r="AD301" s="847"/>
    </row>
    <row r="302" spans="1:30" x14ac:dyDescent="0.2">
      <c r="A302" s="1241" t="str">
        <f>IF(B302="","",INDEX('Names And Totals'!$A$9:$A$108,MATCH('Head to Head'!B302,'Names And Totals'!$B$9:$B$108,0)))</f>
        <v/>
      </c>
      <c r="B302" s="1496"/>
      <c r="C302" s="1215" t="str">
        <f>IF(B302="","",INDEX('Names And Totals'!$E$9:$E$108,MATCH('Head to Head'!B302,'Names And Totals'!$B$9:$B$108,0)))</f>
        <v/>
      </c>
      <c r="D302" s="1431" t="str">
        <f>IF(B302="","",IF(AA302="DQ","DQ",IF(AA302="TO","TO",IF(AA302="NV","NV",IF(AA302="","",RANK(AA302,$AA$12:$AA$507,0))))))</f>
        <v/>
      </c>
      <c r="E302" s="883" t="str">
        <f>IF(AB302="","",IF(AD302="DQ","DQ",IF(AB302="TO","TO",IF(Y302="","",RANK(AB302,$AB$12:$AB$507,0)))))</f>
        <v/>
      </c>
      <c r="F302" s="883" t="str">
        <f>IF(AC302="","",IF(AD302="DQ","DQ",IF(AC302="TO","TO",IF(Y302="","",RANK(AC302,$AC$12:$AC$507,0)))))</f>
        <v/>
      </c>
      <c r="G302" s="18" t="s">
        <v>7</v>
      </c>
      <c r="H302" s="235"/>
      <c r="I302" s="241"/>
      <c r="J302" s="236"/>
      <c r="K302" s="150" t="str">
        <f>IF($B$302="","",IF($H$302="TO","TO",IF(H302+I302+J302=0,"",(H302*60+I302+J302/100))))</f>
        <v/>
      </c>
      <c r="L302" s="60" t="str">
        <f>IF(B302="","",MAX(K302:K306)-MIN(K302:K306))</f>
        <v/>
      </c>
      <c r="M302" s="60" t="str">
        <f>IF(K302="","",ABS(K302-L303))</f>
        <v/>
      </c>
      <c r="N302" s="151" t="str">
        <f>IF(M302="","",RANK(M302,M302:M306))</f>
        <v/>
      </c>
      <c r="O302" s="60" t="str">
        <f>IF(K302="","",IF(N302=1,"",K302))</f>
        <v/>
      </c>
      <c r="P302" s="62" t="str">
        <f>IF(B302="","",MAX(O302:O306)-MIN(O302:O306))</f>
        <v/>
      </c>
      <c r="Q302" s="62" t="str">
        <f>IF(O302="","",ABS(O302-P303))</f>
        <v/>
      </c>
      <c r="R302" s="152" t="str">
        <f>IF(Q302="","",RANK(Q302,Q302:Q306))</f>
        <v/>
      </c>
      <c r="S302" s="62" t="str">
        <f>IF(Q302="","",IF(R302=1,"",K302))</f>
        <v/>
      </c>
      <c r="T302" s="63" t="str">
        <f>IF(B302="","",MAX(S302:S306)-MIN(S302:S306))</f>
        <v/>
      </c>
      <c r="U302" s="63" t="str">
        <f>IF(S302="","",ABS(S302-T303))</f>
        <v/>
      </c>
      <c r="V302" s="153" t="str">
        <f>IF(U302="","",RANK(U302,U302:U306))</f>
        <v/>
      </c>
      <c r="W302" s="63" t="str">
        <f>IF(V302="","",IF(V302=1,"",S302))</f>
        <v/>
      </c>
      <c r="X302" s="64" t="str">
        <f>IF(B302="","",MAX(W302:W306)-MIN(W302:W306))</f>
        <v/>
      </c>
      <c r="Y302" s="154" t="str">
        <f>IF(B302="","",K302)</f>
        <v/>
      </c>
      <c r="Z302" s="802" t="str">
        <f>IF(B302="","",IF(AD302="DQ","DQ",IF(K302="TO","TO",IF(K302="","",IF(K303="",Y302,IF(K304="",Y303,IF(K305="",Y304,IF(K306="",Y305,Y306))))))))</f>
        <v/>
      </c>
      <c r="AA302" s="1499" t="str">
        <f>IF(B302="","",IF(AD302="DQ","DQ",IF(Z302="TO","TO",IF(Z302="","",IF(Z302="NV","NV",IF((20-(Z302-$AA$3))&gt;0,(20-(Z302-$AA$3)),0))))))</f>
        <v/>
      </c>
      <c r="AB302" s="802" t="str">
        <f>IF(B302="","",IF(AA302="","",IF(C302="Female","",AA302)))</f>
        <v/>
      </c>
      <c r="AC302" s="802" t="str">
        <f>IF(B302="","",IF(AA302="","",IF(C302="Male","",AA302)))</f>
        <v/>
      </c>
      <c r="AD302" s="1018"/>
    </row>
    <row r="303" spans="1:30" x14ac:dyDescent="0.2">
      <c r="A303" s="871"/>
      <c r="B303" s="1497"/>
      <c r="C303" s="1216"/>
      <c r="D303" s="859"/>
      <c r="E303" s="884"/>
      <c r="F303" s="884"/>
      <c r="G303" s="13" t="s">
        <v>4</v>
      </c>
      <c r="H303" s="208"/>
      <c r="I303" s="209"/>
      <c r="J303" s="227"/>
      <c r="K303" s="155" t="str">
        <f t="shared" ref="K303:K306" si="230">IF($B$302="","",IF($H$302="TO","TO",IF(H303+I303+J303=0,"",(H303*60+I303+J303/100))))</f>
        <v/>
      </c>
      <c r="L303" s="52" t="str">
        <f>IF(B302="","",AVERAGE(K302:K306))</f>
        <v/>
      </c>
      <c r="M303" s="52" t="str">
        <f>IF(K303="","",ABS(K303-L303))</f>
        <v/>
      </c>
      <c r="N303" s="156" t="str">
        <f>IF(M303="","",RANK(M303,M302:M306))</f>
        <v/>
      </c>
      <c r="O303" s="157" t="str">
        <f t="shared" ref="O303:O306" si="231">IF(K303="","",IF(N303=1,"",K303))</f>
        <v/>
      </c>
      <c r="P303" s="53" t="str">
        <f>IF(B302="","",AVERAGE(O302:O306))</f>
        <v/>
      </c>
      <c r="Q303" s="53" t="str">
        <f>IF(O303="","",ABS(O303-P303))</f>
        <v/>
      </c>
      <c r="R303" s="158" t="str">
        <f>IF(Q303="","",RANK(Q303,Q302:Q306))</f>
        <v/>
      </c>
      <c r="S303" s="159" t="str">
        <f t="shared" ref="S303:S306" si="232">IF(Q303="","",IF(R303=1,"",K303))</f>
        <v/>
      </c>
      <c r="T303" s="54" t="str">
        <f>IF(B302="","",AVERAGE(S302:S306))</f>
        <v/>
      </c>
      <c r="U303" s="54" t="str">
        <f>IF(S303="","",ABS(S303-T303))</f>
        <v/>
      </c>
      <c r="V303" s="160" t="str">
        <f>IF(U303="","",RANK(U303,U302:U306))</f>
        <v/>
      </c>
      <c r="W303" s="161" t="str">
        <f t="shared" ref="W303:W306" si="233">IF(V303="","",IF(V303=1,"",S303))</f>
        <v/>
      </c>
      <c r="X303" s="55" t="str">
        <f>IF(B302="","",AVERAGE(W302:W306))</f>
        <v/>
      </c>
      <c r="Y303" s="162" t="str">
        <f>IF(B302="","",IF(L302&lt;0.5,L303,"NV"))</f>
        <v/>
      </c>
      <c r="Z303" s="803"/>
      <c r="AA303" s="1500"/>
      <c r="AB303" s="803"/>
      <c r="AC303" s="803"/>
      <c r="AD303" s="1019"/>
    </row>
    <row r="304" spans="1:30" x14ac:dyDescent="0.2">
      <c r="A304" s="871"/>
      <c r="B304" s="1497"/>
      <c r="C304" s="1216"/>
      <c r="D304" s="859"/>
      <c r="E304" s="884"/>
      <c r="F304" s="884"/>
      <c r="G304" s="13" t="s">
        <v>8</v>
      </c>
      <c r="H304" s="208"/>
      <c r="I304" s="209"/>
      <c r="J304" s="227"/>
      <c r="K304" s="155" t="str">
        <f t="shared" si="230"/>
        <v/>
      </c>
      <c r="L304" s="52"/>
      <c r="M304" s="52" t="str">
        <f>IF(K304="","",ABS(K304-L303))</f>
        <v/>
      </c>
      <c r="N304" s="156" t="str">
        <f>IF(M304="","",RANK(M304,M302:M306))</f>
        <v/>
      </c>
      <c r="O304" s="157" t="str">
        <f t="shared" si="231"/>
        <v/>
      </c>
      <c r="P304" s="53"/>
      <c r="Q304" s="53" t="str">
        <f>IF(O304="","",ABS(O304-P303))</f>
        <v/>
      </c>
      <c r="R304" s="158" t="str">
        <f>IF(Q304="","",RANK(Q304,Q302:Q306))</f>
        <v/>
      </c>
      <c r="S304" s="159" t="str">
        <f t="shared" si="232"/>
        <v/>
      </c>
      <c r="T304" s="54"/>
      <c r="U304" s="54" t="str">
        <f>IF(S304="","",ABS(S304-T303))</f>
        <v/>
      </c>
      <c r="V304" s="160" t="str">
        <f>IF(U304="","",RANK(U304,U302:U306))</f>
        <v/>
      </c>
      <c r="W304" s="161" t="str">
        <f t="shared" si="233"/>
        <v/>
      </c>
      <c r="X304" s="55"/>
      <c r="Y304" s="162" t="str">
        <f>IF(B302="","",IF(L302&lt;0.5,L303,IF(P302&lt;0.5,P303,"NV")))</f>
        <v/>
      </c>
      <c r="Z304" s="803"/>
      <c r="AA304" s="1500"/>
      <c r="AB304" s="803"/>
      <c r="AC304" s="803"/>
      <c r="AD304" s="1019"/>
    </row>
    <row r="305" spans="1:30" x14ac:dyDescent="0.2">
      <c r="A305" s="871"/>
      <c r="B305" s="1497"/>
      <c r="C305" s="1216"/>
      <c r="D305" s="859"/>
      <c r="E305" s="884"/>
      <c r="F305" s="884"/>
      <c r="G305" s="13" t="s">
        <v>5</v>
      </c>
      <c r="H305" s="208"/>
      <c r="I305" s="209"/>
      <c r="J305" s="227"/>
      <c r="K305" s="155" t="str">
        <f t="shared" si="230"/>
        <v/>
      </c>
      <c r="L305" s="52"/>
      <c r="M305" s="52" t="str">
        <f>IF(K305="","",ABS(K305-L303))</f>
        <v/>
      </c>
      <c r="N305" s="156" t="str">
        <f>IF(M305="","",RANK(M305,M302:M306))</f>
        <v/>
      </c>
      <c r="O305" s="157" t="str">
        <f t="shared" si="231"/>
        <v/>
      </c>
      <c r="P305" s="53"/>
      <c r="Q305" s="53" t="str">
        <f>IF(O305="","",ABS(O305-P303))</f>
        <v/>
      </c>
      <c r="R305" s="158" t="str">
        <f>IF(Q305="","",RANK(Q305,Q302:Q306))</f>
        <v/>
      </c>
      <c r="S305" s="159" t="str">
        <f t="shared" si="232"/>
        <v/>
      </c>
      <c r="T305" s="54"/>
      <c r="U305" s="54" t="str">
        <f>IF(S305="","",ABS(S305-T303))</f>
        <v/>
      </c>
      <c r="V305" s="160" t="str">
        <f>IF(U305="","",RANK(U305,U302:U306))</f>
        <v/>
      </c>
      <c r="W305" s="161" t="str">
        <f t="shared" si="233"/>
        <v/>
      </c>
      <c r="X305" s="55"/>
      <c r="Y305" s="162" t="str">
        <f>IF(B302="","",IF(P302=0,L303,IF(P302&lt;0.5,P303,IF(T302&lt;0.5,T303,"NV"))))</f>
        <v/>
      </c>
      <c r="Z305" s="803"/>
      <c r="AA305" s="1500"/>
      <c r="AB305" s="803"/>
      <c r="AC305" s="803"/>
      <c r="AD305" s="1019"/>
    </row>
    <row r="306" spans="1:30" ht="16" thickBot="1" x14ac:dyDescent="0.25">
      <c r="A306" s="879"/>
      <c r="B306" s="1498"/>
      <c r="C306" s="1217"/>
      <c r="D306" s="1419"/>
      <c r="E306" s="885"/>
      <c r="F306" s="885"/>
      <c r="G306" s="19" t="s">
        <v>6</v>
      </c>
      <c r="H306" s="212"/>
      <c r="I306" s="213"/>
      <c r="J306" s="242"/>
      <c r="K306" s="163" t="str">
        <f t="shared" si="230"/>
        <v/>
      </c>
      <c r="L306" s="56"/>
      <c r="M306" s="56" t="str">
        <f>IF(K306="","",ABS(K306-L303))</f>
        <v/>
      </c>
      <c r="N306" s="164" t="str">
        <f>IF(M306="","",RANK(M306,M302:M306))</f>
        <v/>
      </c>
      <c r="O306" s="165" t="str">
        <f t="shared" si="231"/>
        <v/>
      </c>
      <c r="P306" s="57"/>
      <c r="Q306" s="57" t="str">
        <f>IF(O306="","",ABS(O306-P303))</f>
        <v/>
      </c>
      <c r="R306" s="166" t="str">
        <f>IF(Q306="","",RANK(Q306,Q302:Q306))</f>
        <v/>
      </c>
      <c r="S306" s="167" t="str">
        <f t="shared" si="232"/>
        <v/>
      </c>
      <c r="T306" s="58"/>
      <c r="U306" s="58" t="str">
        <f>IF(S306="","",ABS(S306-T303))</f>
        <v/>
      </c>
      <c r="V306" s="168" t="str">
        <f>IF(U306="","",RANK(U306,U302:U306))</f>
        <v/>
      </c>
      <c r="W306" s="169" t="str">
        <f t="shared" si="233"/>
        <v/>
      </c>
      <c r="X306" s="59"/>
      <c r="Y306" s="170" t="str">
        <f>IF(B302="","",IF(T302&lt;0.5,TRIMMEAN(K302:K306,0.4),IF(X302&lt;0.5,X303,"NV")))</f>
        <v/>
      </c>
      <c r="Z306" s="804"/>
      <c r="AA306" s="1501"/>
      <c r="AB306" s="804"/>
      <c r="AC306" s="804"/>
      <c r="AD306" s="1020"/>
    </row>
    <row r="307" spans="1:30" x14ac:dyDescent="0.2">
      <c r="A307" s="867" t="str">
        <f>IF(B307="","",INDEX('Names And Totals'!$A$9:$A$108,MATCH('Head to Head'!B307,'Names And Totals'!$B$9:$B$108,0)))</f>
        <v/>
      </c>
      <c r="B307" s="1502"/>
      <c r="C307" s="1207" t="str">
        <f>IF(B307="","",INDEX('Names And Totals'!$E$9:$E$108,MATCH('Head to Head'!B307,'Names And Totals'!$B$9:$B$108,0)))</f>
        <v/>
      </c>
      <c r="D307" s="1414" t="str">
        <f>IF(B307="","",IF(AA307="DQ","DQ",IF(AA307="TO","TO",IF(AA307="NV","NV",IF(AA307="","",RANK(AA307,$AA$12:$AA$507,0))))))</f>
        <v/>
      </c>
      <c r="E307" s="861" t="str">
        <f>IF(AB307="","",IF(AD307="DQ","DQ",IF(AB307="TO","TO",IF(Y307="","",RANK(AB307,$AB$12:$AB$507,0)))))</f>
        <v/>
      </c>
      <c r="F307" s="861" t="str">
        <f>IF(AC307="","",IF(AD307="DQ","DQ",IF(AC307="TO","TO",IF(Y307="","",RANK(AC307,$AC$12:$AC$507,0)))))</f>
        <v/>
      </c>
      <c r="G307" s="47" t="s">
        <v>7</v>
      </c>
      <c r="H307" s="243"/>
      <c r="I307" s="240"/>
      <c r="J307" s="244"/>
      <c r="K307" s="193" t="str">
        <f>IF($B$307="","",IF($H$307="TO","TO",IF(H307+I307+J307=0,"",(H307*60+I307+J307/100))))</f>
        <v/>
      </c>
      <c r="L307" s="60" t="str">
        <f>IF(B307="","",MAX(K307:K311)-MIN(K307:K311))</f>
        <v/>
      </c>
      <c r="M307" s="60" t="str">
        <f>IF(K307="","",ABS(K307-L308))</f>
        <v/>
      </c>
      <c r="N307" s="151" t="str">
        <f>IF(M307="","",RANK(M307,M307:M311))</f>
        <v/>
      </c>
      <c r="O307" s="60" t="str">
        <f>IF(K307="","",IF(N307=1,"",K307))</f>
        <v/>
      </c>
      <c r="P307" s="62" t="str">
        <f>IF(B307="","",MAX(O307:O311)-MIN(O307:O311))</f>
        <v/>
      </c>
      <c r="Q307" s="62" t="str">
        <f>IF(O307="","",ABS(O307-P308))</f>
        <v/>
      </c>
      <c r="R307" s="152" t="str">
        <f>IF(Q307="","",RANK(Q307,Q307:Q311))</f>
        <v/>
      </c>
      <c r="S307" s="62" t="str">
        <f>IF(Q307="","",IF(R307=1,"",K307))</f>
        <v/>
      </c>
      <c r="T307" s="63" t="str">
        <f>IF(B307="","",MAX(S307:S311)-MIN(S307:S311))</f>
        <v/>
      </c>
      <c r="U307" s="63" t="str">
        <f>IF(S307="","",ABS(S307-T308))</f>
        <v/>
      </c>
      <c r="V307" s="153" t="str">
        <f>IF(U307="","",RANK(U307,U307:U311))</f>
        <v/>
      </c>
      <c r="W307" s="63" t="str">
        <f>IF(V307="","",IF(V307=1,"",S307))</f>
        <v/>
      </c>
      <c r="X307" s="64" t="str">
        <f>IF(B307="","",MAX(W307:W311)-MIN(W307:W311))</f>
        <v/>
      </c>
      <c r="Y307" s="154" t="str">
        <f>IF(B307="","",K307)</f>
        <v/>
      </c>
      <c r="Z307" s="805" t="str">
        <f>IF(B307="","",IF(AD307="DQ","DQ",IF(K307="TO","TO",IF(K307="","",IF(K308="",Y307,IF(K309="",Y308,IF(K310="",Y309,IF(K311="",Y310,Y311))))))))</f>
        <v/>
      </c>
      <c r="AA307" s="1505" t="str">
        <f>IF(B307="","",IF(AD307="DQ","DQ",IF(Z307="TO","TO",IF(Z307="","",IF(Z307="NV","NV",IF((20-(Z307-$AA$3))&gt;0,(20-(Z307-$AA$3)),0))))))</f>
        <v/>
      </c>
      <c r="AB307" s="805" t="str">
        <f>IF(B307="","",IF(AA307="","",IF(C307="Female","",AA307)))</f>
        <v/>
      </c>
      <c r="AC307" s="805" t="str">
        <f>IF(B307="","",IF(AA307="","",IF(C307="Male","",AA307)))</f>
        <v/>
      </c>
      <c r="AD307" s="847"/>
    </row>
    <row r="308" spans="1:30" x14ac:dyDescent="0.2">
      <c r="A308" s="868"/>
      <c r="B308" s="1503"/>
      <c r="C308" s="1208"/>
      <c r="D308" s="1415"/>
      <c r="E308" s="862"/>
      <c r="F308" s="862"/>
      <c r="G308" s="16" t="s">
        <v>4</v>
      </c>
      <c r="H308" s="210"/>
      <c r="I308" s="211"/>
      <c r="J308" s="231"/>
      <c r="K308" s="171" t="str">
        <f t="shared" ref="K308:K311" si="234">IF($B$307="","",IF($H$307="TO","TO",IF(H308+I308+J308=0,"",(H308*60+I308+J308/100))))</f>
        <v/>
      </c>
      <c r="L308" s="52" t="str">
        <f>IF(B307="","",AVERAGE(K307:K311))</f>
        <v/>
      </c>
      <c r="M308" s="52" t="str">
        <f>IF(K308="","",ABS(K308-L308))</f>
        <v/>
      </c>
      <c r="N308" s="156" t="str">
        <f>IF(M308="","",RANK(M308,M307:M311))</f>
        <v/>
      </c>
      <c r="O308" s="157" t="str">
        <f t="shared" ref="O308:O311" si="235">IF(K308="","",IF(N308=1,"",K308))</f>
        <v/>
      </c>
      <c r="P308" s="53" t="str">
        <f>IF(B307="","",AVERAGE(O307:O311))</f>
        <v/>
      </c>
      <c r="Q308" s="53" t="str">
        <f>IF(O308="","",ABS(O308-P308))</f>
        <v/>
      </c>
      <c r="R308" s="158" t="str">
        <f>IF(Q308="","",RANK(Q308,Q307:Q311))</f>
        <v/>
      </c>
      <c r="S308" s="159" t="str">
        <f t="shared" ref="S308:S311" si="236">IF(Q308="","",IF(R308=1,"",K308))</f>
        <v/>
      </c>
      <c r="T308" s="54" t="str">
        <f>IF(B307="","",AVERAGE(S307:S311))</f>
        <v/>
      </c>
      <c r="U308" s="54" t="str">
        <f>IF(S308="","",ABS(S308-T308))</f>
        <v/>
      </c>
      <c r="V308" s="160" t="str">
        <f>IF(U308="","",RANK(U308,U307:U311))</f>
        <v/>
      </c>
      <c r="W308" s="161" t="str">
        <f t="shared" ref="W308:W311" si="237">IF(V308="","",IF(V308=1,"",S308))</f>
        <v/>
      </c>
      <c r="X308" s="55" t="str">
        <f>IF(B307="","",AVERAGE(W307:W311))</f>
        <v/>
      </c>
      <c r="Y308" s="162" t="str">
        <f>IF(B307="","",IF(L307&lt;0.5,L308,"NV"))</f>
        <v/>
      </c>
      <c r="Z308" s="806"/>
      <c r="AA308" s="1506"/>
      <c r="AB308" s="806"/>
      <c r="AC308" s="806"/>
      <c r="AD308" s="847"/>
    </row>
    <row r="309" spans="1:30" x14ac:dyDescent="0.2">
      <c r="A309" s="868"/>
      <c r="B309" s="1503"/>
      <c r="C309" s="1208"/>
      <c r="D309" s="1415"/>
      <c r="E309" s="862"/>
      <c r="F309" s="862"/>
      <c r="G309" s="16" t="s">
        <v>8</v>
      </c>
      <c r="H309" s="210"/>
      <c r="I309" s="211"/>
      <c r="J309" s="231"/>
      <c r="K309" s="171" t="str">
        <f t="shared" si="234"/>
        <v/>
      </c>
      <c r="L309" s="52"/>
      <c r="M309" s="52" t="str">
        <f>IF(K309="","",ABS(K309-L308))</f>
        <v/>
      </c>
      <c r="N309" s="156" t="str">
        <f>IF(M309="","",RANK(M309,M307:M311))</f>
        <v/>
      </c>
      <c r="O309" s="157" t="str">
        <f t="shared" si="235"/>
        <v/>
      </c>
      <c r="P309" s="53"/>
      <c r="Q309" s="53" t="str">
        <f>IF(O309="","",ABS(O309-P308))</f>
        <v/>
      </c>
      <c r="R309" s="158" t="str">
        <f>IF(Q309="","",RANK(Q309,Q307:Q311))</f>
        <v/>
      </c>
      <c r="S309" s="159" t="str">
        <f t="shared" si="236"/>
        <v/>
      </c>
      <c r="T309" s="54"/>
      <c r="U309" s="54" t="str">
        <f>IF(S309="","",ABS(S309-T308))</f>
        <v/>
      </c>
      <c r="V309" s="160" t="str">
        <f>IF(U309="","",RANK(U309,U307:U311))</f>
        <v/>
      </c>
      <c r="W309" s="161" t="str">
        <f t="shared" si="237"/>
        <v/>
      </c>
      <c r="X309" s="55"/>
      <c r="Y309" s="162" t="str">
        <f>IF(B307="","",IF(L307&lt;0.5,L308,IF(P307&lt;0.5,P308,"NV")))</f>
        <v/>
      </c>
      <c r="Z309" s="806"/>
      <c r="AA309" s="1506"/>
      <c r="AB309" s="806"/>
      <c r="AC309" s="806"/>
      <c r="AD309" s="847"/>
    </row>
    <row r="310" spans="1:30" x14ac:dyDescent="0.2">
      <c r="A310" s="868"/>
      <c r="B310" s="1503"/>
      <c r="C310" s="1208"/>
      <c r="D310" s="1415"/>
      <c r="E310" s="862"/>
      <c r="F310" s="862"/>
      <c r="G310" s="16" t="s">
        <v>5</v>
      </c>
      <c r="H310" s="210"/>
      <c r="I310" s="211"/>
      <c r="J310" s="231"/>
      <c r="K310" s="171" t="str">
        <f t="shared" si="234"/>
        <v/>
      </c>
      <c r="L310" s="52"/>
      <c r="M310" s="52" t="str">
        <f>IF(K310="","",ABS(K310-L308))</f>
        <v/>
      </c>
      <c r="N310" s="156" t="str">
        <f>IF(M310="","",RANK(M310,M307:M311))</f>
        <v/>
      </c>
      <c r="O310" s="157" t="str">
        <f t="shared" si="235"/>
        <v/>
      </c>
      <c r="P310" s="53"/>
      <c r="Q310" s="53" t="str">
        <f>IF(O310="","",ABS(O310-P308))</f>
        <v/>
      </c>
      <c r="R310" s="158" t="str">
        <f>IF(Q310="","",RANK(Q310,Q307:Q311))</f>
        <v/>
      </c>
      <c r="S310" s="159" t="str">
        <f t="shared" si="236"/>
        <v/>
      </c>
      <c r="T310" s="54"/>
      <c r="U310" s="54" t="str">
        <f>IF(S310="","",ABS(S310-T308))</f>
        <v/>
      </c>
      <c r="V310" s="160" t="str">
        <f>IF(U310="","",RANK(U310,U307:U311))</f>
        <v/>
      </c>
      <c r="W310" s="161" t="str">
        <f t="shared" si="237"/>
        <v/>
      </c>
      <c r="X310" s="55"/>
      <c r="Y310" s="162" t="str">
        <f>IF(B307="","",IF(P307=0,L308,IF(P307&lt;0.5,P308,IF(T307&lt;0.5,T308,"NV"))))</f>
        <v/>
      </c>
      <c r="Z310" s="806"/>
      <c r="AA310" s="1506"/>
      <c r="AB310" s="806"/>
      <c r="AC310" s="806"/>
      <c r="AD310" s="847"/>
    </row>
    <row r="311" spans="1:30" ht="16" thickBot="1" x14ac:dyDescent="0.25">
      <c r="A311" s="869"/>
      <c r="B311" s="1504"/>
      <c r="C311" s="1209"/>
      <c r="D311" s="1416"/>
      <c r="E311" s="863"/>
      <c r="F311" s="863"/>
      <c r="G311" s="46" t="s">
        <v>6</v>
      </c>
      <c r="H311" s="245"/>
      <c r="I311" s="246"/>
      <c r="J311" s="247"/>
      <c r="K311" s="194" t="str">
        <f t="shared" si="234"/>
        <v/>
      </c>
      <c r="L311" s="56"/>
      <c r="M311" s="56" t="str">
        <f>IF(K311="","",ABS(K311-L308))</f>
        <v/>
      </c>
      <c r="N311" s="164" t="str">
        <f>IF(M311="","",RANK(M311,M307:M311))</f>
        <v/>
      </c>
      <c r="O311" s="165" t="str">
        <f t="shared" si="235"/>
        <v/>
      </c>
      <c r="P311" s="57"/>
      <c r="Q311" s="57" t="str">
        <f>IF(O311="","",ABS(O311-P308))</f>
        <v/>
      </c>
      <c r="R311" s="166" t="str">
        <f>IF(Q311="","",RANK(Q311,Q307:Q311))</f>
        <v/>
      </c>
      <c r="S311" s="167" t="str">
        <f t="shared" si="236"/>
        <v/>
      </c>
      <c r="T311" s="58"/>
      <c r="U311" s="58" t="str">
        <f>IF(S311="","",ABS(S311-T308))</f>
        <v/>
      </c>
      <c r="V311" s="168" t="str">
        <f>IF(U311="","",RANK(U311,U307:U311))</f>
        <v/>
      </c>
      <c r="W311" s="169" t="str">
        <f t="shared" si="237"/>
        <v/>
      </c>
      <c r="X311" s="59"/>
      <c r="Y311" s="170" t="str">
        <f>IF(B307="","",IF(T307&lt;0.5,TRIMMEAN(K307:K311,0.4),IF(X307&lt;0.5,X308,"NV")))</f>
        <v/>
      </c>
      <c r="Z311" s="807"/>
      <c r="AA311" s="1507"/>
      <c r="AB311" s="807"/>
      <c r="AC311" s="807"/>
      <c r="AD311" s="847"/>
    </row>
    <row r="312" spans="1:30" x14ac:dyDescent="0.2">
      <c r="A312" s="1241" t="str">
        <f>IF(B312="","",INDEX('Names And Totals'!$A$9:$A$108,MATCH('Head to Head'!B312,'Names And Totals'!$B$9:$B$108,0)))</f>
        <v/>
      </c>
      <c r="B312" s="1496"/>
      <c r="C312" s="1215" t="str">
        <f>IF(B312="","",INDEX('Names And Totals'!$E$9:$E$108,MATCH('Head to Head'!B312,'Names And Totals'!$B$9:$B$108,0)))</f>
        <v/>
      </c>
      <c r="D312" s="1431" t="str">
        <f>IF(B312="","",IF(AA312="DQ","DQ",IF(AA312="TO","TO",IF(AA312="NV","NV",IF(AA312="","",RANK(AA312,$AA$12:$AA$507,0))))))</f>
        <v/>
      </c>
      <c r="E312" s="883" t="str">
        <f>IF(AB312="","",IF(AD312="DQ","DQ",IF(AB312="TO","TO",IF(Y312="","",RANK(AB312,$AB$12:$AB$507,0)))))</f>
        <v/>
      </c>
      <c r="F312" s="883" t="str">
        <f>IF(AC312="","",IF(AD312="DQ","DQ",IF(AC312="TO","TO",IF(Y312="","",RANK(AC312,$AC$12:$AC$507,0)))))</f>
        <v/>
      </c>
      <c r="G312" s="18" t="s">
        <v>7</v>
      </c>
      <c r="H312" s="235"/>
      <c r="I312" s="241"/>
      <c r="J312" s="236"/>
      <c r="K312" s="150" t="str">
        <f>IF($B$312="","",IF($H$312="TO","TO",IF(H312+I312+J312=0,"",(H312*60+I312+J312/100))))</f>
        <v/>
      </c>
      <c r="L312" s="60" t="str">
        <f>IF(B312="","",MAX(K312:K316)-MIN(K312:K316))</f>
        <v/>
      </c>
      <c r="M312" s="60" t="str">
        <f>IF(K312="","",ABS(K312-L313))</f>
        <v/>
      </c>
      <c r="N312" s="151" t="str">
        <f>IF(M312="","",RANK(M312,M312:M316))</f>
        <v/>
      </c>
      <c r="O312" s="60" t="str">
        <f>IF(K312="","",IF(N312=1,"",K312))</f>
        <v/>
      </c>
      <c r="P312" s="62" t="str">
        <f>IF(B312="","",MAX(O312:O316)-MIN(O312:O316))</f>
        <v/>
      </c>
      <c r="Q312" s="62" t="str">
        <f>IF(O312="","",ABS(O312-P313))</f>
        <v/>
      </c>
      <c r="R312" s="152" t="str">
        <f>IF(Q312="","",RANK(Q312,Q312:Q316))</f>
        <v/>
      </c>
      <c r="S312" s="62" t="str">
        <f>IF(Q312="","",IF(R312=1,"",K312))</f>
        <v/>
      </c>
      <c r="T312" s="63" t="str">
        <f>IF(B312="","",MAX(S312:S316)-MIN(S312:S316))</f>
        <v/>
      </c>
      <c r="U312" s="63" t="str">
        <f>IF(S312="","",ABS(S312-T313))</f>
        <v/>
      </c>
      <c r="V312" s="153" t="str">
        <f>IF(U312="","",RANK(U312,U312:U316))</f>
        <v/>
      </c>
      <c r="W312" s="63" t="str">
        <f>IF(V312="","",IF(V312=1,"",S312))</f>
        <v/>
      </c>
      <c r="X312" s="64" t="str">
        <f>IF(B312="","",MAX(W312:W316)-MIN(W312:W316))</f>
        <v/>
      </c>
      <c r="Y312" s="154" t="str">
        <f>IF(B312="","",K312)</f>
        <v/>
      </c>
      <c r="Z312" s="802" t="str">
        <f>IF(B312="","",IF(AD312="DQ","DQ",IF(K312="TO","TO",IF(K312="","",IF(K313="",Y312,IF(K314="",Y313,IF(K315="",Y314,IF(K316="",Y315,Y316))))))))</f>
        <v/>
      </c>
      <c r="AA312" s="1499" t="str">
        <f>IF(B312="","",IF(AD312="DQ","DQ",IF(Z312="TO","TO",IF(Z312="","",IF(Z312="NV","NV",IF((20-(Z312-$AA$3))&gt;0,(20-(Z312-$AA$3)),0))))))</f>
        <v/>
      </c>
      <c r="AB312" s="802" t="str">
        <f>IF(B312="","",IF(AA312="","",IF(C312="Female","",AA312)))</f>
        <v/>
      </c>
      <c r="AC312" s="802" t="str">
        <f>IF(B312="","",IF(AA312="","",IF(C312="Male","",AA312)))</f>
        <v/>
      </c>
      <c r="AD312" s="1018"/>
    </row>
    <row r="313" spans="1:30" x14ac:dyDescent="0.2">
      <c r="A313" s="871"/>
      <c r="B313" s="1497"/>
      <c r="C313" s="1216"/>
      <c r="D313" s="859"/>
      <c r="E313" s="884"/>
      <c r="F313" s="884"/>
      <c r="G313" s="13" t="s">
        <v>4</v>
      </c>
      <c r="H313" s="208"/>
      <c r="I313" s="209"/>
      <c r="J313" s="227"/>
      <c r="K313" s="155" t="str">
        <f t="shared" ref="K313:K316" si="238">IF($B$312="","",IF($H$312="TO","TO",IF(H313+I313+J313=0,"",(H313*60+I313+J313/100))))</f>
        <v/>
      </c>
      <c r="L313" s="52" t="str">
        <f>IF(B312="","",AVERAGE(K312:K316))</f>
        <v/>
      </c>
      <c r="M313" s="52" t="str">
        <f>IF(K313="","",ABS(K313-L313))</f>
        <v/>
      </c>
      <c r="N313" s="156" t="str">
        <f>IF(M313="","",RANK(M313,M312:M316))</f>
        <v/>
      </c>
      <c r="O313" s="157" t="str">
        <f t="shared" ref="O313:O316" si="239">IF(K313="","",IF(N313=1,"",K313))</f>
        <v/>
      </c>
      <c r="P313" s="53" t="str">
        <f>IF(B312="","",AVERAGE(O312:O316))</f>
        <v/>
      </c>
      <c r="Q313" s="53" t="str">
        <f>IF(O313="","",ABS(O313-P313))</f>
        <v/>
      </c>
      <c r="R313" s="158" t="str">
        <f>IF(Q313="","",RANK(Q313,Q312:Q316))</f>
        <v/>
      </c>
      <c r="S313" s="159" t="str">
        <f t="shared" ref="S313:S316" si="240">IF(Q313="","",IF(R313=1,"",K313))</f>
        <v/>
      </c>
      <c r="T313" s="54" t="str">
        <f>IF(B312="","",AVERAGE(S312:S316))</f>
        <v/>
      </c>
      <c r="U313" s="54" t="str">
        <f>IF(S313="","",ABS(S313-T313))</f>
        <v/>
      </c>
      <c r="V313" s="160" t="str">
        <f>IF(U313="","",RANK(U313,U312:U316))</f>
        <v/>
      </c>
      <c r="W313" s="161" t="str">
        <f t="shared" ref="W313:W316" si="241">IF(V313="","",IF(V313=1,"",S313))</f>
        <v/>
      </c>
      <c r="X313" s="55" t="str">
        <f>IF(B312="","",AVERAGE(W312:W316))</f>
        <v/>
      </c>
      <c r="Y313" s="162" t="str">
        <f>IF(B312="","",IF(L312&lt;0.5,L313,"NV"))</f>
        <v/>
      </c>
      <c r="Z313" s="803"/>
      <c r="AA313" s="1500"/>
      <c r="AB313" s="803"/>
      <c r="AC313" s="803"/>
      <c r="AD313" s="1019"/>
    </row>
    <row r="314" spans="1:30" x14ac:dyDescent="0.2">
      <c r="A314" s="871"/>
      <c r="B314" s="1497"/>
      <c r="C314" s="1216"/>
      <c r="D314" s="859"/>
      <c r="E314" s="884"/>
      <c r="F314" s="884"/>
      <c r="G314" s="13" t="s">
        <v>8</v>
      </c>
      <c r="H314" s="208"/>
      <c r="I314" s="209"/>
      <c r="J314" s="227"/>
      <c r="K314" s="155" t="str">
        <f t="shared" si="238"/>
        <v/>
      </c>
      <c r="L314" s="52"/>
      <c r="M314" s="52" t="str">
        <f>IF(K314="","",ABS(K314-L313))</f>
        <v/>
      </c>
      <c r="N314" s="156" t="str">
        <f>IF(M314="","",RANK(M314,M312:M316))</f>
        <v/>
      </c>
      <c r="O314" s="157" t="str">
        <f t="shared" si="239"/>
        <v/>
      </c>
      <c r="P314" s="53"/>
      <c r="Q314" s="53" t="str">
        <f>IF(O314="","",ABS(O314-P313))</f>
        <v/>
      </c>
      <c r="R314" s="158" t="str">
        <f>IF(Q314="","",RANK(Q314,Q312:Q316))</f>
        <v/>
      </c>
      <c r="S314" s="159" t="str">
        <f t="shared" si="240"/>
        <v/>
      </c>
      <c r="T314" s="54"/>
      <c r="U314" s="54" t="str">
        <f>IF(S314="","",ABS(S314-T313))</f>
        <v/>
      </c>
      <c r="V314" s="160" t="str">
        <f>IF(U314="","",RANK(U314,U312:U316))</f>
        <v/>
      </c>
      <c r="W314" s="161" t="str">
        <f t="shared" si="241"/>
        <v/>
      </c>
      <c r="X314" s="55"/>
      <c r="Y314" s="162" t="str">
        <f>IF(B312="","",IF(L312&lt;0.5,L313,IF(P312&lt;0.5,P313,"NV")))</f>
        <v/>
      </c>
      <c r="Z314" s="803"/>
      <c r="AA314" s="1500"/>
      <c r="AB314" s="803"/>
      <c r="AC314" s="803"/>
      <c r="AD314" s="1019"/>
    </row>
    <row r="315" spans="1:30" x14ac:dyDescent="0.2">
      <c r="A315" s="871"/>
      <c r="B315" s="1497"/>
      <c r="C315" s="1216"/>
      <c r="D315" s="859"/>
      <c r="E315" s="884"/>
      <c r="F315" s="884"/>
      <c r="G315" s="13" t="s">
        <v>5</v>
      </c>
      <c r="H315" s="208"/>
      <c r="I315" s="209"/>
      <c r="J315" s="227"/>
      <c r="K315" s="155" t="str">
        <f t="shared" si="238"/>
        <v/>
      </c>
      <c r="L315" s="52"/>
      <c r="M315" s="52" t="str">
        <f>IF(K315="","",ABS(K315-L313))</f>
        <v/>
      </c>
      <c r="N315" s="156" t="str">
        <f>IF(M315="","",RANK(M315,M312:M316))</f>
        <v/>
      </c>
      <c r="O315" s="157" t="str">
        <f t="shared" si="239"/>
        <v/>
      </c>
      <c r="P315" s="53"/>
      <c r="Q315" s="53" t="str">
        <f>IF(O315="","",ABS(O315-P313))</f>
        <v/>
      </c>
      <c r="R315" s="158" t="str">
        <f>IF(Q315="","",RANK(Q315,Q312:Q316))</f>
        <v/>
      </c>
      <c r="S315" s="159" t="str">
        <f t="shared" si="240"/>
        <v/>
      </c>
      <c r="T315" s="54"/>
      <c r="U315" s="54" t="str">
        <f>IF(S315="","",ABS(S315-T313))</f>
        <v/>
      </c>
      <c r="V315" s="160" t="str">
        <f>IF(U315="","",RANK(U315,U312:U316))</f>
        <v/>
      </c>
      <c r="W315" s="161" t="str">
        <f t="shared" si="241"/>
        <v/>
      </c>
      <c r="X315" s="55"/>
      <c r="Y315" s="162" t="str">
        <f>IF(B312="","",IF(P312=0,L313,IF(P312&lt;0.5,P313,IF(T312&lt;0.5,T313,"NV"))))</f>
        <v/>
      </c>
      <c r="Z315" s="803"/>
      <c r="AA315" s="1500"/>
      <c r="AB315" s="803"/>
      <c r="AC315" s="803"/>
      <c r="AD315" s="1019"/>
    </row>
    <row r="316" spans="1:30" ht="16" thickBot="1" x14ac:dyDescent="0.25">
      <c r="A316" s="879"/>
      <c r="B316" s="1498"/>
      <c r="C316" s="1217"/>
      <c r="D316" s="1419"/>
      <c r="E316" s="885"/>
      <c r="F316" s="885"/>
      <c r="G316" s="19" t="s">
        <v>6</v>
      </c>
      <c r="H316" s="212"/>
      <c r="I316" s="213"/>
      <c r="J316" s="242"/>
      <c r="K316" s="163" t="str">
        <f t="shared" si="238"/>
        <v/>
      </c>
      <c r="L316" s="56"/>
      <c r="M316" s="56" t="str">
        <f>IF(K316="","",ABS(K316-L313))</f>
        <v/>
      </c>
      <c r="N316" s="164" t="str">
        <f>IF(M316="","",RANK(M316,M312:M316))</f>
        <v/>
      </c>
      <c r="O316" s="165" t="str">
        <f t="shared" si="239"/>
        <v/>
      </c>
      <c r="P316" s="57"/>
      <c r="Q316" s="57" t="str">
        <f>IF(O316="","",ABS(O316-P313))</f>
        <v/>
      </c>
      <c r="R316" s="166" t="str">
        <f>IF(Q316="","",RANK(Q316,Q312:Q316))</f>
        <v/>
      </c>
      <c r="S316" s="167" t="str">
        <f t="shared" si="240"/>
        <v/>
      </c>
      <c r="T316" s="58"/>
      <c r="U316" s="58" t="str">
        <f>IF(S316="","",ABS(S316-T313))</f>
        <v/>
      </c>
      <c r="V316" s="168" t="str">
        <f>IF(U316="","",RANK(U316,U312:U316))</f>
        <v/>
      </c>
      <c r="W316" s="169" t="str">
        <f t="shared" si="241"/>
        <v/>
      </c>
      <c r="X316" s="59"/>
      <c r="Y316" s="170" t="str">
        <f>IF(B312="","",IF(T312&lt;0.5,TRIMMEAN(K312:K316,0.4),IF(X312&lt;0.5,X313,"NV")))</f>
        <v/>
      </c>
      <c r="Z316" s="804"/>
      <c r="AA316" s="1501"/>
      <c r="AB316" s="804"/>
      <c r="AC316" s="804"/>
      <c r="AD316" s="1020"/>
    </row>
    <row r="317" spans="1:30" x14ac:dyDescent="0.2">
      <c r="A317" s="867" t="str">
        <f>IF(B317="","",INDEX('Names And Totals'!$A$9:$A$108,MATCH('Head to Head'!B317,'Names And Totals'!$B$9:$B$108,0)))</f>
        <v/>
      </c>
      <c r="B317" s="1502"/>
      <c r="C317" s="1207" t="str">
        <f>IF(B317="","",INDEX('Names And Totals'!$E$9:$E$108,MATCH('Head to Head'!B317,'Names And Totals'!$B$9:$B$108,0)))</f>
        <v/>
      </c>
      <c r="D317" s="1414" t="str">
        <f>IF(B317="","",IF(AA317="DQ","DQ",IF(AA317="TO","TO",IF(AA317="NV","NV",IF(AA317="","",RANK(AA317,$AA$12:$AA$507,0))))))</f>
        <v/>
      </c>
      <c r="E317" s="861" t="str">
        <f>IF(AB317="","",IF(AD317="DQ","DQ",IF(AB317="TO","TO",IF(Y317="","",RANK(AB317,$AB$12:$AB$507,0)))))</f>
        <v/>
      </c>
      <c r="F317" s="861" t="str">
        <f>IF(AC317="","",IF(AD317="DQ","DQ",IF(AC317="TO","TO",IF(Y317="","",RANK(AC317,$AC$12:$AC$507,0)))))</f>
        <v/>
      </c>
      <c r="G317" s="47" t="s">
        <v>7</v>
      </c>
      <c r="H317" s="243"/>
      <c r="I317" s="240"/>
      <c r="J317" s="244"/>
      <c r="K317" s="193" t="str">
        <f>IF($B$317="","",IF($H$317="TO","TO",IF(H317+I317+J317=0,"",(H317*60+I317+J317/100))))</f>
        <v/>
      </c>
      <c r="L317" s="60" t="str">
        <f>IF(B317="","",MAX(K317:K321)-MIN(K317:K321))</f>
        <v/>
      </c>
      <c r="M317" s="60" t="str">
        <f>IF(K317="","",ABS(K317-L318))</f>
        <v/>
      </c>
      <c r="N317" s="151" t="str">
        <f>IF(M317="","",RANK(M317,M317:M321))</f>
        <v/>
      </c>
      <c r="O317" s="60" t="str">
        <f>IF(K317="","",IF(N317=1,"",K317))</f>
        <v/>
      </c>
      <c r="P317" s="62" t="str">
        <f>IF(B317="","",MAX(O317:O321)-MIN(O317:O321))</f>
        <v/>
      </c>
      <c r="Q317" s="62" t="str">
        <f>IF(O317="","",ABS(O317-P318))</f>
        <v/>
      </c>
      <c r="R317" s="152" t="str">
        <f>IF(Q317="","",RANK(Q317,Q317:Q321))</f>
        <v/>
      </c>
      <c r="S317" s="62" t="str">
        <f>IF(Q317="","",IF(R317=1,"",K317))</f>
        <v/>
      </c>
      <c r="T317" s="63" t="str">
        <f>IF(B317="","",MAX(S317:S321)-MIN(S317:S321))</f>
        <v/>
      </c>
      <c r="U317" s="63" t="str">
        <f>IF(S317="","",ABS(S317-T318))</f>
        <v/>
      </c>
      <c r="V317" s="153" t="str">
        <f>IF(U317="","",RANK(U317,U317:U321))</f>
        <v/>
      </c>
      <c r="W317" s="63" t="str">
        <f>IF(V317="","",IF(V317=1,"",S317))</f>
        <v/>
      </c>
      <c r="X317" s="64" t="str">
        <f>IF(B317="","",MAX(W317:W321)-MIN(W317:W321))</f>
        <v/>
      </c>
      <c r="Y317" s="154" t="str">
        <f>IF(B317="","",K317)</f>
        <v/>
      </c>
      <c r="Z317" s="805" t="str">
        <f>IF(B317="","",IF(AD317="DQ","DQ",IF(K317="TO","TO",IF(K317="","",IF(K318="",Y317,IF(K319="",Y318,IF(K320="",Y319,IF(K321="",Y320,Y321))))))))</f>
        <v/>
      </c>
      <c r="AA317" s="1505" t="str">
        <f>IF(B317="","",IF(AD317="DQ","DQ",IF(Z317="TO","TO",IF(Z317="","",IF(Z317="NV","NV",IF((20-(Z317-$AA$3))&gt;0,(20-(Z317-$AA$3)),0))))))</f>
        <v/>
      </c>
      <c r="AB317" s="805" t="str">
        <f>IF(B317="","",IF(AA317="","",IF(C317="Female","",AA317)))</f>
        <v/>
      </c>
      <c r="AC317" s="805" t="str">
        <f>IF(B317="","",IF(AA317="","",IF(C317="Male","",AA317)))</f>
        <v/>
      </c>
      <c r="AD317" s="847"/>
    </row>
    <row r="318" spans="1:30" x14ac:dyDescent="0.2">
      <c r="A318" s="868"/>
      <c r="B318" s="1503"/>
      <c r="C318" s="1208"/>
      <c r="D318" s="1415"/>
      <c r="E318" s="862"/>
      <c r="F318" s="862"/>
      <c r="G318" s="16" t="s">
        <v>4</v>
      </c>
      <c r="H318" s="210"/>
      <c r="I318" s="211"/>
      <c r="J318" s="231"/>
      <c r="K318" s="171" t="str">
        <f t="shared" ref="K318:K321" si="242">IF($B$317="","",IF($H$317="TO","TO",IF(H318+I318+J318=0,"",(H318*60+I318+J318/100))))</f>
        <v/>
      </c>
      <c r="L318" s="52" t="str">
        <f>IF(B317="","",AVERAGE(K317:K321))</f>
        <v/>
      </c>
      <c r="M318" s="52" t="str">
        <f>IF(K318="","",ABS(K318-L318))</f>
        <v/>
      </c>
      <c r="N318" s="156" t="str">
        <f>IF(M318="","",RANK(M318,M317:M321))</f>
        <v/>
      </c>
      <c r="O318" s="157" t="str">
        <f t="shared" ref="O318:O321" si="243">IF(K318="","",IF(N318=1,"",K318))</f>
        <v/>
      </c>
      <c r="P318" s="53" t="str">
        <f>IF(B317="","",AVERAGE(O317:O321))</f>
        <v/>
      </c>
      <c r="Q318" s="53" t="str">
        <f>IF(O318="","",ABS(O318-P318))</f>
        <v/>
      </c>
      <c r="R318" s="158" t="str">
        <f>IF(Q318="","",RANK(Q318,Q317:Q321))</f>
        <v/>
      </c>
      <c r="S318" s="159" t="str">
        <f t="shared" ref="S318:S321" si="244">IF(Q318="","",IF(R318=1,"",K318))</f>
        <v/>
      </c>
      <c r="T318" s="54" t="str">
        <f>IF(B317="","",AVERAGE(S317:S321))</f>
        <v/>
      </c>
      <c r="U318" s="54" t="str">
        <f>IF(S318="","",ABS(S318-T318))</f>
        <v/>
      </c>
      <c r="V318" s="160" t="str">
        <f>IF(U318="","",RANK(U318,U317:U321))</f>
        <v/>
      </c>
      <c r="W318" s="161" t="str">
        <f t="shared" ref="W318:W321" si="245">IF(V318="","",IF(V318=1,"",S318))</f>
        <v/>
      </c>
      <c r="X318" s="55" t="str">
        <f>IF(B317="","",AVERAGE(W317:W321))</f>
        <v/>
      </c>
      <c r="Y318" s="162" t="str">
        <f>IF(B317="","",IF(L317&lt;0.5,L318,"NV"))</f>
        <v/>
      </c>
      <c r="Z318" s="806"/>
      <c r="AA318" s="1506"/>
      <c r="AB318" s="806"/>
      <c r="AC318" s="806"/>
      <c r="AD318" s="847"/>
    </row>
    <row r="319" spans="1:30" x14ac:dyDescent="0.2">
      <c r="A319" s="868"/>
      <c r="B319" s="1503"/>
      <c r="C319" s="1208"/>
      <c r="D319" s="1415"/>
      <c r="E319" s="862"/>
      <c r="F319" s="862"/>
      <c r="G319" s="16" t="s">
        <v>8</v>
      </c>
      <c r="H319" s="210"/>
      <c r="I319" s="211"/>
      <c r="J319" s="231"/>
      <c r="K319" s="171" t="str">
        <f t="shared" si="242"/>
        <v/>
      </c>
      <c r="L319" s="52"/>
      <c r="M319" s="52" t="str">
        <f>IF(K319="","",ABS(K319-L318))</f>
        <v/>
      </c>
      <c r="N319" s="156" t="str">
        <f>IF(M319="","",RANK(M319,M317:M321))</f>
        <v/>
      </c>
      <c r="O319" s="157" t="str">
        <f t="shared" si="243"/>
        <v/>
      </c>
      <c r="P319" s="53"/>
      <c r="Q319" s="53" t="str">
        <f>IF(O319="","",ABS(O319-P318))</f>
        <v/>
      </c>
      <c r="R319" s="158" t="str">
        <f>IF(Q319="","",RANK(Q319,Q317:Q321))</f>
        <v/>
      </c>
      <c r="S319" s="159" t="str">
        <f t="shared" si="244"/>
        <v/>
      </c>
      <c r="T319" s="54"/>
      <c r="U319" s="54" t="str">
        <f>IF(S319="","",ABS(S319-T318))</f>
        <v/>
      </c>
      <c r="V319" s="160" t="str">
        <f>IF(U319="","",RANK(U319,U317:U321))</f>
        <v/>
      </c>
      <c r="W319" s="161" t="str">
        <f t="shared" si="245"/>
        <v/>
      </c>
      <c r="X319" s="55"/>
      <c r="Y319" s="162" t="str">
        <f>IF(B317="","",IF(L317&lt;0.5,L318,IF(P317&lt;0.5,P318,"NV")))</f>
        <v/>
      </c>
      <c r="Z319" s="806"/>
      <c r="AA319" s="1506"/>
      <c r="AB319" s="806"/>
      <c r="AC319" s="806"/>
      <c r="AD319" s="847"/>
    </row>
    <row r="320" spans="1:30" x14ac:dyDescent="0.2">
      <c r="A320" s="868"/>
      <c r="B320" s="1503"/>
      <c r="C320" s="1208"/>
      <c r="D320" s="1415"/>
      <c r="E320" s="862"/>
      <c r="F320" s="862"/>
      <c r="G320" s="16" t="s">
        <v>5</v>
      </c>
      <c r="H320" s="210"/>
      <c r="I320" s="211"/>
      <c r="J320" s="231"/>
      <c r="K320" s="171" t="str">
        <f t="shared" si="242"/>
        <v/>
      </c>
      <c r="L320" s="52"/>
      <c r="M320" s="52" t="str">
        <f>IF(K320="","",ABS(K320-L318))</f>
        <v/>
      </c>
      <c r="N320" s="156" t="str">
        <f>IF(M320="","",RANK(M320,M317:M321))</f>
        <v/>
      </c>
      <c r="O320" s="157" t="str">
        <f t="shared" si="243"/>
        <v/>
      </c>
      <c r="P320" s="53"/>
      <c r="Q320" s="53" t="str">
        <f>IF(O320="","",ABS(O320-P318))</f>
        <v/>
      </c>
      <c r="R320" s="158" t="str">
        <f>IF(Q320="","",RANK(Q320,Q317:Q321))</f>
        <v/>
      </c>
      <c r="S320" s="159" t="str">
        <f t="shared" si="244"/>
        <v/>
      </c>
      <c r="T320" s="54"/>
      <c r="U320" s="54" t="str">
        <f>IF(S320="","",ABS(S320-T318))</f>
        <v/>
      </c>
      <c r="V320" s="160" t="str">
        <f>IF(U320="","",RANK(U320,U317:U321))</f>
        <v/>
      </c>
      <c r="W320" s="161" t="str">
        <f t="shared" si="245"/>
        <v/>
      </c>
      <c r="X320" s="55"/>
      <c r="Y320" s="162" t="str">
        <f>IF(B317="","",IF(P317=0,L318,IF(P317&lt;0.5,P318,IF(T317&lt;0.5,T318,"NV"))))</f>
        <v/>
      </c>
      <c r="Z320" s="806"/>
      <c r="AA320" s="1506"/>
      <c r="AB320" s="806"/>
      <c r="AC320" s="806"/>
      <c r="AD320" s="847"/>
    </row>
    <row r="321" spans="1:30" ht="16" thickBot="1" x14ac:dyDescent="0.25">
      <c r="A321" s="869"/>
      <c r="B321" s="1504"/>
      <c r="C321" s="1209"/>
      <c r="D321" s="1416"/>
      <c r="E321" s="863"/>
      <c r="F321" s="863"/>
      <c r="G321" s="46" t="s">
        <v>6</v>
      </c>
      <c r="H321" s="245"/>
      <c r="I321" s="246"/>
      <c r="J321" s="247"/>
      <c r="K321" s="194" t="str">
        <f t="shared" si="242"/>
        <v/>
      </c>
      <c r="L321" s="56"/>
      <c r="M321" s="56" t="str">
        <f>IF(K321="","",ABS(K321-L318))</f>
        <v/>
      </c>
      <c r="N321" s="164" t="str">
        <f>IF(M321="","",RANK(M321,M317:M321))</f>
        <v/>
      </c>
      <c r="O321" s="165" t="str">
        <f t="shared" si="243"/>
        <v/>
      </c>
      <c r="P321" s="57"/>
      <c r="Q321" s="57" t="str">
        <f>IF(O321="","",ABS(O321-P318))</f>
        <v/>
      </c>
      <c r="R321" s="166" t="str">
        <f>IF(Q321="","",RANK(Q321,Q317:Q321))</f>
        <v/>
      </c>
      <c r="S321" s="167" t="str">
        <f t="shared" si="244"/>
        <v/>
      </c>
      <c r="T321" s="58"/>
      <c r="U321" s="58" t="str">
        <f>IF(S321="","",ABS(S321-T318))</f>
        <v/>
      </c>
      <c r="V321" s="168" t="str">
        <f>IF(U321="","",RANK(U321,U317:U321))</f>
        <v/>
      </c>
      <c r="W321" s="169" t="str">
        <f t="shared" si="245"/>
        <v/>
      </c>
      <c r="X321" s="59"/>
      <c r="Y321" s="170" t="str">
        <f>IF(B317="","",IF(T317&lt;0.5,TRIMMEAN(K317:K321,0.4),IF(X317&lt;0.5,X318,"NV")))</f>
        <v/>
      </c>
      <c r="Z321" s="807"/>
      <c r="AA321" s="1507"/>
      <c r="AB321" s="807"/>
      <c r="AC321" s="807"/>
      <c r="AD321" s="847"/>
    </row>
    <row r="322" spans="1:30" x14ac:dyDescent="0.2">
      <c r="A322" s="1241" t="str">
        <f>IF(B322="","",INDEX('Names And Totals'!$A$9:$A$108,MATCH('Head to Head'!B322,'Names And Totals'!$B$9:$B$108,0)))</f>
        <v/>
      </c>
      <c r="B322" s="1496"/>
      <c r="C322" s="1215" t="str">
        <f>IF(B322="","",INDEX('Names And Totals'!$E$9:$E$108,MATCH('Head to Head'!B322,'Names And Totals'!$B$9:$B$108,0)))</f>
        <v/>
      </c>
      <c r="D322" s="1431" t="str">
        <f>IF(B322="","",IF(AA322="DQ","DQ",IF(AA322="TO","TO",IF(AA322="NV","NV",IF(AA322="","",RANK(AA322,$AA$12:$AA$507,0))))))</f>
        <v/>
      </c>
      <c r="E322" s="883" t="str">
        <f>IF(AB322="","",IF(AD322="DQ","DQ",IF(AB322="TO","TO",IF(Y322="","",RANK(AB322,$AB$12:$AB$507,0)))))</f>
        <v/>
      </c>
      <c r="F322" s="883" t="str">
        <f>IF(AC322="","",IF(AD322="DQ","DQ",IF(AC322="TO","TO",IF(Y322="","",RANK(AC322,$AC$12:$AC$507,0)))))</f>
        <v/>
      </c>
      <c r="G322" s="18" t="s">
        <v>7</v>
      </c>
      <c r="H322" s="235"/>
      <c r="I322" s="241"/>
      <c r="J322" s="236"/>
      <c r="K322" s="150" t="str">
        <f>IF($B$322="","",IF($H$322="TO","TO",IF(H322+I322+J322=0,"",(H322*60+I322+J322/100))))</f>
        <v/>
      </c>
      <c r="L322" s="60" t="str">
        <f>IF(B322="","",MAX(K322:K326)-MIN(K322:K326))</f>
        <v/>
      </c>
      <c r="M322" s="60" t="str">
        <f>IF(K322="","",ABS(K322-L323))</f>
        <v/>
      </c>
      <c r="N322" s="151" t="str">
        <f>IF(M322="","",RANK(M322,M322:M326))</f>
        <v/>
      </c>
      <c r="O322" s="60" t="str">
        <f>IF(K322="","",IF(N322=1,"",K322))</f>
        <v/>
      </c>
      <c r="P322" s="62" t="str">
        <f>IF(B322="","",MAX(O322:O326)-MIN(O322:O326))</f>
        <v/>
      </c>
      <c r="Q322" s="62" t="str">
        <f>IF(O322="","",ABS(O322-P323))</f>
        <v/>
      </c>
      <c r="R322" s="152" t="str">
        <f>IF(Q322="","",RANK(Q322,Q322:Q326))</f>
        <v/>
      </c>
      <c r="S322" s="62" t="str">
        <f>IF(Q322="","",IF(R322=1,"",K322))</f>
        <v/>
      </c>
      <c r="T322" s="63" t="str">
        <f>IF(B322="","",MAX(S322:S326)-MIN(S322:S326))</f>
        <v/>
      </c>
      <c r="U322" s="63" t="str">
        <f>IF(S322="","",ABS(S322-T323))</f>
        <v/>
      </c>
      <c r="V322" s="153" t="str">
        <f>IF(U322="","",RANK(U322,U322:U326))</f>
        <v/>
      </c>
      <c r="W322" s="63" t="str">
        <f>IF(V322="","",IF(V322=1,"",S322))</f>
        <v/>
      </c>
      <c r="X322" s="64" t="str">
        <f>IF(B322="","",MAX(W322:W326)-MIN(W322:W326))</f>
        <v/>
      </c>
      <c r="Y322" s="154" t="str">
        <f>IF(B322="","",K322)</f>
        <v/>
      </c>
      <c r="Z322" s="802" t="str">
        <f>IF(B322="","",IF(AD322="DQ","DQ",IF(K322="TO","TO",IF(K322="","",IF(K323="",Y322,IF(K324="",Y323,IF(K325="",Y324,IF(K326="",Y325,Y326))))))))</f>
        <v/>
      </c>
      <c r="AA322" s="1499" t="str">
        <f>IF(B322="","",IF(AD322="DQ","DQ",IF(Z322="TO","TO",IF(Z322="","",IF(Z322="NV","NV",IF((20-(Z322-$AA$3))&gt;0,(20-(Z322-$AA$3)),0))))))</f>
        <v/>
      </c>
      <c r="AB322" s="802" t="str">
        <f>IF(B322="","",IF(AA322="","",IF(C322="Female","",AA322)))</f>
        <v/>
      </c>
      <c r="AC322" s="802" t="str">
        <f>IF(B322="","",IF(AA322="","",IF(C322="Male","",AA322)))</f>
        <v/>
      </c>
      <c r="AD322" s="1018"/>
    </row>
    <row r="323" spans="1:30" x14ac:dyDescent="0.2">
      <c r="A323" s="871"/>
      <c r="B323" s="1497"/>
      <c r="C323" s="1216"/>
      <c r="D323" s="859"/>
      <c r="E323" s="884"/>
      <c r="F323" s="884"/>
      <c r="G323" s="13" t="s">
        <v>4</v>
      </c>
      <c r="H323" s="208"/>
      <c r="I323" s="209"/>
      <c r="J323" s="227"/>
      <c r="K323" s="155" t="str">
        <f t="shared" ref="K323:K326" si="246">IF($B$322="","",IF($H$322="TO","TO",IF(H323+I323+J323=0,"",(H323*60+I323+J323/100))))</f>
        <v/>
      </c>
      <c r="L323" s="52" t="str">
        <f>IF(B322="","",AVERAGE(K322:K326))</f>
        <v/>
      </c>
      <c r="M323" s="52" t="str">
        <f>IF(K323="","",ABS(K323-L323))</f>
        <v/>
      </c>
      <c r="N323" s="156" t="str">
        <f>IF(M323="","",RANK(M323,M322:M326))</f>
        <v/>
      </c>
      <c r="O323" s="157" t="str">
        <f t="shared" ref="O323:O326" si="247">IF(K323="","",IF(N323=1,"",K323))</f>
        <v/>
      </c>
      <c r="P323" s="53" t="str">
        <f>IF(B322="","",AVERAGE(O322:O326))</f>
        <v/>
      </c>
      <c r="Q323" s="53" t="str">
        <f>IF(O323="","",ABS(O323-P323))</f>
        <v/>
      </c>
      <c r="R323" s="158" t="str">
        <f>IF(Q323="","",RANK(Q323,Q322:Q326))</f>
        <v/>
      </c>
      <c r="S323" s="159" t="str">
        <f t="shared" ref="S323:S326" si="248">IF(Q323="","",IF(R323=1,"",K323))</f>
        <v/>
      </c>
      <c r="T323" s="54" t="str">
        <f>IF(B322="","",AVERAGE(S322:S326))</f>
        <v/>
      </c>
      <c r="U323" s="54" t="str">
        <f>IF(S323="","",ABS(S323-T323))</f>
        <v/>
      </c>
      <c r="V323" s="160" t="str">
        <f>IF(U323="","",RANK(U323,U322:U326))</f>
        <v/>
      </c>
      <c r="W323" s="161" t="str">
        <f t="shared" ref="W323:W326" si="249">IF(V323="","",IF(V323=1,"",S323))</f>
        <v/>
      </c>
      <c r="X323" s="55" t="str">
        <f>IF(B322="","",AVERAGE(W322:W326))</f>
        <v/>
      </c>
      <c r="Y323" s="162" t="str">
        <f>IF(B322="","",IF(L322&lt;0.5,L323,"NV"))</f>
        <v/>
      </c>
      <c r="Z323" s="803"/>
      <c r="AA323" s="1500"/>
      <c r="AB323" s="803"/>
      <c r="AC323" s="803"/>
      <c r="AD323" s="1019"/>
    </row>
    <row r="324" spans="1:30" x14ac:dyDescent="0.2">
      <c r="A324" s="871"/>
      <c r="B324" s="1497"/>
      <c r="C324" s="1216"/>
      <c r="D324" s="859"/>
      <c r="E324" s="884"/>
      <c r="F324" s="884"/>
      <c r="G324" s="13" t="s">
        <v>8</v>
      </c>
      <c r="H324" s="208"/>
      <c r="I324" s="209"/>
      <c r="J324" s="227"/>
      <c r="K324" s="155" t="str">
        <f t="shared" si="246"/>
        <v/>
      </c>
      <c r="L324" s="52"/>
      <c r="M324" s="52" t="str">
        <f>IF(K324="","",ABS(K324-L323))</f>
        <v/>
      </c>
      <c r="N324" s="156" t="str">
        <f>IF(M324="","",RANK(M324,M322:M326))</f>
        <v/>
      </c>
      <c r="O324" s="157" t="str">
        <f t="shared" si="247"/>
        <v/>
      </c>
      <c r="P324" s="53"/>
      <c r="Q324" s="53" t="str">
        <f>IF(O324="","",ABS(O324-P323))</f>
        <v/>
      </c>
      <c r="R324" s="158" t="str">
        <f>IF(Q324="","",RANK(Q324,Q322:Q326))</f>
        <v/>
      </c>
      <c r="S324" s="159" t="str">
        <f t="shared" si="248"/>
        <v/>
      </c>
      <c r="T324" s="54"/>
      <c r="U324" s="54" t="str">
        <f>IF(S324="","",ABS(S324-T323))</f>
        <v/>
      </c>
      <c r="V324" s="160" t="str">
        <f>IF(U324="","",RANK(U324,U322:U326))</f>
        <v/>
      </c>
      <c r="W324" s="161" t="str">
        <f t="shared" si="249"/>
        <v/>
      </c>
      <c r="X324" s="55"/>
      <c r="Y324" s="162" t="str">
        <f>IF(B322="","",IF(L322&lt;0.5,L323,IF(P322&lt;0.5,P323,"NV")))</f>
        <v/>
      </c>
      <c r="Z324" s="803"/>
      <c r="AA324" s="1500"/>
      <c r="AB324" s="803"/>
      <c r="AC324" s="803"/>
      <c r="AD324" s="1019"/>
    </row>
    <row r="325" spans="1:30" x14ac:dyDescent="0.2">
      <c r="A325" s="871"/>
      <c r="B325" s="1497"/>
      <c r="C325" s="1216"/>
      <c r="D325" s="859"/>
      <c r="E325" s="884"/>
      <c r="F325" s="884"/>
      <c r="G325" s="13" t="s">
        <v>5</v>
      </c>
      <c r="H325" s="208"/>
      <c r="I325" s="209"/>
      <c r="J325" s="227"/>
      <c r="K325" s="155" t="str">
        <f t="shared" si="246"/>
        <v/>
      </c>
      <c r="L325" s="52"/>
      <c r="M325" s="52" t="str">
        <f>IF(K325="","",ABS(K325-L323))</f>
        <v/>
      </c>
      <c r="N325" s="156" t="str">
        <f>IF(M325="","",RANK(M325,M322:M326))</f>
        <v/>
      </c>
      <c r="O325" s="157" t="str">
        <f t="shared" si="247"/>
        <v/>
      </c>
      <c r="P325" s="53"/>
      <c r="Q325" s="53" t="str">
        <f>IF(O325="","",ABS(O325-P323))</f>
        <v/>
      </c>
      <c r="R325" s="158" t="str">
        <f>IF(Q325="","",RANK(Q325,Q322:Q326))</f>
        <v/>
      </c>
      <c r="S325" s="159" t="str">
        <f t="shared" si="248"/>
        <v/>
      </c>
      <c r="T325" s="54"/>
      <c r="U325" s="54" t="str">
        <f>IF(S325="","",ABS(S325-T323))</f>
        <v/>
      </c>
      <c r="V325" s="160" t="str">
        <f>IF(U325="","",RANK(U325,U322:U326))</f>
        <v/>
      </c>
      <c r="W325" s="161" t="str">
        <f t="shared" si="249"/>
        <v/>
      </c>
      <c r="X325" s="55"/>
      <c r="Y325" s="162" t="str">
        <f>IF(B322="","",IF(P322=0,L323,IF(P322&lt;0.5,P323,IF(T322&lt;0.5,T323,"NV"))))</f>
        <v/>
      </c>
      <c r="Z325" s="803"/>
      <c r="AA325" s="1500"/>
      <c r="AB325" s="803"/>
      <c r="AC325" s="803"/>
      <c r="AD325" s="1019"/>
    </row>
    <row r="326" spans="1:30" ht="16" thickBot="1" x14ac:dyDescent="0.25">
      <c r="A326" s="879"/>
      <c r="B326" s="1498"/>
      <c r="C326" s="1217"/>
      <c r="D326" s="1419"/>
      <c r="E326" s="885"/>
      <c r="F326" s="885"/>
      <c r="G326" s="19" t="s">
        <v>6</v>
      </c>
      <c r="H326" s="212"/>
      <c r="I326" s="213"/>
      <c r="J326" s="242"/>
      <c r="K326" s="163" t="str">
        <f t="shared" si="246"/>
        <v/>
      </c>
      <c r="L326" s="56"/>
      <c r="M326" s="56" t="str">
        <f>IF(K326="","",ABS(K326-L323))</f>
        <v/>
      </c>
      <c r="N326" s="164" t="str">
        <f>IF(M326="","",RANK(M326,M322:M326))</f>
        <v/>
      </c>
      <c r="O326" s="165" t="str">
        <f t="shared" si="247"/>
        <v/>
      </c>
      <c r="P326" s="57"/>
      <c r="Q326" s="57" t="str">
        <f>IF(O326="","",ABS(O326-P323))</f>
        <v/>
      </c>
      <c r="R326" s="166" t="str">
        <f>IF(Q326="","",RANK(Q326,Q322:Q326))</f>
        <v/>
      </c>
      <c r="S326" s="167" t="str">
        <f t="shared" si="248"/>
        <v/>
      </c>
      <c r="T326" s="58"/>
      <c r="U326" s="58" t="str">
        <f>IF(S326="","",ABS(S326-T323))</f>
        <v/>
      </c>
      <c r="V326" s="168" t="str">
        <f>IF(U326="","",RANK(U326,U322:U326))</f>
        <v/>
      </c>
      <c r="W326" s="169" t="str">
        <f t="shared" si="249"/>
        <v/>
      </c>
      <c r="X326" s="59"/>
      <c r="Y326" s="170" t="str">
        <f>IF(B322="","",IF(T322&lt;0.5,TRIMMEAN(K322:K326,0.4),IF(X322&lt;0.5,X323,"NV")))</f>
        <v/>
      </c>
      <c r="Z326" s="804"/>
      <c r="AA326" s="1501"/>
      <c r="AB326" s="804"/>
      <c r="AC326" s="804"/>
      <c r="AD326" s="1020"/>
    </row>
    <row r="327" spans="1:30" x14ac:dyDescent="0.2">
      <c r="A327" s="867" t="str">
        <f>IF(B327="","",INDEX('Names And Totals'!$A$9:$A$108,MATCH('Head to Head'!B327,'Names And Totals'!$B$9:$B$108,0)))</f>
        <v/>
      </c>
      <c r="B327" s="1502"/>
      <c r="C327" s="1207" t="str">
        <f>IF(B327="","",INDEX('Names And Totals'!$E$9:$E$108,MATCH('Head to Head'!B327,'Names And Totals'!$B$9:$B$108,0)))</f>
        <v/>
      </c>
      <c r="D327" s="1414" t="str">
        <f>IF(B327="","",IF(AA327="DQ","DQ",IF(AA327="TO","TO",IF(AA327="NV","NV",IF(AA327="","",RANK(AA327,$AA$12:$AA$507,0))))))</f>
        <v/>
      </c>
      <c r="E327" s="861" t="str">
        <f>IF(AB327="","",IF(AD327="DQ","DQ",IF(AB327="TO","TO",IF(Y327="","",RANK(AB327,$AB$12:$AB$507,0)))))</f>
        <v/>
      </c>
      <c r="F327" s="861" t="str">
        <f>IF(AC327="","",IF(AD327="DQ","DQ",IF(AC327="TO","TO",IF(Y327="","",RANK(AC327,$AC$12:$AC$507,0)))))</f>
        <v/>
      </c>
      <c r="G327" s="47" t="s">
        <v>7</v>
      </c>
      <c r="H327" s="243"/>
      <c r="I327" s="240"/>
      <c r="J327" s="244"/>
      <c r="K327" s="193" t="str">
        <f>IF($B$327="","",IF($H$327="TO","TO",IF(H327+I327+J327=0,"",(H327*60+I327+J327/100))))</f>
        <v/>
      </c>
      <c r="L327" s="60" t="str">
        <f>IF(B327="","",MAX(K327:K331)-MIN(K327:K331))</f>
        <v/>
      </c>
      <c r="M327" s="60" t="str">
        <f>IF(K327="","",ABS(K327-L328))</f>
        <v/>
      </c>
      <c r="N327" s="151" t="str">
        <f>IF(M327="","",RANK(M327,M327:M331))</f>
        <v/>
      </c>
      <c r="O327" s="60" t="str">
        <f>IF(K327="","",IF(N327=1,"",K327))</f>
        <v/>
      </c>
      <c r="P327" s="62" t="str">
        <f>IF(B327="","",MAX(O327:O331)-MIN(O327:O331))</f>
        <v/>
      </c>
      <c r="Q327" s="62" t="str">
        <f>IF(O327="","",ABS(O327-P328))</f>
        <v/>
      </c>
      <c r="R327" s="152" t="str">
        <f>IF(Q327="","",RANK(Q327,Q327:Q331))</f>
        <v/>
      </c>
      <c r="S327" s="62" t="str">
        <f>IF(Q327="","",IF(R327=1,"",K327))</f>
        <v/>
      </c>
      <c r="T327" s="63" t="str">
        <f>IF(B327="","",MAX(S327:S331)-MIN(S327:S331))</f>
        <v/>
      </c>
      <c r="U327" s="63" t="str">
        <f>IF(S327="","",ABS(S327-T328))</f>
        <v/>
      </c>
      <c r="V327" s="153" t="str">
        <f>IF(U327="","",RANK(U327,U327:U331))</f>
        <v/>
      </c>
      <c r="W327" s="63" t="str">
        <f>IF(V327="","",IF(V327=1,"",S327))</f>
        <v/>
      </c>
      <c r="X327" s="64" t="str">
        <f>IF(B327="","",MAX(W327:W331)-MIN(W327:W331))</f>
        <v/>
      </c>
      <c r="Y327" s="154" t="str">
        <f>IF(B327="","",K327)</f>
        <v/>
      </c>
      <c r="Z327" s="805" t="str">
        <f>IF(B327="","",IF(AD327="DQ","DQ",IF(K327="TO","TO",IF(K327="","",IF(K328="",Y327,IF(K329="",Y328,IF(K330="",Y329,IF(K331="",Y330,Y331))))))))</f>
        <v/>
      </c>
      <c r="AA327" s="1505" t="str">
        <f>IF(B327="","",IF(AD327="DQ","DQ",IF(Z327="TO","TO",IF(Z327="","",IF(Z327="NV","NV",IF((20-(Z327-$AA$3))&gt;0,(20-(Z327-$AA$3)),0))))))</f>
        <v/>
      </c>
      <c r="AB327" s="805" t="str">
        <f>IF(B327="","",IF(AA327="","",IF(C327="Female","",AA327)))</f>
        <v/>
      </c>
      <c r="AC327" s="805" t="str">
        <f>IF(B327="","",IF(AA327="","",IF(C327="Male","",AA327)))</f>
        <v/>
      </c>
      <c r="AD327" s="847"/>
    </row>
    <row r="328" spans="1:30" x14ac:dyDescent="0.2">
      <c r="A328" s="868"/>
      <c r="B328" s="1503"/>
      <c r="C328" s="1208"/>
      <c r="D328" s="1415"/>
      <c r="E328" s="862"/>
      <c r="F328" s="862"/>
      <c r="G328" s="16" t="s">
        <v>4</v>
      </c>
      <c r="H328" s="210"/>
      <c r="I328" s="211"/>
      <c r="J328" s="231"/>
      <c r="K328" s="171" t="str">
        <f t="shared" ref="K328:K331" si="250">IF($B$327="","",IF($H$327="TO","TO",IF(H328+I328+J328=0,"",(H328*60+I328+J328/100))))</f>
        <v/>
      </c>
      <c r="L328" s="52" t="str">
        <f>IF(B327="","",AVERAGE(K327:K331))</f>
        <v/>
      </c>
      <c r="M328" s="52" t="str">
        <f>IF(K328="","",ABS(K328-L328))</f>
        <v/>
      </c>
      <c r="N328" s="156" t="str">
        <f>IF(M328="","",RANK(M328,M327:M331))</f>
        <v/>
      </c>
      <c r="O328" s="157" t="str">
        <f t="shared" ref="O328:O331" si="251">IF(K328="","",IF(N328=1,"",K328))</f>
        <v/>
      </c>
      <c r="P328" s="53" t="str">
        <f>IF(B327="","",AVERAGE(O327:O331))</f>
        <v/>
      </c>
      <c r="Q328" s="53" t="str">
        <f>IF(O328="","",ABS(O328-P328))</f>
        <v/>
      </c>
      <c r="R328" s="158" t="str">
        <f>IF(Q328="","",RANK(Q328,Q327:Q331))</f>
        <v/>
      </c>
      <c r="S328" s="159" t="str">
        <f t="shared" ref="S328:S331" si="252">IF(Q328="","",IF(R328=1,"",K328))</f>
        <v/>
      </c>
      <c r="T328" s="54" t="str">
        <f>IF(B327="","",AVERAGE(S327:S331))</f>
        <v/>
      </c>
      <c r="U328" s="54" t="str">
        <f>IF(S328="","",ABS(S328-T328))</f>
        <v/>
      </c>
      <c r="V328" s="160" t="str">
        <f>IF(U328="","",RANK(U328,U327:U331))</f>
        <v/>
      </c>
      <c r="W328" s="161" t="str">
        <f t="shared" ref="W328:W331" si="253">IF(V328="","",IF(V328=1,"",S328))</f>
        <v/>
      </c>
      <c r="X328" s="55" t="str">
        <f>IF(B327="","",AVERAGE(W327:W331))</f>
        <v/>
      </c>
      <c r="Y328" s="162" t="str">
        <f>IF(B327="","",IF(L327&lt;0.5,L328,"NV"))</f>
        <v/>
      </c>
      <c r="Z328" s="806"/>
      <c r="AA328" s="1506"/>
      <c r="AB328" s="806"/>
      <c r="AC328" s="806"/>
      <c r="AD328" s="847"/>
    </row>
    <row r="329" spans="1:30" x14ac:dyDescent="0.2">
      <c r="A329" s="868"/>
      <c r="B329" s="1503"/>
      <c r="C329" s="1208"/>
      <c r="D329" s="1415"/>
      <c r="E329" s="862"/>
      <c r="F329" s="862"/>
      <c r="G329" s="16" t="s">
        <v>8</v>
      </c>
      <c r="H329" s="210"/>
      <c r="I329" s="211"/>
      <c r="J329" s="231"/>
      <c r="K329" s="171" t="str">
        <f t="shared" si="250"/>
        <v/>
      </c>
      <c r="L329" s="52"/>
      <c r="M329" s="52" t="str">
        <f>IF(K329="","",ABS(K329-L328))</f>
        <v/>
      </c>
      <c r="N329" s="156" t="str">
        <f>IF(M329="","",RANK(M329,M327:M331))</f>
        <v/>
      </c>
      <c r="O329" s="157" t="str">
        <f t="shared" si="251"/>
        <v/>
      </c>
      <c r="P329" s="53"/>
      <c r="Q329" s="53" t="str">
        <f>IF(O329="","",ABS(O329-P328))</f>
        <v/>
      </c>
      <c r="R329" s="158" t="str">
        <f>IF(Q329="","",RANK(Q329,Q327:Q331))</f>
        <v/>
      </c>
      <c r="S329" s="159" t="str">
        <f t="shared" si="252"/>
        <v/>
      </c>
      <c r="T329" s="54"/>
      <c r="U329" s="54" t="str">
        <f>IF(S329="","",ABS(S329-T328))</f>
        <v/>
      </c>
      <c r="V329" s="160" t="str">
        <f>IF(U329="","",RANK(U329,U327:U331))</f>
        <v/>
      </c>
      <c r="W329" s="161" t="str">
        <f t="shared" si="253"/>
        <v/>
      </c>
      <c r="X329" s="55"/>
      <c r="Y329" s="162" t="str">
        <f>IF(B327="","",IF(L327&lt;0.5,L328,IF(P327&lt;0.5,P328,"NV")))</f>
        <v/>
      </c>
      <c r="Z329" s="806"/>
      <c r="AA329" s="1506"/>
      <c r="AB329" s="806"/>
      <c r="AC329" s="806"/>
      <c r="AD329" s="847"/>
    </row>
    <row r="330" spans="1:30" x14ac:dyDescent="0.2">
      <c r="A330" s="868"/>
      <c r="B330" s="1503"/>
      <c r="C330" s="1208"/>
      <c r="D330" s="1415"/>
      <c r="E330" s="862"/>
      <c r="F330" s="862"/>
      <c r="G330" s="16" t="s">
        <v>5</v>
      </c>
      <c r="H330" s="210"/>
      <c r="I330" s="211"/>
      <c r="J330" s="231"/>
      <c r="K330" s="171" t="str">
        <f t="shared" si="250"/>
        <v/>
      </c>
      <c r="L330" s="52"/>
      <c r="M330" s="52" t="str">
        <f>IF(K330="","",ABS(K330-L328))</f>
        <v/>
      </c>
      <c r="N330" s="156" t="str">
        <f>IF(M330="","",RANK(M330,M327:M331))</f>
        <v/>
      </c>
      <c r="O330" s="157" t="str">
        <f t="shared" si="251"/>
        <v/>
      </c>
      <c r="P330" s="53"/>
      <c r="Q330" s="53" t="str">
        <f>IF(O330="","",ABS(O330-P328))</f>
        <v/>
      </c>
      <c r="R330" s="158" t="str">
        <f>IF(Q330="","",RANK(Q330,Q327:Q331))</f>
        <v/>
      </c>
      <c r="S330" s="159" t="str">
        <f t="shared" si="252"/>
        <v/>
      </c>
      <c r="T330" s="54"/>
      <c r="U330" s="54" t="str">
        <f>IF(S330="","",ABS(S330-T328))</f>
        <v/>
      </c>
      <c r="V330" s="160" t="str">
        <f>IF(U330="","",RANK(U330,U327:U331))</f>
        <v/>
      </c>
      <c r="W330" s="161" t="str">
        <f t="shared" si="253"/>
        <v/>
      </c>
      <c r="X330" s="55"/>
      <c r="Y330" s="162" t="str">
        <f>IF(B327="","",IF(P327=0,L328,IF(P327&lt;0.5,P328,IF(T327&lt;0.5,T328,"NV"))))</f>
        <v/>
      </c>
      <c r="Z330" s="806"/>
      <c r="AA330" s="1506"/>
      <c r="AB330" s="806"/>
      <c r="AC330" s="806"/>
      <c r="AD330" s="847"/>
    </row>
    <row r="331" spans="1:30" ht="16" thickBot="1" x14ac:dyDescent="0.25">
      <c r="A331" s="869"/>
      <c r="B331" s="1504"/>
      <c r="C331" s="1209"/>
      <c r="D331" s="1416"/>
      <c r="E331" s="863"/>
      <c r="F331" s="863"/>
      <c r="G331" s="46" t="s">
        <v>6</v>
      </c>
      <c r="H331" s="245"/>
      <c r="I331" s="246"/>
      <c r="J331" s="247"/>
      <c r="K331" s="194" t="str">
        <f t="shared" si="250"/>
        <v/>
      </c>
      <c r="L331" s="56"/>
      <c r="M331" s="56" t="str">
        <f>IF(K331="","",ABS(K331-L328))</f>
        <v/>
      </c>
      <c r="N331" s="164" t="str">
        <f>IF(M331="","",RANK(M331,M327:M331))</f>
        <v/>
      </c>
      <c r="O331" s="165" t="str">
        <f t="shared" si="251"/>
        <v/>
      </c>
      <c r="P331" s="57"/>
      <c r="Q331" s="57" t="str">
        <f>IF(O331="","",ABS(O331-P328))</f>
        <v/>
      </c>
      <c r="R331" s="166" t="str">
        <f>IF(Q331="","",RANK(Q331,Q327:Q331))</f>
        <v/>
      </c>
      <c r="S331" s="167" t="str">
        <f t="shared" si="252"/>
        <v/>
      </c>
      <c r="T331" s="58"/>
      <c r="U331" s="58" t="str">
        <f>IF(S331="","",ABS(S331-T328))</f>
        <v/>
      </c>
      <c r="V331" s="168" t="str">
        <f>IF(U331="","",RANK(U331,U327:U331))</f>
        <v/>
      </c>
      <c r="W331" s="169" t="str">
        <f t="shared" si="253"/>
        <v/>
      </c>
      <c r="X331" s="59"/>
      <c r="Y331" s="170" t="str">
        <f>IF(B327="","",IF(T327&lt;0.5,TRIMMEAN(K327:K331,0.4),IF(X327&lt;0.5,X328,"NV")))</f>
        <v/>
      </c>
      <c r="Z331" s="807"/>
      <c r="AA331" s="1507"/>
      <c r="AB331" s="807"/>
      <c r="AC331" s="807"/>
      <c r="AD331" s="847"/>
    </row>
    <row r="332" spans="1:30" x14ac:dyDescent="0.2">
      <c r="A332" s="1241" t="str">
        <f>IF(B332="","",INDEX('Names And Totals'!$A$9:$A$108,MATCH('Head to Head'!B332,'Names And Totals'!$B$9:$B$108,0)))</f>
        <v/>
      </c>
      <c r="B332" s="1496"/>
      <c r="C332" s="1215" t="str">
        <f>IF(B332="","",INDEX('Names And Totals'!$E$9:$E$108,MATCH('Head to Head'!B332,'Names And Totals'!$B$9:$B$108,0)))</f>
        <v/>
      </c>
      <c r="D332" s="1431" t="str">
        <f>IF(B332="","",IF(AA332="DQ","DQ",IF(AA332="TO","TO",IF(AA332="NV","NV",IF(AA332="","",RANK(AA332,$AA$12:$AA$507,0))))))</f>
        <v/>
      </c>
      <c r="E332" s="883" t="str">
        <f>IF(AB332="","",IF(AD332="DQ","DQ",IF(AB332="TO","TO",IF(Y332="","",RANK(AB332,$AB$12:$AB$507,0)))))</f>
        <v/>
      </c>
      <c r="F332" s="883" t="str">
        <f>IF(AC332="","",IF(AD332="DQ","DQ",IF(AC332="TO","TO",IF(Y332="","",RANK(AC332,$AC$12:$AC$507,0)))))</f>
        <v/>
      </c>
      <c r="G332" s="18" t="s">
        <v>7</v>
      </c>
      <c r="H332" s="235"/>
      <c r="I332" s="241"/>
      <c r="J332" s="236"/>
      <c r="K332" s="150" t="str">
        <f>IF($B$332="","",IF($H$332="TO","TO",IF(H332+I332+J332=0,"",(H332*60+I332+J332/100))))</f>
        <v/>
      </c>
      <c r="L332" s="60" t="str">
        <f>IF(B332="","",MAX(K332:K336)-MIN(K332:K336))</f>
        <v/>
      </c>
      <c r="M332" s="60" t="str">
        <f>IF(K332="","",ABS(K332-L333))</f>
        <v/>
      </c>
      <c r="N332" s="151" t="str">
        <f>IF(M332="","",RANK(M332,M332:M336))</f>
        <v/>
      </c>
      <c r="O332" s="60" t="str">
        <f>IF(K332="","",IF(N332=1,"",K332))</f>
        <v/>
      </c>
      <c r="P332" s="62" t="str">
        <f>IF(B332="","",MAX(O332:O336)-MIN(O332:O336))</f>
        <v/>
      </c>
      <c r="Q332" s="62" t="str">
        <f>IF(O332="","",ABS(O332-P333))</f>
        <v/>
      </c>
      <c r="R332" s="152" t="str">
        <f>IF(Q332="","",RANK(Q332,Q332:Q336))</f>
        <v/>
      </c>
      <c r="S332" s="62" t="str">
        <f>IF(Q332="","",IF(R332=1,"",K332))</f>
        <v/>
      </c>
      <c r="T332" s="63" t="str">
        <f>IF(B332="","",MAX(S332:S336)-MIN(S332:S336))</f>
        <v/>
      </c>
      <c r="U332" s="63" t="str">
        <f>IF(S332="","",ABS(S332-T333))</f>
        <v/>
      </c>
      <c r="V332" s="153" t="str">
        <f>IF(U332="","",RANK(U332,U332:U336))</f>
        <v/>
      </c>
      <c r="W332" s="63" t="str">
        <f>IF(V332="","",IF(V332=1,"",S332))</f>
        <v/>
      </c>
      <c r="X332" s="64" t="str">
        <f>IF(B332="","",MAX(W332:W336)-MIN(W332:W336))</f>
        <v/>
      </c>
      <c r="Y332" s="154" t="str">
        <f>IF(B332="","",K332)</f>
        <v/>
      </c>
      <c r="Z332" s="802" t="str">
        <f>IF(B332="","",IF(AD332="DQ","DQ",IF(K332="TO","TO",IF(K332="","",IF(K333="",Y332,IF(K334="",Y333,IF(K335="",Y334,IF(K336="",Y335,Y336))))))))</f>
        <v/>
      </c>
      <c r="AA332" s="1499" t="str">
        <f>IF(B332="","",IF(AD332="DQ","DQ",IF(Z332="TO","TO",IF(Z332="","",IF(Z332="NV","NV",IF((20-(Z332-$AA$3))&gt;0,(20-(Z332-$AA$3)),0))))))</f>
        <v/>
      </c>
      <c r="AB332" s="802" t="str">
        <f>IF(B332="","",IF(AA332="","",IF(C332="Female","",AA332)))</f>
        <v/>
      </c>
      <c r="AC332" s="802" t="str">
        <f>IF(B332="","",IF(AA332="","",IF(C332="Male","",AA332)))</f>
        <v/>
      </c>
      <c r="AD332" s="1018"/>
    </row>
    <row r="333" spans="1:30" x14ac:dyDescent="0.2">
      <c r="A333" s="871"/>
      <c r="B333" s="1497"/>
      <c r="C333" s="1216"/>
      <c r="D333" s="859"/>
      <c r="E333" s="884"/>
      <c r="F333" s="884"/>
      <c r="G333" s="13" t="s">
        <v>4</v>
      </c>
      <c r="H333" s="208"/>
      <c r="I333" s="209"/>
      <c r="J333" s="227"/>
      <c r="K333" s="155" t="str">
        <f t="shared" ref="K333:K336" si="254">IF($B$332="","",IF($H$332="TO","TO",IF(H333+I333+J333=0,"",(H333*60+I333+J333/100))))</f>
        <v/>
      </c>
      <c r="L333" s="52" t="str">
        <f>IF(B332="","",AVERAGE(K332:K336))</f>
        <v/>
      </c>
      <c r="M333" s="52" t="str">
        <f>IF(K333="","",ABS(K333-L333))</f>
        <v/>
      </c>
      <c r="N333" s="156" t="str">
        <f>IF(M333="","",RANK(M333,M332:M336))</f>
        <v/>
      </c>
      <c r="O333" s="157" t="str">
        <f t="shared" ref="O333:O336" si="255">IF(K333="","",IF(N333=1,"",K333))</f>
        <v/>
      </c>
      <c r="P333" s="53" t="str">
        <f>IF(B332="","",AVERAGE(O332:O336))</f>
        <v/>
      </c>
      <c r="Q333" s="53" t="str">
        <f>IF(O333="","",ABS(O333-P333))</f>
        <v/>
      </c>
      <c r="R333" s="158" t="str">
        <f>IF(Q333="","",RANK(Q333,Q332:Q336))</f>
        <v/>
      </c>
      <c r="S333" s="159" t="str">
        <f t="shared" ref="S333:S336" si="256">IF(Q333="","",IF(R333=1,"",K333))</f>
        <v/>
      </c>
      <c r="T333" s="54" t="str">
        <f>IF(B332="","",AVERAGE(S332:S336))</f>
        <v/>
      </c>
      <c r="U333" s="54" t="str">
        <f>IF(S333="","",ABS(S333-T333))</f>
        <v/>
      </c>
      <c r="V333" s="160" t="str">
        <f>IF(U333="","",RANK(U333,U332:U336))</f>
        <v/>
      </c>
      <c r="W333" s="161" t="str">
        <f t="shared" ref="W333:W336" si="257">IF(V333="","",IF(V333=1,"",S333))</f>
        <v/>
      </c>
      <c r="X333" s="55" t="str">
        <f>IF(B332="","",AVERAGE(W332:W336))</f>
        <v/>
      </c>
      <c r="Y333" s="162" t="str">
        <f>IF(B332="","",IF(L332&lt;0.5,L333,"NV"))</f>
        <v/>
      </c>
      <c r="Z333" s="803"/>
      <c r="AA333" s="1500"/>
      <c r="AB333" s="803"/>
      <c r="AC333" s="803"/>
      <c r="AD333" s="1019"/>
    </row>
    <row r="334" spans="1:30" x14ac:dyDescent="0.2">
      <c r="A334" s="871"/>
      <c r="B334" s="1497"/>
      <c r="C334" s="1216"/>
      <c r="D334" s="859"/>
      <c r="E334" s="884"/>
      <c r="F334" s="884"/>
      <c r="G334" s="13" t="s">
        <v>8</v>
      </c>
      <c r="H334" s="208"/>
      <c r="I334" s="209"/>
      <c r="J334" s="227"/>
      <c r="K334" s="155" t="str">
        <f t="shared" si="254"/>
        <v/>
      </c>
      <c r="L334" s="52"/>
      <c r="M334" s="52" t="str">
        <f>IF(K334="","",ABS(K334-L333))</f>
        <v/>
      </c>
      <c r="N334" s="156" t="str">
        <f>IF(M334="","",RANK(M334,M332:M336))</f>
        <v/>
      </c>
      <c r="O334" s="157" t="str">
        <f t="shared" si="255"/>
        <v/>
      </c>
      <c r="P334" s="53"/>
      <c r="Q334" s="53" t="str">
        <f>IF(O334="","",ABS(O334-P333))</f>
        <v/>
      </c>
      <c r="R334" s="158" t="str">
        <f>IF(Q334="","",RANK(Q334,Q332:Q336))</f>
        <v/>
      </c>
      <c r="S334" s="159" t="str">
        <f t="shared" si="256"/>
        <v/>
      </c>
      <c r="T334" s="54"/>
      <c r="U334" s="54" t="str">
        <f>IF(S334="","",ABS(S334-T333))</f>
        <v/>
      </c>
      <c r="V334" s="160" t="str">
        <f>IF(U334="","",RANK(U334,U332:U336))</f>
        <v/>
      </c>
      <c r="W334" s="161" t="str">
        <f t="shared" si="257"/>
        <v/>
      </c>
      <c r="X334" s="55"/>
      <c r="Y334" s="162" t="str">
        <f>IF(B332="","",IF(L332&lt;0.5,L333,IF(P332&lt;0.5,P333,"NV")))</f>
        <v/>
      </c>
      <c r="Z334" s="803"/>
      <c r="AA334" s="1500"/>
      <c r="AB334" s="803"/>
      <c r="AC334" s="803"/>
      <c r="AD334" s="1019"/>
    </row>
    <row r="335" spans="1:30" x14ac:dyDescent="0.2">
      <c r="A335" s="871"/>
      <c r="B335" s="1497"/>
      <c r="C335" s="1216"/>
      <c r="D335" s="859"/>
      <c r="E335" s="884"/>
      <c r="F335" s="884"/>
      <c r="G335" s="13" t="s">
        <v>5</v>
      </c>
      <c r="H335" s="208"/>
      <c r="I335" s="209"/>
      <c r="J335" s="227"/>
      <c r="K335" s="155" t="str">
        <f t="shared" si="254"/>
        <v/>
      </c>
      <c r="L335" s="52"/>
      <c r="M335" s="52" t="str">
        <f>IF(K335="","",ABS(K335-L333))</f>
        <v/>
      </c>
      <c r="N335" s="156" t="str">
        <f>IF(M335="","",RANK(M335,M332:M336))</f>
        <v/>
      </c>
      <c r="O335" s="157" t="str">
        <f t="shared" si="255"/>
        <v/>
      </c>
      <c r="P335" s="53"/>
      <c r="Q335" s="53" t="str">
        <f>IF(O335="","",ABS(O335-P333))</f>
        <v/>
      </c>
      <c r="R335" s="158" t="str">
        <f>IF(Q335="","",RANK(Q335,Q332:Q336))</f>
        <v/>
      </c>
      <c r="S335" s="159" t="str">
        <f t="shared" si="256"/>
        <v/>
      </c>
      <c r="T335" s="54"/>
      <c r="U335" s="54" t="str">
        <f>IF(S335="","",ABS(S335-T333))</f>
        <v/>
      </c>
      <c r="V335" s="160" t="str">
        <f>IF(U335="","",RANK(U335,U332:U336))</f>
        <v/>
      </c>
      <c r="W335" s="161" t="str">
        <f t="shared" si="257"/>
        <v/>
      </c>
      <c r="X335" s="55"/>
      <c r="Y335" s="162" t="str">
        <f>IF(B332="","",IF(P332=0,L333,IF(P332&lt;0.5,P333,IF(T332&lt;0.5,T333,"NV"))))</f>
        <v/>
      </c>
      <c r="Z335" s="803"/>
      <c r="AA335" s="1500"/>
      <c r="AB335" s="803"/>
      <c r="AC335" s="803"/>
      <c r="AD335" s="1019"/>
    </row>
    <row r="336" spans="1:30" ht="16" thickBot="1" x14ac:dyDescent="0.25">
      <c r="A336" s="879"/>
      <c r="B336" s="1498"/>
      <c r="C336" s="1217"/>
      <c r="D336" s="1419"/>
      <c r="E336" s="885"/>
      <c r="F336" s="885"/>
      <c r="G336" s="19" t="s">
        <v>6</v>
      </c>
      <c r="H336" s="212"/>
      <c r="I336" s="213"/>
      <c r="J336" s="242"/>
      <c r="K336" s="163" t="str">
        <f t="shared" si="254"/>
        <v/>
      </c>
      <c r="L336" s="56"/>
      <c r="M336" s="56" t="str">
        <f>IF(K336="","",ABS(K336-L333))</f>
        <v/>
      </c>
      <c r="N336" s="164" t="str">
        <f>IF(M336="","",RANK(M336,M332:M336))</f>
        <v/>
      </c>
      <c r="O336" s="165" t="str">
        <f t="shared" si="255"/>
        <v/>
      </c>
      <c r="P336" s="57"/>
      <c r="Q336" s="57" t="str">
        <f>IF(O336="","",ABS(O336-P333))</f>
        <v/>
      </c>
      <c r="R336" s="166" t="str">
        <f>IF(Q336="","",RANK(Q336,Q332:Q336))</f>
        <v/>
      </c>
      <c r="S336" s="167" t="str">
        <f t="shared" si="256"/>
        <v/>
      </c>
      <c r="T336" s="58"/>
      <c r="U336" s="58" t="str">
        <f>IF(S336="","",ABS(S336-T333))</f>
        <v/>
      </c>
      <c r="V336" s="168" t="str">
        <f>IF(U336="","",RANK(U336,U332:U336))</f>
        <v/>
      </c>
      <c r="W336" s="169" t="str">
        <f t="shared" si="257"/>
        <v/>
      </c>
      <c r="X336" s="59"/>
      <c r="Y336" s="170" t="str">
        <f>IF(B332="","",IF(T332&lt;0.5,TRIMMEAN(K332:K336,0.4),IF(X332&lt;0.5,X333,"NV")))</f>
        <v/>
      </c>
      <c r="Z336" s="804"/>
      <c r="AA336" s="1501"/>
      <c r="AB336" s="804"/>
      <c r="AC336" s="804"/>
      <c r="AD336" s="1020"/>
    </row>
    <row r="337" spans="1:30" x14ac:dyDescent="0.2">
      <c r="A337" s="867" t="str">
        <f>IF(B337="","",INDEX('Names And Totals'!$A$9:$A$108,MATCH('Head to Head'!B337,'Names And Totals'!$B$9:$B$108,0)))</f>
        <v/>
      </c>
      <c r="B337" s="1502"/>
      <c r="C337" s="1207" t="str">
        <f>IF(B337="","",INDEX('Names And Totals'!$E$9:$E$108,MATCH('Head to Head'!B337,'Names And Totals'!$B$9:$B$108,0)))</f>
        <v/>
      </c>
      <c r="D337" s="1414" t="str">
        <f>IF(B337="","",IF(AA337="DQ","DQ",IF(AA337="TO","TO",IF(AA337="NV","NV",IF(AA337="","",RANK(AA337,$AA$12:$AA$507,0))))))</f>
        <v/>
      </c>
      <c r="E337" s="861" t="str">
        <f>IF(AB337="","",IF(AD337="DQ","DQ",IF(AB337="TO","TO",IF(Y337="","",RANK(AB337,$AB$12:$AB$507,0)))))</f>
        <v/>
      </c>
      <c r="F337" s="861" t="str">
        <f>IF(AC337="","",IF(AD337="DQ","DQ",IF(AC337="TO","TO",IF(Y337="","",RANK(AC337,$AC$12:$AC$507,0)))))</f>
        <v/>
      </c>
      <c r="G337" s="47" t="s">
        <v>7</v>
      </c>
      <c r="H337" s="243"/>
      <c r="I337" s="240"/>
      <c r="J337" s="244"/>
      <c r="K337" s="193" t="str">
        <f>IF($B$337="","",IF($H$337="TO","TO",IF(H337+I337+J337=0,"",(H337*60+I337+J337/100))))</f>
        <v/>
      </c>
      <c r="L337" s="60" t="str">
        <f>IF(B337="","",MAX(K337:K341)-MIN(K337:K341))</f>
        <v/>
      </c>
      <c r="M337" s="60" t="str">
        <f>IF(K337="","",ABS(K337-L338))</f>
        <v/>
      </c>
      <c r="N337" s="151" t="str">
        <f>IF(M337="","",RANK(M337,M337:M341))</f>
        <v/>
      </c>
      <c r="O337" s="60" t="str">
        <f>IF(K337="","",IF(N337=1,"",K337))</f>
        <v/>
      </c>
      <c r="P337" s="62" t="str">
        <f>IF(B337="","",MAX(O337:O341)-MIN(O337:O341))</f>
        <v/>
      </c>
      <c r="Q337" s="62" t="str">
        <f>IF(O337="","",ABS(O337-P338))</f>
        <v/>
      </c>
      <c r="R337" s="152" t="str">
        <f>IF(Q337="","",RANK(Q337,Q337:Q341))</f>
        <v/>
      </c>
      <c r="S337" s="62" t="str">
        <f>IF(Q337="","",IF(R337=1,"",K337))</f>
        <v/>
      </c>
      <c r="T337" s="63" t="str">
        <f>IF(B337="","",MAX(S337:S341)-MIN(S337:S341))</f>
        <v/>
      </c>
      <c r="U337" s="63" t="str">
        <f>IF(S337="","",ABS(S337-T338))</f>
        <v/>
      </c>
      <c r="V337" s="153" t="str">
        <f>IF(U337="","",RANK(U337,U337:U341))</f>
        <v/>
      </c>
      <c r="W337" s="63" t="str">
        <f>IF(V337="","",IF(V337=1,"",S337))</f>
        <v/>
      </c>
      <c r="X337" s="64" t="str">
        <f>IF(B337="","",MAX(W337:W341)-MIN(W337:W341))</f>
        <v/>
      </c>
      <c r="Y337" s="154" t="str">
        <f>IF(B337="","",K337)</f>
        <v/>
      </c>
      <c r="Z337" s="805" t="str">
        <f>IF(B337="","",IF(AD337="DQ","DQ",IF(K337="TO","TO",IF(K337="","",IF(K338="",Y337,IF(K339="",Y338,IF(K340="",Y339,IF(K341="",Y340,Y341))))))))</f>
        <v/>
      </c>
      <c r="AA337" s="1505" t="str">
        <f>IF(B337="","",IF(AD337="DQ","DQ",IF(Z337="TO","TO",IF(Z337="","",IF(Z337="NV","NV",IF((20-(Z337-$AA$3))&gt;0,(20-(Z337-$AA$3)),0))))))</f>
        <v/>
      </c>
      <c r="AB337" s="805" t="str">
        <f>IF(B337="","",IF(AA337="","",IF(C337="Female","",AA337)))</f>
        <v/>
      </c>
      <c r="AC337" s="805" t="str">
        <f>IF(B337="","",IF(AA337="","",IF(C337="Male","",AA337)))</f>
        <v/>
      </c>
      <c r="AD337" s="847"/>
    </row>
    <row r="338" spans="1:30" x14ac:dyDescent="0.2">
      <c r="A338" s="868"/>
      <c r="B338" s="1503"/>
      <c r="C338" s="1208"/>
      <c r="D338" s="1415"/>
      <c r="E338" s="862"/>
      <c r="F338" s="862"/>
      <c r="G338" s="16" t="s">
        <v>4</v>
      </c>
      <c r="H338" s="210"/>
      <c r="I338" s="211"/>
      <c r="J338" s="231"/>
      <c r="K338" s="171" t="str">
        <f t="shared" ref="K338:K341" si="258">IF($B$337="","",IF($H$337="TO","TO",IF(H338+I338+J338=0,"",(H338*60+I338+J338/100))))</f>
        <v/>
      </c>
      <c r="L338" s="52" t="str">
        <f>IF(B337="","",AVERAGE(K337:K341))</f>
        <v/>
      </c>
      <c r="M338" s="52" t="str">
        <f>IF(K338="","",ABS(K338-L338))</f>
        <v/>
      </c>
      <c r="N338" s="156" t="str">
        <f>IF(M338="","",RANK(M338,M337:M341))</f>
        <v/>
      </c>
      <c r="O338" s="157" t="str">
        <f t="shared" ref="O338:O341" si="259">IF(K338="","",IF(N338=1,"",K338))</f>
        <v/>
      </c>
      <c r="P338" s="53" t="str">
        <f>IF(B337="","",AVERAGE(O337:O341))</f>
        <v/>
      </c>
      <c r="Q338" s="53" t="str">
        <f>IF(O338="","",ABS(O338-P338))</f>
        <v/>
      </c>
      <c r="R338" s="158" t="str">
        <f>IF(Q338="","",RANK(Q338,Q337:Q341))</f>
        <v/>
      </c>
      <c r="S338" s="159" t="str">
        <f t="shared" ref="S338:S341" si="260">IF(Q338="","",IF(R338=1,"",K338))</f>
        <v/>
      </c>
      <c r="T338" s="54" t="str">
        <f>IF(B337="","",AVERAGE(S337:S341))</f>
        <v/>
      </c>
      <c r="U338" s="54" t="str">
        <f>IF(S338="","",ABS(S338-T338))</f>
        <v/>
      </c>
      <c r="V338" s="160" t="str">
        <f>IF(U338="","",RANK(U338,U337:U341))</f>
        <v/>
      </c>
      <c r="W338" s="161" t="str">
        <f t="shared" ref="W338:W341" si="261">IF(V338="","",IF(V338=1,"",S338))</f>
        <v/>
      </c>
      <c r="X338" s="55" t="str">
        <f>IF(B337="","",AVERAGE(W337:W341))</f>
        <v/>
      </c>
      <c r="Y338" s="162" t="str">
        <f>IF(B337="","",IF(L337&lt;0.5,L338,"NV"))</f>
        <v/>
      </c>
      <c r="Z338" s="806"/>
      <c r="AA338" s="1506"/>
      <c r="AB338" s="806"/>
      <c r="AC338" s="806"/>
      <c r="AD338" s="847"/>
    </row>
    <row r="339" spans="1:30" x14ac:dyDescent="0.2">
      <c r="A339" s="868"/>
      <c r="B339" s="1503"/>
      <c r="C339" s="1208"/>
      <c r="D339" s="1415"/>
      <c r="E339" s="862"/>
      <c r="F339" s="862"/>
      <c r="G339" s="16" t="s">
        <v>8</v>
      </c>
      <c r="H339" s="210"/>
      <c r="I339" s="211"/>
      <c r="J339" s="231"/>
      <c r="K339" s="171" t="str">
        <f t="shared" si="258"/>
        <v/>
      </c>
      <c r="L339" s="52"/>
      <c r="M339" s="52" t="str">
        <f>IF(K339="","",ABS(K339-L338))</f>
        <v/>
      </c>
      <c r="N339" s="156" t="str">
        <f>IF(M339="","",RANK(M339,M337:M341))</f>
        <v/>
      </c>
      <c r="O339" s="157" t="str">
        <f t="shared" si="259"/>
        <v/>
      </c>
      <c r="P339" s="53"/>
      <c r="Q339" s="53" t="str">
        <f>IF(O339="","",ABS(O339-P338))</f>
        <v/>
      </c>
      <c r="R339" s="158" t="str">
        <f>IF(Q339="","",RANK(Q339,Q337:Q341))</f>
        <v/>
      </c>
      <c r="S339" s="159" t="str">
        <f t="shared" si="260"/>
        <v/>
      </c>
      <c r="T339" s="54"/>
      <c r="U339" s="54" t="str">
        <f>IF(S339="","",ABS(S339-T338))</f>
        <v/>
      </c>
      <c r="V339" s="160" t="str">
        <f>IF(U339="","",RANK(U339,U337:U341))</f>
        <v/>
      </c>
      <c r="W339" s="161" t="str">
        <f t="shared" si="261"/>
        <v/>
      </c>
      <c r="X339" s="55"/>
      <c r="Y339" s="162" t="str">
        <f>IF(B337="","",IF(L337&lt;0.5,L338,IF(P337&lt;0.5,P338,"NV")))</f>
        <v/>
      </c>
      <c r="Z339" s="806"/>
      <c r="AA339" s="1506"/>
      <c r="AB339" s="806"/>
      <c r="AC339" s="806"/>
      <c r="AD339" s="847"/>
    </row>
    <row r="340" spans="1:30" x14ac:dyDescent="0.2">
      <c r="A340" s="868"/>
      <c r="B340" s="1503"/>
      <c r="C340" s="1208"/>
      <c r="D340" s="1415"/>
      <c r="E340" s="862"/>
      <c r="F340" s="862"/>
      <c r="G340" s="16" t="s">
        <v>5</v>
      </c>
      <c r="H340" s="210"/>
      <c r="I340" s="211"/>
      <c r="J340" s="231"/>
      <c r="K340" s="171" t="str">
        <f t="shared" si="258"/>
        <v/>
      </c>
      <c r="L340" s="52"/>
      <c r="M340" s="52" t="str">
        <f>IF(K340="","",ABS(K340-L338))</f>
        <v/>
      </c>
      <c r="N340" s="156" t="str">
        <f>IF(M340="","",RANK(M340,M337:M341))</f>
        <v/>
      </c>
      <c r="O340" s="157" t="str">
        <f t="shared" si="259"/>
        <v/>
      </c>
      <c r="P340" s="53"/>
      <c r="Q340" s="53" t="str">
        <f>IF(O340="","",ABS(O340-P338))</f>
        <v/>
      </c>
      <c r="R340" s="158" t="str">
        <f>IF(Q340="","",RANK(Q340,Q337:Q341))</f>
        <v/>
      </c>
      <c r="S340" s="159" t="str">
        <f t="shared" si="260"/>
        <v/>
      </c>
      <c r="T340" s="54"/>
      <c r="U340" s="54" t="str">
        <f>IF(S340="","",ABS(S340-T338))</f>
        <v/>
      </c>
      <c r="V340" s="160" t="str">
        <f>IF(U340="","",RANK(U340,U337:U341))</f>
        <v/>
      </c>
      <c r="W340" s="161" t="str">
        <f t="shared" si="261"/>
        <v/>
      </c>
      <c r="X340" s="55"/>
      <c r="Y340" s="162" t="str">
        <f>IF(B337="","",IF(P337=0,L338,IF(P337&lt;0.5,P338,IF(T337&lt;0.5,T338,"NV"))))</f>
        <v/>
      </c>
      <c r="Z340" s="806"/>
      <c r="AA340" s="1506"/>
      <c r="AB340" s="806"/>
      <c r="AC340" s="806"/>
      <c r="AD340" s="847"/>
    </row>
    <row r="341" spans="1:30" ht="16" thickBot="1" x14ac:dyDescent="0.25">
      <c r="A341" s="869"/>
      <c r="B341" s="1504"/>
      <c r="C341" s="1209"/>
      <c r="D341" s="1416"/>
      <c r="E341" s="863"/>
      <c r="F341" s="863"/>
      <c r="G341" s="46" t="s">
        <v>6</v>
      </c>
      <c r="H341" s="245"/>
      <c r="I341" s="246"/>
      <c r="J341" s="247"/>
      <c r="K341" s="194" t="str">
        <f t="shared" si="258"/>
        <v/>
      </c>
      <c r="L341" s="56"/>
      <c r="M341" s="56" t="str">
        <f>IF(K341="","",ABS(K341-L338))</f>
        <v/>
      </c>
      <c r="N341" s="164" t="str">
        <f>IF(M341="","",RANK(M341,M337:M341))</f>
        <v/>
      </c>
      <c r="O341" s="165" t="str">
        <f t="shared" si="259"/>
        <v/>
      </c>
      <c r="P341" s="57"/>
      <c r="Q341" s="57" t="str">
        <f>IF(O341="","",ABS(O341-P338))</f>
        <v/>
      </c>
      <c r="R341" s="166" t="str">
        <f>IF(Q341="","",RANK(Q341,Q337:Q341))</f>
        <v/>
      </c>
      <c r="S341" s="167" t="str">
        <f t="shared" si="260"/>
        <v/>
      </c>
      <c r="T341" s="58"/>
      <c r="U341" s="58" t="str">
        <f>IF(S341="","",ABS(S341-T338))</f>
        <v/>
      </c>
      <c r="V341" s="168" t="str">
        <f>IF(U341="","",RANK(U341,U337:U341))</f>
        <v/>
      </c>
      <c r="W341" s="169" t="str">
        <f t="shared" si="261"/>
        <v/>
      </c>
      <c r="X341" s="59"/>
      <c r="Y341" s="170" t="str">
        <f>IF(B337="","",IF(T337&lt;0.5,TRIMMEAN(K337:K341,0.4),IF(X337&lt;0.5,X338,"NV")))</f>
        <v/>
      </c>
      <c r="Z341" s="807"/>
      <c r="AA341" s="1507"/>
      <c r="AB341" s="807"/>
      <c r="AC341" s="807"/>
      <c r="AD341" s="847"/>
    </row>
    <row r="342" spans="1:30" x14ac:dyDescent="0.2">
      <c r="A342" s="1241" t="str">
        <f>IF(B342="","",INDEX('Names And Totals'!$A$9:$A$108,MATCH('Head to Head'!B342,'Names And Totals'!$B$9:$B$108,0)))</f>
        <v/>
      </c>
      <c r="B342" s="1496"/>
      <c r="C342" s="1215" t="str">
        <f>IF(B342="","",INDEX('Names And Totals'!$E$9:$E$108,MATCH('Head to Head'!B342,'Names And Totals'!$B$9:$B$108,0)))</f>
        <v/>
      </c>
      <c r="D342" s="1431" t="str">
        <f>IF(B342="","",IF(AA342="DQ","DQ",IF(AA342="TO","TO",IF(AA342="NV","NV",IF(AA342="","",RANK(AA342,$AA$12:$AA$507,0))))))</f>
        <v/>
      </c>
      <c r="E342" s="883" t="str">
        <f>IF(AB342="","",IF(AD342="DQ","DQ",IF(AB342="TO","TO",IF(Y342="","",RANK(AB342,$AB$12:$AB$507,0)))))</f>
        <v/>
      </c>
      <c r="F342" s="883" t="str">
        <f>IF(AC342="","",IF(AD342="DQ","DQ",IF(AC342="TO","TO",IF(Y342="","",RANK(AC342,$AC$12:$AC$507,0)))))</f>
        <v/>
      </c>
      <c r="G342" s="18" t="s">
        <v>7</v>
      </c>
      <c r="H342" s="235"/>
      <c r="I342" s="241"/>
      <c r="J342" s="236"/>
      <c r="K342" s="150" t="str">
        <f>IF($B$342="","",IF($H$342="TO","TO",IF(H342+I342+J342=0,"",(H342*60+I342+J342/100))))</f>
        <v/>
      </c>
      <c r="L342" s="60" t="str">
        <f>IF(B342="","",MAX(K342:K346)-MIN(K342:K346))</f>
        <v/>
      </c>
      <c r="M342" s="60" t="str">
        <f>IF(K342="","",ABS(K342-L343))</f>
        <v/>
      </c>
      <c r="N342" s="151" t="str">
        <f>IF(M342="","",RANK(M342,M342:M346))</f>
        <v/>
      </c>
      <c r="O342" s="60" t="str">
        <f>IF(K342="","",IF(N342=1,"",K342))</f>
        <v/>
      </c>
      <c r="P342" s="62" t="str">
        <f>IF(B342="","",MAX(O342:O346)-MIN(O342:O346))</f>
        <v/>
      </c>
      <c r="Q342" s="62" t="str">
        <f>IF(O342="","",ABS(O342-P343))</f>
        <v/>
      </c>
      <c r="R342" s="152" t="str">
        <f>IF(Q342="","",RANK(Q342,Q342:Q346))</f>
        <v/>
      </c>
      <c r="S342" s="62" t="str">
        <f>IF(Q342="","",IF(R342=1,"",K342))</f>
        <v/>
      </c>
      <c r="T342" s="63" t="str">
        <f>IF(B342="","",MAX(S342:S346)-MIN(S342:S346))</f>
        <v/>
      </c>
      <c r="U342" s="63" t="str">
        <f>IF(S342="","",ABS(S342-T343))</f>
        <v/>
      </c>
      <c r="V342" s="153" t="str">
        <f>IF(U342="","",RANK(U342,U342:U346))</f>
        <v/>
      </c>
      <c r="W342" s="63" t="str">
        <f>IF(V342="","",IF(V342=1,"",S342))</f>
        <v/>
      </c>
      <c r="X342" s="64" t="str">
        <f>IF(B342="","",MAX(W342:W346)-MIN(W342:W346))</f>
        <v/>
      </c>
      <c r="Y342" s="154" t="str">
        <f>IF(B342="","",K342)</f>
        <v/>
      </c>
      <c r="Z342" s="802" t="str">
        <f>IF(B342="","",IF(AD342="DQ","DQ",IF(K342="TO","TO",IF(K342="","",IF(K343="",Y342,IF(K344="",Y343,IF(K345="",Y344,IF(K346="",Y345,Y346))))))))</f>
        <v/>
      </c>
      <c r="AA342" s="1499" t="str">
        <f>IF(B342="","",IF(AD342="DQ","DQ",IF(Z342="TO","TO",IF(Z342="","",IF(Z342="NV","NV",IF((20-(Z342-$AA$3))&gt;0,(20-(Z342-$AA$3)),0))))))</f>
        <v/>
      </c>
      <c r="AB342" s="802" t="str">
        <f>IF(B342="","",IF(AA342="","",IF(C342="Female","",AA342)))</f>
        <v/>
      </c>
      <c r="AC342" s="802" t="str">
        <f>IF(B342="","",IF(AA342="","",IF(C342="Male","",AA342)))</f>
        <v/>
      </c>
      <c r="AD342" s="1018"/>
    </row>
    <row r="343" spans="1:30" x14ac:dyDescent="0.2">
      <c r="A343" s="871"/>
      <c r="B343" s="1497"/>
      <c r="C343" s="1216"/>
      <c r="D343" s="859"/>
      <c r="E343" s="884"/>
      <c r="F343" s="884"/>
      <c r="G343" s="13" t="s">
        <v>4</v>
      </c>
      <c r="H343" s="208"/>
      <c r="I343" s="209"/>
      <c r="J343" s="227"/>
      <c r="K343" s="155" t="str">
        <f t="shared" ref="K343:K346" si="262">IF($B$342="","",IF($H$342="TO","TO",IF(H343+I343+J343=0,"",(H343*60+I343+J343/100))))</f>
        <v/>
      </c>
      <c r="L343" s="52" t="str">
        <f>IF(B342="","",AVERAGE(K342:K346))</f>
        <v/>
      </c>
      <c r="M343" s="52" t="str">
        <f>IF(K343="","",ABS(K343-L343))</f>
        <v/>
      </c>
      <c r="N343" s="156" t="str">
        <f>IF(M343="","",RANK(M343,M342:M346))</f>
        <v/>
      </c>
      <c r="O343" s="157" t="str">
        <f t="shared" ref="O343:O346" si="263">IF(K343="","",IF(N343=1,"",K343))</f>
        <v/>
      </c>
      <c r="P343" s="53" t="str">
        <f>IF(B342="","",AVERAGE(O342:O346))</f>
        <v/>
      </c>
      <c r="Q343" s="53" t="str">
        <f>IF(O343="","",ABS(O343-P343))</f>
        <v/>
      </c>
      <c r="R343" s="158" t="str">
        <f>IF(Q343="","",RANK(Q343,Q342:Q346))</f>
        <v/>
      </c>
      <c r="S343" s="159" t="str">
        <f t="shared" ref="S343:S346" si="264">IF(Q343="","",IF(R343=1,"",K343))</f>
        <v/>
      </c>
      <c r="T343" s="54" t="str">
        <f>IF(B342="","",AVERAGE(S342:S346))</f>
        <v/>
      </c>
      <c r="U343" s="54" t="str">
        <f>IF(S343="","",ABS(S343-T343))</f>
        <v/>
      </c>
      <c r="V343" s="160" t="str">
        <f>IF(U343="","",RANK(U343,U342:U346))</f>
        <v/>
      </c>
      <c r="W343" s="161" t="str">
        <f t="shared" ref="W343:W346" si="265">IF(V343="","",IF(V343=1,"",S343))</f>
        <v/>
      </c>
      <c r="X343" s="55" t="str">
        <f>IF(B342="","",AVERAGE(W342:W346))</f>
        <v/>
      </c>
      <c r="Y343" s="162" t="str">
        <f>IF(B342="","",IF(L342&lt;0.5,L343,"NV"))</f>
        <v/>
      </c>
      <c r="Z343" s="803"/>
      <c r="AA343" s="1500"/>
      <c r="AB343" s="803"/>
      <c r="AC343" s="803"/>
      <c r="AD343" s="1019"/>
    </row>
    <row r="344" spans="1:30" x14ac:dyDescent="0.2">
      <c r="A344" s="871"/>
      <c r="B344" s="1497"/>
      <c r="C344" s="1216"/>
      <c r="D344" s="859"/>
      <c r="E344" s="884"/>
      <c r="F344" s="884"/>
      <c r="G344" s="13" t="s">
        <v>8</v>
      </c>
      <c r="H344" s="208"/>
      <c r="I344" s="209"/>
      <c r="J344" s="227"/>
      <c r="K344" s="155" t="str">
        <f t="shared" si="262"/>
        <v/>
      </c>
      <c r="L344" s="52"/>
      <c r="M344" s="52" t="str">
        <f>IF(K344="","",ABS(K344-L343))</f>
        <v/>
      </c>
      <c r="N344" s="156" t="str">
        <f>IF(M344="","",RANK(M344,M342:M346))</f>
        <v/>
      </c>
      <c r="O344" s="157" t="str">
        <f t="shared" si="263"/>
        <v/>
      </c>
      <c r="P344" s="53"/>
      <c r="Q344" s="53" t="str">
        <f>IF(O344="","",ABS(O344-P343))</f>
        <v/>
      </c>
      <c r="R344" s="158" t="str">
        <f>IF(Q344="","",RANK(Q344,Q342:Q346))</f>
        <v/>
      </c>
      <c r="S344" s="159" t="str">
        <f t="shared" si="264"/>
        <v/>
      </c>
      <c r="T344" s="54"/>
      <c r="U344" s="54" t="str">
        <f>IF(S344="","",ABS(S344-T343))</f>
        <v/>
      </c>
      <c r="V344" s="160" t="str">
        <f>IF(U344="","",RANK(U344,U342:U346))</f>
        <v/>
      </c>
      <c r="W344" s="161" t="str">
        <f t="shared" si="265"/>
        <v/>
      </c>
      <c r="X344" s="55"/>
      <c r="Y344" s="162" t="str">
        <f>IF(B342="","",IF(L342&lt;0.5,L343,IF(P342&lt;0.5,P343,"NV")))</f>
        <v/>
      </c>
      <c r="Z344" s="803"/>
      <c r="AA344" s="1500"/>
      <c r="AB344" s="803"/>
      <c r="AC344" s="803"/>
      <c r="AD344" s="1019"/>
    </row>
    <row r="345" spans="1:30" x14ac:dyDescent="0.2">
      <c r="A345" s="871"/>
      <c r="B345" s="1497"/>
      <c r="C345" s="1216"/>
      <c r="D345" s="859"/>
      <c r="E345" s="884"/>
      <c r="F345" s="884"/>
      <c r="G345" s="13" t="s">
        <v>5</v>
      </c>
      <c r="H345" s="208"/>
      <c r="I345" s="209"/>
      <c r="J345" s="227"/>
      <c r="K345" s="155" t="str">
        <f t="shared" si="262"/>
        <v/>
      </c>
      <c r="L345" s="52"/>
      <c r="M345" s="52" t="str">
        <f>IF(K345="","",ABS(K345-L343))</f>
        <v/>
      </c>
      <c r="N345" s="156" t="str">
        <f>IF(M345="","",RANK(M345,M342:M346))</f>
        <v/>
      </c>
      <c r="O345" s="157" t="str">
        <f t="shared" si="263"/>
        <v/>
      </c>
      <c r="P345" s="53"/>
      <c r="Q345" s="53" t="str">
        <f>IF(O345="","",ABS(O345-P343))</f>
        <v/>
      </c>
      <c r="R345" s="158" t="str">
        <f>IF(Q345="","",RANK(Q345,Q342:Q346))</f>
        <v/>
      </c>
      <c r="S345" s="159" t="str">
        <f t="shared" si="264"/>
        <v/>
      </c>
      <c r="T345" s="54"/>
      <c r="U345" s="54" t="str">
        <f>IF(S345="","",ABS(S345-T343))</f>
        <v/>
      </c>
      <c r="V345" s="160" t="str">
        <f>IF(U345="","",RANK(U345,U342:U346))</f>
        <v/>
      </c>
      <c r="W345" s="161" t="str">
        <f t="shared" si="265"/>
        <v/>
      </c>
      <c r="X345" s="55"/>
      <c r="Y345" s="162" t="str">
        <f>IF(B342="","",IF(P342=0,L343,IF(P342&lt;0.5,P343,IF(T342&lt;0.5,T343,"NV"))))</f>
        <v/>
      </c>
      <c r="Z345" s="803"/>
      <c r="AA345" s="1500"/>
      <c r="AB345" s="803"/>
      <c r="AC345" s="803"/>
      <c r="AD345" s="1019"/>
    </row>
    <row r="346" spans="1:30" ht="16" thickBot="1" x14ac:dyDescent="0.25">
      <c r="A346" s="879"/>
      <c r="B346" s="1498"/>
      <c r="C346" s="1217"/>
      <c r="D346" s="1419"/>
      <c r="E346" s="885"/>
      <c r="F346" s="885"/>
      <c r="G346" s="19" t="s">
        <v>6</v>
      </c>
      <c r="H346" s="212"/>
      <c r="I346" s="213"/>
      <c r="J346" s="242"/>
      <c r="K346" s="163" t="str">
        <f t="shared" si="262"/>
        <v/>
      </c>
      <c r="L346" s="56"/>
      <c r="M346" s="56" t="str">
        <f>IF(K346="","",ABS(K346-L343))</f>
        <v/>
      </c>
      <c r="N346" s="164" t="str">
        <f>IF(M346="","",RANK(M346,M342:M346))</f>
        <v/>
      </c>
      <c r="O346" s="165" t="str">
        <f t="shared" si="263"/>
        <v/>
      </c>
      <c r="P346" s="57"/>
      <c r="Q346" s="57" t="str">
        <f>IF(O346="","",ABS(O346-P343))</f>
        <v/>
      </c>
      <c r="R346" s="166" t="str">
        <f>IF(Q346="","",RANK(Q346,Q342:Q346))</f>
        <v/>
      </c>
      <c r="S346" s="167" t="str">
        <f t="shared" si="264"/>
        <v/>
      </c>
      <c r="T346" s="58"/>
      <c r="U346" s="58" t="str">
        <f>IF(S346="","",ABS(S346-T343))</f>
        <v/>
      </c>
      <c r="V346" s="168" t="str">
        <f>IF(U346="","",RANK(U346,U342:U346))</f>
        <v/>
      </c>
      <c r="W346" s="169" t="str">
        <f t="shared" si="265"/>
        <v/>
      </c>
      <c r="X346" s="59"/>
      <c r="Y346" s="170" t="str">
        <f>IF(B342="","",IF(T342&lt;0.5,TRIMMEAN(K342:K346,0.4),IF(X342&lt;0.5,X343,"NV")))</f>
        <v/>
      </c>
      <c r="Z346" s="804"/>
      <c r="AA346" s="1501"/>
      <c r="AB346" s="804"/>
      <c r="AC346" s="804"/>
      <c r="AD346" s="1020"/>
    </row>
    <row r="347" spans="1:30" x14ac:dyDescent="0.2">
      <c r="A347" s="867" t="str">
        <f>IF(B347="","",INDEX('Names And Totals'!$A$9:$A$108,MATCH('Head to Head'!B347,'Names And Totals'!$B$9:$B$108,0)))</f>
        <v/>
      </c>
      <c r="B347" s="1502"/>
      <c r="C347" s="1207" t="str">
        <f>IF(B347="","",INDEX('Names And Totals'!$E$9:$E$108,MATCH('Head to Head'!B347,'Names And Totals'!$B$9:$B$108,0)))</f>
        <v/>
      </c>
      <c r="D347" s="1414" t="str">
        <f>IF(B347="","",IF(AA347="DQ","DQ",IF(AA347="TO","TO",IF(AA347="NV","NV",IF(AA347="","",RANK(AA347,$AA$12:$AA$507,0))))))</f>
        <v/>
      </c>
      <c r="E347" s="861" t="str">
        <f>IF(AB347="","",IF(AD347="DQ","DQ",IF(AB347="TO","TO",IF(Y347="","",RANK(AB347,$AB$12:$AB$507,0)))))</f>
        <v/>
      </c>
      <c r="F347" s="861" t="str">
        <f>IF(AC347="","",IF(AD347="DQ","DQ",IF(AC347="TO","TO",IF(Y347="","",RANK(AC347,$AC$12:$AC$507,0)))))</f>
        <v/>
      </c>
      <c r="G347" s="47" t="s">
        <v>7</v>
      </c>
      <c r="H347" s="243"/>
      <c r="I347" s="240"/>
      <c r="J347" s="244"/>
      <c r="K347" s="193" t="str">
        <f>IF($B$347="","",IF($H$347="TO","TO",IF(H347+I347+J347=0,"",(H347*60+I347+J347/100))))</f>
        <v/>
      </c>
      <c r="L347" s="60" t="str">
        <f>IF(B347="","",MAX(K347:K351)-MIN(K347:K351))</f>
        <v/>
      </c>
      <c r="M347" s="60" t="str">
        <f>IF(K347="","",ABS(K347-L348))</f>
        <v/>
      </c>
      <c r="N347" s="151" t="str">
        <f>IF(M347="","",RANK(M347,M347:M351))</f>
        <v/>
      </c>
      <c r="O347" s="60" t="str">
        <f>IF(K347="","",IF(N347=1,"",K347))</f>
        <v/>
      </c>
      <c r="P347" s="62" t="str">
        <f>IF(B347="","",MAX(O347:O351)-MIN(O347:O351))</f>
        <v/>
      </c>
      <c r="Q347" s="62" t="str">
        <f>IF(O347="","",ABS(O347-P348))</f>
        <v/>
      </c>
      <c r="R347" s="152" t="str">
        <f>IF(Q347="","",RANK(Q347,Q347:Q351))</f>
        <v/>
      </c>
      <c r="S347" s="62" t="str">
        <f>IF(Q347="","",IF(R347=1,"",K347))</f>
        <v/>
      </c>
      <c r="T347" s="63" t="str">
        <f>IF(B347="","",MAX(S347:S351)-MIN(S347:S351))</f>
        <v/>
      </c>
      <c r="U347" s="63" t="str">
        <f>IF(S347="","",ABS(S347-T348))</f>
        <v/>
      </c>
      <c r="V347" s="153" t="str">
        <f>IF(U347="","",RANK(U347,U347:U351))</f>
        <v/>
      </c>
      <c r="W347" s="63" t="str">
        <f>IF(V347="","",IF(V347=1,"",S347))</f>
        <v/>
      </c>
      <c r="X347" s="64" t="str">
        <f>IF(B347="","",MAX(W347:W351)-MIN(W347:W351))</f>
        <v/>
      </c>
      <c r="Y347" s="154" t="str">
        <f>IF(B347="","",K347)</f>
        <v/>
      </c>
      <c r="Z347" s="805" t="str">
        <f>IF(B347="","",IF(AD347="DQ","DQ",IF(K347="TO","TO",IF(K347="","",IF(K348="",Y347,IF(K349="",Y348,IF(K350="",Y349,IF(K351="",Y350,Y351))))))))</f>
        <v/>
      </c>
      <c r="AA347" s="1505" t="str">
        <f>IF(B347="","",IF(AD347="DQ","DQ",IF(Z347="TO","TO",IF(Z347="","",IF(Z347="NV","NV",IF((20-(Z347-$AA$3))&gt;0,(20-(Z347-$AA$3)),0))))))</f>
        <v/>
      </c>
      <c r="AB347" s="805" t="str">
        <f>IF(B347="","",IF(AA347="","",IF(C347="Female","",AA347)))</f>
        <v/>
      </c>
      <c r="AC347" s="805" t="str">
        <f>IF(B347="","",IF(AA347="","",IF(C347="Male","",AA347)))</f>
        <v/>
      </c>
      <c r="AD347" s="847"/>
    </row>
    <row r="348" spans="1:30" x14ac:dyDescent="0.2">
      <c r="A348" s="868"/>
      <c r="B348" s="1503"/>
      <c r="C348" s="1208"/>
      <c r="D348" s="1415"/>
      <c r="E348" s="862"/>
      <c r="F348" s="862"/>
      <c r="G348" s="16" t="s">
        <v>4</v>
      </c>
      <c r="H348" s="210"/>
      <c r="I348" s="211"/>
      <c r="J348" s="231"/>
      <c r="K348" s="171" t="str">
        <f t="shared" ref="K348:K351" si="266">IF($B$347="","",IF($H$347="TO","TO",IF(H348+I348+J348=0,"",(H348*60+I348+J348/100))))</f>
        <v/>
      </c>
      <c r="L348" s="52" t="str">
        <f>IF(B347="","",AVERAGE(K347:K351))</f>
        <v/>
      </c>
      <c r="M348" s="52" t="str">
        <f>IF(K348="","",ABS(K348-L348))</f>
        <v/>
      </c>
      <c r="N348" s="156" t="str">
        <f>IF(M348="","",RANK(M348,M347:M351))</f>
        <v/>
      </c>
      <c r="O348" s="157" t="str">
        <f t="shared" ref="O348:O351" si="267">IF(K348="","",IF(N348=1,"",K348))</f>
        <v/>
      </c>
      <c r="P348" s="53" t="str">
        <f>IF(B347="","",AVERAGE(O347:O351))</f>
        <v/>
      </c>
      <c r="Q348" s="53" t="str">
        <f>IF(O348="","",ABS(O348-P348))</f>
        <v/>
      </c>
      <c r="R348" s="158" t="str">
        <f>IF(Q348="","",RANK(Q348,Q347:Q351))</f>
        <v/>
      </c>
      <c r="S348" s="159" t="str">
        <f t="shared" ref="S348:S351" si="268">IF(Q348="","",IF(R348=1,"",K348))</f>
        <v/>
      </c>
      <c r="T348" s="54" t="str">
        <f>IF(B347="","",AVERAGE(S347:S351))</f>
        <v/>
      </c>
      <c r="U348" s="54" t="str">
        <f>IF(S348="","",ABS(S348-T348))</f>
        <v/>
      </c>
      <c r="V348" s="160" t="str">
        <f>IF(U348="","",RANK(U348,U347:U351))</f>
        <v/>
      </c>
      <c r="W348" s="161" t="str">
        <f t="shared" ref="W348:W351" si="269">IF(V348="","",IF(V348=1,"",S348))</f>
        <v/>
      </c>
      <c r="X348" s="55" t="str">
        <f>IF(B347="","",AVERAGE(W347:W351))</f>
        <v/>
      </c>
      <c r="Y348" s="162" t="str">
        <f>IF(B347="","",IF(L347&lt;0.5,L348,"NV"))</f>
        <v/>
      </c>
      <c r="Z348" s="806"/>
      <c r="AA348" s="1506"/>
      <c r="AB348" s="806"/>
      <c r="AC348" s="806"/>
      <c r="AD348" s="847"/>
    </row>
    <row r="349" spans="1:30" x14ac:dyDescent="0.2">
      <c r="A349" s="868"/>
      <c r="B349" s="1503"/>
      <c r="C349" s="1208"/>
      <c r="D349" s="1415"/>
      <c r="E349" s="862"/>
      <c r="F349" s="862"/>
      <c r="G349" s="16" t="s">
        <v>8</v>
      </c>
      <c r="H349" s="210"/>
      <c r="I349" s="211"/>
      <c r="J349" s="231"/>
      <c r="K349" s="171" t="str">
        <f t="shared" si="266"/>
        <v/>
      </c>
      <c r="L349" s="52"/>
      <c r="M349" s="52" t="str">
        <f>IF(K349="","",ABS(K349-L348))</f>
        <v/>
      </c>
      <c r="N349" s="156" t="str">
        <f>IF(M349="","",RANK(M349,M347:M351))</f>
        <v/>
      </c>
      <c r="O349" s="157" t="str">
        <f t="shared" si="267"/>
        <v/>
      </c>
      <c r="P349" s="53"/>
      <c r="Q349" s="53" t="str">
        <f>IF(O349="","",ABS(O349-P348))</f>
        <v/>
      </c>
      <c r="R349" s="158" t="str">
        <f>IF(Q349="","",RANK(Q349,Q347:Q351))</f>
        <v/>
      </c>
      <c r="S349" s="159" t="str">
        <f t="shared" si="268"/>
        <v/>
      </c>
      <c r="T349" s="54"/>
      <c r="U349" s="54" t="str">
        <f>IF(S349="","",ABS(S349-T348))</f>
        <v/>
      </c>
      <c r="V349" s="160" t="str">
        <f>IF(U349="","",RANK(U349,U347:U351))</f>
        <v/>
      </c>
      <c r="W349" s="161" t="str">
        <f t="shared" si="269"/>
        <v/>
      </c>
      <c r="X349" s="55"/>
      <c r="Y349" s="162" t="str">
        <f>IF(B347="","",IF(L347&lt;0.5,L348,IF(P347&lt;0.5,P348,"NV")))</f>
        <v/>
      </c>
      <c r="Z349" s="806"/>
      <c r="AA349" s="1506"/>
      <c r="AB349" s="806"/>
      <c r="AC349" s="806"/>
      <c r="AD349" s="847"/>
    </row>
    <row r="350" spans="1:30" x14ac:dyDescent="0.2">
      <c r="A350" s="868"/>
      <c r="B350" s="1503"/>
      <c r="C350" s="1208"/>
      <c r="D350" s="1415"/>
      <c r="E350" s="862"/>
      <c r="F350" s="862"/>
      <c r="G350" s="16" t="s">
        <v>5</v>
      </c>
      <c r="H350" s="210"/>
      <c r="I350" s="211"/>
      <c r="J350" s="231"/>
      <c r="K350" s="171" t="str">
        <f t="shared" si="266"/>
        <v/>
      </c>
      <c r="L350" s="52"/>
      <c r="M350" s="52" t="str">
        <f>IF(K350="","",ABS(K350-L348))</f>
        <v/>
      </c>
      <c r="N350" s="156" t="str">
        <f>IF(M350="","",RANK(M350,M347:M351))</f>
        <v/>
      </c>
      <c r="O350" s="157" t="str">
        <f t="shared" si="267"/>
        <v/>
      </c>
      <c r="P350" s="53"/>
      <c r="Q350" s="53" t="str">
        <f>IF(O350="","",ABS(O350-P348))</f>
        <v/>
      </c>
      <c r="R350" s="158" t="str">
        <f>IF(Q350="","",RANK(Q350,Q347:Q351))</f>
        <v/>
      </c>
      <c r="S350" s="159" t="str">
        <f t="shared" si="268"/>
        <v/>
      </c>
      <c r="T350" s="54"/>
      <c r="U350" s="54" t="str">
        <f>IF(S350="","",ABS(S350-T348))</f>
        <v/>
      </c>
      <c r="V350" s="160" t="str">
        <f>IF(U350="","",RANK(U350,U347:U351))</f>
        <v/>
      </c>
      <c r="W350" s="161" t="str">
        <f t="shared" si="269"/>
        <v/>
      </c>
      <c r="X350" s="55"/>
      <c r="Y350" s="162" t="str">
        <f>IF(B347="","",IF(P347=0,L348,IF(P347&lt;0.5,P348,IF(T347&lt;0.5,T348,"NV"))))</f>
        <v/>
      </c>
      <c r="Z350" s="806"/>
      <c r="AA350" s="1506"/>
      <c r="AB350" s="806"/>
      <c r="AC350" s="806"/>
      <c r="AD350" s="847"/>
    </row>
    <row r="351" spans="1:30" ht="16" thickBot="1" x14ac:dyDescent="0.25">
      <c r="A351" s="869"/>
      <c r="B351" s="1504"/>
      <c r="C351" s="1209"/>
      <c r="D351" s="1416"/>
      <c r="E351" s="863"/>
      <c r="F351" s="863"/>
      <c r="G351" s="46" t="s">
        <v>6</v>
      </c>
      <c r="H351" s="245"/>
      <c r="I351" s="246"/>
      <c r="J351" s="247"/>
      <c r="K351" s="194" t="str">
        <f t="shared" si="266"/>
        <v/>
      </c>
      <c r="L351" s="56"/>
      <c r="M351" s="56" t="str">
        <f>IF(K351="","",ABS(K351-L348))</f>
        <v/>
      </c>
      <c r="N351" s="164" t="str">
        <f>IF(M351="","",RANK(M351,M347:M351))</f>
        <v/>
      </c>
      <c r="O351" s="165" t="str">
        <f t="shared" si="267"/>
        <v/>
      </c>
      <c r="P351" s="57"/>
      <c r="Q351" s="57" t="str">
        <f>IF(O351="","",ABS(O351-P348))</f>
        <v/>
      </c>
      <c r="R351" s="166" t="str">
        <f>IF(Q351="","",RANK(Q351,Q347:Q351))</f>
        <v/>
      </c>
      <c r="S351" s="167" t="str">
        <f t="shared" si="268"/>
        <v/>
      </c>
      <c r="T351" s="58"/>
      <c r="U351" s="58" t="str">
        <f>IF(S351="","",ABS(S351-T348))</f>
        <v/>
      </c>
      <c r="V351" s="168" t="str">
        <f>IF(U351="","",RANK(U351,U347:U351))</f>
        <v/>
      </c>
      <c r="W351" s="169" t="str">
        <f t="shared" si="269"/>
        <v/>
      </c>
      <c r="X351" s="59"/>
      <c r="Y351" s="170" t="str">
        <f>IF(B347="","",IF(T347&lt;0.5,TRIMMEAN(K347:K351,0.4),IF(X347&lt;0.5,X348,"NV")))</f>
        <v/>
      </c>
      <c r="Z351" s="807"/>
      <c r="AA351" s="1507"/>
      <c r="AB351" s="807"/>
      <c r="AC351" s="807"/>
      <c r="AD351" s="847"/>
    </row>
    <row r="352" spans="1:30" x14ac:dyDescent="0.2">
      <c r="A352" s="1241" t="str">
        <f>IF(B352="","",INDEX('Names And Totals'!$A$9:$A$108,MATCH('Head to Head'!B352,'Names And Totals'!$B$9:$B$108,0)))</f>
        <v/>
      </c>
      <c r="B352" s="1496"/>
      <c r="C352" s="1215" t="str">
        <f>IF(B352="","",INDEX('Names And Totals'!$E$9:$E$108,MATCH('Head to Head'!B352,'Names And Totals'!$B$9:$B$108,0)))</f>
        <v/>
      </c>
      <c r="D352" s="1431" t="str">
        <f>IF(B352="","",IF(AA352="DQ","DQ",IF(AA352="TO","TO",IF(AA352="NV","NV",IF(AA352="","",RANK(AA352,$AA$12:$AA$507,0))))))</f>
        <v/>
      </c>
      <c r="E352" s="883" t="str">
        <f>IF(AB352="","",IF(AD352="DQ","DQ",IF(AB352="TO","TO",IF(Y352="","",RANK(AB352,$AB$12:$AB$507,0)))))</f>
        <v/>
      </c>
      <c r="F352" s="883" t="str">
        <f>IF(AC352="","",IF(AD352="DQ","DQ",IF(AC352="TO","TO",IF(Y352="","",RANK(AC352,$AC$12:$AC$507,0)))))</f>
        <v/>
      </c>
      <c r="G352" s="18" t="s">
        <v>7</v>
      </c>
      <c r="H352" s="235"/>
      <c r="I352" s="241"/>
      <c r="J352" s="236"/>
      <c r="K352" s="150" t="str">
        <f>IF($B$352="","",IF($H$352="TO","TO",IF(H352+I352+J352=0,"",(H352*60+I352+J352/100))))</f>
        <v/>
      </c>
      <c r="L352" s="60" t="str">
        <f>IF(B352="","",MAX(K352:K356)-MIN(K352:K356))</f>
        <v/>
      </c>
      <c r="M352" s="60" t="str">
        <f>IF(K352="","",ABS(K352-L353))</f>
        <v/>
      </c>
      <c r="N352" s="151" t="str">
        <f>IF(M352="","",RANK(M352,M352:M356))</f>
        <v/>
      </c>
      <c r="O352" s="60" t="str">
        <f>IF(K352="","",IF(N352=1,"",K352))</f>
        <v/>
      </c>
      <c r="P352" s="62" t="str">
        <f>IF(B352="","",MAX(O352:O356)-MIN(O352:O356))</f>
        <v/>
      </c>
      <c r="Q352" s="62" t="str">
        <f>IF(O352="","",ABS(O352-P353))</f>
        <v/>
      </c>
      <c r="R352" s="152" t="str">
        <f>IF(Q352="","",RANK(Q352,Q352:Q356))</f>
        <v/>
      </c>
      <c r="S352" s="62" t="str">
        <f>IF(Q352="","",IF(R352=1,"",K352))</f>
        <v/>
      </c>
      <c r="T352" s="63" t="str">
        <f>IF(B352="","",MAX(S352:S356)-MIN(S352:S356))</f>
        <v/>
      </c>
      <c r="U352" s="63" t="str">
        <f>IF(S352="","",ABS(S352-T353))</f>
        <v/>
      </c>
      <c r="V352" s="153" t="str">
        <f>IF(U352="","",RANK(U352,U352:U356))</f>
        <v/>
      </c>
      <c r="W352" s="63" t="str">
        <f>IF(V352="","",IF(V352=1,"",S352))</f>
        <v/>
      </c>
      <c r="X352" s="64" t="str">
        <f>IF(B352="","",MAX(W352:W356)-MIN(W352:W356))</f>
        <v/>
      </c>
      <c r="Y352" s="154" t="str">
        <f>IF(B352="","",K352)</f>
        <v/>
      </c>
      <c r="Z352" s="802" t="str">
        <f>IF(B352="","",IF(AD352="DQ","DQ",IF(K352="TO","TO",IF(K352="","",IF(K353="",Y352,IF(K354="",Y353,IF(K355="",Y354,IF(K356="",Y355,Y356))))))))</f>
        <v/>
      </c>
      <c r="AA352" s="1499" t="str">
        <f>IF(B352="","",IF(AD352="DQ","DQ",IF(Z352="TO","TO",IF(Z352="","",IF(Z352="NV","NV",IF((20-(Z352-$AA$3))&gt;0,(20-(Z352-$AA$3)),0))))))</f>
        <v/>
      </c>
      <c r="AB352" s="802" t="str">
        <f>IF(B352="","",IF(AA352="","",IF(C352="Female","",AA352)))</f>
        <v/>
      </c>
      <c r="AC352" s="802" t="str">
        <f>IF(B352="","",IF(AA352="","",IF(C352="Male","",AA352)))</f>
        <v/>
      </c>
      <c r="AD352" s="1018"/>
    </row>
    <row r="353" spans="1:30" x14ac:dyDescent="0.2">
      <c r="A353" s="871"/>
      <c r="B353" s="1497"/>
      <c r="C353" s="1216"/>
      <c r="D353" s="859"/>
      <c r="E353" s="884"/>
      <c r="F353" s="884"/>
      <c r="G353" s="13" t="s">
        <v>4</v>
      </c>
      <c r="H353" s="208"/>
      <c r="I353" s="209"/>
      <c r="J353" s="227"/>
      <c r="K353" s="155" t="str">
        <f t="shared" ref="K353:K356" si="270">IF($B$352="","",IF($H$352="TO","TO",IF(H353+I353+J353=0,"",(H353*60+I353+J353/100))))</f>
        <v/>
      </c>
      <c r="L353" s="52" t="str">
        <f>IF(B352="","",AVERAGE(K352:K356))</f>
        <v/>
      </c>
      <c r="M353" s="52" t="str">
        <f>IF(K353="","",ABS(K353-L353))</f>
        <v/>
      </c>
      <c r="N353" s="156" t="str">
        <f>IF(M353="","",RANK(M353,M352:M356))</f>
        <v/>
      </c>
      <c r="O353" s="157" t="str">
        <f t="shared" ref="O353:O356" si="271">IF(K353="","",IF(N353=1,"",K353))</f>
        <v/>
      </c>
      <c r="P353" s="53" t="str">
        <f>IF(B352="","",AVERAGE(O352:O356))</f>
        <v/>
      </c>
      <c r="Q353" s="53" t="str">
        <f>IF(O353="","",ABS(O353-P353))</f>
        <v/>
      </c>
      <c r="R353" s="158" t="str">
        <f>IF(Q353="","",RANK(Q353,Q352:Q356))</f>
        <v/>
      </c>
      <c r="S353" s="159" t="str">
        <f t="shared" ref="S353:S356" si="272">IF(Q353="","",IF(R353=1,"",K353))</f>
        <v/>
      </c>
      <c r="T353" s="54" t="str">
        <f>IF(B352="","",AVERAGE(S352:S356))</f>
        <v/>
      </c>
      <c r="U353" s="54" t="str">
        <f>IF(S353="","",ABS(S353-T353))</f>
        <v/>
      </c>
      <c r="V353" s="160" t="str">
        <f>IF(U353="","",RANK(U353,U352:U356))</f>
        <v/>
      </c>
      <c r="W353" s="161" t="str">
        <f t="shared" ref="W353:W356" si="273">IF(V353="","",IF(V353=1,"",S353))</f>
        <v/>
      </c>
      <c r="X353" s="55" t="str">
        <f>IF(B352="","",AVERAGE(W352:W356))</f>
        <v/>
      </c>
      <c r="Y353" s="162" t="str">
        <f>IF(B352="","",IF(L352&lt;0.5,L353,"NV"))</f>
        <v/>
      </c>
      <c r="Z353" s="803"/>
      <c r="AA353" s="1500"/>
      <c r="AB353" s="803"/>
      <c r="AC353" s="803"/>
      <c r="AD353" s="1019"/>
    </row>
    <row r="354" spans="1:30" x14ac:dyDescent="0.2">
      <c r="A354" s="871"/>
      <c r="B354" s="1497"/>
      <c r="C354" s="1216"/>
      <c r="D354" s="859"/>
      <c r="E354" s="884"/>
      <c r="F354" s="884"/>
      <c r="G354" s="13" t="s">
        <v>8</v>
      </c>
      <c r="H354" s="208"/>
      <c r="I354" s="209"/>
      <c r="J354" s="227"/>
      <c r="K354" s="155" t="str">
        <f t="shared" si="270"/>
        <v/>
      </c>
      <c r="L354" s="52"/>
      <c r="M354" s="52" t="str">
        <f>IF(K354="","",ABS(K354-L353))</f>
        <v/>
      </c>
      <c r="N354" s="156" t="str">
        <f>IF(M354="","",RANK(M354,M352:M356))</f>
        <v/>
      </c>
      <c r="O354" s="157" t="str">
        <f t="shared" si="271"/>
        <v/>
      </c>
      <c r="P354" s="53"/>
      <c r="Q354" s="53" t="str">
        <f>IF(O354="","",ABS(O354-P353))</f>
        <v/>
      </c>
      <c r="R354" s="158" t="str">
        <f>IF(Q354="","",RANK(Q354,Q352:Q356))</f>
        <v/>
      </c>
      <c r="S354" s="159" t="str">
        <f t="shared" si="272"/>
        <v/>
      </c>
      <c r="T354" s="54"/>
      <c r="U354" s="54" t="str">
        <f>IF(S354="","",ABS(S354-T353))</f>
        <v/>
      </c>
      <c r="V354" s="160" t="str">
        <f>IF(U354="","",RANK(U354,U352:U356))</f>
        <v/>
      </c>
      <c r="W354" s="161" t="str">
        <f t="shared" si="273"/>
        <v/>
      </c>
      <c r="X354" s="55"/>
      <c r="Y354" s="162" t="str">
        <f>IF(B352="","",IF(L352&lt;0.5,L353,IF(P352&lt;0.5,P353,"NV")))</f>
        <v/>
      </c>
      <c r="Z354" s="803"/>
      <c r="AA354" s="1500"/>
      <c r="AB354" s="803"/>
      <c r="AC354" s="803"/>
      <c r="AD354" s="1019"/>
    </row>
    <row r="355" spans="1:30" x14ac:dyDescent="0.2">
      <c r="A355" s="871"/>
      <c r="B355" s="1497"/>
      <c r="C355" s="1216"/>
      <c r="D355" s="859"/>
      <c r="E355" s="884"/>
      <c r="F355" s="884"/>
      <c r="G355" s="13" t="s">
        <v>5</v>
      </c>
      <c r="H355" s="208"/>
      <c r="I355" s="209"/>
      <c r="J355" s="227"/>
      <c r="K355" s="155" t="str">
        <f t="shared" si="270"/>
        <v/>
      </c>
      <c r="L355" s="52"/>
      <c r="M355" s="52" t="str">
        <f>IF(K355="","",ABS(K355-L353))</f>
        <v/>
      </c>
      <c r="N355" s="156" t="str">
        <f>IF(M355="","",RANK(M355,M352:M356))</f>
        <v/>
      </c>
      <c r="O355" s="157" t="str">
        <f t="shared" si="271"/>
        <v/>
      </c>
      <c r="P355" s="53"/>
      <c r="Q355" s="53" t="str">
        <f>IF(O355="","",ABS(O355-P353))</f>
        <v/>
      </c>
      <c r="R355" s="158" t="str">
        <f>IF(Q355="","",RANK(Q355,Q352:Q356))</f>
        <v/>
      </c>
      <c r="S355" s="159" t="str">
        <f t="shared" si="272"/>
        <v/>
      </c>
      <c r="T355" s="54"/>
      <c r="U355" s="54" t="str">
        <f>IF(S355="","",ABS(S355-T353))</f>
        <v/>
      </c>
      <c r="V355" s="160" t="str">
        <f>IF(U355="","",RANK(U355,U352:U356))</f>
        <v/>
      </c>
      <c r="W355" s="161" t="str">
        <f t="shared" si="273"/>
        <v/>
      </c>
      <c r="X355" s="55"/>
      <c r="Y355" s="162" t="str">
        <f>IF(B352="","",IF(P352=0,L353,IF(P352&lt;0.5,P353,IF(T352&lt;0.5,T353,"NV"))))</f>
        <v/>
      </c>
      <c r="Z355" s="803"/>
      <c r="AA355" s="1500"/>
      <c r="AB355" s="803"/>
      <c r="AC355" s="803"/>
      <c r="AD355" s="1019"/>
    </row>
    <row r="356" spans="1:30" ht="16" thickBot="1" x14ac:dyDescent="0.25">
      <c r="A356" s="879"/>
      <c r="B356" s="1498"/>
      <c r="C356" s="1217"/>
      <c r="D356" s="1419"/>
      <c r="E356" s="885"/>
      <c r="F356" s="885"/>
      <c r="G356" s="19" t="s">
        <v>6</v>
      </c>
      <c r="H356" s="212"/>
      <c r="I356" s="213"/>
      <c r="J356" s="242"/>
      <c r="K356" s="163" t="str">
        <f t="shared" si="270"/>
        <v/>
      </c>
      <c r="L356" s="56"/>
      <c r="M356" s="56" t="str">
        <f>IF(K356="","",ABS(K356-L353))</f>
        <v/>
      </c>
      <c r="N356" s="164" t="str">
        <f>IF(M356="","",RANK(M356,M352:M356))</f>
        <v/>
      </c>
      <c r="O356" s="165" t="str">
        <f t="shared" si="271"/>
        <v/>
      </c>
      <c r="P356" s="57"/>
      <c r="Q356" s="57" t="str">
        <f>IF(O356="","",ABS(O356-P353))</f>
        <v/>
      </c>
      <c r="R356" s="166" t="str">
        <f>IF(Q356="","",RANK(Q356,Q352:Q356))</f>
        <v/>
      </c>
      <c r="S356" s="167" t="str">
        <f t="shared" si="272"/>
        <v/>
      </c>
      <c r="T356" s="58"/>
      <c r="U356" s="58" t="str">
        <f>IF(S356="","",ABS(S356-T353))</f>
        <v/>
      </c>
      <c r="V356" s="168" t="str">
        <f>IF(U356="","",RANK(U356,U352:U356))</f>
        <v/>
      </c>
      <c r="W356" s="169" t="str">
        <f t="shared" si="273"/>
        <v/>
      </c>
      <c r="X356" s="59"/>
      <c r="Y356" s="170" t="str">
        <f>IF(B352="","",IF(T352&lt;0.5,TRIMMEAN(K352:K356,0.4),IF(X352&lt;0.5,X353,"NV")))</f>
        <v/>
      </c>
      <c r="Z356" s="804"/>
      <c r="AA356" s="1501"/>
      <c r="AB356" s="804"/>
      <c r="AC356" s="804"/>
      <c r="AD356" s="1020"/>
    </row>
    <row r="357" spans="1:30" x14ac:dyDescent="0.2">
      <c r="A357" s="867" t="str">
        <f>IF(B357="","",INDEX('Names And Totals'!$A$9:$A$108,MATCH('Head to Head'!B357,'Names And Totals'!$B$9:$B$108,0)))</f>
        <v/>
      </c>
      <c r="B357" s="1502"/>
      <c r="C357" s="1207" t="str">
        <f>IF(B357="","",INDEX('Names And Totals'!$E$9:$E$108,MATCH('Head to Head'!B357,'Names And Totals'!$B$9:$B$108,0)))</f>
        <v/>
      </c>
      <c r="D357" s="1414" t="str">
        <f>IF(B357="","",IF(AA357="DQ","DQ",IF(AA357="TO","TO",IF(AA357="NV","NV",IF(AA357="","",RANK(AA357,$AA$12:$AA$507,0))))))</f>
        <v/>
      </c>
      <c r="E357" s="861" t="str">
        <f>IF(AB357="","",IF(AD357="DQ","DQ",IF(AB357="TO","TO",IF(Y357="","",RANK(AB357,$AB$12:$AB$507,0)))))</f>
        <v/>
      </c>
      <c r="F357" s="861" t="str">
        <f>IF(AC357="","",IF(AD357="DQ","DQ",IF(AC357="TO","TO",IF(Y357="","",RANK(AC357,$AC$12:$AC$507,0)))))</f>
        <v/>
      </c>
      <c r="G357" s="47" t="s">
        <v>7</v>
      </c>
      <c r="H357" s="243"/>
      <c r="I357" s="240"/>
      <c r="J357" s="244"/>
      <c r="K357" s="193" t="str">
        <f>IF($B$357="","",IF($H$357="TO","TO",IF(H357+I357+J357=0,"",(H357*60+I357+J357/100))))</f>
        <v/>
      </c>
      <c r="L357" s="60" t="str">
        <f>IF(B357="","",MAX(K357:K361)-MIN(K357:K361))</f>
        <v/>
      </c>
      <c r="M357" s="60" t="str">
        <f>IF(K357="","",ABS(K357-L358))</f>
        <v/>
      </c>
      <c r="N357" s="151" t="str">
        <f>IF(M357="","",RANK(M357,M357:M361))</f>
        <v/>
      </c>
      <c r="O357" s="60" t="str">
        <f>IF(K357="","",IF(N357=1,"",K357))</f>
        <v/>
      </c>
      <c r="P357" s="62" t="str">
        <f>IF(B357="","",MAX(O357:O361)-MIN(O357:O361))</f>
        <v/>
      </c>
      <c r="Q357" s="62" t="str">
        <f>IF(O357="","",ABS(O357-P358))</f>
        <v/>
      </c>
      <c r="R357" s="152" t="str">
        <f>IF(Q357="","",RANK(Q357,Q357:Q361))</f>
        <v/>
      </c>
      <c r="S357" s="62" t="str">
        <f>IF(Q357="","",IF(R357=1,"",K357))</f>
        <v/>
      </c>
      <c r="T357" s="63" t="str">
        <f>IF(B357="","",MAX(S357:S361)-MIN(S357:S361))</f>
        <v/>
      </c>
      <c r="U357" s="63" t="str">
        <f>IF(S357="","",ABS(S357-T358))</f>
        <v/>
      </c>
      <c r="V357" s="153" t="str">
        <f>IF(U357="","",RANK(U357,U357:U361))</f>
        <v/>
      </c>
      <c r="W357" s="63" t="str">
        <f>IF(V357="","",IF(V357=1,"",S357))</f>
        <v/>
      </c>
      <c r="X357" s="64" t="str">
        <f>IF(B357="","",MAX(W357:W361)-MIN(W357:W361))</f>
        <v/>
      </c>
      <c r="Y357" s="154" t="str">
        <f>IF(B357="","",K357)</f>
        <v/>
      </c>
      <c r="Z357" s="805" t="str">
        <f>IF(B357="","",IF(AD357="DQ","DQ",IF(K357="TO","TO",IF(K357="","",IF(K358="",Y357,IF(K359="",Y358,IF(K360="",Y359,IF(K361="",Y360,Y361))))))))</f>
        <v/>
      </c>
      <c r="AA357" s="1505" t="str">
        <f>IF(B357="","",IF(AD357="DQ","DQ",IF(Z357="TO","TO",IF(Z357="","",IF(Z357="NV","NV",IF((20-(Z357-$AA$3))&gt;0,(20-(Z357-$AA$3)),0))))))</f>
        <v/>
      </c>
      <c r="AB357" s="805" t="str">
        <f>IF(B357="","",IF(AA357="","",IF(C357="Female","",AA357)))</f>
        <v/>
      </c>
      <c r="AC357" s="805" t="str">
        <f>IF(B357="","",IF(AA357="","",IF(C357="Male","",AA357)))</f>
        <v/>
      </c>
      <c r="AD357" s="847"/>
    </row>
    <row r="358" spans="1:30" x14ac:dyDescent="0.2">
      <c r="A358" s="868"/>
      <c r="B358" s="1503"/>
      <c r="C358" s="1208"/>
      <c r="D358" s="1415"/>
      <c r="E358" s="862"/>
      <c r="F358" s="862"/>
      <c r="G358" s="16" t="s">
        <v>4</v>
      </c>
      <c r="H358" s="210"/>
      <c r="I358" s="211"/>
      <c r="J358" s="231"/>
      <c r="K358" s="171" t="str">
        <f t="shared" ref="K358:K361" si="274">IF($B$357="","",IF($H$357="TO","TO",IF(H358+I358+J358=0,"",(H358*60+I358+J358/100))))</f>
        <v/>
      </c>
      <c r="L358" s="52" t="str">
        <f>IF(B357="","",AVERAGE(K357:K361))</f>
        <v/>
      </c>
      <c r="M358" s="52" t="str">
        <f>IF(K358="","",ABS(K358-L358))</f>
        <v/>
      </c>
      <c r="N358" s="156" t="str">
        <f>IF(M358="","",RANK(M358,M357:M361))</f>
        <v/>
      </c>
      <c r="O358" s="157" t="str">
        <f t="shared" ref="O358:O361" si="275">IF(K358="","",IF(N358=1,"",K358))</f>
        <v/>
      </c>
      <c r="P358" s="53" t="str">
        <f>IF(B357="","",AVERAGE(O357:O361))</f>
        <v/>
      </c>
      <c r="Q358" s="53" t="str">
        <f>IF(O358="","",ABS(O358-P358))</f>
        <v/>
      </c>
      <c r="R358" s="158" t="str">
        <f>IF(Q358="","",RANK(Q358,Q357:Q361))</f>
        <v/>
      </c>
      <c r="S358" s="159" t="str">
        <f t="shared" ref="S358:S361" si="276">IF(Q358="","",IF(R358=1,"",K358))</f>
        <v/>
      </c>
      <c r="T358" s="54" t="str">
        <f>IF(B357="","",AVERAGE(S357:S361))</f>
        <v/>
      </c>
      <c r="U358" s="54" t="str">
        <f>IF(S358="","",ABS(S358-T358))</f>
        <v/>
      </c>
      <c r="V358" s="160" t="str">
        <f>IF(U358="","",RANK(U358,U357:U361))</f>
        <v/>
      </c>
      <c r="W358" s="161" t="str">
        <f t="shared" ref="W358:W361" si="277">IF(V358="","",IF(V358=1,"",S358))</f>
        <v/>
      </c>
      <c r="X358" s="55" t="str">
        <f>IF(B357="","",AVERAGE(W357:W361))</f>
        <v/>
      </c>
      <c r="Y358" s="162" t="str">
        <f>IF(B357="","",IF(L357&lt;0.5,L358,"NV"))</f>
        <v/>
      </c>
      <c r="Z358" s="806"/>
      <c r="AA358" s="1506"/>
      <c r="AB358" s="806"/>
      <c r="AC358" s="806"/>
      <c r="AD358" s="847"/>
    </row>
    <row r="359" spans="1:30" x14ac:dyDescent="0.2">
      <c r="A359" s="868"/>
      <c r="B359" s="1503"/>
      <c r="C359" s="1208"/>
      <c r="D359" s="1415"/>
      <c r="E359" s="862"/>
      <c r="F359" s="862"/>
      <c r="G359" s="16" t="s">
        <v>8</v>
      </c>
      <c r="H359" s="210"/>
      <c r="I359" s="211"/>
      <c r="J359" s="231"/>
      <c r="K359" s="171" t="str">
        <f t="shared" si="274"/>
        <v/>
      </c>
      <c r="L359" s="52"/>
      <c r="M359" s="52" t="str">
        <f>IF(K359="","",ABS(K359-L358))</f>
        <v/>
      </c>
      <c r="N359" s="156" t="str">
        <f>IF(M359="","",RANK(M359,M357:M361))</f>
        <v/>
      </c>
      <c r="O359" s="157" t="str">
        <f t="shared" si="275"/>
        <v/>
      </c>
      <c r="P359" s="53"/>
      <c r="Q359" s="53" t="str">
        <f>IF(O359="","",ABS(O359-P358))</f>
        <v/>
      </c>
      <c r="R359" s="158" t="str">
        <f>IF(Q359="","",RANK(Q359,Q357:Q361))</f>
        <v/>
      </c>
      <c r="S359" s="159" t="str">
        <f t="shared" si="276"/>
        <v/>
      </c>
      <c r="T359" s="54"/>
      <c r="U359" s="54" t="str">
        <f>IF(S359="","",ABS(S359-T358))</f>
        <v/>
      </c>
      <c r="V359" s="160" t="str">
        <f>IF(U359="","",RANK(U359,U357:U361))</f>
        <v/>
      </c>
      <c r="W359" s="161" t="str">
        <f t="shared" si="277"/>
        <v/>
      </c>
      <c r="X359" s="55"/>
      <c r="Y359" s="162" t="str">
        <f>IF(B357="","",IF(L357&lt;0.5,L358,IF(P357&lt;0.5,P358,"NV")))</f>
        <v/>
      </c>
      <c r="Z359" s="806"/>
      <c r="AA359" s="1506"/>
      <c r="AB359" s="806"/>
      <c r="AC359" s="806"/>
      <c r="AD359" s="847"/>
    </row>
    <row r="360" spans="1:30" x14ac:dyDescent="0.2">
      <c r="A360" s="868"/>
      <c r="B360" s="1503"/>
      <c r="C360" s="1208"/>
      <c r="D360" s="1415"/>
      <c r="E360" s="862"/>
      <c r="F360" s="862"/>
      <c r="G360" s="16" t="s">
        <v>5</v>
      </c>
      <c r="H360" s="210"/>
      <c r="I360" s="211"/>
      <c r="J360" s="231"/>
      <c r="K360" s="171" t="str">
        <f t="shared" si="274"/>
        <v/>
      </c>
      <c r="L360" s="52"/>
      <c r="M360" s="52" t="str">
        <f>IF(K360="","",ABS(K360-L358))</f>
        <v/>
      </c>
      <c r="N360" s="156" t="str">
        <f>IF(M360="","",RANK(M360,M357:M361))</f>
        <v/>
      </c>
      <c r="O360" s="157" t="str">
        <f t="shared" si="275"/>
        <v/>
      </c>
      <c r="P360" s="53"/>
      <c r="Q360" s="53" t="str">
        <f>IF(O360="","",ABS(O360-P358))</f>
        <v/>
      </c>
      <c r="R360" s="158" t="str">
        <f>IF(Q360="","",RANK(Q360,Q357:Q361))</f>
        <v/>
      </c>
      <c r="S360" s="159" t="str">
        <f t="shared" si="276"/>
        <v/>
      </c>
      <c r="T360" s="54"/>
      <c r="U360" s="54" t="str">
        <f>IF(S360="","",ABS(S360-T358))</f>
        <v/>
      </c>
      <c r="V360" s="160" t="str">
        <f>IF(U360="","",RANK(U360,U357:U361))</f>
        <v/>
      </c>
      <c r="W360" s="161" t="str">
        <f t="shared" si="277"/>
        <v/>
      </c>
      <c r="X360" s="55"/>
      <c r="Y360" s="162" t="str">
        <f>IF(B357="","",IF(P357=0,L358,IF(P357&lt;0.5,P358,IF(T357&lt;0.5,T358,"NV"))))</f>
        <v/>
      </c>
      <c r="Z360" s="806"/>
      <c r="AA360" s="1506"/>
      <c r="AB360" s="806"/>
      <c r="AC360" s="806"/>
      <c r="AD360" s="847"/>
    </row>
    <row r="361" spans="1:30" ht="16" thickBot="1" x14ac:dyDescent="0.25">
      <c r="A361" s="869"/>
      <c r="B361" s="1504"/>
      <c r="C361" s="1209"/>
      <c r="D361" s="1416"/>
      <c r="E361" s="863"/>
      <c r="F361" s="863"/>
      <c r="G361" s="46" t="s">
        <v>6</v>
      </c>
      <c r="H361" s="245"/>
      <c r="I361" s="246"/>
      <c r="J361" s="247"/>
      <c r="K361" s="194" t="str">
        <f t="shared" si="274"/>
        <v/>
      </c>
      <c r="L361" s="56"/>
      <c r="M361" s="56" t="str">
        <f>IF(K361="","",ABS(K361-L358))</f>
        <v/>
      </c>
      <c r="N361" s="164" t="str">
        <f>IF(M361="","",RANK(M361,M357:M361))</f>
        <v/>
      </c>
      <c r="O361" s="165" t="str">
        <f t="shared" si="275"/>
        <v/>
      </c>
      <c r="P361" s="57"/>
      <c r="Q361" s="57" t="str">
        <f>IF(O361="","",ABS(O361-P358))</f>
        <v/>
      </c>
      <c r="R361" s="166" t="str">
        <f>IF(Q361="","",RANK(Q361,Q357:Q361))</f>
        <v/>
      </c>
      <c r="S361" s="167" t="str">
        <f t="shared" si="276"/>
        <v/>
      </c>
      <c r="T361" s="58"/>
      <c r="U361" s="58" t="str">
        <f>IF(S361="","",ABS(S361-T358))</f>
        <v/>
      </c>
      <c r="V361" s="168" t="str">
        <f>IF(U361="","",RANK(U361,U357:U361))</f>
        <v/>
      </c>
      <c r="W361" s="169" t="str">
        <f t="shared" si="277"/>
        <v/>
      </c>
      <c r="X361" s="59"/>
      <c r="Y361" s="170" t="str">
        <f>IF(B357="","",IF(T357&lt;0.5,TRIMMEAN(K357:K361,0.4),IF(X357&lt;0.5,X358,"NV")))</f>
        <v/>
      </c>
      <c r="Z361" s="807"/>
      <c r="AA361" s="1507"/>
      <c r="AB361" s="807"/>
      <c r="AC361" s="807"/>
      <c r="AD361" s="847"/>
    </row>
    <row r="362" spans="1:30" x14ac:dyDescent="0.2">
      <c r="A362" s="1241" t="str">
        <f>IF(B362="","",INDEX('Names And Totals'!$A$9:$A$108,MATCH('Head to Head'!B362,'Names And Totals'!$B$9:$B$108,0)))</f>
        <v/>
      </c>
      <c r="B362" s="1496"/>
      <c r="C362" s="1215" t="str">
        <f>IF(B362="","",INDEX('Names And Totals'!$E$9:$E$108,MATCH('Head to Head'!B362,'Names And Totals'!$B$9:$B$108,0)))</f>
        <v/>
      </c>
      <c r="D362" s="1431" t="str">
        <f>IF(B362="","",IF(AA362="DQ","DQ",IF(AA362="TO","TO",IF(AA362="NV","NV",IF(AA362="","",RANK(AA362,$AA$12:$AA$507,0))))))</f>
        <v/>
      </c>
      <c r="E362" s="883" t="str">
        <f>IF(AB362="","",IF(AD362="DQ","DQ",IF(AB362="TO","TO",IF(Y362="","",RANK(AB362,$AB$12:$AB$507,0)))))</f>
        <v/>
      </c>
      <c r="F362" s="883" t="str">
        <f>IF(AC362="","",IF(AD362="DQ","DQ",IF(AC362="TO","TO",IF(Y362="","",RANK(AC362,$AC$12:$AC$507,0)))))</f>
        <v/>
      </c>
      <c r="G362" s="18" t="s">
        <v>7</v>
      </c>
      <c r="H362" s="235"/>
      <c r="I362" s="241"/>
      <c r="J362" s="236"/>
      <c r="K362" s="150" t="str">
        <f>IF($B$362="","",IF($H$362="TO","TO",IF(H362+I362+J362=0,"",(H362*60+I362+J362/100))))</f>
        <v/>
      </c>
      <c r="L362" s="60" t="str">
        <f>IF(B362="","",MAX(K362:K366)-MIN(K362:K366))</f>
        <v/>
      </c>
      <c r="M362" s="60" t="str">
        <f>IF(K362="","",ABS(K362-L363))</f>
        <v/>
      </c>
      <c r="N362" s="151" t="str">
        <f>IF(M362="","",RANK(M362,M362:M366))</f>
        <v/>
      </c>
      <c r="O362" s="60" t="str">
        <f>IF(K362="","",IF(N362=1,"",K362))</f>
        <v/>
      </c>
      <c r="P362" s="62" t="str">
        <f>IF(B362="","",MAX(O362:O366)-MIN(O362:O366))</f>
        <v/>
      </c>
      <c r="Q362" s="62" t="str">
        <f>IF(O362="","",ABS(O362-P363))</f>
        <v/>
      </c>
      <c r="R362" s="152" t="str">
        <f>IF(Q362="","",RANK(Q362,Q362:Q366))</f>
        <v/>
      </c>
      <c r="S362" s="62" t="str">
        <f>IF(Q362="","",IF(R362=1,"",K362))</f>
        <v/>
      </c>
      <c r="T362" s="63" t="str">
        <f>IF(B362="","",MAX(S362:S366)-MIN(S362:S366))</f>
        <v/>
      </c>
      <c r="U362" s="63" t="str">
        <f>IF(S362="","",ABS(S362-T363))</f>
        <v/>
      </c>
      <c r="V362" s="153" t="str">
        <f>IF(U362="","",RANK(U362,U362:U366))</f>
        <v/>
      </c>
      <c r="W362" s="63" t="str">
        <f>IF(V362="","",IF(V362=1,"",S362))</f>
        <v/>
      </c>
      <c r="X362" s="64" t="str">
        <f>IF(B362="","",MAX(W362:W366)-MIN(W362:W366))</f>
        <v/>
      </c>
      <c r="Y362" s="154" t="str">
        <f>IF(B362="","",K362)</f>
        <v/>
      </c>
      <c r="Z362" s="802" t="str">
        <f>IF(B362="","",IF(AD362="DQ","DQ",IF(K362="TO","TO",IF(K362="","",IF(K363="",Y362,IF(K364="",Y363,IF(K365="",Y364,IF(K366="",Y365,Y366))))))))</f>
        <v/>
      </c>
      <c r="AA362" s="1499" t="str">
        <f>IF(B362="","",IF(AD362="DQ","DQ",IF(Z362="TO","TO",IF(Z362="","",IF(Z362="NV","NV",IF((20-(Z362-$AA$3))&gt;0,(20-(Z362-$AA$3)),0))))))</f>
        <v/>
      </c>
      <c r="AB362" s="802" t="str">
        <f>IF(B362="","",IF(AA362="","",IF(C362="Female","",AA362)))</f>
        <v/>
      </c>
      <c r="AC362" s="802" t="str">
        <f>IF(B362="","",IF(AA362="","",IF(C362="Male","",AA362)))</f>
        <v/>
      </c>
      <c r="AD362" s="1018"/>
    </row>
    <row r="363" spans="1:30" x14ac:dyDescent="0.2">
      <c r="A363" s="871"/>
      <c r="B363" s="1497"/>
      <c r="C363" s="1216"/>
      <c r="D363" s="859"/>
      <c r="E363" s="884"/>
      <c r="F363" s="884"/>
      <c r="G363" s="13" t="s">
        <v>4</v>
      </c>
      <c r="H363" s="208"/>
      <c r="I363" s="209"/>
      <c r="J363" s="227"/>
      <c r="K363" s="155" t="str">
        <f t="shared" ref="K363:K366" si="278">IF($B$362="","",IF($H$362="TO","TO",IF(H363+I363+J363=0,"",(H363*60+I363+J363/100))))</f>
        <v/>
      </c>
      <c r="L363" s="52" t="str">
        <f>IF(B362="","",AVERAGE(K362:K366))</f>
        <v/>
      </c>
      <c r="M363" s="52" t="str">
        <f>IF(K363="","",ABS(K363-L363))</f>
        <v/>
      </c>
      <c r="N363" s="156" t="str">
        <f>IF(M363="","",RANK(M363,M362:M366))</f>
        <v/>
      </c>
      <c r="O363" s="157" t="str">
        <f t="shared" ref="O363:O366" si="279">IF(K363="","",IF(N363=1,"",K363))</f>
        <v/>
      </c>
      <c r="P363" s="53" t="str">
        <f>IF(B362="","",AVERAGE(O362:O366))</f>
        <v/>
      </c>
      <c r="Q363" s="53" t="str">
        <f>IF(O363="","",ABS(O363-P363))</f>
        <v/>
      </c>
      <c r="R363" s="158" t="str">
        <f>IF(Q363="","",RANK(Q363,Q362:Q366))</f>
        <v/>
      </c>
      <c r="S363" s="159" t="str">
        <f t="shared" ref="S363:S366" si="280">IF(Q363="","",IF(R363=1,"",K363))</f>
        <v/>
      </c>
      <c r="T363" s="54" t="str">
        <f>IF(B362="","",AVERAGE(S362:S366))</f>
        <v/>
      </c>
      <c r="U363" s="54" t="str">
        <f>IF(S363="","",ABS(S363-T363))</f>
        <v/>
      </c>
      <c r="V363" s="160" t="str">
        <f>IF(U363="","",RANK(U363,U362:U366))</f>
        <v/>
      </c>
      <c r="W363" s="161" t="str">
        <f t="shared" ref="W363:W366" si="281">IF(V363="","",IF(V363=1,"",S363))</f>
        <v/>
      </c>
      <c r="X363" s="55" t="str">
        <f>IF(B362="","",AVERAGE(W362:W366))</f>
        <v/>
      </c>
      <c r="Y363" s="162" t="str">
        <f>IF(B362="","",IF(L362&lt;0.5,L363,"NV"))</f>
        <v/>
      </c>
      <c r="Z363" s="803"/>
      <c r="AA363" s="1500"/>
      <c r="AB363" s="803"/>
      <c r="AC363" s="803"/>
      <c r="AD363" s="1019"/>
    </row>
    <row r="364" spans="1:30" x14ac:dyDescent="0.2">
      <c r="A364" s="871"/>
      <c r="B364" s="1497"/>
      <c r="C364" s="1216"/>
      <c r="D364" s="859"/>
      <c r="E364" s="884"/>
      <c r="F364" s="884"/>
      <c r="G364" s="13" t="s">
        <v>8</v>
      </c>
      <c r="H364" s="208"/>
      <c r="I364" s="209"/>
      <c r="J364" s="227"/>
      <c r="K364" s="155" t="str">
        <f t="shared" si="278"/>
        <v/>
      </c>
      <c r="L364" s="52"/>
      <c r="M364" s="52" t="str">
        <f>IF(K364="","",ABS(K364-L363))</f>
        <v/>
      </c>
      <c r="N364" s="156" t="str">
        <f>IF(M364="","",RANK(M364,M362:M366))</f>
        <v/>
      </c>
      <c r="O364" s="157" t="str">
        <f t="shared" si="279"/>
        <v/>
      </c>
      <c r="P364" s="53"/>
      <c r="Q364" s="53" t="str">
        <f>IF(O364="","",ABS(O364-P363))</f>
        <v/>
      </c>
      <c r="R364" s="158" t="str">
        <f>IF(Q364="","",RANK(Q364,Q362:Q366))</f>
        <v/>
      </c>
      <c r="S364" s="159" t="str">
        <f t="shared" si="280"/>
        <v/>
      </c>
      <c r="T364" s="54"/>
      <c r="U364" s="54" t="str">
        <f>IF(S364="","",ABS(S364-T363))</f>
        <v/>
      </c>
      <c r="V364" s="160" t="str">
        <f>IF(U364="","",RANK(U364,U362:U366))</f>
        <v/>
      </c>
      <c r="W364" s="161" t="str">
        <f t="shared" si="281"/>
        <v/>
      </c>
      <c r="X364" s="55"/>
      <c r="Y364" s="162" t="str">
        <f>IF(B362="","",IF(L362&lt;0.5,L363,IF(P362&lt;0.5,P363,"NV")))</f>
        <v/>
      </c>
      <c r="Z364" s="803"/>
      <c r="AA364" s="1500"/>
      <c r="AB364" s="803"/>
      <c r="AC364" s="803"/>
      <c r="AD364" s="1019"/>
    </row>
    <row r="365" spans="1:30" x14ac:dyDescent="0.2">
      <c r="A365" s="871"/>
      <c r="B365" s="1497"/>
      <c r="C365" s="1216"/>
      <c r="D365" s="859"/>
      <c r="E365" s="884"/>
      <c r="F365" s="884"/>
      <c r="G365" s="13" t="s">
        <v>5</v>
      </c>
      <c r="H365" s="208"/>
      <c r="I365" s="209"/>
      <c r="J365" s="227"/>
      <c r="K365" s="155" t="str">
        <f t="shared" si="278"/>
        <v/>
      </c>
      <c r="L365" s="52"/>
      <c r="M365" s="52" t="str">
        <f>IF(K365="","",ABS(K365-L363))</f>
        <v/>
      </c>
      <c r="N365" s="156" t="str">
        <f>IF(M365="","",RANK(M365,M362:M366))</f>
        <v/>
      </c>
      <c r="O365" s="157" t="str">
        <f t="shared" si="279"/>
        <v/>
      </c>
      <c r="P365" s="53"/>
      <c r="Q365" s="53" t="str">
        <f>IF(O365="","",ABS(O365-P363))</f>
        <v/>
      </c>
      <c r="R365" s="158" t="str">
        <f>IF(Q365="","",RANK(Q365,Q362:Q366))</f>
        <v/>
      </c>
      <c r="S365" s="159" t="str">
        <f t="shared" si="280"/>
        <v/>
      </c>
      <c r="T365" s="54"/>
      <c r="U365" s="54" t="str">
        <f>IF(S365="","",ABS(S365-T363))</f>
        <v/>
      </c>
      <c r="V365" s="160" t="str">
        <f>IF(U365="","",RANK(U365,U362:U366))</f>
        <v/>
      </c>
      <c r="W365" s="161" t="str">
        <f t="shared" si="281"/>
        <v/>
      </c>
      <c r="X365" s="55"/>
      <c r="Y365" s="162" t="str">
        <f>IF(B362="","",IF(P362=0,L363,IF(P362&lt;0.5,P363,IF(T362&lt;0.5,T363,"NV"))))</f>
        <v/>
      </c>
      <c r="Z365" s="803"/>
      <c r="AA365" s="1500"/>
      <c r="AB365" s="803"/>
      <c r="AC365" s="803"/>
      <c r="AD365" s="1019"/>
    </row>
    <row r="366" spans="1:30" ht="16" thickBot="1" x14ac:dyDescent="0.25">
      <c r="A366" s="879"/>
      <c r="B366" s="1498"/>
      <c r="C366" s="1217"/>
      <c r="D366" s="1419"/>
      <c r="E366" s="885"/>
      <c r="F366" s="885"/>
      <c r="G366" s="19" t="s">
        <v>6</v>
      </c>
      <c r="H366" s="212"/>
      <c r="I366" s="213"/>
      <c r="J366" s="242"/>
      <c r="K366" s="163" t="str">
        <f t="shared" si="278"/>
        <v/>
      </c>
      <c r="L366" s="56"/>
      <c r="M366" s="56" t="str">
        <f>IF(K366="","",ABS(K366-L363))</f>
        <v/>
      </c>
      <c r="N366" s="164" t="str">
        <f>IF(M366="","",RANK(M366,M362:M366))</f>
        <v/>
      </c>
      <c r="O366" s="165" t="str">
        <f t="shared" si="279"/>
        <v/>
      </c>
      <c r="P366" s="57"/>
      <c r="Q366" s="57" t="str">
        <f>IF(O366="","",ABS(O366-P363))</f>
        <v/>
      </c>
      <c r="R366" s="166" t="str">
        <f>IF(Q366="","",RANK(Q366,Q362:Q366))</f>
        <v/>
      </c>
      <c r="S366" s="167" t="str">
        <f t="shared" si="280"/>
        <v/>
      </c>
      <c r="T366" s="58"/>
      <c r="U366" s="58" t="str">
        <f>IF(S366="","",ABS(S366-T363))</f>
        <v/>
      </c>
      <c r="V366" s="168" t="str">
        <f>IF(U366="","",RANK(U366,U362:U366))</f>
        <v/>
      </c>
      <c r="W366" s="169" t="str">
        <f t="shared" si="281"/>
        <v/>
      </c>
      <c r="X366" s="59"/>
      <c r="Y366" s="170" t="str">
        <f>IF(B362="","",IF(T362&lt;0.5,TRIMMEAN(K362:K366,0.4),IF(X362&lt;0.5,X363,"NV")))</f>
        <v/>
      </c>
      <c r="Z366" s="804"/>
      <c r="AA366" s="1501"/>
      <c r="AB366" s="804"/>
      <c r="AC366" s="804"/>
      <c r="AD366" s="1020"/>
    </row>
    <row r="367" spans="1:30" x14ac:dyDescent="0.2">
      <c r="A367" s="867" t="str">
        <f>IF(B367="","",INDEX('Names And Totals'!$A$9:$A$108,MATCH('Head to Head'!B367,'Names And Totals'!$B$9:$B$108,0)))</f>
        <v/>
      </c>
      <c r="B367" s="1502"/>
      <c r="C367" s="1207" t="str">
        <f>IF(B367="","",INDEX('Names And Totals'!$E$9:$E$108,MATCH('Head to Head'!B367,'Names And Totals'!$B$9:$B$108,0)))</f>
        <v/>
      </c>
      <c r="D367" s="1414" t="str">
        <f>IF(B367="","",IF(AA367="DQ","DQ",IF(AA367="TO","TO",IF(AA367="NV","NV",IF(AA367="","",RANK(AA367,$AA$12:$AA$507,0))))))</f>
        <v/>
      </c>
      <c r="E367" s="861" t="str">
        <f>IF(AB367="","",IF(AD367="DQ","DQ",IF(AB367="TO","TO",IF(Y367="","",RANK(AB367,$AB$12:$AB$507,0)))))</f>
        <v/>
      </c>
      <c r="F367" s="861" t="str">
        <f>IF(AC367="","",IF(AD367="DQ","DQ",IF(AC367="TO","TO",IF(Y367="","",RANK(AC367,$AC$12:$AC$507,0)))))</f>
        <v/>
      </c>
      <c r="G367" s="47" t="s">
        <v>7</v>
      </c>
      <c r="H367" s="243"/>
      <c r="I367" s="240"/>
      <c r="J367" s="244"/>
      <c r="K367" s="193" t="str">
        <f>IF($B$367="","",IF($H$367="TO","TO",IF(H367+I367+J367=0,"",(H367*60+I367+J367/100))))</f>
        <v/>
      </c>
      <c r="L367" s="60" t="str">
        <f>IF(B367="","",MAX(K367:K371)-MIN(K367:K371))</f>
        <v/>
      </c>
      <c r="M367" s="60" t="str">
        <f>IF(K367="","",ABS(K367-L368))</f>
        <v/>
      </c>
      <c r="N367" s="151" t="str">
        <f>IF(M367="","",RANK(M367,M367:M371))</f>
        <v/>
      </c>
      <c r="O367" s="60" t="str">
        <f>IF(K367="","",IF(N367=1,"",K367))</f>
        <v/>
      </c>
      <c r="P367" s="62" t="str">
        <f>IF(B367="","",MAX(O367:O371)-MIN(O367:O371))</f>
        <v/>
      </c>
      <c r="Q367" s="62" t="str">
        <f>IF(O367="","",ABS(O367-P368))</f>
        <v/>
      </c>
      <c r="R367" s="152" t="str">
        <f>IF(Q367="","",RANK(Q367,Q367:Q371))</f>
        <v/>
      </c>
      <c r="S367" s="62" t="str">
        <f>IF(Q367="","",IF(R367=1,"",K367))</f>
        <v/>
      </c>
      <c r="T367" s="63" t="str">
        <f>IF(B367="","",MAX(S367:S371)-MIN(S367:S371))</f>
        <v/>
      </c>
      <c r="U367" s="63" t="str">
        <f>IF(S367="","",ABS(S367-T368))</f>
        <v/>
      </c>
      <c r="V367" s="153" t="str">
        <f>IF(U367="","",RANK(U367,U367:U371))</f>
        <v/>
      </c>
      <c r="W367" s="63" t="str">
        <f>IF(V367="","",IF(V367=1,"",S367))</f>
        <v/>
      </c>
      <c r="X367" s="64" t="str">
        <f>IF(B367="","",MAX(W367:W371)-MIN(W367:W371))</f>
        <v/>
      </c>
      <c r="Y367" s="154" t="str">
        <f>IF(B367="","",K367)</f>
        <v/>
      </c>
      <c r="Z367" s="805" t="str">
        <f>IF(B367="","",IF(AD367="DQ","DQ",IF(K367="TO","TO",IF(K367="","",IF(K368="",Y367,IF(K369="",Y368,IF(K370="",Y369,IF(K371="",Y370,Y371))))))))</f>
        <v/>
      </c>
      <c r="AA367" s="1505" t="str">
        <f>IF(B367="","",IF(AD367="DQ","DQ",IF(Z367="TO","TO",IF(Z367="","",IF(Z367="NV","NV",IF((20-(Z367-$AA$3))&gt;0,(20-(Z367-$AA$3)),0))))))</f>
        <v/>
      </c>
      <c r="AB367" s="805" t="str">
        <f>IF(B367="","",IF(AA367="","",IF(C367="Female","",AA367)))</f>
        <v/>
      </c>
      <c r="AC367" s="805" t="str">
        <f>IF(B367="","",IF(AA367="","",IF(C367="Male","",AA367)))</f>
        <v/>
      </c>
      <c r="AD367" s="847"/>
    </row>
    <row r="368" spans="1:30" x14ac:dyDescent="0.2">
      <c r="A368" s="868"/>
      <c r="B368" s="1503"/>
      <c r="C368" s="1208"/>
      <c r="D368" s="1415"/>
      <c r="E368" s="862"/>
      <c r="F368" s="862"/>
      <c r="G368" s="16" t="s">
        <v>4</v>
      </c>
      <c r="H368" s="210"/>
      <c r="I368" s="211"/>
      <c r="J368" s="231"/>
      <c r="K368" s="171" t="str">
        <f t="shared" ref="K368:K371" si="282">IF($B$367="","",IF($H$367="TO","TO",IF(H368+I368+J368=0,"",(H368*60+I368+J368/100))))</f>
        <v/>
      </c>
      <c r="L368" s="52" t="str">
        <f>IF(B367="","",AVERAGE(K367:K371))</f>
        <v/>
      </c>
      <c r="M368" s="52" t="str">
        <f>IF(K368="","",ABS(K368-L368))</f>
        <v/>
      </c>
      <c r="N368" s="156" t="str">
        <f>IF(M368="","",RANK(M368,M367:M371))</f>
        <v/>
      </c>
      <c r="O368" s="157" t="str">
        <f t="shared" ref="O368:O371" si="283">IF(K368="","",IF(N368=1,"",K368))</f>
        <v/>
      </c>
      <c r="P368" s="53" t="str">
        <f>IF(B367="","",AVERAGE(O367:O371))</f>
        <v/>
      </c>
      <c r="Q368" s="53" t="str">
        <f>IF(O368="","",ABS(O368-P368))</f>
        <v/>
      </c>
      <c r="R368" s="158" t="str">
        <f>IF(Q368="","",RANK(Q368,Q367:Q371))</f>
        <v/>
      </c>
      <c r="S368" s="159" t="str">
        <f t="shared" ref="S368:S371" si="284">IF(Q368="","",IF(R368=1,"",K368))</f>
        <v/>
      </c>
      <c r="T368" s="54" t="str">
        <f>IF(B367="","",AVERAGE(S367:S371))</f>
        <v/>
      </c>
      <c r="U368" s="54" t="str">
        <f>IF(S368="","",ABS(S368-T368))</f>
        <v/>
      </c>
      <c r="V368" s="160" t="str">
        <f>IF(U368="","",RANK(U368,U367:U371))</f>
        <v/>
      </c>
      <c r="W368" s="161" t="str">
        <f t="shared" ref="W368:W371" si="285">IF(V368="","",IF(V368=1,"",S368))</f>
        <v/>
      </c>
      <c r="X368" s="55" t="str">
        <f>IF(B367="","",AVERAGE(W367:W371))</f>
        <v/>
      </c>
      <c r="Y368" s="162" t="str">
        <f>IF(B367="","",IF(L367&lt;0.5,L368,"NV"))</f>
        <v/>
      </c>
      <c r="Z368" s="806"/>
      <c r="AA368" s="1506"/>
      <c r="AB368" s="806"/>
      <c r="AC368" s="806"/>
      <c r="AD368" s="847"/>
    </row>
    <row r="369" spans="1:30" x14ac:dyDescent="0.2">
      <c r="A369" s="868"/>
      <c r="B369" s="1503"/>
      <c r="C369" s="1208"/>
      <c r="D369" s="1415"/>
      <c r="E369" s="862"/>
      <c r="F369" s="862"/>
      <c r="G369" s="16" t="s">
        <v>8</v>
      </c>
      <c r="H369" s="210"/>
      <c r="I369" s="211"/>
      <c r="J369" s="231"/>
      <c r="K369" s="171" t="str">
        <f t="shared" si="282"/>
        <v/>
      </c>
      <c r="L369" s="52"/>
      <c r="M369" s="52" t="str">
        <f>IF(K369="","",ABS(K369-L368))</f>
        <v/>
      </c>
      <c r="N369" s="156" t="str">
        <f>IF(M369="","",RANK(M369,M367:M371))</f>
        <v/>
      </c>
      <c r="O369" s="157" t="str">
        <f t="shared" si="283"/>
        <v/>
      </c>
      <c r="P369" s="53"/>
      <c r="Q369" s="53" t="str">
        <f>IF(O369="","",ABS(O369-P368))</f>
        <v/>
      </c>
      <c r="R369" s="158" t="str">
        <f>IF(Q369="","",RANK(Q369,Q367:Q371))</f>
        <v/>
      </c>
      <c r="S369" s="159" t="str">
        <f t="shared" si="284"/>
        <v/>
      </c>
      <c r="T369" s="54"/>
      <c r="U369" s="54" t="str">
        <f>IF(S369="","",ABS(S369-T368))</f>
        <v/>
      </c>
      <c r="V369" s="160" t="str">
        <f>IF(U369="","",RANK(U369,U367:U371))</f>
        <v/>
      </c>
      <c r="W369" s="161" t="str">
        <f t="shared" si="285"/>
        <v/>
      </c>
      <c r="X369" s="55"/>
      <c r="Y369" s="162" t="str">
        <f>IF(B367="","",IF(L367&lt;0.5,L368,IF(P367&lt;0.5,P368,"NV")))</f>
        <v/>
      </c>
      <c r="Z369" s="806"/>
      <c r="AA369" s="1506"/>
      <c r="AB369" s="806"/>
      <c r="AC369" s="806"/>
      <c r="AD369" s="847"/>
    </row>
    <row r="370" spans="1:30" x14ac:dyDescent="0.2">
      <c r="A370" s="868"/>
      <c r="B370" s="1503"/>
      <c r="C370" s="1208"/>
      <c r="D370" s="1415"/>
      <c r="E370" s="862"/>
      <c r="F370" s="862"/>
      <c r="G370" s="16" t="s">
        <v>5</v>
      </c>
      <c r="H370" s="210"/>
      <c r="I370" s="211"/>
      <c r="J370" s="231"/>
      <c r="K370" s="171" t="str">
        <f t="shared" si="282"/>
        <v/>
      </c>
      <c r="L370" s="52"/>
      <c r="M370" s="52" t="str">
        <f>IF(K370="","",ABS(K370-L368))</f>
        <v/>
      </c>
      <c r="N370" s="156" t="str">
        <f>IF(M370="","",RANK(M370,M367:M371))</f>
        <v/>
      </c>
      <c r="O370" s="157" t="str">
        <f t="shared" si="283"/>
        <v/>
      </c>
      <c r="P370" s="53"/>
      <c r="Q370" s="53" t="str">
        <f>IF(O370="","",ABS(O370-P368))</f>
        <v/>
      </c>
      <c r="R370" s="158" t="str">
        <f>IF(Q370="","",RANK(Q370,Q367:Q371))</f>
        <v/>
      </c>
      <c r="S370" s="159" t="str">
        <f t="shared" si="284"/>
        <v/>
      </c>
      <c r="T370" s="54"/>
      <c r="U370" s="54" t="str">
        <f>IF(S370="","",ABS(S370-T368))</f>
        <v/>
      </c>
      <c r="V370" s="160" t="str">
        <f>IF(U370="","",RANK(U370,U367:U371))</f>
        <v/>
      </c>
      <c r="W370" s="161" t="str">
        <f t="shared" si="285"/>
        <v/>
      </c>
      <c r="X370" s="55"/>
      <c r="Y370" s="162" t="str">
        <f>IF(B367="","",IF(P367=0,L368,IF(P367&lt;0.5,P368,IF(T367&lt;0.5,T368,"NV"))))</f>
        <v/>
      </c>
      <c r="Z370" s="806"/>
      <c r="AA370" s="1506"/>
      <c r="AB370" s="806"/>
      <c r="AC370" s="806"/>
      <c r="AD370" s="847"/>
    </row>
    <row r="371" spans="1:30" ht="16" thickBot="1" x14ac:dyDescent="0.25">
      <c r="A371" s="869"/>
      <c r="B371" s="1504"/>
      <c r="C371" s="1209"/>
      <c r="D371" s="1416"/>
      <c r="E371" s="863"/>
      <c r="F371" s="863"/>
      <c r="G371" s="46" t="s">
        <v>6</v>
      </c>
      <c r="H371" s="245"/>
      <c r="I371" s="246"/>
      <c r="J371" s="247"/>
      <c r="K371" s="194" t="str">
        <f t="shared" si="282"/>
        <v/>
      </c>
      <c r="L371" s="56"/>
      <c r="M371" s="56" t="str">
        <f>IF(K371="","",ABS(K371-L368))</f>
        <v/>
      </c>
      <c r="N371" s="164" t="str">
        <f>IF(M371="","",RANK(M371,M367:M371))</f>
        <v/>
      </c>
      <c r="O371" s="165" t="str">
        <f t="shared" si="283"/>
        <v/>
      </c>
      <c r="P371" s="57"/>
      <c r="Q371" s="57" t="str">
        <f>IF(O371="","",ABS(O371-P368))</f>
        <v/>
      </c>
      <c r="R371" s="166" t="str">
        <f>IF(Q371="","",RANK(Q371,Q367:Q371))</f>
        <v/>
      </c>
      <c r="S371" s="167" t="str">
        <f t="shared" si="284"/>
        <v/>
      </c>
      <c r="T371" s="58"/>
      <c r="U371" s="58" t="str">
        <f>IF(S371="","",ABS(S371-T368))</f>
        <v/>
      </c>
      <c r="V371" s="168" t="str">
        <f>IF(U371="","",RANK(U371,U367:U371))</f>
        <v/>
      </c>
      <c r="W371" s="169" t="str">
        <f t="shared" si="285"/>
        <v/>
      </c>
      <c r="X371" s="59"/>
      <c r="Y371" s="170" t="str">
        <f>IF(B367="","",IF(T367&lt;0.5,TRIMMEAN(K367:K371,0.4),IF(X367&lt;0.5,X368,"NV")))</f>
        <v/>
      </c>
      <c r="Z371" s="807"/>
      <c r="AA371" s="1507"/>
      <c r="AB371" s="807"/>
      <c r="AC371" s="807"/>
      <c r="AD371" s="847"/>
    </row>
    <row r="372" spans="1:30" x14ac:dyDescent="0.2">
      <c r="A372" s="1241" t="str">
        <f>IF(B372="","",INDEX('Names And Totals'!$A$9:$A$108,MATCH('Head to Head'!B372,'Names And Totals'!$B$9:$B$108,0)))</f>
        <v/>
      </c>
      <c r="B372" s="1496"/>
      <c r="C372" s="1215" t="str">
        <f>IF(B372="","",INDEX('Names And Totals'!$E$9:$E$108,MATCH('Head to Head'!B372,'Names And Totals'!$B$9:$B$108,0)))</f>
        <v/>
      </c>
      <c r="D372" s="1431" t="str">
        <f>IF(B372="","",IF(AA372="DQ","DQ",IF(AA372="TO","TO",IF(AA372="NV","NV",IF(AA372="","",RANK(AA372,$AA$12:$AA$507,0))))))</f>
        <v/>
      </c>
      <c r="E372" s="883" t="str">
        <f>IF(AB372="","",IF(AD372="DQ","DQ",IF(AB372="TO","TO",IF(Y372="","",RANK(AB372,$AB$12:$AB$507,0)))))</f>
        <v/>
      </c>
      <c r="F372" s="883" t="str">
        <f>IF(AC372="","",IF(AD372="DQ","DQ",IF(AC372="TO","TO",IF(Y372="","",RANK(AC372,$AC$12:$AC$507,0)))))</f>
        <v/>
      </c>
      <c r="G372" s="18" t="s">
        <v>7</v>
      </c>
      <c r="H372" s="235"/>
      <c r="I372" s="241"/>
      <c r="J372" s="236"/>
      <c r="K372" s="150" t="str">
        <f>IF($B$372="","",IF($H$372="TO","TO",IF(H372+I372+J372=0,"",(H372*60+I372+J372/100))))</f>
        <v/>
      </c>
      <c r="L372" s="60" t="str">
        <f>IF(B372="","",MAX(K372:K376)-MIN(K372:K376))</f>
        <v/>
      </c>
      <c r="M372" s="60" t="str">
        <f>IF(K372="","",ABS(K372-L373))</f>
        <v/>
      </c>
      <c r="N372" s="151" t="str">
        <f>IF(M372="","",RANK(M372,M372:M376))</f>
        <v/>
      </c>
      <c r="O372" s="60" t="str">
        <f>IF(K372="","",IF(N372=1,"",K372))</f>
        <v/>
      </c>
      <c r="P372" s="62" t="str">
        <f>IF(B372="","",MAX(O372:O376)-MIN(O372:O376))</f>
        <v/>
      </c>
      <c r="Q372" s="62" t="str">
        <f>IF(O372="","",ABS(O372-P373))</f>
        <v/>
      </c>
      <c r="R372" s="152" t="str">
        <f>IF(Q372="","",RANK(Q372,Q372:Q376))</f>
        <v/>
      </c>
      <c r="S372" s="62" t="str">
        <f>IF(Q372="","",IF(R372=1,"",K372))</f>
        <v/>
      </c>
      <c r="T372" s="63" t="str">
        <f>IF(B372="","",MAX(S372:S376)-MIN(S372:S376))</f>
        <v/>
      </c>
      <c r="U372" s="63" t="str">
        <f>IF(S372="","",ABS(S372-T373))</f>
        <v/>
      </c>
      <c r="V372" s="153" t="str">
        <f>IF(U372="","",RANK(U372,U372:U376))</f>
        <v/>
      </c>
      <c r="W372" s="63" t="str">
        <f>IF(V372="","",IF(V372=1,"",S372))</f>
        <v/>
      </c>
      <c r="X372" s="64" t="str">
        <f>IF(B372="","",MAX(W372:W376)-MIN(W372:W376))</f>
        <v/>
      </c>
      <c r="Y372" s="154" t="str">
        <f>IF(B372="","",K372)</f>
        <v/>
      </c>
      <c r="Z372" s="802" t="str">
        <f>IF(B372="","",IF(AD372="DQ","DQ",IF(K372="TO","TO",IF(K372="","",IF(K373="",Y372,IF(K374="",Y373,IF(K375="",Y374,IF(K376="",Y375,Y376))))))))</f>
        <v/>
      </c>
      <c r="AA372" s="1499" t="str">
        <f>IF(B372="","",IF(AD372="DQ","DQ",IF(Z372="TO","TO",IF(Z372="","",IF(Z372="NV","NV",IF((20-(Z372-$AA$3))&gt;0,(20-(Z372-$AA$3)),0))))))</f>
        <v/>
      </c>
      <c r="AB372" s="802" t="str">
        <f>IF(B372="","",IF(AA372="","",IF(C372="Female","",AA372)))</f>
        <v/>
      </c>
      <c r="AC372" s="802" t="str">
        <f>IF(B372="","",IF(AA372="","",IF(C372="Male","",AA372)))</f>
        <v/>
      </c>
      <c r="AD372" s="1018"/>
    </row>
    <row r="373" spans="1:30" x14ac:dyDescent="0.2">
      <c r="A373" s="871"/>
      <c r="B373" s="1497"/>
      <c r="C373" s="1216"/>
      <c r="D373" s="859"/>
      <c r="E373" s="884"/>
      <c r="F373" s="884"/>
      <c r="G373" s="13" t="s">
        <v>4</v>
      </c>
      <c r="H373" s="208"/>
      <c r="I373" s="209"/>
      <c r="J373" s="227"/>
      <c r="K373" s="155" t="str">
        <f t="shared" ref="K373:K376" si="286">IF($B$372="","",IF($H$372="TO","TO",IF(H373+I373+J373=0,"",(H373*60+I373+J373/100))))</f>
        <v/>
      </c>
      <c r="L373" s="52" t="str">
        <f>IF(B372="","",AVERAGE(K372:K376))</f>
        <v/>
      </c>
      <c r="M373" s="52" t="str">
        <f>IF(K373="","",ABS(K373-L373))</f>
        <v/>
      </c>
      <c r="N373" s="156" t="str">
        <f>IF(M373="","",RANK(M373,M372:M376))</f>
        <v/>
      </c>
      <c r="O373" s="157" t="str">
        <f t="shared" ref="O373:O376" si="287">IF(K373="","",IF(N373=1,"",K373))</f>
        <v/>
      </c>
      <c r="P373" s="53" t="str">
        <f>IF(B372="","",AVERAGE(O372:O376))</f>
        <v/>
      </c>
      <c r="Q373" s="53" t="str">
        <f>IF(O373="","",ABS(O373-P373))</f>
        <v/>
      </c>
      <c r="R373" s="158" t="str">
        <f>IF(Q373="","",RANK(Q373,Q372:Q376))</f>
        <v/>
      </c>
      <c r="S373" s="159" t="str">
        <f t="shared" ref="S373:S376" si="288">IF(Q373="","",IF(R373=1,"",K373))</f>
        <v/>
      </c>
      <c r="T373" s="54" t="str">
        <f>IF(B372="","",AVERAGE(S372:S376))</f>
        <v/>
      </c>
      <c r="U373" s="54" t="str">
        <f>IF(S373="","",ABS(S373-T373))</f>
        <v/>
      </c>
      <c r="V373" s="160" t="str">
        <f>IF(U373="","",RANK(U373,U372:U376))</f>
        <v/>
      </c>
      <c r="W373" s="161" t="str">
        <f t="shared" ref="W373:W376" si="289">IF(V373="","",IF(V373=1,"",S373))</f>
        <v/>
      </c>
      <c r="X373" s="55" t="str">
        <f>IF(B372="","",AVERAGE(W372:W376))</f>
        <v/>
      </c>
      <c r="Y373" s="162" t="str">
        <f>IF(B372="","",IF(L372&lt;0.5,L373,"NV"))</f>
        <v/>
      </c>
      <c r="Z373" s="803"/>
      <c r="AA373" s="1500"/>
      <c r="AB373" s="803"/>
      <c r="AC373" s="803"/>
      <c r="AD373" s="1019"/>
    </row>
    <row r="374" spans="1:30" x14ac:dyDescent="0.2">
      <c r="A374" s="871"/>
      <c r="B374" s="1497"/>
      <c r="C374" s="1216"/>
      <c r="D374" s="859"/>
      <c r="E374" s="884"/>
      <c r="F374" s="884"/>
      <c r="G374" s="13" t="s">
        <v>8</v>
      </c>
      <c r="H374" s="208"/>
      <c r="I374" s="209"/>
      <c r="J374" s="227"/>
      <c r="K374" s="155" t="str">
        <f t="shared" si="286"/>
        <v/>
      </c>
      <c r="L374" s="52"/>
      <c r="M374" s="52" t="str">
        <f>IF(K374="","",ABS(K374-L373))</f>
        <v/>
      </c>
      <c r="N374" s="156" t="str">
        <f>IF(M374="","",RANK(M374,M372:M376))</f>
        <v/>
      </c>
      <c r="O374" s="157" t="str">
        <f t="shared" si="287"/>
        <v/>
      </c>
      <c r="P374" s="53"/>
      <c r="Q374" s="53" t="str">
        <f>IF(O374="","",ABS(O374-P373))</f>
        <v/>
      </c>
      <c r="R374" s="158" t="str">
        <f>IF(Q374="","",RANK(Q374,Q372:Q376))</f>
        <v/>
      </c>
      <c r="S374" s="159" t="str">
        <f t="shared" si="288"/>
        <v/>
      </c>
      <c r="T374" s="54"/>
      <c r="U374" s="54" t="str">
        <f>IF(S374="","",ABS(S374-T373))</f>
        <v/>
      </c>
      <c r="V374" s="160" t="str">
        <f>IF(U374="","",RANK(U374,U372:U376))</f>
        <v/>
      </c>
      <c r="W374" s="161" t="str">
        <f t="shared" si="289"/>
        <v/>
      </c>
      <c r="X374" s="55"/>
      <c r="Y374" s="162" t="str">
        <f>IF(B372="","",IF(L372&lt;0.5,L373,IF(P372&lt;0.5,P373,"NV")))</f>
        <v/>
      </c>
      <c r="Z374" s="803"/>
      <c r="AA374" s="1500"/>
      <c r="AB374" s="803"/>
      <c r="AC374" s="803"/>
      <c r="AD374" s="1019"/>
    </row>
    <row r="375" spans="1:30" x14ac:dyDescent="0.2">
      <c r="A375" s="871"/>
      <c r="B375" s="1497"/>
      <c r="C375" s="1216"/>
      <c r="D375" s="859"/>
      <c r="E375" s="884"/>
      <c r="F375" s="884"/>
      <c r="G375" s="13" t="s">
        <v>5</v>
      </c>
      <c r="H375" s="208"/>
      <c r="I375" s="209"/>
      <c r="J375" s="227"/>
      <c r="K375" s="155" t="str">
        <f t="shared" si="286"/>
        <v/>
      </c>
      <c r="L375" s="52"/>
      <c r="M375" s="52" t="str">
        <f>IF(K375="","",ABS(K375-L373))</f>
        <v/>
      </c>
      <c r="N375" s="156" t="str">
        <f>IF(M375="","",RANK(M375,M372:M376))</f>
        <v/>
      </c>
      <c r="O375" s="157" t="str">
        <f t="shared" si="287"/>
        <v/>
      </c>
      <c r="P375" s="53"/>
      <c r="Q375" s="53" t="str">
        <f>IF(O375="","",ABS(O375-P373))</f>
        <v/>
      </c>
      <c r="R375" s="158" t="str">
        <f>IF(Q375="","",RANK(Q375,Q372:Q376))</f>
        <v/>
      </c>
      <c r="S375" s="159" t="str">
        <f t="shared" si="288"/>
        <v/>
      </c>
      <c r="T375" s="54"/>
      <c r="U375" s="54" t="str">
        <f>IF(S375="","",ABS(S375-T373))</f>
        <v/>
      </c>
      <c r="V375" s="160" t="str">
        <f>IF(U375="","",RANK(U375,U372:U376))</f>
        <v/>
      </c>
      <c r="W375" s="161" t="str">
        <f t="shared" si="289"/>
        <v/>
      </c>
      <c r="X375" s="55"/>
      <c r="Y375" s="162" t="str">
        <f>IF(B372="","",IF(P372=0,L373,IF(P372&lt;0.5,P373,IF(T372&lt;0.5,T373,"NV"))))</f>
        <v/>
      </c>
      <c r="Z375" s="803"/>
      <c r="AA375" s="1500"/>
      <c r="AB375" s="803"/>
      <c r="AC375" s="803"/>
      <c r="AD375" s="1019"/>
    </row>
    <row r="376" spans="1:30" ht="16" thickBot="1" x14ac:dyDescent="0.25">
      <c r="A376" s="879"/>
      <c r="B376" s="1498"/>
      <c r="C376" s="1217"/>
      <c r="D376" s="1419"/>
      <c r="E376" s="885"/>
      <c r="F376" s="885"/>
      <c r="G376" s="19" t="s">
        <v>6</v>
      </c>
      <c r="H376" s="212"/>
      <c r="I376" s="213"/>
      <c r="J376" s="242"/>
      <c r="K376" s="163" t="str">
        <f t="shared" si="286"/>
        <v/>
      </c>
      <c r="L376" s="56"/>
      <c r="M376" s="56" t="str">
        <f>IF(K376="","",ABS(K376-L373))</f>
        <v/>
      </c>
      <c r="N376" s="164" t="str">
        <f>IF(M376="","",RANK(M376,M372:M376))</f>
        <v/>
      </c>
      <c r="O376" s="165" t="str">
        <f t="shared" si="287"/>
        <v/>
      </c>
      <c r="P376" s="57"/>
      <c r="Q376" s="57" t="str">
        <f>IF(O376="","",ABS(O376-P373))</f>
        <v/>
      </c>
      <c r="R376" s="166" t="str">
        <f>IF(Q376="","",RANK(Q376,Q372:Q376))</f>
        <v/>
      </c>
      <c r="S376" s="167" t="str">
        <f t="shared" si="288"/>
        <v/>
      </c>
      <c r="T376" s="58"/>
      <c r="U376" s="58" t="str">
        <f>IF(S376="","",ABS(S376-T373))</f>
        <v/>
      </c>
      <c r="V376" s="168" t="str">
        <f>IF(U376="","",RANK(U376,U372:U376))</f>
        <v/>
      </c>
      <c r="W376" s="169" t="str">
        <f t="shared" si="289"/>
        <v/>
      </c>
      <c r="X376" s="59"/>
      <c r="Y376" s="170" t="str">
        <f>IF(B372="","",IF(T372&lt;0.5,TRIMMEAN(K372:K376,0.4),IF(X372&lt;0.5,X373,"NV")))</f>
        <v/>
      </c>
      <c r="Z376" s="804"/>
      <c r="AA376" s="1501"/>
      <c r="AB376" s="804"/>
      <c r="AC376" s="804"/>
      <c r="AD376" s="1020"/>
    </row>
    <row r="377" spans="1:30" x14ac:dyDescent="0.2">
      <c r="A377" s="867" t="str">
        <f>IF(B377="","",INDEX('Names And Totals'!$A$9:$A$108,MATCH('Head to Head'!B377,'Names And Totals'!$B$9:$B$108,0)))</f>
        <v/>
      </c>
      <c r="B377" s="1502"/>
      <c r="C377" s="1207" t="str">
        <f>IF(B377="","",INDEX('Names And Totals'!$E$9:$E$108,MATCH('Head to Head'!B377,'Names And Totals'!$B$9:$B$108,0)))</f>
        <v/>
      </c>
      <c r="D377" s="1414" t="str">
        <f>IF(B377="","",IF(AA377="DQ","DQ",IF(AA377="TO","TO",IF(AA377="NV","NV",IF(AA377="","",RANK(AA377,$AA$12:$AA$507,0))))))</f>
        <v/>
      </c>
      <c r="E377" s="861" t="str">
        <f>IF(AB377="","",IF(AD377="DQ","DQ",IF(AB377="TO","TO",IF(Y377="","",RANK(AB377,$AB$12:$AB$507,0)))))</f>
        <v/>
      </c>
      <c r="F377" s="861" t="str">
        <f>IF(AC377="","",IF(AD377="DQ","DQ",IF(AC377="TO","TO",IF(Y377="","",RANK(AC377,$AC$12:$AC$507,0)))))</f>
        <v/>
      </c>
      <c r="G377" s="47" t="s">
        <v>7</v>
      </c>
      <c r="H377" s="243"/>
      <c r="I377" s="240"/>
      <c r="J377" s="244"/>
      <c r="K377" s="193" t="str">
        <f>IF($B$377="","",IF($H$377="TO","TO",IF(H377+I377+J377=0,"",(H377*60+I377+J377/100))))</f>
        <v/>
      </c>
      <c r="L377" s="60" t="str">
        <f>IF(B377="","",MAX(K377:K381)-MIN(K377:K381))</f>
        <v/>
      </c>
      <c r="M377" s="60" t="str">
        <f>IF(K377="","",ABS(K377-L378))</f>
        <v/>
      </c>
      <c r="N377" s="151" t="str">
        <f>IF(M377="","",RANK(M377,M377:M381))</f>
        <v/>
      </c>
      <c r="O377" s="60" t="str">
        <f>IF(K377="","",IF(N377=1,"",K377))</f>
        <v/>
      </c>
      <c r="P377" s="62" t="str">
        <f>IF(B377="","",MAX(O377:O381)-MIN(O377:O381))</f>
        <v/>
      </c>
      <c r="Q377" s="62" t="str">
        <f>IF(O377="","",ABS(O377-P378))</f>
        <v/>
      </c>
      <c r="R377" s="152" t="str">
        <f>IF(Q377="","",RANK(Q377,Q377:Q381))</f>
        <v/>
      </c>
      <c r="S377" s="62" t="str">
        <f>IF(Q377="","",IF(R377=1,"",K377))</f>
        <v/>
      </c>
      <c r="T377" s="63" t="str">
        <f>IF(B377="","",MAX(S377:S381)-MIN(S377:S381))</f>
        <v/>
      </c>
      <c r="U377" s="63" t="str">
        <f>IF(S377="","",ABS(S377-T378))</f>
        <v/>
      </c>
      <c r="V377" s="153" t="str">
        <f>IF(U377="","",RANK(U377,U377:U381))</f>
        <v/>
      </c>
      <c r="W377" s="63" t="str">
        <f>IF(V377="","",IF(V377=1,"",S377))</f>
        <v/>
      </c>
      <c r="X377" s="64" t="str">
        <f>IF(B377="","",MAX(W377:W381)-MIN(W377:W381))</f>
        <v/>
      </c>
      <c r="Y377" s="154" t="str">
        <f>IF(B377="","",K377)</f>
        <v/>
      </c>
      <c r="Z377" s="805" t="str">
        <f>IF(B377="","",IF(AD377="DQ","DQ",IF(K377="TO","TO",IF(K377="","",IF(K378="",Y377,IF(K379="",Y378,IF(K380="",Y379,IF(K381="",Y380,Y381))))))))</f>
        <v/>
      </c>
      <c r="AA377" s="1505" t="str">
        <f>IF(B377="","",IF(AD377="DQ","DQ",IF(Z377="TO","TO",IF(Z377="","",IF(Z377="NV","NV",IF((20-(Z377-$AA$3))&gt;0,(20-(Z377-$AA$3)),0))))))</f>
        <v/>
      </c>
      <c r="AB377" s="805" t="str">
        <f>IF(B377="","",IF(AA377="","",IF(C377="Female","",AA377)))</f>
        <v/>
      </c>
      <c r="AC377" s="805" t="str">
        <f>IF(B377="","",IF(AA377="","",IF(C377="Male","",AA377)))</f>
        <v/>
      </c>
      <c r="AD377" s="847"/>
    </row>
    <row r="378" spans="1:30" x14ac:dyDescent="0.2">
      <c r="A378" s="868"/>
      <c r="B378" s="1503"/>
      <c r="C378" s="1208"/>
      <c r="D378" s="1415"/>
      <c r="E378" s="862"/>
      <c r="F378" s="862"/>
      <c r="G378" s="16" t="s">
        <v>4</v>
      </c>
      <c r="H378" s="210"/>
      <c r="I378" s="211"/>
      <c r="J378" s="231"/>
      <c r="K378" s="171" t="str">
        <f t="shared" ref="K378:K381" si="290">IF($B$377="","",IF($H$377="TO","TO",IF(H378+I378+J378=0,"",(H378*60+I378+J378/100))))</f>
        <v/>
      </c>
      <c r="L378" s="52" t="str">
        <f>IF(B377="","",AVERAGE(K377:K381))</f>
        <v/>
      </c>
      <c r="M378" s="52" t="str">
        <f>IF(K378="","",ABS(K378-L378))</f>
        <v/>
      </c>
      <c r="N378" s="156" t="str">
        <f>IF(M378="","",RANK(M378,M377:M381))</f>
        <v/>
      </c>
      <c r="O378" s="157" t="str">
        <f t="shared" ref="O378:O381" si="291">IF(K378="","",IF(N378=1,"",K378))</f>
        <v/>
      </c>
      <c r="P378" s="53" t="str">
        <f>IF(B377="","",AVERAGE(O377:O381))</f>
        <v/>
      </c>
      <c r="Q378" s="53" t="str">
        <f>IF(O378="","",ABS(O378-P378))</f>
        <v/>
      </c>
      <c r="R378" s="158" t="str">
        <f>IF(Q378="","",RANK(Q378,Q377:Q381))</f>
        <v/>
      </c>
      <c r="S378" s="159" t="str">
        <f t="shared" ref="S378:S381" si="292">IF(Q378="","",IF(R378=1,"",K378))</f>
        <v/>
      </c>
      <c r="T378" s="54" t="str">
        <f>IF(B377="","",AVERAGE(S377:S381))</f>
        <v/>
      </c>
      <c r="U378" s="54" t="str">
        <f>IF(S378="","",ABS(S378-T378))</f>
        <v/>
      </c>
      <c r="V378" s="160" t="str">
        <f>IF(U378="","",RANK(U378,U377:U381))</f>
        <v/>
      </c>
      <c r="W378" s="161" t="str">
        <f t="shared" ref="W378:W381" si="293">IF(V378="","",IF(V378=1,"",S378))</f>
        <v/>
      </c>
      <c r="X378" s="55" t="str">
        <f>IF(B377="","",AVERAGE(W377:W381))</f>
        <v/>
      </c>
      <c r="Y378" s="162" t="str">
        <f>IF(B377="","",IF(L377&lt;0.5,L378,"NV"))</f>
        <v/>
      </c>
      <c r="Z378" s="806"/>
      <c r="AA378" s="1506"/>
      <c r="AB378" s="806"/>
      <c r="AC378" s="806"/>
      <c r="AD378" s="847"/>
    </row>
    <row r="379" spans="1:30" x14ac:dyDescent="0.2">
      <c r="A379" s="868"/>
      <c r="B379" s="1503"/>
      <c r="C379" s="1208"/>
      <c r="D379" s="1415"/>
      <c r="E379" s="862"/>
      <c r="F379" s="862"/>
      <c r="G379" s="16" t="s">
        <v>8</v>
      </c>
      <c r="H379" s="210"/>
      <c r="I379" s="211"/>
      <c r="J379" s="231"/>
      <c r="K379" s="171" t="str">
        <f t="shared" si="290"/>
        <v/>
      </c>
      <c r="L379" s="52"/>
      <c r="M379" s="52" t="str">
        <f>IF(K379="","",ABS(K379-L378))</f>
        <v/>
      </c>
      <c r="N379" s="156" t="str">
        <f>IF(M379="","",RANK(M379,M377:M381))</f>
        <v/>
      </c>
      <c r="O379" s="157" t="str">
        <f t="shared" si="291"/>
        <v/>
      </c>
      <c r="P379" s="53"/>
      <c r="Q379" s="53" t="str">
        <f>IF(O379="","",ABS(O379-P378))</f>
        <v/>
      </c>
      <c r="R379" s="158" t="str">
        <f>IF(Q379="","",RANK(Q379,Q377:Q381))</f>
        <v/>
      </c>
      <c r="S379" s="159" t="str">
        <f t="shared" si="292"/>
        <v/>
      </c>
      <c r="T379" s="54"/>
      <c r="U379" s="54" t="str">
        <f>IF(S379="","",ABS(S379-T378))</f>
        <v/>
      </c>
      <c r="V379" s="160" t="str">
        <f>IF(U379="","",RANK(U379,U377:U381))</f>
        <v/>
      </c>
      <c r="W379" s="161" t="str">
        <f t="shared" si="293"/>
        <v/>
      </c>
      <c r="X379" s="55"/>
      <c r="Y379" s="162" t="str">
        <f>IF(B377="","",IF(L377&lt;0.5,L378,IF(P377&lt;0.5,P378,"NV")))</f>
        <v/>
      </c>
      <c r="Z379" s="806"/>
      <c r="AA379" s="1506"/>
      <c r="AB379" s="806"/>
      <c r="AC379" s="806"/>
      <c r="AD379" s="847"/>
    </row>
    <row r="380" spans="1:30" x14ac:dyDescent="0.2">
      <c r="A380" s="868"/>
      <c r="B380" s="1503"/>
      <c r="C380" s="1208"/>
      <c r="D380" s="1415"/>
      <c r="E380" s="862"/>
      <c r="F380" s="862"/>
      <c r="G380" s="16" t="s">
        <v>5</v>
      </c>
      <c r="H380" s="210"/>
      <c r="I380" s="211"/>
      <c r="J380" s="231"/>
      <c r="K380" s="171" t="str">
        <f t="shared" si="290"/>
        <v/>
      </c>
      <c r="L380" s="52"/>
      <c r="M380" s="52" t="str">
        <f>IF(K380="","",ABS(K380-L378))</f>
        <v/>
      </c>
      <c r="N380" s="156" t="str">
        <f>IF(M380="","",RANK(M380,M377:M381))</f>
        <v/>
      </c>
      <c r="O380" s="157" t="str">
        <f t="shared" si="291"/>
        <v/>
      </c>
      <c r="P380" s="53"/>
      <c r="Q380" s="53" t="str">
        <f>IF(O380="","",ABS(O380-P378))</f>
        <v/>
      </c>
      <c r="R380" s="158" t="str">
        <f>IF(Q380="","",RANK(Q380,Q377:Q381))</f>
        <v/>
      </c>
      <c r="S380" s="159" t="str">
        <f t="shared" si="292"/>
        <v/>
      </c>
      <c r="T380" s="54"/>
      <c r="U380" s="54" t="str">
        <f>IF(S380="","",ABS(S380-T378))</f>
        <v/>
      </c>
      <c r="V380" s="160" t="str">
        <f>IF(U380="","",RANK(U380,U377:U381))</f>
        <v/>
      </c>
      <c r="W380" s="161" t="str">
        <f t="shared" si="293"/>
        <v/>
      </c>
      <c r="X380" s="55"/>
      <c r="Y380" s="162" t="str">
        <f>IF(B377="","",IF(P377=0,L378,IF(P377&lt;0.5,P378,IF(T377&lt;0.5,T378,"NV"))))</f>
        <v/>
      </c>
      <c r="Z380" s="806"/>
      <c r="AA380" s="1506"/>
      <c r="AB380" s="806"/>
      <c r="AC380" s="806"/>
      <c r="AD380" s="847"/>
    </row>
    <row r="381" spans="1:30" ht="16" thickBot="1" x14ac:dyDescent="0.25">
      <c r="A381" s="869"/>
      <c r="B381" s="1504"/>
      <c r="C381" s="1209"/>
      <c r="D381" s="1416"/>
      <c r="E381" s="863"/>
      <c r="F381" s="863"/>
      <c r="G381" s="46" t="s">
        <v>6</v>
      </c>
      <c r="H381" s="245"/>
      <c r="I381" s="246"/>
      <c r="J381" s="247"/>
      <c r="K381" s="194" t="str">
        <f t="shared" si="290"/>
        <v/>
      </c>
      <c r="L381" s="56"/>
      <c r="M381" s="56" t="str">
        <f>IF(K381="","",ABS(K381-L378))</f>
        <v/>
      </c>
      <c r="N381" s="164" t="str">
        <f>IF(M381="","",RANK(M381,M377:M381))</f>
        <v/>
      </c>
      <c r="O381" s="165" t="str">
        <f t="shared" si="291"/>
        <v/>
      </c>
      <c r="P381" s="57"/>
      <c r="Q381" s="57" t="str">
        <f>IF(O381="","",ABS(O381-P378))</f>
        <v/>
      </c>
      <c r="R381" s="166" t="str">
        <f>IF(Q381="","",RANK(Q381,Q377:Q381))</f>
        <v/>
      </c>
      <c r="S381" s="167" t="str">
        <f t="shared" si="292"/>
        <v/>
      </c>
      <c r="T381" s="58"/>
      <c r="U381" s="58" t="str">
        <f>IF(S381="","",ABS(S381-T378))</f>
        <v/>
      </c>
      <c r="V381" s="168" t="str">
        <f>IF(U381="","",RANK(U381,U377:U381))</f>
        <v/>
      </c>
      <c r="W381" s="169" t="str">
        <f t="shared" si="293"/>
        <v/>
      </c>
      <c r="X381" s="59"/>
      <c r="Y381" s="170" t="str">
        <f>IF(B377="","",IF(T377&lt;0.5,TRIMMEAN(K377:K381,0.4),IF(X377&lt;0.5,X378,"NV")))</f>
        <v/>
      </c>
      <c r="Z381" s="807"/>
      <c r="AA381" s="1507"/>
      <c r="AB381" s="807"/>
      <c r="AC381" s="807"/>
      <c r="AD381" s="847"/>
    </row>
    <row r="382" spans="1:30" x14ac:dyDescent="0.2">
      <c r="A382" s="1241" t="str">
        <f>IF(B382="","",INDEX('Names And Totals'!$A$9:$A$108,MATCH('Head to Head'!B382,'Names And Totals'!$B$9:$B$108,0)))</f>
        <v/>
      </c>
      <c r="B382" s="1496"/>
      <c r="C382" s="1215" t="str">
        <f>IF(B382="","",INDEX('Names And Totals'!$E$9:$E$108,MATCH('Head to Head'!B382,'Names And Totals'!$B$9:$B$108,0)))</f>
        <v/>
      </c>
      <c r="D382" s="1431" t="str">
        <f>IF(B382="","",IF(AA382="DQ","DQ",IF(AA382="TO","TO",IF(AA382="NV","NV",IF(AA382="","",RANK(AA382,$AA$12:$AA$507,0))))))</f>
        <v/>
      </c>
      <c r="E382" s="883" t="str">
        <f>IF(AB382="","",IF(AD382="DQ","DQ",IF(AB382="TO","TO",IF(Y382="","",RANK(AB382,$AB$12:$AB$507,0)))))</f>
        <v/>
      </c>
      <c r="F382" s="883" t="str">
        <f>IF(AC382="","",IF(AD382="DQ","DQ",IF(AC382="TO","TO",IF(Y382="","",RANK(AC382,$AC$12:$AC$507,0)))))</f>
        <v/>
      </c>
      <c r="G382" s="18" t="s">
        <v>7</v>
      </c>
      <c r="H382" s="235"/>
      <c r="I382" s="241"/>
      <c r="J382" s="236"/>
      <c r="K382" s="150" t="str">
        <f>IF($B$382="","",IF($H$382="TO","TO",IF(H382+I382+J382=0,"",(H382*60+I382+J382/100))))</f>
        <v/>
      </c>
      <c r="L382" s="60" t="str">
        <f>IF(B382="","",MAX(K382:K386)-MIN(K382:K386))</f>
        <v/>
      </c>
      <c r="M382" s="60" t="str">
        <f>IF(K382="","",ABS(K382-L383))</f>
        <v/>
      </c>
      <c r="N382" s="151" t="str">
        <f>IF(M382="","",RANK(M382,M382:M386))</f>
        <v/>
      </c>
      <c r="O382" s="60" t="str">
        <f>IF(K382="","",IF(N382=1,"",K382))</f>
        <v/>
      </c>
      <c r="P382" s="62" t="str">
        <f>IF(B382="","",MAX(O382:O386)-MIN(O382:O386))</f>
        <v/>
      </c>
      <c r="Q382" s="62" t="str">
        <f>IF(O382="","",ABS(O382-P383))</f>
        <v/>
      </c>
      <c r="R382" s="152" t="str">
        <f>IF(Q382="","",RANK(Q382,Q382:Q386))</f>
        <v/>
      </c>
      <c r="S382" s="62" t="str">
        <f>IF(Q382="","",IF(R382=1,"",K382))</f>
        <v/>
      </c>
      <c r="T382" s="63" t="str">
        <f>IF(B382="","",MAX(S382:S386)-MIN(S382:S386))</f>
        <v/>
      </c>
      <c r="U382" s="63" t="str">
        <f>IF(S382="","",ABS(S382-T383))</f>
        <v/>
      </c>
      <c r="V382" s="153" t="str">
        <f>IF(U382="","",RANK(U382,U382:U386))</f>
        <v/>
      </c>
      <c r="W382" s="63" t="str">
        <f>IF(V382="","",IF(V382=1,"",S382))</f>
        <v/>
      </c>
      <c r="X382" s="64" t="str">
        <f>IF(B382="","",MAX(W382:W386)-MIN(W382:W386))</f>
        <v/>
      </c>
      <c r="Y382" s="154" t="str">
        <f>IF(B382="","",K382)</f>
        <v/>
      </c>
      <c r="Z382" s="802" t="str">
        <f>IF(B382="","",IF(AD382="DQ","DQ",IF(K382="TO","TO",IF(K382="","",IF(K383="",Y382,IF(K384="",Y383,IF(K385="",Y384,IF(K386="",Y385,Y386))))))))</f>
        <v/>
      </c>
      <c r="AA382" s="1499" t="str">
        <f>IF(B382="","",IF(AD382="DQ","DQ",IF(Z382="TO","TO",IF(Z382="","",IF(Z382="NV","NV",IF((20-(Z382-$AA$3))&gt;0,(20-(Z382-$AA$3)),0))))))</f>
        <v/>
      </c>
      <c r="AB382" s="802" t="str">
        <f>IF(B382="","",IF(AA382="","",IF(C382="Female","",AA382)))</f>
        <v/>
      </c>
      <c r="AC382" s="802" t="str">
        <f>IF(B382="","",IF(AA382="","",IF(C382="Male","",AA382)))</f>
        <v/>
      </c>
      <c r="AD382" s="1018"/>
    </row>
    <row r="383" spans="1:30" x14ac:dyDescent="0.2">
      <c r="A383" s="871"/>
      <c r="B383" s="1497"/>
      <c r="C383" s="1216"/>
      <c r="D383" s="859"/>
      <c r="E383" s="884"/>
      <c r="F383" s="884"/>
      <c r="G383" s="13" t="s">
        <v>4</v>
      </c>
      <c r="H383" s="208"/>
      <c r="I383" s="209"/>
      <c r="J383" s="227"/>
      <c r="K383" s="155" t="str">
        <f t="shared" ref="K383:K386" si="294">IF($B$382="","",IF($H$382="TO","TO",IF(H383+I383+J383=0,"",(H383*60+I383+J383/100))))</f>
        <v/>
      </c>
      <c r="L383" s="52" t="str">
        <f>IF(B382="","",AVERAGE(K382:K386))</f>
        <v/>
      </c>
      <c r="M383" s="52" t="str">
        <f>IF(K383="","",ABS(K383-L383))</f>
        <v/>
      </c>
      <c r="N383" s="156" t="str">
        <f>IF(M383="","",RANK(M383,M382:M386))</f>
        <v/>
      </c>
      <c r="O383" s="157" t="str">
        <f t="shared" ref="O383:O386" si="295">IF(K383="","",IF(N383=1,"",K383))</f>
        <v/>
      </c>
      <c r="P383" s="53" t="str">
        <f>IF(B382="","",AVERAGE(O382:O386))</f>
        <v/>
      </c>
      <c r="Q383" s="53" t="str">
        <f>IF(O383="","",ABS(O383-P383))</f>
        <v/>
      </c>
      <c r="R383" s="158" t="str">
        <f>IF(Q383="","",RANK(Q383,Q382:Q386))</f>
        <v/>
      </c>
      <c r="S383" s="159" t="str">
        <f t="shared" ref="S383:S386" si="296">IF(Q383="","",IF(R383=1,"",K383))</f>
        <v/>
      </c>
      <c r="T383" s="54" t="str">
        <f>IF(B382="","",AVERAGE(S382:S386))</f>
        <v/>
      </c>
      <c r="U383" s="54" t="str">
        <f>IF(S383="","",ABS(S383-T383))</f>
        <v/>
      </c>
      <c r="V383" s="160" t="str">
        <f>IF(U383="","",RANK(U383,U382:U386))</f>
        <v/>
      </c>
      <c r="W383" s="161" t="str">
        <f t="shared" ref="W383:W386" si="297">IF(V383="","",IF(V383=1,"",S383))</f>
        <v/>
      </c>
      <c r="X383" s="55" t="str">
        <f>IF(B382="","",AVERAGE(W382:W386))</f>
        <v/>
      </c>
      <c r="Y383" s="162" t="str">
        <f>IF(B382="","",IF(L382&lt;0.5,L383,"NV"))</f>
        <v/>
      </c>
      <c r="Z383" s="803"/>
      <c r="AA383" s="1500"/>
      <c r="AB383" s="803"/>
      <c r="AC383" s="803"/>
      <c r="AD383" s="1019"/>
    </row>
    <row r="384" spans="1:30" x14ac:dyDescent="0.2">
      <c r="A384" s="871"/>
      <c r="B384" s="1497"/>
      <c r="C384" s="1216"/>
      <c r="D384" s="859"/>
      <c r="E384" s="884"/>
      <c r="F384" s="884"/>
      <c r="G384" s="13" t="s">
        <v>8</v>
      </c>
      <c r="H384" s="208"/>
      <c r="I384" s="209"/>
      <c r="J384" s="227"/>
      <c r="K384" s="155" t="str">
        <f t="shared" si="294"/>
        <v/>
      </c>
      <c r="L384" s="52"/>
      <c r="M384" s="52" t="str">
        <f>IF(K384="","",ABS(K384-L383))</f>
        <v/>
      </c>
      <c r="N384" s="156" t="str">
        <f>IF(M384="","",RANK(M384,M382:M386))</f>
        <v/>
      </c>
      <c r="O384" s="157" t="str">
        <f t="shared" si="295"/>
        <v/>
      </c>
      <c r="P384" s="53"/>
      <c r="Q384" s="53" t="str">
        <f>IF(O384="","",ABS(O384-P383))</f>
        <v/>
      </c>
      <c r="R384" s="158" t="str">
        <f>IF(Q384="","",RANK(Q384,Q382:Q386))</f>
        <v/>
      </c>
      <c r="S384" s="159" t="str">
        <f t="shared" si="296"/>
        <v/>
      </c>
      <c r="T384" s="54"/>
      <c r="U384" s="54" t="str">
        <f>IF(S384="","",ABS(S384-T383))</f>
        <v/>
      </c>
      <c r="V384" s="160" t="str">
        <f>IF(U384="","",RANK(U384,U382:U386))</f>
        <v/>
      </c>
      <c r="W384" s="161" t="str">
        <f t="shared" si="297"/>
        <v/>
      </c>
      <c r="X384" s="55"/>
      <c r="Y384" s="162" t="str">
        <f>IF(B382="","",IF(L382&lt;0.5,L383,IF(P382&lt;0.5,P383,"NV")))</f>
        <v/>
      </c>
      <c r="Z384" s="803"/>
      <c r="AA384" s="1500"/>
      <c r="AB384" s="803"/>
      <c r="AC384" s="803"/>
      <c r="AD384" s="1019"/>
    </row>
    <row r="385" spans="1:30" x14ac:dyDescent="0.2">
      <c r="A385" s="871"/>
      <c r="B385" s="1497"/>
      <c r="C385" s="1216"/>
      <c r="D385" s="859"/>
      <c r="E385" s="884"/>
      <c r="F385" s="884"/>
      <c r="G385" s="13" t="s">
        <v>5</v>
      </c>
      <c r="H385" s="208"/>
      <c r="I385" s="209"/>
      <c r="J385" s="227"/>
      <c r="K385" s="155" t="str">
        <f t="shared" si="294"/>
        <v/>
      </c>
      <c r="L385" s="52"/>
      <c r="M385" s="52" t="str">
        <f>IF(K385="","",ABS(K385-L383))</f>
        <v/>
      </c>
      <c r="N385" s="156" t="str">
        <f>IF(M385="","",RANK(M385,M382:M386))</f>
        <v/>
      </c>
      <c r="O385" s="157" t="str">
        <f t="shared" si="295"/>
        <v/>
      </c>
      <c r="P385" s="53"/>
      <c r="Q385" s="53" t="str">
        <f>IF(O385="","",ABS(O385-P383))</f>
        <v/>
      </c>
      <c r="R385" s="158" t="str">
        <f>IF(Q385="","",RANK(Q385,Q382:Q386))</f>
        <v/>
      </c>
      <c r="S385" s="159" t="str">
        <f t="shared" si="296"/>
        <v/>
      </c>
      <c r="T385" s="54"/>
      <c r="U385" s="54" t="str">
        <f>IF(S385="","",ABS(S385-T383))</f>
        <v/>
      </c>
      <c r="V385" s="160" t="str">
        <f>IF(U385="","",RANK(U385,U382:U386))</f>
        <v/>
      </c>
      <c r="W385" s="161" t="str">
        <f t="shared" si="297"/>
        <v/>
      </c>
      <c r="X385" s="55"/>
      <c r="Y385" s="162" t="str">
        <f>IF(B382="","",IF(P382=0,L383,IF(P382&lt;0.5,P383,IF(T382&lt;0.5,T383,"NV"))))</f>
        <v/>
      </c>
      <c r="Z385" s="803"/>
      <c r="AA385" s="1500"/>
      <c r="AB385" s="803"/>
      <c r="AC385" s="803"/>
      <c r="AD385" s="1019"/>
    </row>
    <row r="386" spans="1:30" ht="16" thickBot="1" x14ac:dyDescent="0.25">
      <c r="A386" s="879"/>
      <c r="B386" s="1498"/>
      <c r="C386" s="1217"/>
      <c r="D386" s="1419"/>
      <c r="E386" s="885"/>
      <c r="F386" s="885"/>
      <c r="G386" s="19" t="s">
        <v>6</v>
      </c>
      <c r="H386" s="212"/>
      <c r="I386" s="213"/>
      <c r="J386" s="242"/>
      <c r="K386" s="163" t="str">
        <f t="shared" si="294"/>
        <v/>
      </c>
      <c r="L386" s="56"/>
      <c r="M386" s="56" t="str">
        <f>IF(K386="","",ABS(K386-L383))</f>
        <v/>
      </c>
      <c r="N386" s="164" t="str">
        <f>IF(M386="","",RANK(M386,M382:M386))</f>
        <v/>
      </c>
      <c r="O386" s="165" t="str">
        <f t="shared" si="295"/>
        <v/>
      </c>
      <c r="P386" s="57"/>
      <c r="Q386" s="57" t="str">
        <f>IF(O386="","",ABS(O386-P383))</f>
        <v/>
      </c>
      <c r="R386" s="166" t="str">
        <f>IF(Q386="","",RANK(Q386,Q382:Q386))</f>
        <v/>
      </c>
      <c r="S386" s="167" t="str">
        <f t="shared" si="296"/>
        <v/>
      </c>
      <c r="T386" s="58"/>
      <c r="U386" s="58" t="str">
        <f>IF(S386="","",ABS(S386-T383))</f>
        <v/>
      </c>
      <c r="V386" s="168" t="str">
        <f>IF(U386="","",RANK(U386,U382:U386))</f>
        <v/>
      </c>
      <c r="W386" s="169" t="str">
        <f t="shared" si="297"/>
        <v/>
      </c>
      <c r="X386" s="59"/>
      <c r="Y386" s="170" t="str">
        <f>IF(B382="","",IF(T382&lt;0.5,TRIMMEAN(K382:K386,0.4),IF(X382&lt;0.5,X383,"NV")))</f>
        <v/>
      </c>
      <c r="Z386" s="804"/>
      <c r="AA386" s="1501"/>
      <c r="AB386" s="804"/>
      <c r="AC386" s="804"/>
      <c r="AD386" s="1020"/>
    </row>
    <row r="387" spans="1:30" x14ac:dyDescent="0.2">
      <c r="A387" s="867" t="str">
        <f>IF(B387="","",INDEX('Names And Totals'!$A$9:$A$108,MATCH('Head to Head'!B387,'Names And Totals'!$B$9:$B$108,0)))</f>
        <v/>
      </c>
      <c r="B387" s="1502"/>
      <c r="C387" s="1207" t="str">
        <f>IF(B387="","",INDEX('Names And Totals'!$E$9:$E$108,MATCH('Head to Head'!B387,'Names And Totals'!$B$9:$B$108,0)))</f>
        <v/>
      </c>
      <c r="D387" s="1414" t="str">
        <f>IF(B387="","",IF(AA387="DQ","DQ",IF(AA387="TO","TO",IF(AA387="NV","NV",IF(AA387="","",RANK(AA387,$AA$12:$AA$507,0))))))</f>
        <v/>
      </c>
      <c r="E387" s="861" t="str">
        <f>IF(AB387="","",IF(AD387="DQ","DQ",IF(AB387="TO","TO",IF(Y387="","",RANK(AB387,$AB$12:$AB$507,0)))))</f>
        <v/>
      </c>
      <c r="F387" s="861" t="str">
        <f>IF(AC387="","",IF(AD387="DQ","DQ",IF(AC387="TO","TO",IF(Y387="","",RANK(AC387,$AC$12:$AC$507,0)))))</f>
        <v/>
      </c>
      <c r="G387" s="47" t="s">
        <v>7</v>
      </c>
      <c r="H387" s="243"/>
      <c r="I387" s="240"/>
      <c r="J387" s="244"/>
      <c r="K387" s="193" t="str">
        <f>IF($B$387="","",IF($H$387="TO","TO",IF(H387+I387+J387=0,"",(H387*60+I387+J387/100))))</f>
        <v/>
      </c>
      <c r="L387" s="60" t="str">
        <f>IF(B387="","",MAX(K387:K391)-MIN(K387:K391))</f>
        <v/>
      </c>
      <c r="M387" s="60" t="str">
        <f>IF(K387="","",ABS(K387-L388))</f>
        <v/>
      </c>
      <c r="N387" s="151" t="str">
        <f>IF(M387="","",RANK(M387,M387:M391))</f>
        <v/>
      </c>
      <c r="O387" s="60" t="str">
        <f>IF(K387="","",IF(N387=1,"",K387))</f>
        <v/>
      </c>
      <c r="P387" s="62" t="str">
        <f>IF(B387="","",MAX(O387:O391)-MIN(O387:O391))</f>
        <v/>
      </c>
      <c r="Q387" s="62" t="str">
        <f>IF(O387="","",ABS(O387-P388))</f>
        <v/>
      </c>
      <c r="R387" s="152" t="str">
        <f>IF(Q387="","",RANK(Q387,Q387:Q391))</f>
        <v/>
      </c>
      <c r="S387" s="62" t="str">
        <f>IF(Q387="","",IF(R387=1,"",K387))</f>
        <v/>
      </c>
      <c r="T387" s="63" t="str">
        <f>IF(B387="","",MAX(S387:S391)-MIN(S387:S391))</f>
        <v/>
      </c>
      <c r="U387" s="63" t="str">
        <f>IF(S387="","",ABS(S387-T388))</f>
        <v/>
      </c>
      <c r="V387" s="153" t="str">
        <f>IF(U387="","",RANK(U387,U387:U391))</f>
        <v/>
      </c>
      <c r="W387" s="63" t="str">
        <f>IF(V387="","",IF(V387=1,"",S387))</f>
        <v/>
      </c>
      <c r="X387" s="64" t="str">
        <f>IF(B387="","",MAX(W387:W391)-MIN(W387:W391))</f>
        <v/>
      </c>
      <c r="Y387" s="154" t="str">
        <f>IF(B387="","",K387)</f>
        <v/>
      </c>
      <c r="Z387" s="805" t="str">
        <f>IF(B387="","",IF(AD387="DQ","DQ",IF(K387="TO","TO",IF(K387="","",IF(K388="",Y387,IF(K389="",Y388,IF(K390="",Y389,IF(K391="",Y390,Y391))))))))</f>
        <v/>
      </c>
      <c r="AA387" s="1505" t="str">
        <f>IF(B387="","",IF(AD387="DQ","DQ",IF(Z387="TO","TO",IF(Z387="","",IF(Z387="NV","NV",IF((20-(Z387-$AA$3))&gt;0,(20-(Z387-$AA$3)),0))))))</f>
        <v/>
      </c>
      <c r="AB387" s="805" t="str">
        <f>IF(B387="","",IF(AA387="","",IF(C387="Female","",AA387)))</f>
        <v/>
      </c>
      <c r="AC387" s="805" t="str">
        <f>IF(B387="","",IF(AA387="","",IF(C387="Male","",AA387)))</f>
        <v/>
      </c>
      <c r="AD387" s="847"/>
    </row>
    <row r="388" spans="1:30" x14ac:dyDescent="0.2">
      <c r="A388" s="868"/>
      <c r="B388" s="1503"/>
      <c r="C388" s="1208"/>
      <c r="D388" s="1415"/>
      <c r="E388" s="862"/>
      <c r="F388" s="862"/>
      <c r="G388" s="16" t="s">
        <v>4</v>
      </c>
      <c r="H388" s="210"/>
      <c r="I388" s="211"/>
      <c r="J388" s="231"/>
      <c r="K388" s="171" t="str">
        <f t="shared" ref="K388:K391" si="298">IF($B$387="","",IF($H$387="TO","TO",IF(H388+I388+J388=0,"",(H388*60+I388+J388/100))))</f>
        <v/>
      </c>
      <c r="L388" s="52" t="str">
        <f>IF(B387="","",AVERAGE(K387:K391))</f>
        <v/>
      </c>
      <c r="M388" s="52" t="str">
        <f>IF(K388="","",ABS(K388-L388))</f>
        <v/>
      </c>
      <c r="N388" s="156" t="str">
        <f>IF(M388="","",RANK(M388,M387:M391))</f>
        <v/>
      </c>
      <c r="O388" s="157" t="str">
        <f t="shared" ref="O388:O391" si="299">IF(K388="","",IF(N388=1,"",K388))</f>
        <v/>
      </c>
      <c r="P388" s="53" t="str">
        <f>IF(B387="","",AVERAGE(O387:O391))</f>
        <v/>
      </c>
      <c r="Q388" s="53" t="str">
        <f>IF(O388="","",ABS(O388-P388))</f>
        <v/>
      </c>
      <c r="R388" s="158" t="str">
        <f>IF(Q388="","",RANK(Q388,Q387:Q391))</f>
        <v/>
      </c>
      <c r="S388" s="159" t="str">
        <f t="shared" ref="S388:S391" si="300">IF(Q388="","",IF(R388=1,"",K388))</f>
        <v/>
      </c>
      <c r="T388" s="54" t="str">
        <f>IF(B387="","",AVERAGE(S387:S391))</f>
        <v/>
      </c>
      <c r="U388" s="54" t="str">
        <f>IF(S388="","",ABS(S388-T388))</f>
        <v/>
      </c>
      <c r="V388" s="160" t="str">
        <f>IF(U388="","",RANK(U388,U387:U391))</f>
        <v/>
      </c>
      <c r="W388" s="161" t="str">
        <f t="shared" ref="W388:W391" si="301">IF(V388="","",IF(V388=1,"",S388))</f>
        <v/>
      </c>
      <c r="X388" s="55" t="str">
        <f>IF(B387="","",AVERAGE(W387:W391))</f>
        <v/>
      </c>
      <c r="Y388" s="162" t="str">
        <f>IF(B387="","",IF(L387&lt;0.5,L388,"NV"))</f>
        <v/>
      </c>
      <c r="Z388" s="806"/>
      <c r="AA388" s="1506"/>
      <c r="AB388" s="806"/>
      <c r="AC388" s="806"/>
      <c r="AD388" s="847"/>
    </row>
    <row r="389" spans="1:30" x14ac:dyDescent="0.2">
      <c r="A389" s="868"/>
      <c r="B389" s="1503"/>
      <c r="C389" s="1208"/>
      <c r="D389" s="1415"/>
      <c r="E389" s="862"/>
      <c r="F389" s="862"/>
      <c r="G389" s="16" t="s">
        <v>8</v>
      </c>
      <c r="H389" s="210"/>
      <c r="I389" s="211"/>
      <c r="J389" s="231"/>
      <c r="K389" s="171" t="str">
        <f t="shared" si="298"/>
        <v/>
      </c>
      <c r="L389" s="52"/>
      <c r="M389" s="52" t="str">
        <f>IF(K389="","",ABS(K389-L388))</f>
        <v/>
      </c>
      <c r="N389" s="156" t="str">
        <f>IF(M389="","",RANK(M389,M387:M391))</f>
        <v/>
      </c>
      <c r="O389" s="157" t="str">
        <f t="shared" si="299"/>
        <v/>
      </c>
      <c r="P389" s="53"/>
      <c r="Q389" s="53" t="str">
        <f>IF(O389="","",ABS(O389-P388))</f>
        <v/>
      </c>
      <c r="R389" s="158" t="str">
        <f>IF(Q389="","",RANK(Q389,Q387:Q391))</f>
        <v/>
      </c>
      <c r="S389" s="159" t="str">
        <f t="shared" si="300"/>
        <v/>
      </c>
      <c r="T389" s="54"/>
      <c r="U389" s="54" t="str">
        <f>IF(S389="","",ABS(S389-T388))</f>
        <v/>
      </c>
      <c r="V389" s="160" t="str">
        <f>IF(U389="","",RANK(U389,U387:U391))</f>
        <v/>
      </c>
      <c r="W389" s="161" t="str">
        <f t="shared" si="301"/>
        <v/>
      </c>
      <c r="X389" s="55"/>
      <c r="Y389" s="162" t="str">
        <f>IF(B387="","",IF(L387&lt;0.5,L388,IF(P387&lt;0.5,P388,"NV")))</f>
        <v/>
      </c>
      <c r="Z389" s="806"/>
      <c r="AA389" s="1506"/>
      <c r="AB389" s="806"/>
      <c r="AC389" s="806"/>
      <c r="AD389" s="847"/>
    </row>
    <row r="390" spans="1:30" x14ac:dyDescent="0.2">
      <c r="A390" s="868"/>
      <c r="B390" s="1503"/>
      <c r="C390" s="1208"/>
      <c r="D390" s="1415"/>
      <c r="E390" s="862"/>
      <c r="F390" s="862"/>
      <c r="G390" s="16" t="s">
        <v>5</v>
      </c>
      <c r="H390" s="210"/>
      <c r="I390" s="211"/>
      <c r="J390" s="231"/>
      <c r="K390" s="171" t="str">
        <f t="shared" si="298"/>
        <v/>
      </c>
      <c r="L390" s="52"/>
      <c r="M390" s="52" t="str">
        <f>IF(K390="","",ABS(K390-L388))</f>
        <v/>
      </c>
      <c r="N390" s="156" t="str">
        <f>IF(M390="","",RANK(M390,M387:M391))</f>
        <v/>
      </c>
      <c r="O390" s="157" t="str">
        <f t="shared" si="299"/>
        <v/>
      </c>
      <c r="P390" s="53"/>
      <c r="Q390" s="53" t="str">
        <f>IF(O390="","",ABS(O390-P388))</f>
        <v/>
      </c>
      <c r="R390" s="158" t="str">
        <f>IF(Q390="","",RANK(Q390,Q387:Q391))</f>
        <v/>
      </c>
      <c r="S390" s="159" t="str">
        <f t="shared" si="300"/>
        <v/>
      </c>
      <c r="T390" s="54"/>
      <c r="U390" s="54" t="str">
        <f>IF(S390="","",ABS(S390-T388))</f>
        <v/>
      </c>
      <c r="V390" s="160" t="str">
        <f>IF(U390="","",RANK(U390,U387:U391))</f>
        <v/>
      </c>
      <c r="W390" s="161" t="str">
        <f t="shared" si="301"/>
        <v/>
      </c>
      <c r="X390" s="55"/>
      <c r="Y390" s="162" t="str">
        <f>IF(B387="","",IF(P387=0,L388,IF(P387&lt;0.5,P388,IF(T387&lt;0.5,T388,"NV"))))</f>
        <v/>
      </c>
      <c r="Z390" s="806"/>
      <c r="AA390" s="1506"/>
      <c r="AB390" s="806"/>
      <c r="AC390" s="806"/>
      <c r="AD390" s="847"/>
    </row>
    <row r="391" spans="1:30" ht="16" thickBot="1" x14ac:dyDescent="0.25">
      <c r="A391" s="869"/>
      <c r="B391" s="1504"/>
      <c r="C391" s="1209"/>
      <c r="D391" s="1416"/>
      <c r="E391" s="863"/>
      <c r="F391" s="863"/>
      <c r="G391" s="46" t="s">
        <v>6</v>
      </c>
      <c r="H391" s="245"/>
      <c r="I391" s="246"/>
      <c r="J391" s="247"/>
      <c r="K391" s="194" t="str">
        <f t="shared" si="298"/>
        <v/>
      </c>
      <c r="L391" s="56"/>
      <c r="M391" s="56" t="str">
        <f>IF(K391="","",ABS(K391-L388))</f>
        <v/>
      </c>
      <c r="N391" s="164" t="str">
        <f>IF(M391="","",RANK(M391,M387:M391))</f>
        <v/>
      </c>
      <c r="O391" s="165" t="str">
        <f t="shared" si="299"/>
        <v/>
      </c>
      <c r="P391" s="57"/>
      <c r="Q391" s="57" t="str">
        <f>IF(O391="","",ABS(O391-P388))</f>
        <v/>
      </c>
      <c r="R391" s="166" t="str">
        <f>IF(Q391="","",RANK(Q391,Q387:Q391))</f>
        <v/>
      </c>
      <c r="S391" s="167" t="str">
        <f t="shared" si="300"/>
        <v/>
      </c>
      <c r="T391" s="58"/>
      <c r="U391" s="58" t="str">
        <f>IF(S391="","",ABS(S391-T388))</f>
        <v/>
      </c>
      <c r="V391" s="168" t="str">
        <f>IF(U391="","",RANK(U391,U387:U391))</f>
        <v/>
      </c>
      <c r="W391" s="169" t="str">
        <f t="shared" si="301"/>
        <v/>
      </c>
      <c r="X391" s="59"/>
      <c r="Y391" s="170" t="str">
        <f>IF(B387="","",IF(T387&lt;0.5,TRIMMEAN(K387:K391,0.4),IF(X387&lt;0.5,X388,"NV")))</f>
        <v/>
      </c>
      <c r="Z391" s="807"/>
      <c r="AA391" s="1507"/>
      <c r="AB391" s="807"/>
      <c r="AC391" s="807"/>
      <c r="AD391" s="847"/>
    </row>
    <row r="392" spans="1:30" x14ac:dyDescent="0.2">
      <c r="A392" s="1241" t="str">
        <f>IF(B392="","",INDEX('Names And Totals'!$A$9:$A$108,MATCH('Head to Head'!B392,'Names And Totals'!$B$9:$B$108,0)))</f>
        <v/>
      </c>
      <c r="B392" s="1496"/>
      <c r="C392" s="1215" t="str">
        <f>IF(B392="","",INDEX('Names And Totals'!$E$9:$E$108,MATCH('Head to Head'!B392,'Names And Totals'!$B$9:$B$108,0)))</f>
        <v/>
      </c>
      <c r="D392" s="1431" t="str">
        <f>IF(B392="","",IF(AA392="DQ","DQ",IF(AA392="TO","TO",IF(AA392="NV","NV",IF(AA392="","",RANK(AA392,$AA$12:$AA$507,0))))))</f>
        <v/>
      </c>
      <c r="E392" s="883" t="str">
        <f>IF(AB392="","",IF(AD392="DQ","DQ",IF(AB392="TO","TO",IF(Y392="","",RANK(AB392,$AB$12:$AB$507,0)))))</f>
        <v/>
      </c>
      <c r="F392" s="883" t="str">
        <f>IF(AC392="","",IF(AD392="DQ","DQ",IF(AC392="TO","TO",IF(Y392="","",RANK(AC392,$AC$12:$AC$507,0)))))</f>
        <v/>
      </c>
      <c r="G392" s="18" t="s">
        <v>7</v>
      </c>
      <c r="H392" s="235"/>
      <c r="I392" s="241"/>
      <c r="J392" s="236"/>
      <c r="K392" s="150" t="str">
        <f>IF($B$392="","",IF($H$392="TO","TO",IF(H392+I392+J392=0,"",(H392*60+I392+J392/100))))</f>
        <v/>
      </c>
      <c r="L392" s="60" t="str">
        <f>IF(B392="","",MAX(K392:K396)-MIN(K392:K396))</f>
        <v/>
      </c>
      <c r="M392" s="60" t="str">
        <f>IF(K392="","",ABS(K392-L393))</f>
        <v/>
      </c>
      <c r="N392" s="151" t="str">
        <f>IF(M392="","",RANK(M392,M392:M396))</f>
        <v/>
      </c>
      <c r="O392" s="60" t="str">
        <f>IF(K392="","",IF(N392=1,"",K392))</f>
        <v/>
      </c>
      <c r="P392" s="62" t="str">
        <f>IF(B392="","",MAX(O392:O396)-MIN(O392:O396))</f>
        <v/>
      </c>
      <c r="Q392" s="62" t="str">
        <f>IF(O392="","",ABS(O392-P393))</f>
        <v/>
      </c>
      <c r="R392" s="152" t="str">
        <f>IF(Q392="","",RANK(Q392,Q392:Q396))</f>
        <v/>
      </c>
      <c r="S392" s="62" t="str">
        <f>IF(Q392="","",IF(R392=1,"",K392))</f>
        <v/>
      </c>
      <c r="T392" s="63" t="str">
        <f>IF(B392="","",MAX(S392:S396)-MIN(S392:S396))</f>
        <v/>
      </c>
      <c r="U392" s="63" t="str">
        <f>IF(S392="","",ABS(S392-T393))</f>
        <v/>
      </c>
      <c r="V392" s="153" t="str">
        <f>IF(U392="","",RANK(U392,U392:U396))</f>
        <v/>
      </c>
      <c r="W392" s="63" t="str">
        <f>IF(V392="","",IF(V392=1,"",S392))</f>
        <v/>
      </c>
      <c r="X392" s="64" t="str">
        <f>IF(B392="","",MAX(W392:W396)-MIN(W392:W396))</f>
        <v/>
      </c>
      <c r="Y392" s="154" t="str">
        <f>IF(B392="","",K392)</f>
        <v/>
      </c>
      <c r="Z392" s="802" t="str">
        <f>IF(B392="","",IF(AD392="DQ","DQ",IF(K392="TO","TO",IF(K392="","",IF(K393="",Y392,IF(K394="",Y393,IF(K395="",Y394,IF(K396="",Y395,Y396))))))))</f>
        <v/>
      </c>
      <c r="AA392" s="1499" t="str">
        <f>IF(B392="","",IF(AD392="DQ","DQ",IF(Z392="TO","TO",IF(Z392="","",IF(Z392="NV","NV",IF((20-(Z392-$AA$3))&gt;0,(20-(Z392-$AA$3)),0))))))</f>
        <v/>
      </c>
      <c r="AB392" s="802" t="str">
        <f>IF(B392="","",IF(AA392="","",IF(C392="Female","",AA392)))</f>
        <v/>
      </c>
      <c r="AC392" s="802" t="str">
        <f>IF(B392="","",IF(AA392="","",IF(C392="Male","",AA392)))</f>
        <v/>
      </c>
      <c r="AD392" s="1018"/>
    </row>
    <row r="393" spans="1:30" x14ac:dyDescent="0.2">
      <c r="A393" s="871"/>
      <c r="B393" s="1497"/>
      <c r="C393" s="1216"/>
      <c r="D393" s="859"/>
      <c r="E393" s="884"/>
      <c r="F393" s="884"/>
      <c r="G393" s="13" t="s">
        <v>4</v>
      </c>
      <c r="H393" s="208"/>
      <c r="I393" s="209"/>
      <c r="J393" s="227"/>
      <c r="K393" s="155" t="str">
        <f t="shared" ref="K393:K396" si="302">IF($B$392="","",IF($H$392="TO","TO",IF(H393+I393+J393=0,"",(H393*60+I393+J393/100))))</f>
        <v/>
      </c>
      <c r="L393" s="52" t="str">
        <f>IF(B392="","",AVERAGE(K392:K396))</f>
        <v/>
      </c>
      <c r="M393" s="52" t="str">
        <f>IF(K393="","",ABS(K393-L393))</f>
        <v/>
      </c>
      <c r="N393" s="156" t="str">
        <f>IF(M393="","",RANK(M393,M392:M396))</f>
        <v/>
      </c>
      <c r="O393" s="157" t="str">
        <f t="shared" ref="O393:O396" si="303">IF(K393="","",IF(N393=1,"",K393))</f>
        <v/>
      </c>
      <c r="P393" s="53" t="str">
        <f>IF(B392="","",AVERAGE(O392:O396))</f>
        <v/>
      </c>
      <c r="Q393" s="53" t="str">
        <f>IF(O393="","",ABS(O393-P393))</f>
        <v/>
      </c>
      <c r="R393" s="158" t="str">
        <f>IF(Q393="","",RANK(Q393,Q392:Q396))</f>
        <v/>
      </c>
      <c r="S393" s="159" t="str">
        <f t="shared" ref="S393:S396" si="304">IF(Q393="","",IF(R393=1,"",K393))</f>
        <v/>
      </c>
      <c r="T393" s="54" t="str">
        <f>IF(B392="","",AVERAGE(S392:S396))</f>
        <v/>
      </c>
      <c r="U393" s="54" t="str">
        <f>IF(S393="","",ABS(S393-T393))</f>
        <v/>
      </c>
      <c r="V393" s="160" t="str">
        <f>IF(U393="","",RANK(U393,U392:U396))</f>
        <v/>
      </c>
      <c r="W393" s="161" t="str">
        <f t="shared" ref="W393:W396" si="305">IF(V393="","",IF(V393=1,"",S393))</f>
        <v/>
      </c>
      <c r="X393" s="55" t="str">
        <f>IF(B392="","",AVERAGE(W392:W396))</f>
        <v/>
      </c>
      <c r="Y393" s="162" t="str">
        <f>IF(B392="","",IF(L392&lt;0.5,L393,"NV"))</f>
        <v/>
      </c>
      <c r="Z393" s="803"/>
      <c r="AA393" s="1500"/>
      <c r="AB393" s="803"/>
      <c r="AC393" s="803"/>
      <c r="AD393" s="1019"/>
    </row>
    <row r="394" spans="1:30" x14ac:dyDescent="0.2">
      <c r="A394" s="871"/>
      <c r="B394" s="1497"/>
      <c r="C394" s="1216"/>
      <c r="D394" s="859"/>
      <c r="E394" s="884"/>
      <c r="F394" s="884"/>
      <c r="G394" s="13" t="s">
        <v>8</v>
      </c>
      <c r="H394" s="208"/>
      <c r="I394" s="209"/>
      <c r="J394" s="227"/>
      <c r="K394" s="155" t="str">
        <f t="shared" si="302"/>
        <v/>
      </c>
      <c r="L394" s="52"/>
      <c r="M394" s="52" t="str">
        <f>IF(K394="","",ABS(K394-L393))</f>
        <v/>
      </c>
      <c r="N394" s="156" t="str">
        <f>IF(M394="","",RANK(M394,M392:M396))</f>
        <v/>
      </c>
      <c r="O394" s="157" t="str">
        <f t="shared" si="303"/>
        <v/>
      </c>
      <c r="P394" s="53"/>
      <c r="Q394" s="53" t="str">
        <f>IF(O394="","",ABS(O394-P393))</f>
        <v/>
      </c>
      <c r="R394" s="158" t="str">
        <f>IF(Q394="","",RANK(Q394,Q392:Q396))</f>
        <v/>
      </c>
      <c r="S394" s="159" t="str">
        <f t="shared" si="304"/>
        <v/>
      </c>
      <c r="T394" s="54"/>
      <c r="U394" s="54" t="str">
        <f>IF(S394="","",ABS(S394-T393))</f>
        <v/>
      </c>
      <c r="V394" s="160" t="str">
        <f>IF(U394="","",RANK(U394,U392:U396))</f>
        <v/>
      </c>
      <c r="W394" s="161" t="str">
        <f t="shared" si="305"/>
        <v/>
      </c>
      <c r="X394" s="55"/>
      <c r="Y394" s="162" t="str">
        <f>IF(B392="","",IF(L392&lt;0.5,L393,IF(P392&lt;0.5,P393,"NV")))</f>
        <v/>
      </c>
      <c r="Z394" s="803"/>
      <c r="AA394" s="1500"/>
      <c r="AB394" s="803"/>
      <c r="AC394" s="803"/>
      <c r="AD394" s="1019"/>
    </row>
    <row r="395" spans="1:30" x14ac:dyDescent="0.2">
      <c r="A395" s="871"/>
      <c r="B395" s="1497"/>
      <c r="C395" s="1216"/>
      <c r="D395" s="859"/>
      <c r="E395" s="884"/>
      <c r="F395" s="884"/>
      <c r="G395" s="13" t="s">
        <v>5</v>
      </c>
      <c r="H395" s="208"/>
      <c r="I395" s="209"/>
      <c r="J395" s="227"/>
      <c r="K395" s="155" t="str">
        <f t="shared" si="302"/>
        <v/>
      </c>
      <c r="L395" s="52"/>
      <c r="M395" s="52" t="str">
        <f>IF(K395="","",ABS(K395-L393))</f>
        <v/>
      </c>
      <c r="N395" s="156" t="str">
        <f>IF(M395="","",RANK(M395,M392:M396))</f>
        <v/>
      </c>
      <c r="O395" s="157" t="str">
        <f t="shared" si="303"/>
        <v/>
      </c>
      <c r="P395" s="53"/>
      <c r="Q395" s="53" t="str">
        <f>IF(O395="","",ABS(O395-P393))</f>
        <v/>
      </c>
      <c r="R395" s="158" t="str">
        <f>IF(Q395="","",RANK(Q395,Q392:Q396))</f>
        <v/>
      </c>
      <c r="S395" s="159" t="str">
        <f t="shared" si="304"/>
        <v/>
      </c>
      <c r="T395" s="54"/>
      <c r="U395" s="54" t="str">
        <f>IF(S395="","",ABS(S395-T393))</f>
        <v/>
      </c>
      <c r="V395" s="160" t="str">
        <f>IF(U395="","",RANK(U395,U392:U396))</f>
        <v/>
      </c>
      <c r="W395" s="161" t="str">
        <f t="shared" si="305"/>
        <v/>
      </c>
      <c r="X395" s="55"/>
      <c r="Y395" s="162" t="str">
        <f>IF(B392="","",IF(P392=0,L393,IF(P392&lt;0.5,P393,IF(T392&lt;0.5,T393,"NV"))))</f>
        <v/>
      </c>
      <c r="Z395" s="803"/>
      <c r="AA395" s="1500"/>
      <c r="AB395" s="803"/>
      <c r="AC395" s="803"/>
      <c r="AD395" s="1019"/>
    </row>
    <row r="396" spans="1:30" ht="16" thickBot="1" x14ac:dyDescent="0.25">
      <c r="A396" s="879"/>
      <c r="B396" s="1498"/>
      <c r="C396" s="1217"/>
      <c r="D396" s="1419"/>
      <c r="E396" s="885"/>
      <c r="F396" s="885"/>
      <c r="G396" s="19" t="s">
        <v>6</v>
      </c>
      <c r="H396" s="212"/>
      <c r="I396" s="213"/>
      <c r="J396" s="242"/>
      <c r="K396" s="163" t="str">
        <f t="shared" si="302"/>
        <v/>
      </c>
      <c r="L396" s="56"/>
      <c r="M396" s="56" t="str">
        <f>IF(K396="","",ABS(K396-L393))</f>
        <v/>
      </c>
      <c r="N396" s="164" t="str">
        <f>IF(M396="","",RANK(M396,M392:M396))</f>
        <v/>
      </c>
      <c r="O396" s="165" t="str">
        <f t="shared" si="303"/>
        <v/>
      </c>
      <c r="P396" s="57"/>
      <c r="Q396" s="57" t="str">
        <f>IF(O396="","",ABS(O396-P393))</f>
        <v/>
      </c>
      <c r="R396" s="166" t="str">
        <f>IF(Q396="","",RANK(Q396,Q392:Q396))</f>
        <v/>
      </c>
      <c r="S396" s="167" t="str">
        <f t="shared" si="304"/>
        <v/>
      </c>
      <c r="T396" s="58"/>
      <c r="U396" s="58" t="str">
        <f>IF(S396="","",ABS(S396-T393))</f>
        <v/>
      </c>
      <c r="V396" s="168" t="str">
        <f>IF(U396="","",RANK(U396,U392:U396))</f>
        <v/>
      </c>
      <c r="W396" s="169" t="str">
        <f t="shared" si="305"/>
        <v/>
      </c>
      <c r="X396" s="59"/>
      <c r="Y396" s="170" t="str">
        <f>IF(B392="","",IF(T392&lt;0.5,TRIMMEAN(K392:K396,0.4),IF(X392&lt;0.5,X393,"NV")))</f>
        <v/>
      </c>
      <c r="Z396" s="804"/>
      <c r="AA396" s="1501"/>
      <c r="AB396" s="804"/>
      <c r="AC396" s="804"/>
      <c r="AD396" s="1020"/>
    </row>
    <row r="397" spans="1:30" x14ac:dyDescent="0.2">
      <c r="A397" s="867" t="str">
        <f>IF(B397="","",INDEX('Names And Totals'!$A$9:$A$108,MATCH('Head to Head'!B397,'Names And Totals'!$B$9:$B$108,0)))</f>
        <v/>
      </c>
      <c r="B397" s="1502"/>
      <c r="C397" s="1207" t="str">
        <f>IF(B397="","",INDEX('Names And Totals'!$E$9:$E$108,MATCH('Head to Head'!B397,'Names And Totals'!$B$9:$B$108,0)))</f>
        <v/>
      </c>
      <c r="D397" s="1414" t="str">
        <f>IF(B397="","",IF(AA397="DQ","DQ",IF(AA397="TO","TO",IF(AA397="NV","NV",IF(AA397="","",RANK(AA397,$AA$12:$AA$507,0))))))</f>
        <v/>
      </c>
      <c r="E397" s="861" t="str">
        <f>IF(AB397="","",IF(AD397="DQ","DQ",IF(AB397="TO","TO",IF(Y397="","",RANK(AB397,$AB$12:$AB$507,0)))))</f>
        <v/>
      </c>
      <c r="F397" s="861" t="str">
        <f>IF(AC397="","",IF(AD397="DQ","DQ",IF(AC397="TO","TO",IF(Y397="","",RANK(AC397,$AC$12:$AC$507,0)))))</f>
        <v/>
      </c>
      <c r="G397" s="47" t="s">
        <v>7</v>
      </c>
      <c r="H397" s="243"/>
      <c r="I397" s="240"/>
      <c r="J397" s="244"/>
      <c r="K397" s="193" t="str">
        <f>IF($B$397="","",IF($H$397="TO","TO",IF(H397+I397+J397=0,"",(H397*60+I397+J397/100))))</f>
        <v/>
      </c>
      <c r="L397" s="60" t="str">
        <f>IF(B397="","",MAX(K397:K401)-MIN(K397:K401))</f>
        <v/>
      </c>
      <c r="M397" s="60" t="str">
        <f>IF(K397="","",ABS(K397-L398))</f>
        <v/>
      </c>
      <c r="N397" s="151" t="str">
        <f>IF(M397="","",RANK(M397,M397:M401))</f>
        <v/>
      </c>
      <c r="O397" s="60" t="str">
        <f>IF(K397="","",IF(N397=1,"",K397))</f>
        <v/>
      </c>
      <c r="P397" s="62" t="str">
        <f>IF(B397="","",MAX(O397:O401)-MIN(O397:O401))</f>
        <v/>
      </c>
      <c r="Q397" s="62" t="str">
        <f>IF(O397="","",ABS(O397-P398))</f>
        <v/>
      </c>
      <c r="R397" s="152" t="str">
        <f>IF(Q397="","",RANK(Q397,Q397:Q401))</f>
        <v/>
      </c>
      <c r="S397" s="62" t="str">
        <f>IF(Q397="","",IF(R397=1,"",K397))</f>
        <v/>
      </c>
      <c r="T397" s="63" t="str">
        <f>IF(B397="","",MAX(S397:S401)-MIN(S397:S401))</f>
        <v/>
      </c>
      <c r="U397" s="63" t="str">
        <f>IF(S397="","",ABS(S397-T398))</f>
        <v/>
      </c>
      <c r="V397" s="153" t="str">
        <f>IF(U397="","",RANK(U397,U397:U401))</f>
        <v/>
      </c>
      <c r="W397" s="63" t="str">
        <f>IF(V397="","",IF(V397=1,"",S397))</f>
        <v/>
      </c>
      <c r="X397" s="64" t="str">
        <f>IF(B397="","",MAX(W397:W401)-MIN(W397:W401))</f>
        <v/>
      </c>
      <c r="Y397" s="154" t="str">
        <f>IF(B397="","",K397)</f>
        <v/>
      </c>
      <c r="Z397" s="805" t="str">
        <f>IF(B397="","",IF(AD397="DQ","DQ",IF(K397="TO","TO",IF(K397="","",IF(K398="",Y397,IF(K399="",Y398,IF(K400="",Y399,IF(K401="",Y400,Y401))))))))</f>
        <v/>
      </c>
      <c r="AA397" s="1505" t="str">
        <f>IF(B397="","",IF(AD397="DQ","DQ",IF(Z397="TO","TO",IF(Z397="","",IF(Z397="NV","NV",IF((20-(Z397-$AA$3))&gt;0,(20-(Z397-$AA$3)),0))))))</f>
        <v/>
      </c>
      <c r="AB397" s="805" t="str">
        <f>IF(B397="","",IF(AA397="","",IF(C397="Female","",AA397)))</f>
        <v/>
      </c>
      <c r="AC397" s="805" t="str">
        <f>IF(B397="","",IF(AA397="","",IF(C397="Male","",AA397)))</f>
        <v/>
      </c>
      <c r="AD397" s="847"/>
    </row>
    <row r="398" spans="1:30" x14ac:dyDescent="0.2">
      <c r="A398" s="868"/>
      <c r="B398" s="1503"/>
      <c r="C398" s="1208"/>
      <c r="D398" s="1415"/>
      <c r="E398" s="862"/>
      <c r="F398" s="862"/>
      <c r="G398" s="16" t="s">
        <v>4</v>
      </c>
      <c r="H398" s="210"/>
      <c r="I398" s="211"/>
      <c r="J398" s="231"/>
      <c r="K398" s="171" t="str">
        <f t="shared" ref="K398:K401" si="306">IF($B$397="","",IF($H$397="TO","TO",IF(H398+I398+J398=0,"",(H398*60+I398+J398/100))))</f>
        <v/>
      </c>
      <c r="L398" s="52" t="str">
        <f>IF(B397="","",AVERAGE(K397:K401))</f>
        <v/>
      </c>
      <c r="M398" s="52" t="str">
        <f>IF(K398="","",ABS(K398-L398))</f>
        <v/>
      </c>
      <c r="N398" s="156" t="str">
        <f>IF(M398="","",RANK(M398,M397:M401))</f>
        <v/>
      </c>
      <c r="O398" s="157" t="str">
        <f t="shared" ref="O398:O401" si="307">IF(K398="","",IF(N398=1,"",K398))</f>
        <v/>
      </c>
      <c r="P398" s="53" t="str">
        <f>IF(B397="","",AVERAGE(O397:O401))</f>
        <v/>
      </c>
      <c r="Q398" s="53" t="str">
        <f>IF(O398="","",ABS(O398-P398))</f>
        <v/>
      </c>
      <c r="R398" s="158" t="str">
        <f>IF(Q398="","",RANK(Q398,Q397:Q401))</f>
        <v/>
      </c>
      <c r="S398" s="159" t="str">
        <f t="shared" ref="S398:S401" si="308">IF(Q398="","",IF(R398=1,"",K398))</f>
        <v/>
      </c>
      <c r="T398" s="54" t="str">
        <f>IF(B397="","",AVERAGE(S397:S401))</f>
        <v/>
      </c>
      <c r="U398" s="54" t="str">
        <f>IF(S398="","",ABS(S398-T398))</f>
        <v/>
      </c>
      <c r="V398" s="160" t="str">
        <f>IF(U398="","",RANK(U398,U397:U401))</f>
        <v/>
      </c>
      <c r="W398" s="161" t="str">
        <f t="shared" ref="W398:W401" si="309">IF(V398="","",IF(V398=1,"",S398))</f>
        <v/>
      </c>
      <c r="X398" s="55" t="str">
        <f>IF(B397="","",AVERAGE(W397:W401))</f>
        <v/>
      </c>
      <c r="Y398" s="162" t="str">
        <f>IF(B397="","",IF(L397&lt;0.5,L398,"NV"))</f>
        <v/>
      </c>
      <c r="Z398" s="806"/>
      <c r="AA398" s="1506"/>
      <c r="AB398" s="806"/>
      <c r="AC398" s="806"/>
      <c r="AD398" s="847"/>
    </row>
    <row r="399" spans="1:30" x14ac:dyDescent="0.2">
      <c r="A399" s="868"/>
      <c r="B399" s="1503"/>
      <c r="C399" s="1208"/>
      <c r="D399" s="1415"/>
      <c r="E399" s="862"/>
      <c r="F399" s="862"/>
      <c r="G399" s="16" t="s">
        <v>8</v>
      </c>
      <c r="H399" s="210"/>
      <c r="I399" s="211"/>
      <c r="J399" s="231"/>
      <c r="K399" s="171" t="str">
        <f t="shared" si="306"/>
        <v/>
      </c>
      <c r="L399" s="52"/>
      <c r="M399" s="52" t="str">
        <f>IF(K399="","",ABS(K399-L398))</f>
        <v/>
      </c>
      <c r="N399" s="156" t="str">
        <f>IF(M399="","",RANK(M399,M397:M401))</f>
        <v/>
      </c>
      <c r="O399" s="157" t="str">
        <f t="shared" si="307"/>
        <v/>
      </c>
      <c r="P399" s="53"/>
      <c r="Q399" s="53" t="str">
        <f>IF(O399="","",ABS(O399-P398))</f>
        <v/>
      </c>
      <c r="R399" s="158" t="str">
        <f>IF(Q399="","",RANK(Q399,Q397:Q401))</f>
        <v/>
      </c>
      <c r="S399" s="159" t="str">
        <f t="shared" si="308"/>
        <v/>
      </c>
      <c r="T399" s="54"/>
      <c r="U399" s="54" t="str">
        <f>IF(S399="","",ABS(S399-T398))</f>
        <v/>
      </c>
      <c r="V399" s="160" t="str">
        <f>IF(U399="","",RANK(U399,U397:U401))</f>
        <v/>
      </c>
      <c r="W399" s="161" t="str">
        <f t="shared" si="309"/>
        <v/>
      </c>
      <c r="X399" s="55"/>
      <c r="Y399" s="162" t="str">
        <f>IF(B397="","",IF(L397&lt;0.5,L398,IF(P397&lt;0.5,P398,"NV")))</f>
        <v/>
      </c>
      <c r="Z399" s="806"/>
      <c r="AA399" s="1506"/>
      <c r="AB399" s="806"/>
      <c r="AC399" s="806"/>
      <c r="AD399" s="847"/>
    </row>
    <row r="400" spans="1:30" x14ac:dyDescent="0.2">
      <c r="A400" s="868"/>
      <c r="B400" s="1503"/>
      <c r="C400" s="1208"/>
      <c r="D400" s="1415"/>
      <c r="E400" s="862"/>
      <c r="F400" s="862"/>
      <c r="G400" s="16" t="s">
        <v>5</v>
      </c>
      <c r="H400" s="210"/>
      <c r="I400" s="211"/>
      <c r="J400" s="231"/>
      <c r="K400" s="171" t="str">
        <f t="shared" si="306"/>
        <v/>
      </c>
      <c r="L400" s="52"/>
      <c r="M400" s="52" t="str">
        <f>IF(K400="","",ABS(K400-L398))</f>
        <v/>
      </c>
      <c r="N400" s="156" t="str">
        <f>IF(M400="","",RANK(M400,M397:M401))</f>
        <v/>
      </c>
      <c r="O400" s="157" t="str">
        <f t="shared" si="307"/>
        <v/>
      </c>
      <c r="P400" s="53"/>
      <c r="Q400" s="53" t="str">
        <f>IF(O400="","",ABS(O400-P398))</f>
        <v/>
      </c>
      <c r="R400" s="158" t="str">
        <f>IF(Q400="","",RANK(Q400,Q397:Q401))</f>
        <v/>
      </c>
      <c r="S400" s="159" t="str">
        <f t="shared" si="308"/>
        <v/>
      </c>
      <c r="T400" s="54"/>
      <c r="U400" s="54" t="str">
        <f>IF(S400="","",ABS(S400-T398))</f>
        <v/>
      </c>
      <c r="V400" s="160" t="str">
        <f>IF(U400="","",RANK(U400,U397:U401))</f>
        <v/>
      </c>
      <c r="W400" s="161" t="str">
        <f t="shared" si="309"/>
        <v/>
      </c>
      <c r="X400" s="55"/>
      <c r="Y400" s="162" t="str">
        <f>IF(B397="","",IF(P397=0,L398,IF(P397&lt;0.5,P398,IF(T397&lt;0.5,T398,"NV"))))</f>
        <v/>
      </c>
      <c r="Z400" s="806"/>
      <c r="AA400" s="1506"/>
      <c r="AB400" s="806"/>
      <c r="AC400" s="806"/>
      <c r="AD400" s="847"/>
    </row>
    <row r="401" spans="1:30" ht="16" thickBot="1" x14ac:dyDescent="0.25">
      <c r="A401" s="869"/>
      <c r="B401" s="1504"/>
      <c r="C401" s="1209"/>
      <c r="D401" s="1416"/>
      <c r="E401" s="863"/>
      <c r="F401" s="863"/>
      <c r="G401" s="46" t="s">
        <v>6</v>
      </c>
      <c r="H401" s="245"/>
      <c r="I401" s="246"/>
      <c r="J401" s="247"/>
      <c r="K401" s="194" t="str">
        <f t="shared" si="306"/>
        <v/>
      </c>
      <c r="L401" s="56"/>
      <c r="M401" s="56" t="str">
        <f>IF(K401="","",ABS(K401-L398))</f>
        <v/>
      </c>
      <c r="N401" s="164" t="str">
        <f>IF(M401="","",RANK(M401,M397:M401))</f>
        <v/>
      </c>
      <c r="O401" s="165" t="str">
        <f t="shared" si="307"/>
        <v/>
      </c>
      <c r="P401" s="57"/>
      <c r="Q401" s="57" t="str">
        <f>IF(O401="","",ABS(O401-P398))</f>
        <v/>
      </c>
      <c r="R401" s="166" t="str">
        <f>IF(Q401="","",RANK(Q401,Q397:Q401))</f>
        <v/>
      </c>
      <c r="S401" s="167" t="str">
        <f t="shared" si="308"/>
        <v/>
      </c>
      <c r="T401" s="58"/>
      <c r="U401" s="58" t="str">
        <f>IF(S401="","",ABS(S401-T398))</f>
        <v/>
      </c>
      <c r="V401" s="168" t="str">
        <f>IF(U401="","",RANK(U401,U397:U401))</f>
        <v/>
      </c>
      <c r="W401" s="169" t="str">
        <f t="shared" si="309"/>
        <v/>
      </c>
      <c r="X401" s="59"/>
      <c r="Y401" s="170" t="str">
        <f>IF(B397="","",IF(T397&lt;0.5,TRIMMEAN(K397:K401,0.4),IF(X397&lt;0.5,X398,"NV")))</f>
        <v/>
      </c>
      <c r="Z401" s="807"/>
      <c r="AA401" s="1507"/>
      <c r="AB401" s="807"/>
      <c r="AC401" s="807"/>
      <c r="AD401" s="847"/>
    </row>
    <row r="402" spans="1:30" x14ac:dyDescent="0.2">
      <c r="A402" s="1241" t="str">
        <f>IF(B402="","",INDEX('Names And Totals'!$A$9:$A$108,MATCH('Head to Head'!B402,'Names And Totals'!$B$9:$B$108,0)))</f>
        <v/>
      </c>
      <c r="B402" s="1496"/>
      <c r="C402" s="1215" t="str">
        <f>IF(B402="","",INDEX('Names And Totals'!$E$9:$E$108,MATCH('Head to Head'!B402,'Names And Totals'!$B$9:$B$108,0)))</f>
        <v/>
      </c>
      <c r="D402" s="1431" t="str">
        <f>IF(B402="","",IF(AA402="DQ","DQ",IF(AA402="TO","TO",IF(AA402="NV","NV",IF(AA402="","",RANK(AA402,$AA$12:$AA$507,0))))))</f>
        <v/>
      </c>
      <c r="E402" s="883" t="str">
        <f>IF(AB402="","",IF(AD402="DQ","DQ",IF(AB402="TO","TO",IF(Y402="","",RANK(AB402,$AB$12:$AB$507,0)))))</f>
        <v/>
      </c>
      <c r="F402" s="883" t="str">
        <f>IF(AC402="","",IF(AD402="DQ","DQ",IF(AC402="TO","TO",IF(Y402="","",RANK(AC402,$AC$12:$AC$507,0)))))</f>
        <v/>
      </c>
      <c r="G402" s="18" t="s">
        <v>7</v>
      </c>
      <c r="H402" s="235"/>
      <c r="I402" s="241"/>
      <c r="J402" s="236"/>
      <c r="K402" s="150" t="str">
        <f>IF($B$402="","",IF($H$402="TO","TO",IF(H402+I402+J402=0,"",(H402*60+I402+J402/100))))</f>
        <v/>
      </c>
      <c r="L402" s="60" t="str">
        <f>IF(B402="","",MAX(K402:K406)-MIN(K402:K406))</f>
        <v/>
      </c>
      <c r="M402" s="60" t="str">
        <f>IF(K402="","",ABS(K402-L403))</f>
        <v/>
      </c>
      <c r="N402" s="151" t="str">
        <f>IF(M402="","",RANK(M402,M402:M406))</f>
        <v/>
      </c>
      <c r="O402" s="60" t="str">
        <f>IF(K402="","",IF(N402=1,"",K402))</f>
        <v/>
      </c>
      <c r="P402" s="62" t="str">
        <f>IF(B402="","",MAX(O402:O406)-MIN(O402:O406))</f>
        <v/>
      </c>
      <c r="Q402" s="62" t="str">
        <f>IF(O402="","",ABS(O402-P403))</f>
        <v/>
      </c>
      <c r="R402" s="152" t="str">
        <f>IF(Q402="","",RANK(Q402,Q402:Q406))</f>
        <v/>
      </c>
      <c r="S402" s="62" t="str">
        <f>IF(Q402="","",IF(R402=1,"",K402))</f>
        <v/>
      </c>
      <c r="T402" s="63" t="str">
        <f>IF(B402="","",MAX(S402:S406)-MIN(S402:S406))</f>
        <v/>
      </c>
      <c r="U402" s="63" t="str">
        <f>IF(S402="","",ABS(S402-T403))</f>
        <v/>
      </c>
      <c r="V402" s="153" t="str">
        <f>IF(U402="","",RANK(U402,U402:U406))</f>
        <v/>
      </c>
      <c r="W402" s="63" t="str">
        <f>IF(V402="","",IF(V402=1,"",S402))</f>
        <v/>
      </c>
      <c r="X402" s="64" t="str">
        <f>IF(B402="","",MAX(W402:W406)-MIN(W402:W406))</f>
        <v/>
      </c>
      <c r="Y402" s="154" t="str">
        <f>IF(B402="","",K402)</f>
        <v/>
      </c>
      <c r="Z402" s="802" t="str">
        <f>IF(B402="","",IF(AD402="DQ","DQ",IF(K402="TO","TO",IF(K402="","",IF(K403="",Y402,IF(K404="",Y403,IF(K405="",Y404,IF(K406="",Y405,Y406))))))))</f>
        <v/>
      </c>
      <c r="AA402" s="1499" t="str">
        <f>IF(B402="","",IF(AD402="DQ","DQ",IF(Z402="TO","TO",IF(Z402="","",IF(Z402="NV","NV",IF((20-(Z402-$AA$3))&gt;0,(20-(Z402-$AA$3)),0))))))</f>
        <v/>
      </c>
      <c r="AB402" s="802" t="str">
        <f>IF(B402="","",IF(AA402="","",IF(C402="Female","",AA402)))</f>
        <v/>
      </c>
      <c r="AC402" s="802" t="str">
        <f>IF(B402="","",IF(AA402="","",IF(C402="Male","",AA402)))</f>
        <v/>
      </c>
      <c r="AD402" s="1018"/>
    </row>
    <row r="403" spans="1:30" x14ac:dyDescent="0.2">
      <c r="A403" s="871"/>
      <c r="B403" s="1497"/>
      <c r="C403" s="1216"/>
      <c r="D403" s="859"/>
      <c r="E403" s="884"/>
      <c r="F403" s="884"/>
      <c r="G403" s="13" t="s">
        <v>4</v>
      </c>
      <c r="H403" s="208"/>
      <c r="I403" s="209"/>
      <c r="J403" s="227"/>
      <c r="K403" s="155" t="str">
        <f t="shared" ref="K403:K406" si="310">IF($B$402="","",IF($H$402="TO","TO",IF(H403+I403+J403=0,"",(H403*60+I403+J403/100))))</f>
        <v/>
      </c>
      <c r="L403" s="52" t="str">
        <f>IF(B402="","",AVERAGE(K402:K406))</f>
        <v/>
      </c>
      <c r="M403" s="52" t="str">
        <f>IF(K403="","",ABS(K403-L403))</f>
        <v/>
      </c>
      <c r="N403" s="156" t="str">
        <f>IF(M403="","",RANK(M403,M402:M406))</f>
        <v/>
      </c>
      <c r="O403" s="157" t="str">
        <f t="shared" ref="O403:O406" si="311">IF(K403="","",IF(N403=1,"",K403))</f>
        <v/>
      </c>
      <c r="P403" s="53" t="str">
        <f>IF(B402="","",AVERAGE(O402:O406))</f>
        <v/>
      </c>
      <c r="Q403" s="53" t="str">
        <f>IF(O403="","",ABS(O403-P403))</f>
        <v/>
      </c>
      <c r="R403" s="158" t="str">
        <f>IF(Q403="","",RANK(Q403,Q402:Q406))</f>
        <v/>
      </c>
      <c r="S403" s="159" t="str">
        <f t="shared" ref="S403:S406" si="312">IF(Q403="","",IF(R403=1,"",K403))</f>
        <v/>
      </c>
      <c r="T403" s="54" t="str">
        <f>IF(B402="","",AVERAGE(S402:S406))</f>
        <v/>
      </c>
      <c r="U403" s="54" t="str">
        <f>IF(S403="","",ABS(S403-T403))</f>
        <v/>
      </c>
      <c r="V403" s="160" t="str">
        <f>IF(U403="","",RANK(U403,U402:U406))</f>
        <v/>
      </c>
      <c r="W403" s="161" t="str">
        <f t="shared" ref="W403:W406" si="313">IF(V403="","",IF(V403=1,"",S403))</f>
        <v/>
      </c>
      <c r="X403" s="55" t="str">
        <f>IF(B402="","",AVERAGE(W402:W406))</f>
        <v/>
      </c>
      <c r="Y403" s="162" t="str">
        <f>IF(B402="","",IF(L402&lt;0.5,L403,"NV"))</f>
        <v/>
      </c>
      <c r="Z403" s="803"/>
      <c r="AA403" s="1500"/>
      <c r="AB403" s="803"/>
      <c r="AC403" s="803"/>
      <c r="AD403" s="1019"/>
    </row>
    <row r="404" spans="1:30" x14ac:dyDescent="0.2">
      <c r="A404" s="871"/>
      <c r="B404" s="1497"/>
      <c r="C404" s="1216"/>
      <c r="D404" s="859"/>
      <c r="E404" s="884"/>
      <c r="F404" s="884"/>
      <c r="G404" s="13" t="s">
        <v>8</v>
      </c>
      <c r="H404" s="208"/>
      <c r="I404" s="209"/>
      <c r="J404" s="227"/>
      <c r="K404" s="155" t="str">
        <f t="shared" si="310"/>
        <v/>
      </c>
      <c r="L404" s="52"/>
      <c r="M404" s="52" t="str">
        <f>IF(K404="","",ABS(K404-L403))</f>
        <v/>
      </c>
      <c r="N404" s="156" t="str">
        <f>IF(M404="","",RANK(M404,M402:M406))</f>
        <v/>
      </c>
      <c r="O404" s="157" t="str">
        <f t="shared" si="311"/>
        <v/>
      </c>
      <c r="P404" s="53"/>
      <c r="Q404" s="53" t="str">
        <f>IF(O404="","",ABS(O404-P403))</f>
        <v/>
      </c>
      <c r="R404" s="158" t="str">
        <f>IF(Q404="","",RANK(Q404,Q402:Q406))</f>
        <v/>
      </c>
      <c r="S404" s="159" t="str">
        <f t="shared" si="312"/>
        <v/>
      </c>
      <c r="T404" s="54"/>
      <c r="U404" s="54" t="str">
        <f>IF(S404="","",ABS(S404-T403))</f>
        <v/>
      </c>
      <c r="V404" s="160" t="str">
        <f>IF(U404="","",RANK(U404,U402:U406))</f>
        <v/>
      </c>
      <c r="W404" s="161" t="str">
        <f t="shared" si="313"/>
        <v/>
      </c>
      <c r="X404" s="55"/>
      <c r="Y404" s="162" t="str">
        <f>IF(B402="","",IF(L402&lt;0.5,L403,IF(P402&lt;0.5,P403,"NV")))</f>
        <v/>
      </c>
      <c r="Z404" s="803"/>
      <c r="AA404" s="1500"/>
      <c r="AB404" s="803"/>
      <c r="AC404" s="803"/>
      <c r="AD404" s="1019"/>
    </row>
    <row r="405" spans="1:30" x14ac:dyDescent="0.2">
      <c r="A405" s="871"/>
      <c r="B405" s="1497"/>
      <c r="C405" s="1216"/>
      <c r="D405" s="859"/>
      <c r="E405" s="884"/>
      <c r="F405" s="884"/>
      <c r="G405" s="13" t="s">
        <v>5</v>
      </c>
      <c r="H405" s="208"/>
      <c r="I405" s="209"/>
      <c r="J405" s="227"/>
      <c r="K405" s="155" t="str">
        <f t="shared" si="310"/>
        <v/>
      </c>
      <c r="L405" s="52"/>
      <c r="M405" s="52" t="str">
        <f>IF(K405="","",ABS(K405-L403))</f>
        <v/>
      </c>
      <c r="N405" s="156" t="str">
        <f>IF(M405="","",RANK(M405,M402:M406))</f>
        <v/>
      </c>
      <c r="O405" s="157" t="str">
        <f t="shared" si="311"/>
        <v/>
      </c>
      <c r="P405" s="53"/>
      <c r="Q405" s="53" t="str">
        <f>IF(O405="","",ABS(O405-P403))</f>
        <v/>
      </c>
      <c r="R405" s="158" t="str">
        <f>IF(Q405="","",RANK(Q405,Q402:Q406))</f>
        <v/>
      </c>
      <c r="S405" s="159" t="str">
        <f t="shared" si="312"/>
        <v/>
      </c>
      <c r="T405" s="54"/>
      <c r="U405" s="54" t="str">
        <f>IF(S405="","",ABS(S405-T403))</f>
        <v/>
      </c>
      <c r="V405" s="160" t="str">
        <f>IF(U405="","",RANK(U405,U402:U406))</f>
        <v/>
      </c>
      <c r="W405" s="161" t="str">
        <f t="shared" si="313"/>
        <v/>
      </c>
      <c r="X405" s="55"/>
      <c r="Y405" s="162" t="str">
        <f>IF(B402="","",IF(P402=0,L403,IF(P402&lt;0.5,P403,IF(T402&lt;0.5,T403,"NV"))))</f>
        <v/>
      </c>
      <c r="Z405" s="803"/>
      <c r="AA405" s="1500"/>
      <c r="AB405" s="803"/>
      <c r="AC405" s="803"/>
      <c r="AD405" s="1019"/>
    </row>
    <row r="406" spans="1:30" ht="16" thickBot="1" x14ac:dyDescent="0.25">
      <c r="A406" s="879"/>
      <c r="B406" s="1498"/>
      <c r="C406" s="1217"/>
      <c r="D406" s="1419"/>
      <c r="E406" s="885"/>
      <c r="F406" s="885"/>
      <c r="G406" s="19" t="s">
        <v>6</v>
      </c>
      <c r="H406" s="212"/>
      <c r="I406" s="213"/>
      <c r="J406" s="242"/>
      <c r="K406" s="163" t="str">
        <f t="shared" si="310"/>
        <v/>
      </c>
      <c r="L406" s="56"/>
      <c r="M406" s="56" t="str">
        <f>IF(K406="","",ABS(K406-L403))</f>
        <v/>
      </c>
      <c r="N406" s="164" t="str">
        <f>IF(M406="","",RANK(M406,M402:M406))</f>
        <v/>
      </c>
      <c r="O406" s="165" t="str">
        <f t="shared" si="311"/>
        <v/>
      </c>
      <c r="P406" s="57"/>
      <c r="Q406" s="57" t="str">
        <f>IF(O406="","",ABS(O406-P403))</f>
        <v/>
      </c>
      <c r="R406" s="166" t="str">
        <f>IF(Q406="","",RANK(Q406,Q402:Q406))</f>
        <v/>
      </c>
      <c r="S406" s="167" t="str">
        <f t="shared" si="312"/>
        <v/>
      </c>
      <c r="T406" s="58"/>
      <c r="U406" s="58" t="str">
        <f>IF(S406="","",ABS(S406-T403))</f>
        <v/>
      </c>
      <c r="V406" s="168" t="str">
        <f>IF(U406="","",RANK(U406,U402:U406))</f>
        <v/>
      </c>
      <c r="W406" s="169" t="str">
        <f t="shared" si="313"/>
        <v/>
      </c>
      <c r="X406" s="59"/>
      <c r="Y406" s="170" t="str">
        <f>IF(B402="","",IF(T402&lt;0.5,TRIMMEAN(K402:K406,0.4),IF(X402&lt;0.5,X403,"NV")))</f>
        <v/>
      </c>
      <c r="Z406" s="804"/>
      <c r="AA406" s="1501"/>
      <c r="AB406" s="804"/>
      <c r="AC406" s="804"/>
      <c r="AD406" s="1020"/>
    </row>
    <row r="407" spans="1:30" x14ac:dyDescent="0.2">
      <c r="A407" s="867" t="str">
        <f>IF(B407="","",INDEX('Names And Totals'!$A$9:$A$108,MATCH('Head to Head'!B407,'Names And Totals'!$B$9:$B$108,0)))</f>
        <v/>
      </c>
      <c r="B407" s="1502"/>
      <c r="C407" s="1207" t="str">
        <f>IF(B407="","",INDEX('Names And Totals'!$E$9:$E$108,MATCH('Head to Head'!B407,'Names And Totals'!$B$9:$B$108,0)))</f>
        <v/>
      </c>
      <c r="D407" s="1414" t="str">
        <f>IF(B407="","",IF(AA407="DQ","DQ",IF(AA407="TO","TO",IF(AA407="NV","NV",IF(AA407="","",RANK(AA407,$AA$12:$AA$507,0))))))</f>
        <v/>
      </c>
      <c r="E407" s="861" t="str">
        <f>IF(AB407="","",IF(AD407="DQ","DQ",IF(AB407="TO","TO",IF(Y407="","",RANK(AB407,$AB$12:$AB$507,0)))))</f>
        <v/>
      </c>
      <c r="F407" s="861" t="str">
        <f>IF(AC407="","",IF(AD407="DQ","DQ",IF(AC407="TO","TO",IF(Y407="","",RANK(AC407,$AC$12:$AC$507,0)))))</f>
        <v/>
      </c>
      <c r="G407" s="47" t="s">
        <v>7</v>
      </c>
      <c r="H407" s="243"/>
      <c r="I407" s="240"/>
      <c r="J407" s="244"/>
      <c r="K407" s="193" t="str">
        <f>IF($B$407="","",IF($H$407="TO","TO",IF(H407+I407+J407=0,"",(H407*60+I407+J407/100))))</f>
        <v/>
      </c>
      <c r="L407" s="60" t="str">
        <f>IF(B407="","",MAX(K407:K411)-MIN(K407:K411))</f>
        <v/>
      </c>
      <c r="M407" s="60" t="str">
        <f>IF(K407="","",ABS(K407-L408))</f>
        <v/>
      </c>
      <c r="N407" s="151" t="str">
        <f>IF(M407="","",RANK(M407,M407:M411))</f>
        <v/>
      </c>
      <c r="O407" s="60" t="str">
        <f>IF(K407="","",IF(N407=1,"",K407))</f>
        <v/>
      </c>
      <c r="P407" s="62" t="str">
        <f>IF(B407="","",MAX(O407:O411)-MIN(O407:O411))</f>
        <v/>
      </c>
      <c r="Q407" s="62" t="str">
        <f>IF(O407="","",ABS(O407-P408))</f>
        <v/>
      </c>
      <c r="R407" s="152" t="str">
        <f>IF(Q407="","",RANK(Q407,Q407:Q411))</f>
        <v/>
      </c>
      <c r="S407" s="62" t="str">
        <f>IF(Q407="","",IF(R407=1,"",K407))</f>
        <v/>
      </c>
      <c r="T407" s="63" t="str">
        <f>IF(B407="","",MAX(S407:S411)-MIN(S407:S411))</f>
        <v/>
      </c>
      <c r="U407" s="63" t="str">
        <f>IF(S407="","",ABS(S407-T408))</f>
        <v/>
      </c>
      <c r="V407" s="153" t="str">
        <f>IF(U407="","",RANK(U407,U407:U411))</f>
        <v/>
      </c>
      <c r="W407" s="63" t="str">
        <f>IF(V407="","",IF(V407=1,"",S407))</f>
        <v/>
      </c>
      <c r="X407" s="64" t="str">
        <f>IF(B407="","",MAX(W407:W411)-MIN(W407:W411))</f>
        <v/>
      </c>
      <c r="Y407" s="154" t="str">
        <f>IF(B407="","",K407)</f>
        <v/>
      </c>
      <c r="Z407" s="805" t="str">
        <f>IF(B407="","",IF(AD407="DQ","DQ",IF(K407="TO","TO",IF(K407="","",IF(K408="",Y407,IF(K409="",Y408,IF(K410="",Y409,IF(K411="",Y410,Y411))))))))</f>
        <v/>
      </c>
      <c r="AA407" s="1505" t="str">
        <f>IF(B407="","",IF(AD407="DQ","DQ",IF(Z407="TO","TO",IF(Z407="","",IF(Z407="NV","NV",IF((20-(Z407-$AA$3))&gt;0,(20-(Z407-$AA$3)),0))))))</f>
        <v/>
      </c>
      <c r="AB407" s="805" t="str">
        <f>IF(B407="","",IF(AA407="","",IF(C407="Female","",AA407)))</f>
        <v/>
      </c>
      <c r="AC407" s="805" t="str">
        <f>IF(B407="","",IF(AA407="","",IF(C407="Male","",AA407)))</f>
        <v/>
      </c>
      <c r="AD407" s="847"/>
    </row>
    <row r="408" spans="1:30" x14ac:dyDescent="0.2">
      <c r="A408" s="868"/>
      <c r="B408" s="1503"/>
      <c r="C408" s="1208"/>
      <c r="D408" s="1415"/>
      <c r="E408" s="862"/>
      <c r="F408" s="862"/>
      <c r="G408" s="16" t="s">
        <v>4</v>
      </c>
      <c r="H408" s="210"/>
      <c r="I408" s="211"/>
      <c r="J408" s="231"/>
      <c r="K408" s="171" t="str">
        <f t="shared" ref="K408:K411" si="314">IF($B$407="","",IF($H$407="TO","TO",IF(H408+I408+J408=0,"",(H408*60+I408+J408/100))))</f>
        <v/>
      </c>
      <c r="L408" s="52" t="str">
        <f>IF(B407="","",AVERAGE(K407:K411))</f>
        <v/>
      </c>
      <c r="M408" s="52" t="str">
        <f>IF(K408="","",ABS(K408-L408))</f>
        <v/>
      </c>
      <c r="N408" s="156" t="str">
        <f>IF(M408="","",RANK(M408,M407:M411))</f>
        <v/>
      </c>
      <c r="O408" s="157" t="str">
        <f t="shared" ref="O408:O411" si="315">IF(K408="","",IF(N408=1,"",K408))</f>
        <v/>
      </c>
      <c r="P408" s="53" t="str">
        <f>IF(B407="","",AVERAGE(O407:O411))</f>
        <v/>
      </c>
      <c r="Q408" s="53" t="str">
        <f>IF(O408="","",ABS(O408-P408))</f>
        <v/>
      </c>
      <c r="R408" s="158" t="str">
        <f>IF(Q408="","",RANK(Q408,Q407:Q411))</f>
        <v/>
      </c>
      <c r="S408" s="159" t="str">
        <f t="shared" ref="S408:S411" si="316">IF(Q408="","",IF(R408=1,"",K408))</f>
        <v/>
      </c>
      <c r="T408" s="54" t="str">
        <f>IF(B407="","",AVERAGE(S407:S411))</f>
        <v/>
      </c>
      <c r="U408" s="54" t="str">
        <f>IF(S408="","",ABS(S408-T408))</f>
        <v/>
      </c>
      <c r="V408" s="160" t="str">
        <f>IF(U408="","",RANK(U408,U407:U411))</f>
        <v/>
      </c>
      <c r="W408" s="161" t="str">
        <f t="shared" ref="W408:W411" si="317">IF(V408="","",IF(V408=1,"",S408))</f>
        <v/>
      </c>
      <c r="X408" s="55" t="str">
        <f>IF(B407="","",AVERAGE(W407:W411))</f>
        <v/>
      </c>
      <c r="Y408" s="162" t="str">
        <f>IF(B407="","",IF(L407&lt;0.5,L408,"NV"))</f>
        <v/>
      </c>
      <c r="Z408" s="806"/>
      <c r="AA408" s="1506"/>
      <c r="AB408" s="806"/>
      <c r="AC408" s="806"/>
      <c r="AD408" s="847"/>
    </row>
    <row r="409" spans="1:30" x14ac:dyDescent="0.2">
      <c r="A409" s="868"/>
      <c r="B409" s="1503"/>
      <c r="C409" s="1208"/>
      <c r="D409" s="1415"/>
      <c r="E409" s="862"/>
      <c r="F409" s="862"/>
      <c r="G409" s="16" t="s">
        <v>8</v>
      </c>
      <c r="H409" s="210"/>
      <c r="I409" s="211"/>
      <c r="J409" s="231"/>
      <c r="K409" s="171" t="str">
        <f t="shared" si="314"/>
        <v/>
      </c>
      <c r="L409" s="52"/>
      <c r="M409" s="52" t="str">
        <f>IF(K409="","",ABS(K409-L408))</f>
        <v/>
      </c>
      <c r="N409" s="156" t="str">
        <f>IF(M409="","",RANK(M409,M407:M411))</f>
        <v/>
      </c>
      <c r="O409" s="157" t="str">
        <f t="shared" si="315"/>
        <v/>
      </c>
      <c r="P409" s="53"/>
      <c r="Q409" s="53" t="str">
        <f>IF(O409="","",ABS(O409-P408))</f>
        <v/>
      </c>
      <c r="R409" s="158" t="str">
        <f>IF(Q409="","",RANK(Q409,Q407:Q411))</f>
        <v/>
      </c>
      <c r="S409" s="159" t="str">
        <f t="shared" si="316"/>
        <v/>
      </c>
      <c r="T409" s="54"/>
      <c r="U409" s="54" t="str">
        <f>IF(S409="","",ABS(S409-T408))</f>
        <v/>
      </c>
      <c r="V409" s="160" t="str">
        <f>IF(U409="","",RANK(U409,U407:U411))</f>
        <v/>
      </c>
      <c r="W409" s="161" t="str">
        <f t="shared" si="317"/>
        <v/>
      </c>
      <c r="X409" s="55"/>
      <c r="Y409" s="162" t="str">
        <f>IF(B407="","",IF(L407&lt;0.5,L408,IF(P407&lt;0.5,P408,"NV")))</f>
        <v/>
      </c>
      <c r="Z409" s="806"/>
      <c r="AA409" s="1506"/>
      <c r="AB409" s="806"/>
      <c r="AC409" s="806"/>
      <c r="AD409" s="847"/>
    </row>
    <row r="410" spans="1:30" x14ac:dyDescent="0.2">
      <c r="A410" s="868"/>
      <c r="B410" s="1503"/>
      <c r="C410" s="1208"/>
      <c r="D410" s="1415"/>
      <c r="E410" s="862"/>
      <c r="F410" s="862"/>
      <c r="G410" s="16" t="s">
        <v>5</v>
      </c>
      <c r="H410" s="210"/>
      <c r="I410" s="211"/>
      <c r="J410" s="231"/>
      <c r="K410" s="171" t="str">
        <f t="shared" si="314"/>
        <v/>
      </c>
      <c r="L410" s="52"/>
      <c r="M410" s="52" t="str">
        <f>IF(K410="","",ABS(K410-L408))</f>
        <v/>
      </c>
      <c r="N410" s="156" t="str">
        <f>IF(M410="","",RANK(M410,M407:M411))</f>
        <v/>
      </c>
      <c r="O410" s="157" t="str">
        <f t="shared" si="315"/>
        <v/>
      </c>
      <c r="P410" s="53"/>
      <c r="Q410" s="53" t="str">
        <f>IF(O410="","",ABS(O410-P408))</f>
        <v/>
      </c>
      <c r="R410" s="158" t="str">
        <f>IF(Q410="","",RANK(Q410,Q407:Q411))</f>
        <v/>
      </c>
      <c r="S410" s="159" t="str">
        <f t="shared" si="316"/>
        <v/>
      </c>
      <c r="T410" s="54"/>
      <c r="U410" s="54" t="str">
        <f>IF(S410="","",ABS(S410-T408))</f>
        <v/>
      </c>
      <c r="V410" s="160" t="str">
        <f>IF(U410="","",RANK(U410,U407:U411))</f>
        <v/>
      </c>
      <c r="W410" s="161" t="str">
        <f t="shared" si="317"/>
        <v/>
      </c>
      <c r="X410" s="55"/>
      <c r="Y410" s="162" t="str">
        <f>IF(B407="","",IF(P407=0,L408,IF(P407&lt;0.5,P408,IF(T407&lt;0.5,T408,"NV"))))</f>
        <v/>
      </c>
      <c r="Z410" s="806"/>
      <c r="AA410" s="1506"/>
      <c r="AB410" s="806"/>
      <c r="AC410" s="806"/>
      <c r="AD410" s="847"/>
    </row>
    <row r="411" spans="1:30" ht="16" thickBot="1" x14ac:dyDescent="0.25">
      <c r="A411" s="869"/>
      <c r="B411" s="1504"/>
      <c r="C411" s="1209"/>
      <c r="D411" s="1416"/>
      <c r="E411" s="863"/>
      <c r="F411" s="863"/>
      <c r="G411" s="46" t="s">
        <v>6</v>
      </c>
      <c r="H411" s="245"/>
      <c r="I411" s="246"/>
      <c r="J411" s="247"/>
      <c r="K411" s="194" t="str">
        <f t="shared" si="314"/>
        <v/>
      </c>
      <c r="L411" s="56"/>
      <c r="M411" s="56" t="str">
        <f>IF(K411="","",ABS(K411-L408))</f>
        <v/>
      </c>
      <c r="N411" s="164" t="str">
        <f>IF(M411="","",RANK(M411,M407:M411))</f>
        <v/>
      </c>
      <c r="O411" s="165" t="str">
        <f t="shared" si="315"/>
        <v/>
      </c>
      <c r="P411" s="57"/>
      <c r="Q411" s="57" t="str">
        <f>IF(O411="","",ABS(O411-P408))</f>
        <v/>
      </c>
      <c r="R411" s="166" t="str">
        <f>IF(Q411="","",RANK(Q411,Q407:Q411))</f>
        <v/>
      </c>
      <c r="S411" s="167" t="str">
        <f t="shared" si="316"/>
        <v/>
      </c>
      <c r="T411" s="58"/>
      <c r="U411" s="58" t="str">
        <f>IF(S411="","",ABS(S411-T408))</f>
        <v/>
      </c>
      <c r="V411" s="168" t="str">
        <f>IF(U411="","",RANK(U411,U407:U411))</f>
        <v/>
      </c>
      <c r="W411" s="169" t="str">
        <f t="shared" si="317"/>
        <v/>
      </c>
      <c r="X411" s="59"/>
      <c r="Y411" s="170" t="str">
        <f>IF(B407="","",IF(T407&lt;0.5,TRIMMEAN(K407:K411,0.4),IF(X407&lt;0.5,X408,"NV")))</f>
        <v/>
      </c>
      <c r="Z411" s="807"/>
      <c r="AA411" s="1507"/>
      <c r="AB411" s="807"/>
      <c r="AC411" s="807"/>
      <c r="AD411" s="847"/>
    </row>
    <row r="412" spans="1:30" x14ac:dyDescent="0.2">
      <c r="A412" s="1241" t="str">
        <f>IF(B412="","",INDEX('Names And Totals'!$A$9:$A$108,MATCH('Head to Head'!B412,'Names And Totals'!$B$9:$B$108,0)))</f>
        <v/>
      </c>
      <c r="B412" s="1496"/>
      <c r="C412" s="1215" t="str">
        <f>IF(B412="","",INDEX('Names And Totals'!$E$9:$E$108,MATCH('Head to Head'!B412,'Names And Totals'!$B$9:$B$108,0)))</f>
        <v/>
      </c>
      <c r="D412" s="1431" t="str">
        <f>IF(B412="","",IF(AA412="DQ","DQ",IF(AA412="TO","TO",IF(AA412="NV","NV",IF(AA412="","",RANK(AA412,$AA$12:$AA$507,0))))))</f>
        <v/>
      </c>
      <c r="E412" s="883" t="str">
        <f>IF(AB412="","",IF(AD412="DQ","DQ",IF(AB412="TO","TO",IF(Y412="","",RANK(AB412,$AB$12:$AB$507,0)))))</f>
        <v/>
      </c>
      <c r="F412" s="883" t="str">
        <f>IF(AC412="","",IF(AD412="DQ","DQ",IF(AC412="TO","TO",IF(Y412="","",RANK(AC412,$AC$12:$AC$507,0)))))</f>
        <v/>
      </c>
      <c r="G412" s="18" t="s">
        <v>7</v>
      </c>
      <c r="H412" s="235"/>
      <c r="I412" s="241"/>
      <c r="J412" s="236"/>
      <c r="K412" s="150" t="str">
        <f>IF($B$412="","",IF($H$412="TO","TO",IF(H412+I412+J412=0,"",(H412*60+I412+J412/100))))</f>
        <v/>
      </c>
      <c r="L412" s="60" t="str">
        <f>IF(B412="","",MAX(K412:K416)-MIN(K412:K416))</f>
        <v/>
      </c>
      <c r="M412" s="60" t="str">
        <f>IF(K412="","",ABS(K412-L413))</f>
        <v/>
      </c>
      <c r="N412" s="151" t="str">
        <f>IF(M412="","",RANK(M412,M412:M416))</f>
        <v/>
      </c>
      <c r="O412" s="60" t="str">
        <f>IF(K412="","",IF(N412=1,"",K412))</f>
        <v/>
      </c>
      <c r="P412" s="62" t="str">
        <f>IF(B412="","",MAX(O412:O416)-MIN(O412:O416))</f>
        <v/>
      </c>
      <c r="Q412" s="62" t="str">
        <f>IF(O412="","",ABS(O412-P413))</f>
        <v/>
      </c>
      <c r="R412" s="152" t="str">
        <f>IF(Q412="","",RANK(Q412,Q412:Q416))</f>
        <v/>
      </c>
      <c r="S412" s="62" t="str">
        <f>IF(Q412="","",IF(R412=1,"",K412))</f>
        <v/>
      </c>
      <c r="T412" s="63" t="str">
        <f>IF(B412="","",MAX(S412:S416)-MIN(S412:S416))</f>
        <v/>
      </c>
      <c r="U412" s="63" t="str">
        <f>IF(S412="","",ABS(S412-T413))</f>
        <v/>
      </c>
      <c r="V412" s="153" t="str">
        <f>IF(U412="","",RANK(U412,U412:U416))</f>
        <v/>
      </c>
      <c r="W412" s="63" t="str">
        <f>IF(V412="","",IF(V412=1,"",S412))</f>
        <v/>
      </c>
      <c r="X412" s="64" t="str">
        <f>IF(B412="","",MAX(W412:W416)-MIN(W412:W416))</f>
        <v/>
      </c>
      <c r="Y412" s="154" t="str">
        <f>IF(B412="","",K412)</f>
        <v/>
      </c>
      <c r="Z412" s="802" t="str">
        <f>IF(B412="","",IF(AD412="DQ","DQ",IF(K412="TO","TO",IF(K412="","",IF(K413="",Y412,IF(K414="",Y413,IF(K415="",Y414,IF(K416="",Y415,Y416))))))))</f>
        <v/>
      </c>
      <c r="AA412" s="1499" t="str">
        <f>IF(B412="","",IF(AD412="DQ","DQ",IF(Z412="TO","TO",IF(Z412="","",IF(Z412="NV","NV",IF((20-(Z412-$AA$3))&gt;0,(20-(Z412-$AA$3)),0))))))</f>
        <v/>
      </c>
      <c r="AB412" s="802" t="str">
        <f>IF(B412="","",IF(AA412="","",IF(C412="Female","",AA412)))</f>
        <v/>
      </c>
      <c r="AC412" s="802" t="str">
        <f>IF(B412="","",IF(AA412="","",IF(C412="Male","",AA412)))</f>
        <v/>
      </c>
      <c r="AD412" s="1018"/>
    </row>
    <row r="413" spans="1:30" x14ac:dyDescent="0.2">
      <c r="A413" s="871"/>
      <c r="B413" s="1497"/>
      <c r="C413" s="1216"/>
      <c r="D413" s="859"/>
      <c r="E413" s="884"/>
      <c r="F413" s="884"/>
      <c r="G413" s="13" t="s">
        <v>4</v>
      </c>
      <c r="H413" s="208"/>
      <c r="I413" s="209"/>
      <c r="J413" s="227"/>
      <c r="K413" s="155" t="str">
        <f t="shared" ref="K413:K416" si="318">IF($B$412="","",IF($H$412="TO","TO",IF(H413+I413+J413=0,"",(H413*60+I413+J413/100))))</f>
        <v/>
      </c>
      <c r="L413" s="52" t="str">
        <f>IF(B412="","",AVERAGE(K412:K416))</f>
        <v/>
      </c>
      <c r="M413" s="52" t="str">
        <f>IF(K413="","",ABS(K413-L413))</f>
        <v/>
      </c>
      <c r="N413" s="156" t="str">
        <f>IF(M413="","",RANK(M413,M412:M416))</f>
        <v/>
      </c>
      <c r="O413" s="157" t="str">
        <f t="shared" ref="O413:O416" si="319">IF(K413="","",IF(N413=1,"",K413))</f>
        <v/>
      </c>
      <c r="P413" s="53" t="str">
        <f>IF(B412="","",AVERAGE(O412:O416))</f>
        <v/>
      </c>
      <c r="Q413" s="53" t="str">
        <f>IF(O413="","",ABS(O413-P413))</f>
        <v/>
      </c>
      <c r="R413" s="158" t="str">
        <f>IF(Q413="","",RANK(Q413,Q412:Q416))</f>
        <v/>
      </c>
      <c r="S413" s="159" t="str">
        <f t="shared" ref="S413:S416" si="320">IF(Q413="","",IF(R413=1,"",K413))</f>
        <v/>
      </c>
      <c r="T413" s="54" t="str">
        <f>IF(B412="","",AVERAGE(S412:S416))</f>
        <v/>
      </c>
      <c r="U413" s="54" t="str">
        <f>IF(S413="","",ABS(S413-T413))</f>
        <v/>
      </c>
      <c r="V413" s="160" t="str">
        <f>IF(U413="","",RANK(U413,U412:U416))</f>
        <v/>
      </c>
      <c r="W413" s="161" t="str">
        <f t="shared" ref="W413:W416" si="321">IF(V413="","",IF(V413=1,"",S413))</f>
        <v/>
      </c>
      <c r="X413" s="55" t="str">
        <f>IF(B412="","",AVERAGE(W412:W416))</f>
        <v/>
      </c>
      <c r="Y413" s="162" t="str">
        <f>IF(B412="","",IF(L412&lt;0.5,L413,"NV"))</f>
        <v/>
      </c>
      <c r="Z413" s="803"/>
      <c r="AA413" s="1500"/>
      <c r="AB413" s="803"/>
      <c r="AC413" s="803"/>
      <c r="AD413" s="1019"/>
    </row>
    <row r="414" spans="1:30" x14ac:dyDescent="0.2">
      <c r="A414" s="871"/>
      <c r="B414" s="1497"/>
      <c r="C414" s="1216"/>
      <c r="D414" s="859"/>
      <c r="E414" s="884"/>
      <c r="F414" s="884"/>
      <c r="G414" s="13" t="s">
        <v>8</v>
      </c>
      <c r="H414" s="208"/>
      <c r="I414" s="209"/>
      <c r="J414" s="227"/>
      <c r="K414" s="155" t="str">
        <f t="shared" si="318"/>
        <v/>
      </c>
      <c r="L414" s="52"/>
      <c r="M414" s="52" t="str">
        <f>IF(K414="","",ABS(K414-L413))</f>
        <v/>
      </c>
      <c r="N414" s="156" t="str">
        <f>IF(M414="","",RANK(M414,M412:M416))</f>
        <v/>
      </c>
      <c r="O414" s="157" t="str">
        <f t="shared" si="319"/>
        <v/>
      </c>
      <c r="P414" s="53"/>
      <c r="Q414" s="53" t="str">
        <f>IF(O414="","",ABS(O414-P413))</f>
        <v/>
      </c>
      <c r="R414" s="158" t="str">
        <f>IF(Q414="","",RANK(Q414,Q412:Q416))</f>
        <v/>
      </c>
      <c r="S414" s="159" t="str">
        <f t="shared" si="320"/>
        <v/>
      </c>
      <c r="T414" s="54"/>
      <c r="U414" s="54" t="str">
        <f>IF(S414="","",ABS(S414-T413))</f>
        <v/>
      </c>
      <c r="V414" s="160" t="str">
        <f>IF(U414="","",RANK(U414,U412:U416))</f>
        <v/>
      </c>
      <c r="W414" s="161" t="str">
        <f t="shared" si="321"/>
        <v/>
      </c>
      <c r="X414" s="55"/>
      <c r="Y414" s="162" t="str">
        <f>IF(B412="","",IF(L412&lt;0.5,L413,IF(P412&lt;0.5,P413,"NV")))</f>
        <v/>
      </c>
      <c r="Z414" s="803"/>
      <c r="AA414" s="1500"/>
      <c r="AB414" s="803"/>
      <c r="AC414" s="803"/>
      <c r="AD414" s="1019"/>
    </row>
    <row r="415" spans="1:30" x14ac:dyDescent="0.2">
      <c r="A415" s="871"/>
      <c r="B415" s="1497"/>
      <c r="C415" s="1216"/>
      <c r="D415" s="859"/>
      <c r="E415" s="884"/>
      <c r="F415" s="884"/>
      <c r="G415" s="13" t="s">
        <v>5</v>
      </c>
      <c r="H415" s="208"/>
      <c r="I415" s="209"/>
      <c r="J415" s="227"/>
      <c r="K415" s="155" t="str">
        <f t="shared" si="318"/>
        <v/>
      </c>
      <c r="L415" s="52"/>
      <c r="M415" s="52" t="str">
        <f>IF(K415="","",ABS(K415-L413))</f>
        <v/>
      </c>
      <c r="N415" s="156" t="str">
        <f>IF(M415="","",RANK(M415,M412:M416))</f>
        <v/>
      </c>
      <c r="O415" s="157" t="str">
        <f t="shared" si="319"/>
        <v/>
      </c>
      <c r="P415" s="53"/>
      <c r="Q415" s="53" t="str">
        <f>IF(O415="","",ABS(O415-P413))</f>
        <v/>
      </c>
      <c r="R415" s="158" t="str">
        <f>IF(Q415="","",RANK(Q415,Q412:Q416))</f>
        <v/>
      </c>
      <c r="S415" s="159" t="str">
        <f t="shared" si="320"/>
        <v/>
      </c>
      <c r="T415" s="54"/>
      <c r="U415" s="54" t="str">
        <f>IF(S415="","",ABS(S415-T413))</f>
        <v/>
      </c>
      <c r="V415" s="160" t="str">
        <f>IF(U415="","",RANK(U415,U412:U416))</f>
        <v/>
      </c>
      <c r="W415" s="161" t="str">
        <f t="shared" si="321"/>
        <v/>
      </c>
      <c r="X415" s="55"/>
      <c r="Y415" s="162" t="str">
        <f>IF(B412="","",IF(P412=0,L413,IF(P412&lt;0.5,P413,IF(T412&lt;0.5,T413,"NV"))))</f>
        <v/>
      </c>
      <c r="Z415" s="803"/>
      <c r="AA415" s="1500"/>
      <c r="AB415" s="803"/>
      <c r="AC415" s="803"/>
      <c r="AD415" s="1019"/>
    </row>
    <row r="416" spans="1:30" ht="16" thickBot="1" x14ac:dyDescent="0.25">
      <c r="A416" s="879"/>
      <c r="B416" s="1498"/>
      <c r="C416" s="1217"/>
      <c r="D416" s="1419"/>
      <c r="E416" s="885"/>
      <c r="F416" s="885"/>
      <c r="G416" s="19" t="s">
        <v>6</v>
      </c>
      <c r="H416" s="212"/>
      <c r="I416" s="213"/>
      <c r="J416" s="242"/>
      <c r="K416" s="163" t="str">
        <f t="shared" si="318"/>
        <v/>
      </c>
      <c r="L416" s="56"/>
      <c r="M416" s="56" t="str">
        <f>IF(K416="","",ABS(K416-L413))</f>
        <v/>
      </c>
      <c r="N416" s="164" t="str">
        <f>IF(M416="","",RANK(M416,M412:M416))</f>
        <v/>
      </c>
      <c r="O416" s="165" t="str">
        <f t="shared" si="319"/>
        <v/>
      </c>
      <c r="P416" s="57"/>
      <c r="Q416" s="57" t="str">
        <f>IF(O416="","",ABS(O416-P413))</f>
        <v/>
      </c>
      <c r="R416" s="166" t="str">
        <f>IF(Q416="","",RANK(Q416,Q412:Q416))</f>
        <v/>
      </c>
      <c r="S416" s="167" t="str">
        <f t="shared" si="320"/>
        <v/>
      </c>
      <c r="T416" s="58"/>
      <c r="U416" s="58" t="str">
        <f>IF(S416="","",ABS(S416-T413))</f>
        <v/>
      </c>
      <c r="V416" s="168" t="str">
        <f>IF(U416="","",RANK(U416,U412:U416))</f>
        <v/>
      </c>
      <c r="W416" s="169" t="str">
        <f t="shared" si="321"/>
        <v/>
      </c>
      <c r="X416" s="59"/>
      <c r="Y416" s="170" t="str">
        <f>IF(B412="","",IF(T412&lt;0.5,TRIMMEAN(K412:K416,0.4),IF(X412&lt;0.5,X413,"NV")))</f>
        <v/>
      </c>
      <c r="Z416" s="804"/>
      <c r="AA416" s="1501"/>
      <c r="AB416" s="804"/>
      <c r="AC416" s="804"/>
      <c r="AD416" s="1020"/>
    </row>
    <row r="417" spans="1:30" x14ac:dyDescent="0.2">
      <c r="A417" s="867" t="str">
        <f>IF(B417="","",INDEX('Names And Totals'!$A$9:$A$108,MATCH('Head to Head'!B417,'Names And Totals'!$B$9:$B$108,0)))</f>
        <v/>
      </c>
      <c r="B417" s="1502"/>
      <c r="C417" s="1207" t="str">
        <f>IF(B417="","",INDEX('Names And Totals'!$E$9:$E$108,MATCH('Head to Head'!B417,'Names And Totals'!$B$9:$B$108,0)))</f>
        <v/>
      </c>
      <c r="D417" s="1414" t="str">
        <f>IF(B417="","",IF(AA417="DQ","DQ",IF(AA417="TO","TO",IF(AA417="NV","NV",IF(AA417="","",RANK(AA417,$AA$12:$AA$507,0))))))</f>
        <v/>
      </c>
      <c r="E417" s="861" t="str">
        <f>IF(AB417="","",IF(AD417="DQ","DQ",IF(AB417="TO","TO",IF(Y417="","",RANK(AB417,$AB$12:$AB$507,0)))))</f>
        <v/>
      </c>
      <c r="F417" s="861" t="str">
        <f>IF(AC417="","",IF(AD417="DQ","DQ",IF(AC417="TO","TO",IF(Y417="","",RANK(AC417,$AC$12:$AC$507,0)))))</f>
        <v/>
      </c>
      <c r="G417" s="47" t="s">
        <v>7</v>
      </c>
      <c r="H417" s="243"/>
      <c r="I417" s="240"/>
      <c r="J417" s="244"/>
      <c r="K417" s="193" t="str">
        <f>IF($B$417="","",IF($H$417="TO","TO",IF(H417+I417+J417=0,"",(H417*60+I417+J417/100))))</f>
        <v/>
      </c>
      <c r="L417" s="60" t="str">
        <f>IF(B417="","",MAX(K417:K421)-MIN(K417:K421))</f>
        <v/>
      </c>
      <c r="M417" s="60" t="str">
        <f>IF(K417="","",ABS(K417-L418))</f>
        <v/>
      </c>
      <c r="N417" s="151" t="str">
        <f>IF(M417="","",RANK(M417,M417:M421))</f>
        <v/>
      </c>
      <c r="O417" s="60" t="str">
        <f>IF(K417="","",IF(N417=1,"",K417))</f>
        <v/>
      </c>
      <c r="P417" s="62" t="str">
        <f>IF(B417="","",MAX(O417:O421)-MIN(O417:O421))</f>
        <v/>
      </c>
      <c r="Q417" s="62" t="str">
        <f>IF(O417="","",ABS(O417-P418))</f>
        <v/>
      </c>
      <c r="R417" s="152" t="str">
        <f>IF(Q417="","",RANK(Q417,Q417:Q421))</f>
        <v/>
      </c>
      <c r="S417" s="62" t="str">
        <f>IF(Q417="","",IF(R417=1,"",K417))</f>
        <v/>
      </c>
      <c r="T417" s="63" t="str">
        <f>IF(B417="","",MAX(S417:S421)-MIN(S417:S421))</f>
        <v/>
      </c>
      <c r="U417" s="63" t="str">
        <f>IF(S417="","",ABS(S417-T418))</f>
        <v/>
      </c>
      <c r="V417" s="153" t="str">
        <f>IF(U417="","",RANK(U417,U417:U421))</f>
        <v/>
      </c>
      <c r="W417" s="63" t="str">
        <f>IF(V417="","",IF(V417=1,"",S417))</f>
        <v/>
      </c>
      <c r="X417" s="64" t="str">
        <f>IF(B417="","",MAX(W417:W421)-MIN(W417:W421))</f>
        <v/>
      </c>
      <c r="Y417" s="154" t="str">
        <f>IF(B417="","",K417)</f>
        <v/>
      </c>
      <c r="Z417" s="805" t="str">
        <f>IF(B417="","",IF(AD417="DQ","DQ",IF(K417="TO","TO",IF(K417="","",IF(K418="",Y417,IF(K419="",Y418,IF(K420="",Y419,IF(K421="",Y420,Y421))))))))</f>
        <v/>
      </c>
      <c r="AA417" s="1505" t="str">
        <f>IF(B417="","",IF(AD417="DQ","DQ",IF(Z417="TO","TO",IF(Z417="","",IF(Z417="NV","NV",IF((20-(Z417-$AA$3))&gt;0,(20-(Z417-$AA$3)),0))))))</f>
        <v/>
      </c>
      <c r="AB417" s="805" t="str">
        <f>IF(B417="","",IF(AA417="","",IF(C417="Female","",AA417)))</f>
        <v/>
      </c>
      <c r="AC417" s="805" t="str">
        <f>IF(B417="","",IF(AA417="","",IF(C417="Male","",AA417)))</f>
        <v/>
      </c>
      <c r="AD417" s="847"/>
    </row>
    <row r="418" spans="1:30" x14ac:dyDescent="0.2">
      <c r="A418" s="868"/>
      <c r="B418" s="1503"/>
      <c r="C418" s="1208"/>
      <c r="D418" s="1415"/>
      <c r="E418" s="862"/>
      <c r="F418" s="862"/>
      <c r="G418" s="16" t="s">
        <v>4</v>
      </c>
      <c r="H418" s="210"/>
      <c r="I418" s="211"/>
      <c r="J418" s="231"/>
      <c r="K418" s="171" t="str">
        <f t="shared" ref="K418:K421" si="322">IF($B$417="","",IF($H$417="TO","TO",IF(H418+I418+J418=0,"",(H418*60+I418+J418/100))))</f>
        <v/>
      </c>
      <c r="L418" s="52" t="str">
        <f>IF(B417="","",AVERAGE(K417:K421))</f>
        <v/>
      </c>
      <c r="M418" s="52" t="str">
        <f>IF(K418="","",ABS(K418-L418))</f>
        <v/>
      </c>
      <c r="N418" s="156" t="str">
        <f>IF(M418="","",RANK(M418,M417:M421))</f>
        <v/>
      </c>
      <c r="O418" s="157" t="str">
        <f t="shared" ref="O418:O421" si="323">IF(K418="","",IF(N418=1,"",K418))</f>
        <v/>
      </c>
      <c r="P418" s="53" t="str">
        <f>IF(B417="","",AVERAGE(O417:O421))</f>
        <v/>
      </c>
      <c r="Q418" s="53" t="str">
        <f>IF(O418="","",ABS(O418-P418))</f>
        <v/>
      </c>
      <c r="R418" s="158" t="str">
        <f>IF(Q418="","",RANK(Q418,Q417:Q421))</f>
        <v/>
      </c>
      <c r="S418" s="159" t="str">
        <f t="shared" ref="S418:S421" si="324">IF(Q418="","",IF(R418=1,"",K418))</f>
        <v/>
      </c>
      <c r="T418" s="54" t="str">
        <f>IF(B417="","",AVERAGE(S417:S421))</f>
        <v/>
      </c>
      <c r="U418" s="54" t="str">
        <f>IF(S418="","",ABS(S418-T418))</f>
        <v/>
      </c>
      <c r="V418" s="160" t="str">
        <f>IF(U418="","",RANK(U418,U417:U421))</f>
        <v/>
      </c>
      <c r="W418" s="161" t="str">
        <f t="shared" ref="W418:W421" si="325">IF(V418="","",IF(V418=1,"",S418))</f>
        <v/>
      </c>
      <c r="X418" s="55" t="str">
        <f>IF(B417="","",AVERAGE(W417:W421))</f>
        <v/>
      </c>
      <c r="Y418" s="162" t="str">
        <f>IF(B417="","",IF(L417&lt;0.5,L418,"NV"))</f>
        <v/>
      </c>
      <c r="Z418" s="806"/>
      <c r="AA418" s="1506"/>
      <c r="AB418" s="806"/>
      <c r="AC418" s="806"/>
      <c r="AD418" s="847"/>
    </row>
    <row r="419" spans="1:30" x14ac:dyDescent="0.2">
      <c r="A419" s="868"/>
      <c r="B419" s="1503"/>
      <c r="C419" s="1208"/>
      <c r="D419" s="1415"/>
      <c r="E419" s="862"/>
      <c r="F419" s="862"/>
      <c r="G419" s="16" t="s">
        <v>8</v>
      </c>
      <c r="H419" s="210"/>
      <c r="I419" s="211"/>
      <c r="J419" s="231"/>
      <c r="K419" s="171" t="str">
        <f t="shared" si="322"/>
        <v/>
      </c>
      <c r="L419" s="52"/>
      <c r="M419" s="52" t="str">
        <f>IF(K419="","",ABS(K419-L418))</f>
        <v/>
      </c>
      <c r="N419" s="156" t="str">
        <f>IF(M419="","",RANK(M419,M417:M421))</f>
        <v/>
      </c>
      <c r="O419" s="157" t="str">
        <f t="shared" si="323"/>
        <v/>
      </c>
      <c r="P419" s="53"/>
      <c r="Q419" s="53" t="str">
        <f>IF(O419="","",ABS(O419-P418))</f>
        <v/>
      </c>
      <c r="R419" s="158" t="str">
        <f>IF(Q419="","",RANK(Q419,Q417:Q421))</f>
        <v/>
      </c>
      <c r="S419" s="159" t="str">
        <f t="shared" si="324"/>
        <v/>
      </c>
      <c r="T419" s="54"/>
      <c r="U419" s="54" t="str">
        <f>IF(S419="","",ABS(S419-T418))</f>
        <v/>
      </c>
      <c r="V419" s="160" t="str">
        <f>IF(U419="","",RANK(U419,U417:U421))</f>
        <v/>
      </c>
      <c r="W419" s="161" t="str">
        <f t="shared" si="325"/>
        <v/>
      </c>
      <c r="X419" s="55"/>
      <c r="Y419" s="162" t="str">
        <f>IF(B417="","",IF(L417&lt;0.5,L418,IF(P417&lt;0.5,P418,"NV")))</f>
        <v/>
      </c>
      <c r="Z419" s="806"/>
      <c r="AA419" s="1506"/>
      <c r="AB419" s="806"/>
      <c r="AC419" s="806"/>
      <c r="AD419" s="847"/>
    </row>
    <row r="420" spans="1:30" x14ac:dyDescent="0.2">
      <c r="A420" s="868"/>
      <c r="B420" s="1503"/>
      <c r="C420" s="1208"/>
      <c r="D420" s="1415"/>
      <c r="E420" s="862"/>
      <c r="F420" s="862"/>
      <c r="G420" s="16" t="s">
        <v>5</v>
      </c>
      <c r="H420" s="210"/>
      <c r="I420" s="211"/>
      <c r="J420" s="231"/>
      <c r="K420" s="171" t="str">
        <f t="shared" si="322"/>
        <v/>
      </c>
      <c r="L420" s="52"/>
      <c r="M420" s="52" t="str">
        <f>IF(K420="","",ABS(K420-L418))</f>
        <v/>
      </c>
      <c r="N420" s="156" t="str">
        <f>IF(M420="","",RANK(M420,M417:M421))</f>
        <v/>
      </c>
      <c r="O420" s="157" t="str">
        <f t="shared" si="323"/>
        <v/>
      </c>
      <c r="P420" s="53"/>
      <c r="Q420" s="53" t="str">
        <f>IF(O420="","",ABS(O420-P418))</f>
        <v/>
      </c>
      <c r="R420" s="158" t="str">
        <f>IF(Q420="","",RANK(Q420,Q417:Q421))</f>
        <v/>
      </c>
      <c r="S420" s="159" t="str">
        <f t="shared" si="324"/>
        <v/>
      </c>
      <c r="T420" s="54"/>
      <c r="U420" s="54" t="str">
        <f>IF(S420="","",ABS(S420-T418))</f>
        <v/>
      </c>
      <c r="V420" s="160" t="str">
        <f>IF(U420="","",RANK(U420,U417:U421))</f>
        <v/>
      </c>
      <c r="W420" s="161" t="str">
        <f t="shared" si="325"/>
        <v/>
      </c>
      <c r="X420" s="55"/>
      <c r="Y420" s="162" t="str">
        <f>IF(B417="","",IF(P417=0,L418,IF(P417&lt;0.5,P418,IF(T417&lt;0.5,T418,"NV"))))</f>
        <v/>
      </c>
      <c r="Z420" s="806"/>
      <c r="AA420" s="1506"/>
      <c r="AB420" s="806"/>
      <c r="AC420" s="806"/>
      <c r="AD420" s="847"/>
    </row>
    <row r="421" spans="1:30" ht="16" thickBot="1" x14ac:dyDescent="0.25">
      <c r="A421" s="869"/>
      <c r="B421" s="1504"/>
      <c r="C421" s="1209"/>
      <c r="D421" s="1416"/>
      <c r="E421" s="863"/>
      <c r="F421" s="863"/>
      <c r="G421" s="46" t="s">
        <v>6</v>
      </c>
      <c r="H421" s="245"/>
      <c r="I421" s="246"/>
      <c r="J421" s="247"/>
      <c r="K421" s="194" t="str">
        <f t="shared" si="322"/>
        <v/>
      </c>
      <c r="L421" s="56"/>
      <c r="M421" s="56" t="str">
        <f>IF(K421="","",ABS(K421-L418))</f>
        <v/>
      </c>
      <c r="N421" s="164" t="str">
        <f>IF(M421="","",RANK(M421,M417:M421))</f>
        <v/>
      </c>
      <c r="O421" s="165" t="str">
        <f t="shared" si="323"/>
        <v/>
      </c>
      <c r="P421" s="57"/>
      <c r="Q421" s="57" t="str">
        <f>IF(O421="","",ABS(O421-P418))</f>
        <v/>
      </c>
      <c r="R421" s="166" t="str">
        <f>IF(Q421="","",RANK(Q421,Q417:Q421))</f>
        <v/>
      </c>
      <c r="S421" s="167" t="str">
        <f t="shared" si="324"/>
        <v/>
      </c>
      <c r="T421" s="58"/>
      <c r="U421" s="58" t="str">
        <f>IF(S421="","",ABS(S421-T418))</f>
        <v/>
      </c>
      <c r="V421" s="168" t="str">
        <f>IF(U421="","",RANK(U421,U417:U421))</f>
        <v/>
      </c>
      <c r="W421" s="169" t="str">
        <f t="shared" si="325"/>
        <v/>
      </c>
      <c r="X421" s="59"/>
      <c r="Y421" s="170" t="str">
        <f>IF(B417="","",IF(T417&lt;0.5,TRIMMEAN(K417:K421,0.4),IF(X417&lt;0.5,X418,"NV")))</f>
        <v/>
      </c>
      <c r="Z421" s="807"/>
      <c r="AA421" s="1507"/>
      <c r="AB421" s="807"/>
      <c r="AC421" s="807"/>
      <c r="AD421" s="847"/>
    </row>
    <row r="422" spans="1:30" x14ac:dyDescent="0.2">
      <c r="A422" s="1241" t="str">
        <f>IF(B422="","",INDEX('Names And Totals'!$A$9:$A$108,MATCH('Head to Head'!B422,'Names And Totals'!$B$9:$B$108,0)))</f>
        <v/>
      </c>
      <c r="B422" s="1496"/>
      <c r="C422" s="1215" t="str">
        <f>IF(B422="","",INDEX('Names And Totals'!$E$9:$E$108,MATCH('Head to Head'!B422,'Names And Totals'!$B$9:$B$108,0)))</f>
        <v/>
      </c>
      <c r="D422" s="1431" t="str">
        <f>IF(B422="","",IF(AA422="DQ","DQ",IF(AA422="TO","TO",IF(AA422="NV","NV",IF(AA422="","",RANK(AA422,$AA$12:$AA$507,0))))))</f>
        <v/>
      </c>
      <c r="E422" s="883" t="str">
        <f>IF(AB422="","",IF(AD422="DQ","DQ",IF(AB422="TO","TO",IF(Y422="","",RANK(AB422,$AB$12:$AB$507,0)))))</f>
        <v/>
      </c>
      <c r="F422" s="883" t="str">
        <f>IF(AC422="","",IF(AD422="DQ","DQ",IF(AC422="TO","TO",IF(Y422="","",RANK(AC422,$AC$12:$AC$507,0)))))</f>
        <v/>
      </c>
      <c r="G422" s="18" t="s">
        <v>7</v>
      </c>
      <c r="H422" s="235"/>
      <c r="I422" s="241"/>
      <c r="J422" s="236"/>
      <c r="K422" s="150" t="str">
        <f>IF($B$422="","",IF($H$422="TO","TO",IF(H422+I422+J422=0,"",(H422*60+I422+J422/100))))</f>
        <v/>
      </c>
      <c r="L422" s="60" t="str">
        <f>IF(B422="","",MAX(K422:K426)-MIN(K422:K426))</f>
        <v/>
      </c>
      <c r="M422" s="60" t="str">
        <f>IF(K422="","",ABS(K422-L423))</f>
        <v/>
      </c>
      <c r="N422" s="151" t="str">
        <f>IF(M422="","",RANK(M422,M422:M426))</f>
        <v/>
      </c>
      <c r="O422" s="60" t="str">
        <f>IF(K422="","",IF(N422=1,"",K422))</f>
        <v/>
      </c>
      <c r="P422" s="62" t="str">
        <f>IF(B422="","",MAX(O422:O426)-MIN(O422:O426))</f>
        <v/>
      </c>
      <c r="Q422" s="62" t="str">
        <f>IF(O422="","",ABS(O422-P423))</f>
        <v/>
      </c>
      <c r="R422" s="152" t="str">
        <f>IF(Q422="","",RANK(Q422,Q422:Q426))</f>
        <v/>
      </c>
      <c r="S422" s="62" t="str">
        <f>IF(Q422="","",IF(R422=1,"",K422))</f>
        <v/>
      </c>
      <c r="T422" s="63" t="str">
        <f>IF(B422="","",MAX(S422:S426)-MIN(S422:S426))</f>
        <v/>
      </c>
      <c r="U422" s="63" t="str">
        <f>IF(S422="","",ABS(S422-T423))</f>
        <v/>
      </c>
      <c r="V422" s="153" t="str">
        <f>IF(U422="","",RANK(U422,U422:U426))</f>
        <v/>
      </c>
      <c r="W422" s="63" t="str">
        <f>IF(V422="","",IF(V422=1,"",S422))</f>
        <v/>
      </c>
      <c r="X422" s="64" t="str">
        <f>IF(B422="","",MAX(W422:W426)-MIN(W422:W426))</f>
        <v/>
      </c>
      <c r="Y422" s="154" t="str">
        <f>IF(B422="","",K422)</f>
        <v/>
      </c>
      <c r="Z422" s="802" t="str">
        <f>IF(B422="","",IF(AD422="DQ","DQ",IF(K422="TO","TO",IF(K422="","",IF(K423="",Y422,IF(K424="",Y423,IF(K425="",Y424,IF(K426="",Y425,Y426))))))))</f>
        <v/>
      </c>
      <c r="AA422" s="1499" t="str">
        <f>IF(B422="","",IF(AD422="DQ","DQ",IF(Z422="TO","TO",IF(Z422="","",IF(Z422="NV","NV",IF((20-(Z422-$AA$3))&gt;0,(20-(Z422-$AA$3)),0))))))</f>
        <v/>
      </c>
      <c r="AB422" s="802" t="str">
        <f>IF(B422="","",IF(AA422="","",IF(C422="Female","",AA422)))</f>
        <v/>
      </c>
      <c r="AC422" s="802" t="str">
        <f>IF(B422="","",IF(AA422="","",IF(C422="Male","",AA422)))</f>
        <v/>
      </c>
      <c r="AD422" s="1018"/>
    </row>
    <row r="423" spans="1:30" x14ac:dyDescent="0.2">
      <c r="A423" s="871"/>
      <c r="B423" s="1497"/>
      <c r="C423" s="1216"/>
      <c r="D423" s="859"/>
      <c r="E423" s="884"/>
      <c r="F423" s="884"/>
      <c r="G423" s="13" t="s">
        <v>4</v>
      </c>
      <c r="H423" s="208"/>
      <c r="I423" s="209"/>
      <c r="J423" s="227"/>
      <c r="K423" s="155" t="str">
        <f t="shared" ref="K423:K426" si="326">IF($B$422="","",IF($H$422="TO","TO",IF(H423+I423+J423=0,"",(H423*60+I423+J423/100))))</f>
        <v/>
      </c>
      <c r="L423" s="52" t="str">
        <f>IF(B422="","",AVERAGE(K422:K426))</f>
        <v/>
      </c>
      <c r="M423" s="52" t="str">
        <f>IF(K423="","",ABS(K423-L423))</f>
        <v/>
      </c>
      <c r="N423" s="156" t="str">
        <f>IF(M423="","",RANK(M423,M422:M426))</f>
        <v/>
      </c>
      <c r="O423" s="157" t="str">
        <f t="shared" ref="O423:O426" si="327">IF(K423="","",IF(N423=1,"",K423))</f>
        <v/>
      </c>
      <c r="P423" s="53" t="str">
        <f>IF(B422="","",AVERAGE(O422:O426))</f>
        <v/>
      </c>
      <c r="Q423" s="53" t="str">
        <f>IF(O423="","",ABS(O423-P423))</f>
        <v/>
      </c>
      <c r="R423" s="158" t="str">
        <f>IF(Q423="","",RANK(Q423,Q422:Q426))</f>
        <v/>
      </c>
      <c r="S423" s="159" t="str">
        <f t="shared" ref="S423:S426" si="328">IF(Q423="","",IF(R423=1,"",K423))</f>
        <v/>
      </c>
      <c r="T423" s="54" t="str">
        <f>IF(B422="","",AVERAGE(S422:S426))</f>
        <v/>
      </c>
      <c r="U423" s="54" t="str">
        <f>IF(S423="","",ABS(S423-T423))</f>
        <v/>
      </c>
      <c r="V423" s="160" t="str">
        <f>IF(U423="","",RANK(U423,U422:U426))</f>
        <v/>
      </c>
      <c r="W423" s="161" t="str">
        <f t="shared" ref="W423:W426" si="329">IF(V423="","",IF(V423=1,"",S423))</f>
        <v/>
      </c>
      <c r="X423" s="55" t="str">
        <f>IF(B422="","",AVERAGE(W422:W426))</f>
        <v/>
      </c>
      <c r="Y423" s="162" t="str">
        <f>IF(B422="","",IF(L422&lt;0.5,L423,"NV"))</f>
        <v/>
      </c>
      <c r="Z423" s="803"/>
      <c r="AA423" s="1500"/>
      <c r="AB423" s="803"/>
      <c r="AC423" s="803"/>
      <c r="AD423" s="1019"/>
    </row>
    <row r="424" spans="1:30" x14ac:dyDescent="0.2">
      <c r="A424" s="871"/>
      <c r="B424" s="1497"/>
      <c r="C424" s="1216"/>
      <c r="D424" s="859"/>
      <c r="E424" s="884"/>
      <c r="F424" s="884"/>
      <c r="G424" s="13" t="s">
        <v>8</v>
      </c>
      <c r="H424" s="208"/>
      <c r="I424" s="209"/>
      <c r="J424" s="227"/>
      <c r="K424" s="155" t="str">
        <f t="shared" si="326"/>
        <v/>
      </c>
      <c r="L424" s="52"/>
      <c r="M424" s="52" t="str">
        <f>IF(K424="","",ABS(K424-L423))</f>
        <v/>
      </c>
      <c r="N424" s="156" t="str">
        <f>IF(M424="","",RANK(M424,M422:M426))</f>
        <v/>
      </c>
      <c r="O424" s="157" t="str">
        <f t="shared" si="327"/>
        <v/>
      </c>
      <c r="P424" s="53"/>
      <c r="Q424" s="53" t="str">
        <f>IF(O424="","",ABS(O424-P423))</f>
        <v/>
      </c>
      <c r="R424" s="158" t="str">
        <f>IF(Q424="","",RANK(Q424,Q422:Q426))</f>
        <v/>
      </c>
      <c r="S424" s="159" t="str">
        <f t="shared" si="328"/>
        <v/>
      </c>
      <c r="T424" s="54"/>
      <c r="U424" s="54" t="str">
        <f>IF(S424="","",ABS(S424-T423))</f>
        <v/>
      </c>
      <c r="V424" s="160" t="str">
        <f>IF(U424="","",RANK(U424,U422:U426))</f>
        <v/>
      </c>
      <c r="W424" s="161" t="str">
        <f t="shared" si="329"/>
        <v/>
      </c>
      <c r="X424" s="55"/>
      <c r="Y424" s="162" t="str">
        <f>IF(B422="","",IF(L422&lt;0.5,L423,IF(P422&lt;0.5,P423,"NV")))</f>
        <v/>
      </c>
      <c r="Z424" s="803"/>
      <c r="AA424" s="1500"/>
      <c r="AB424" s="803"/>
      <c r="AC424" s="803"/>
      <c r="AD424" s="1019"/>
    </row>
    <row r="425" spans="1:30" x14ac:dyDescent="0.2">
      <c r="A425" s="871"/>
      <c r="B425" s="1497"/>
      <c r="C425" s="1216"/>
      <c r="D425" s="859"/>
      <c r="E425" s="884"/>
      <c r="F425" s="884"/>
      <c r="G425" s="13" t="s">
        <v>5</v>
      </c>
      <c r="H425" s="208"/>
      <c r="I425" s="209"/>
      <c r="J425" s="227"/>
      <c r="K425" s="155" t="str">
        <f t="shared" si="326"/>
        <v/>
      </c>
      <c r="L425" s="52"/>
      <c r="M425" s="52" t="str">
        <f>IF(K425="","",ABS(K425-L423))</f>
        <v/>
      </c>
      <c r="N425" s="156" t="str">
        <f>IF(M425="","",RANK(M425,M422:M426))</f>
        <v/>
      </c>
      <c r="O425" s="157" t="str">
        <f t="shared" si="327"/>
        <v/>
      </c>
      <c r="P425" s="53"/>
      <c r="Q425" s="53" t="str">
        <f>IF(O425="","",ABS(O425-P423))</f>
        <v/>
      </c>
      <c r="R425" s="158" t="str">
        <f>IF(Q425="","",RANK(Q425,Q422:Q426))</f>
        <v/>
      </c>
      <c r="S425" s="159" t="str">
        <f t="shared" si="328"/>
        <v/>
      </c>
      <c r="T425" s="54"/>
      <c r="U425" s="54" t="str">
        <f>IF(S425="","",ABS(S425-T423))</f>
        <v/>
      </c>
      <c r="V425" s="160" t="str">
        <f>IF(U425="","",RANK(U425,U422:U426))</f>
        <v/>
      </c>
      <c r="W425" s="161" t="str">
        <f t="shared" si="329"/>
        <v/>
      </c>
      <c r="X425" s="55"/>
      <c r="Y425" s="162" t="str">
        <f>IF(B422="","",IF(P422=0,L423,IF(P422&lt;0.5,P423,IF(T422&lt;0.5,T423,"NV"))))</f>
        <v/>
      </c>
      <c r="Z425" s="803"/>
      <c r="AA425" s="1500"/>
      <c r="AB425" s="803"/>
      <c r="AC425" s="803"/>
      <c r="AD425" s="1019"/>
    </row>
    <row r="426" spans="1:30" ht="16" thickBot="1" x14ac:dyDescent="0.25">
      <c r="A426" s="879"/>
      <c r="B426" s="1498"/>
      <c r="C426" s="1217"/>
      <c r="D426" s="1419"/>
      <c r="E426" s="885"/>
      <c r="F426" s="885"/>
      <c r="G426" s="19" t="s">
        <v>6</v>
      </c>
      <c r="H426" s="212"/>
      <c r="I426" s="213"/>
      <c r="J426" s="242"/>
      <c r="K426" s="163" t="str">
        <f t="shared" si="326"/>
        <v/>
      </c>
      <c r="L426" s="56"/>
      <c r="M426" s="56" t="str">
        <f>IF(K426="","",ABS(K426-L423))</f>
        <v/>
      </c>
      <c r="N426" s="164" t="str">
        <f>IF(M426="","",RANK(M426,M422:M426))</f>
        <v/>
      </c>
      <c r="O426" s="165" t="str">
        <f t="shared" si="327"/>
        <v/>
      </c>
      <c r="P426" s="57"/>
      <c r="Q426" s="57" t="str">
        <f>IF(O426="","",ABS(O426-P423))</f>
        <v/>
      </c>
      <c r="R426" s="166" t="str">
        <f>IF(Q426="","",RANK(Q426,Q422:Q426))</f>
        <v/>
      </c>
      <c r="S426" s="167" t="str">
        <f t="shared" si="328"/>
        <v/>
      </c>
      <c r="T426" s="58"/>
      <c r="U426" s="58" t="str">
        <f>IF(S426="","",ABS(S426-T423))</f>
        <v/>
      </c>
      <c r="V426" s="168" t="str">
        <f>IF(U426="","",RANK(U426,U422:U426))</f>
        <v/>
      </c>
      <c r="W426" s="169" t="str">
        <f t="shared" si="329"/>
        <v/>
      </c>
      <c r="X426" s="59"/>
      <c r="Y426" s="170" t="str">
        <f>IF(B422="","",IF(T422&lt;0.5,TRIMMEAN(K422:K426,0.4),IF(X422&lt;0.5,X423,"NV")))</f>
        <v/>
      </c>
      <c r="Z426" s="804"/>
      <c r="AA426" s="1501"/>
      <c r="AB426" s="804"/>
      <c r="AC426" s="804"/>
      <c r="AD426" s="1020"/>
    </row>
    <row r="427" spans="1:30" x14ac:dyDescent="0.2">
      <c r="A427" s="867" t="str">
        <f>IF(B427="","",INDEX('Names And Totals'!$A$9:$A$108,MATCH('Head to Head'!B427,'Names And Totals'!$B$9:$B$108,0)))</f>
        <v/>
      </c>
      <c r="B427" s="1502"/>
      <c r="C427" s="1207" t="str">
        <f>IF(B427="","",INDEX('Names And Totals'!$E$9:$E$108,MATCH('Head to Head'!B427,'Names And Totals'!$B$9:$B$108,0)))</f>
        <v/>
      </c>
      <c r="D427" s="1414" t="str">
        <f>IF(B427="","",IF(AA427="DQ","DQ",IF(AA427="TO","TO",IF(AA427="NV","NV",IF(AA427="","",RANK(AA427,$AA$12:$AA$507,0))))))</f>
        <v/>
      </c>
      <c r="E427" s="861" t="str">
        <f>IF(AB427="","",IF(AD427="DQ","DQ",IF(AB427="TO","TO",IF(Y427="","",RANK(AB427,$AB$12:$AB$507,0)))))</f>
        <v/>
      </c>
      <c r="F427" s="861" t="str">
        <f>IF(AC427="","",IF(AD427="DQ","DQ",IF(AC427="TO","TO",IF(Y427="","",RANK(AC427,$AC$12:$AC$507,0)))))</f>
        <v/>
      </c>
      <c r="G427" s="47" t="s">
        <v>7</v>
      </c>
      <c r="H427" s="243"/>
      <c r="I427" s="240"/>
      <c r="J427" s="244"/>
      <c r="K427" s="193" t="str">
        <f>IF($B$427="","",IF($H$427="TO","TO",IF(H427+I427+J427=0,"",(H427*60+I427+J427/100))))</f>
        <v/>
      </c>
      <c r="L427" s="60" t="str">
        <f>IF(B427="","",MAX(K427:K431)-MIN(K427:K431))</f>
        <v/>
      </c>
      <c r="M427" s="60" t="str">
        <f>IF(K427="","",ABS(K427-L428))</f>
        <v/>
      </c>
      <c r="N427" s="151" t="str">
        <f>IF(M427="","",RANK(M427,M427:M431))</f>
        <v/>
      </c>
      <c r="O427" s="60" t="str">
        <f>IF(K427="","",IF(N427=1,"",K427))</f>
        <v/>
      </c>
      <c r="P427" s="62" t="str">
        <f>IF(B427="","",MAX(O427:O431)-MIN(O427:O431))</f>
        <v/>
      </c>
      <c r="Q427" s="62" t="str">
        <f>IF(O427="","",ABS(O427-P428))</f>
        <v/>
      </c>
      <c r="R427" s="152" t="str">
        <f>IF(Q427="","",RANK(Q427,Q427:Q431))</f>
        <v/>
      </c>
      <c r="S427" s="62" t="str">
        <f>IF(Q427="","",IF(R427=1,"",K427))</f>
        <v/>
      </c>
      <c r="T427" s="63" t="str">
        <f>IF(B427="","",MAX(S427:S431)-MIN(S427:S431))</f>
        <v/>
      </c>
      <c r="U427" s="63" t="str">
        <f>IF(S427="","",ABS(S427-T428))</f>
        <v/>
      </c>
      <c r="V427" s="153" t="str">
        <f>IF(U427="","",RANK(U427,U427:U431))</f>
        <v/>
      </c>
      <c r="W427" s="63" t="str">
        <f>IF(V427="","",IF(V427=1,"",S427))</f>
        <v/>
      </c>
      <c r="X427" s="64" t="str">
        <f>IF(B427="","",MAX(W427:W431)-MIN(W427:W431))</f>
        <v/>
      </c>
      <c r="Y427" s="154" t="str">
        <f>IF(B427="","",K427)</f>
        <v/>
      </c>
      <c r="Z427" s="805" t="str">
        <f>IF(B427="","",IF(AD427="DQ","DQ",IF(K427="TO","TO",IF(K427="","",IF(K428="",Y427,IF(K429="",Y428,IF(K430="",Y429,IF(K431="",Y430,Y431))))))))</f>
        <v/>
      </c>
      <c r="AA427" s="1505" t="str">
        <f>IF(B427="","",IF(AD427="DQ","DQ",IF(Z427="TO","TO",IF(Z427="","",IF(Z427="NV","NV",IF((20-(Z427-$AA$3))&gt;0,(20-(Z427-$AA$3)),0))))))</f>
        <v/>
      </c>
      <c r="AB427" s="805" t="str">
        <f>IF(B427="","",IF(AA427="","",IF(C427="Female","",AA427)))</f>
        <v/>
      </c>
      <c r="AC427" s="805" t="str">
        <f>IF(B427="","",IF(AA427="","",IF(C427="Male","",AA427)))</f>
        <v/>
      </c>
      <c r="AD427" s="847"/>
    </row>
    <row r="428" spans="1:30" x14ac:dyDescent="0.2">
      <c r="A428" s="868"/>
      <c r="B428" s="1503"/>
      <c r="C428" s="1208"/>
      <c r="D428" s="1415"/>
      <c r="E428" s="862"/>
      <c r="F428" s="862"/>
      <c r="G428" s="16" t="s">
        <v>4</v>
      </c>
      <c r="H428" s="210"/>
      <c r="I428" s="211"/>
      <c r="J428" s="231"/>
      <c r="K428" s="171" t="str">
        <f t="shared" ref="K428:K431" si="330">IF($B$427="","",IF($H$427="TO","TO",IF(H428+I428+J428=0,"",(H428*60+I428+J428/100))))</f>
        <v/>
      </c>
      <c r="L428" s="52" t="str">
        <f>IF(B427="","",AVERAGE(K427:K431))</f>
        <v/>
      </c>
      <c r="M428" s="52" t="str">
        <f>IF(K428="","",ABS(K428-L428))</f>
        <v/>
      </c>
      <c r="N428" s="156" t="str">
        <f>IF(M428="","",RANK(M428,M427:M431))</f>
        <v/>
      </c>
      <c r="O428" s="157" t="str">
        <f t="shared" ref="O428:O431" si="331">IF(K428="","",IF(N428=1,"",K428))</f>
        <v/>
      </c>
      <c r="P428" s="53" t="str">
        <f>IF(B427="","",AVERAGE(O427:O431))</f>
        <v/>
      </c>
      <c r="Q428" s="53" t="str">
        <f>IF(O428="","",ABS(O428-P428))</f>
        <v/>
      </c>
      <c r="R428" s="158" t="str">
        <f>IF(Q428="","",RANK(Q428,Q427:Q431))</f>
        <v/>
      </c>
      <c r="S428" s="159" t="str">
        <f t="shared" ref="S428:S431" si="332">IF(Q428="","",IF(R428=1,"",K428))</f>
        <v/>
      </c>
      <c r="T428" s="54" t="str">
        <f>IF(B427="","",AVERAGE(S427:S431))</f>
        <v/>
      </c>
      <c r="U428" s="54" t="str">
        <f>IF(S428="","",ABS(S428-T428))</f>
        <v/>
      </c>
      <c r="V428" s="160" t="str">
        <f>IF(U428="","",RANK(U428,U427:U431))</f>
        <v/>
      </c>
      <c r="W428" s="161" t="str">
        <f t="shared" ref="W428:W431" si="333">IF(V428="","",IF(V428=1,"",S428))</f>
        <v/>
      </c>
      <c r="X428" s="55" t="str">
        <f>IF(B427="","",AVERAGE(W427:W431))</f>
        <v/>
      </c>
      <c r="Y428" s="162" t="str">
        <f>IF(B427="","",IF(L427&lt;0.5,L428,"NV"))</f>
        <v/>
      </c>
      <c r="Z428" s="806"/>
      <c r="AA428" s="1506"/>
      <c r="AB428" s="806"/>
      <c r="AC428" s="806"/>
      <c r="AD428" s="847"/>
    </row>
    <row r="429" spans="1:30" x14ac:dyDescent="0.2">
      <c r="A429" s="868"/>
      <c r="B429" s="1503"/>
      <c r="C429" s="1208"/>
      <c r="D429" s="1415"/>
      <c r="E429" s="862"/>
      <c r="F429" s="862"/>
      <c r="G429" s="16" t="s">
        <v>8</v>
      </c>
      <c r="H429" s="210"/>
      <c r="I429" s="211"/>
      <c r="J429" s="231"/>
      <c r="K429" s="171" t="str">
        <f t="shared" si="330"/>
        <v/>
      </c>
      <c r="L429" s="52"/>
      <c r="M429" s="52" t="str">
        <f>IF(K429="","",ABS(K429-L428))</f>
        <v/>
      </c>
      <c r="N429" s="156" t="str">
        <f>IF(M429="","",RANK(M429,M427:M431))</f>
        <v/>
      </c>
      <c r="O429" s="157" t="str">
        <f t="shared" si="331"/>
        <v/>
      </c>
      <c r="P429" s="53"/>
      <c r="Q429" s="53" t="str">
        <f>IF(O429="","",ABS(O429-P428))</f>
        <v/>
      </c>
      <c r="R429" s="158" t="str">
        <f>IF(Q429="","",RANK(Q429,Q427:Q431))</f>
        <v/>
      </c>
      <c r="S429" s="159" t="str">
        <f t="shared" si="332"/>
        <v/>
      </c>
      <c r="T429" s="54"/>
      <c r="U429" s="54" t="str">
        <f>IF(S429="","",ABS(S429-T428))</f>
        <v/>
      </c>
      <c r="V429" s="160" t="str">
        <f>IF(U429="","",RANK(U429,U427:U431))</f>
        <v/>
      </c>
      <c r="W429" s="161" t="str">
        <f t="shared" si="333"/>
        <v/>
      </c>
      <c r="X429" s="55"/>
      <c r="Y429" s="162" t="str">
        <f>IF(B427="","",IF(L427&lt;0.5,L428,IF(P427&lt;0.5,P428,"NV")))</f>
        <v/>
      </c>
      <c r="Z429" s="806"/>
      <c r="AA429" s="1506"/>
      <c r="AB429" s="806"/>
      <c r="AC429" s="806"/>
      <c r="AD429" s="847"/>
    </row>
    <row r="430" spans="1:30" x14ac:dyDescent="0.2">
      <c r="A430" s="868"/>
      <c r="B430" s="1503"/>
      <c r="C430" s="1208"/>
      <c r="D430" s="1415"/>
      <c r="E430" s="862"/>
      <c r="F430" s="862"/>
      <c r="G430" s="16" t="s">
        <v>5</v>
      </c>
      <c r="H430" s="210"/>
      <c r="I430" s="211"/>
      <c r="J430" s="231"/>
      <c r="K430" s="171" t="str">
        <f t="shared" si="330"/>
        <v/>
      </c>
      <c r="L430" s="52"/>
      <c r="M430" s="52" t="str">
        <f>IF(K430="","",ABS(K430-L428))</f>
        <v/>
      </c>
      <c r="N430" s="156" t="str">
        <f>IF(M430="","",RANK(M430,M427:M431))</f>
        <v/>
      </c>
      <c r="O430" s="157" t="str">
        <f t="shared" si="331"/>
        <v/>
      </c>
      <c r="P430" s="53"/>
      <c r="Q430" s="53" t="str">
        <f>IF(O430="","",ABS(O430-P428))</f>
        <v/>
      </c>
      <c r="R430" s="158" t="str">
        <f>IF(Q430="","",RANK(Q430,Q427:Q431))</f>
        <v/>
      </c>
      <c r="S430" s="159" t="str">
        <f t="shared" si="332"/>
        <v/>
      </c>
      <c r="T430" s="54"/>
      <c r="U430" s="54" t="str">
        <f>IF(S430="","",ABS(S430-T428))</f>
        <v/>
      </c>
      <c r="V430" s="160" t="str">
        <f>IF(U430="","",RANK(U430,U427:U431))</f>
        <v/>
      </c>
      <c r="W430" s="161" t="str">
        <f t="shared" si="333"/>
        <v/>
      </c>
      <c r="X430" s="55"/>
      <c r="Y430" s="162" t="str">
        <f>IF(B427="","",IF(P427=0,L428,IF(P427&lt;0.5,P428,IF(T427&lt;0.5,T428,"NV"))))</f>
        <v/>
      </c>
      <c r="Z430" s="806"/>
      <c r="AA430" s="1506"/>
      <c r="AB430" s="806"/>
      <c r="AC430" s="806"/>
      <c r="AD430" s="847"/>
    </row>
    <row r="431" spans="1:30" ht="16" thickBot="1" x14ac:dyDescent="0.25">
      <c r="A431" s="869"/>
      <c r="B431" s="1504"/>
      <c r="C431" s="1209"/>
      <c r="D431" s="1416"/>
      <c r="E431" s="863"/>
      <c r="F431" s="863"/>
      <c r="G431" s="46" t="s">
        <v>6</v>
      </c>
      <c r="H431" s="245"/>
      <c r="I431" s="246"/>
      <c r="J431" s="247"/>
      <c r="K431" s="194" t="str">
        <f t="shared" si="330"/>
        <v/>
      </c>
      <c r="L431" s="56"/>
      <c r="M431" s="56" t="str">
        <f>IF(K431="","",ABS(K431-L428))</f>
        <v/>
      </c>
      <c r="N431" s="164" t="str">
        <f>IF(M431="","",RANK(M431,M427:M431))</f>
        <v/>
      </c>
      <c r="O431" s="165" t="str">
        <f t="shared" si="331"/>
        <v/>
      </c>
      <c r="P431" s="57"/>
      <c r="Q431" s="57" t="str">
        <f>IF(O431="","",ABS(O431-P428))</f>
        <v/>
      </c>
      <c r="R431" s="166" t="str">
        <f>IF(Q431="","",RANK(Q431,Q427:Q431))</f>
        <v/>
      </c>
      <c r="S431" s="167" t="str">
        <f t="shared" si="332"/>
        <v/>
      </c>
      <c r="T431" s="58"/>
      <c r="U431" s="58" t="str">
        <f>IF(S431="","",ABS(S431-T428))</f>
        <v/>
      </c>
      <c r="V431" s="168" t="str">
        <f>IF(U431="","",RANK(U431,U427:U431))</f>
        <v/>
      </c>
      <c r="W431" s="169" t="str">
        <f t="shared" si="333"/>
        <v/>
      </c>
      <c r="X431" s="59"/>
      <c r="Y431" s="170" t="str">
        <f>IF(B427="","",IF(T427&lt;0.5,TRIMMEAN(K427:K431,0.4),IF(X427&lt;0.5,X428,"NV")))</f>
        <v/>
      </c>
      <c r="Z431" s="807"/>
      <c r="AA431" s="1507"/>
      <c r="AB431" s="807"/>
      <c r="AC431" s="807"/>
      <c r="AD431" s="847"/>
    </row>
    <row r="432" spans="1:30" x14ac:dyDescent="0.2">
      <c r="A432" s="1241" t="str">
        <f>IF(B432="","",INDEX('Names And Totals'!$A$9:$A$108,MATCH('Head to Head'!B432,'Names And Totals'!$B$9:$B$108,0)))</f>
        <v/>
      </c>
      <c r="B432" s="1496"/>
      <c r="C432" s="1215" t="str">
        <f>IF(B432="","",INDEX('Names And Totals'!$E$9:$E$108,MATCH('Head to Head'!B432,'Names And Totals'!$B$9:$B$108,0)))</f>
        <v/>
      </c>
      <c r="D432" s="1431" t="str">
        <f>IF(B432="","",IF(AA432="DQ","DQ",IF(AA432="TO","TO",IF(AA432="NV","NV",IF(AA432="","",RANK(AA432,$AA$12:$AA$507,0))))))</f>
        <v/>
      </c>
      <c r="E432" s="883" t="str">
        <f>IF(AB432="","",IF(AD432="DQ","DQ",IF(AB432="TO","TO",IF(Y432="","",RANK(AB432,$AB$12:$AB$507,0)))))</f>
        <v/>
      </c>
      <c r="F432" s="883" t="str">
        <f>IF(AC432="","",IF(AD432="DQ","DQ",IF(AC432="TO","TO",IF(Y432="","",RANK(AC432,$AC$12:$AC$507,0)))))</f>
        <v/>
      </c>
      <c r="G432" s="18" t="s">
        <v>7</v>
      </c>
      <c r="H432" s="235"/>
      <c r="I432" s="241"/>
      <c r="J432" s="236"/>
      <c r="K432" s="150" t="str">
        <f>IF($B$432="","",IF($H$432="TO","TO",IF(H432+I432+J432=0,"",(H432*60+I432+J432/100))))</f>
        <v/>
      </c>
      <c r="L432" s="60" t="str">
        <f>IF(B432="","",MAX(K432:K436)-MIN(K432:K436))</f>
        <v/>
      </c>
      <c r="M432" s="60" t="str">
        <f>IF(K432="","",ABS(K432-L433))</f>
        <v/>
      </c>
      <c r="N432" s="151" t="str">
        <f>IF(M432="","",RANK(M432,M432:M436))</f>
        <v/>
      </c>
      <c r="O432" s="60" t="str">
        <f>IF(K432="","",IF(N432=1,"",K432))</f>
        <v/>
      </c>
      <c r="P432" s="62" t="str">
        <f>IF(B432="","",MAX(O432:O436)-MIN(O432:O436))</f>
        <v/>
      </c>
      <c r="Q432" s="62" t="str">
        <f>IF(O432="","",ABS(O432-P433))</f>
        <v/>
      </c>
      <c r="R432" s="152" t="str">
        <f>IF(Q432="","",RANK(Q432,Q432:Q436))</f>
        <v/>
      </c>
      <c r="S432" s="62" t="str">
        <f>IF(Q432="","",IF(R432=1,"",K432))</f>
        <v/>
      </c>
      <c r="T432" s="63" t="str">
        <f>IF(B432="","",MAX(S432:S436)-MIN(S432:S436))</f>
        <v/>
      </c>
      <c r="U432" s="63" t="str">
        <f>IF(S432="","",ABS(S432-T433))</f>
        <v/>
      </c>
      <c r="V432" s="153" t="str">
        <f>IF(U432="","",RANK(U432,U432:U436))</f>
        <v/>
      </c>
      <c r="W432" s="63" t="str">
        <f>IF(V432="","",IF(V432=1,"",S432))</f>
        <v/>
      </c>
      <c r="X432" s="64" t="str">
        <f>IF(B432="","",MAX(W432:W436)-MIN(W432:W436))</f>
        <v/>
      </c>
      <c r="Y432" s="154" t="str">
        <f>IF(B432="","",K432)</f>
        <v/>
      </c>
      <c r="Z432" s="802" t="str">
        <f>IF(B432="","",IF(AD432="DQ","DQ",IF(K432="TO","TO",IF(K432="","",IF(K433="",Y432,IF(K434="",Y433,IF(K435="",Y434,IF(K436="",Y435,Y436))))))))</f>
        <v/>
      </c>
      <c r="AA432" s="1499" t="str">
        <f>IF(B432="","",IF(AD432="DQ","DQ",IF(Z432="TO","TO",IF(Z432="","",IF(Z432="NV","NV",IF((20-(Z432-$AA$3))&gt;0,(20-(Z432-$AA$3)),0))))))</f>
        <v/>
      </c>
      <c r="AB432" s="802" t="str">
        <f>IF(B432="","",IF(AA432="","",IF(C432="Female","",AA432)))</f>
        <v/>
      </c>
      <c r="AC432" s="802" t="str">
        <f>IF(B432="","",IF(AA432="","",IF(C432="Male","",AA432)))</f>
        <v/>
      </c>
      <c r="AD432" s="1018"/>
    </row>
    <row r="433" spans="1:30" x14ac:dyDescent="0.2">
      <c r="A433" s="871"/>
      <c r="B433" s="1497"/>
      <c r="C433" s="1216"/>
      <c r="D433" s="859"/>
      <c r="E433" s="884"/>
      <c r="F433" s="884"/>
      <c r="G433" s="13" t="s">
        <v>4</v>
      </c>
      <c r="H433" s="208"/>
      <c r="I433" s="209"/>
      <c r="J433" s="227"/>
      <c r="K433" s="155" t="str">
        <f t="shared" ref="K433:K436" si="334">IF($B$432="","",IF($H$432="TO","TO",IF(H433+I433+J433=0,"",(H433*60+I433+J433/100))))</f>
        <v/>
      </c>
      <c r="L433" s="52" t="str">
        <f>IF(B432="","",AVERAGE(K432:K436))</f>
        <v/>
      </c>
      <c r="M433" s="52" t="str">
        <f>IF(K433="","",ABS(K433-L433))</f>
        <v/>
      </c>
      <c r="N433" s="156" t="str">
        <f>IF(M433="","",RANK(M433,M432:M436))</f>
        <v/>
      </c>
      <c r="O433" s="157" t="str">
        <f t="shared" ref="O433:O436" si="335">IF(K433="","",IF(N433=1,"",K433))</f>
        <v/>
      </c>
      <c r="P433" s="53" t="str">
        <f>IF(B432="","",AVERAGE(O432:O436))</f>
        <v/>
      </c>
      <c r="Q433" s="53" t="str">
        <f>IF(O433="","",ABS(O433-P433))</f>
        <v/>
      </c>
      <c r="R433" s="158" t="str">
        <f>IF(Q433="","",RANK(Q433,Q432:Q436))</f>
        <v/>
      </c>
      <c r="S433" s="159" t="str">
        <f t="shared" ref="S433:S436" si="336">IF(Q433="","",IF(R433=1,"",K433))</f>
        <v/>
      </c>
      <c r="T433" s="54" t="str">
        <f>IF(B432="","",AVERAGE(S432:S436))</f>
        <v/>
      </c>
      <c r="U433" s="54" t="str">
        <f>IF(S433="","",ABS(S433-T433))</f>
        <v/>
      </c>
      <c r="V433" s="160" t="str">
        <f>IF(U433="","",RANK(U433,U432:U436))</f>
        <v/>
      </c>
      <c r="W433" s="161" t="str">
        <f t="shared" ref="W433:W436" si="337">IF(V433="","",IF(V433=1,"",S433))</f>
        <v/>
      </c>
      <c r="X433" s="55" t="str">
        <f>IF(B432="","",AVERAGE(W432:W436))</f>
        <v/>
      </c>
      <c r="Y433" s="162" t="str">
        <f>IF(B432="","",IF(L432&lt;0.5,L433,"NV"))</f>
        <v/>
      </c>
      <c r="Z433" s="803"/>
      <c r="AA433" s="1500"/>
      <c r="AB433" s="803"/>
      <c r="AC433" s="803"/>
      <c r="AD433" s="1019"/>
    </row>
    <row r="434" spans="1:30" x14ac:dyDescent="0.2">
      <c r="A434" s="871"/>
      <c r="B434" s="1497"/>
      <c r="C434" s="1216"/>
      <c r="D434" s="859"/>
      <c r="E434" s="884"/>
      <c r="F434" s="884"/>
      <c r="G434" s="13" t="s">
        <v>8</v>
      </c>
      <c r="H434" s="208"/>
      <c r="I434" s="209"/>
      <c r="J434" s="227"/>
      <c r="K434" s="155" t="str">
        <f t="shared" si="334"/>
        <v/>
      </c>
      <c r="L434" s="52"/>
      <c r="M434" s="52" t="str">
        <f>IF(K434="","",ABS(K434-L433))</f>
        <v/>
      </c>
      <c r="N434" s="156" t="str">
        <f>IF(M434="","",RANK(M434,M432:M436))</f>
        <v/>
      </c>
      <c r="O434" s="157" t="str">
        <f t="shared" si="335"/>
        <v/>
      </c>
      <c r="P434" s="53"/>
      <c r="Q434" s="53" t="str">
        <f>IF(O434="","",ABS(O434-P433))</f>
        <v/>
      </c>
      <c r="R434" s="158" t="str">
        <f>IF(Q434="","",RANK(Q434,Q432:Q436))</f>
        <v/>
      </c>
      <c r="S434" s="159" t="str">
        <f t="shared" si="336"/>
        <v/>
      </c>
      <c r="T434" s="54"/>
      <c r="U434" s="54" t="str">
        <f>IF(S434="","",ABS(S434-T433))</f>
        <v/>
      </c>
      <c r="V434" s="160" t="str">
        <f>IF(U434="","",RANK(U434,U432:U436))</f>
        <v/>
      </c>
      <c r="W434" s="161" t="str">
        <f t="shared" si="337"/>
        <v/>
      </c>
      <c r="X434" s="55"/>
      <c r="Y434" s="162" t="str">
        <f>IF(B432="","",IF(L432&lt;0.5,L433,IF(P432&lt;0.5,P433,"NV")))</f>
        <v/>
      </c>
      <c r="Z434" s="803"/>
      <c r="AA434" s="1500"/>
      <c r="AB434" s="803"/>
      <c r="AC434" s="803"/>
      <c r="AD434" s="1019"/>
    </row>
    <row r="435" spans="1:30" x14ac:dyDescent="0.2">
      <c r="A435" s="871"/>
      <c r="B435" s="1497"/>
      <c r="C435" s="1216"/>
      <c r="D435" s="859"/>
      <c r="E435" s="884"/>
      <c r="F435" s="884"/>
      <c r="G435" s="13" t="s">
        <v>5</v>
      </c>
      <c r="H435" s="208"/>
      <c r="I435" s="209"/>
      <c r="J435" s="227"/>
      <c r="K435" s="155" t="str">
        <f t="shared" si="334"/>
        <v/>
      </c>
      <c r="L435" s="52"/>
      <c r="M435" s="52" t="str">
        <f>IF(K435="","",ABS(K435-L433))</f>
        <v/>
      </c>
      <c r="N435" s="156" t="str">
        <f>IF(M435="","",RANK(M435,M432:M436))</f>
        <v/>
      </c>
      <c r="O435" s="157" t="str">
        <f t="shared" si="335"/>
        <v/>
      </c>
      <c r="P435" s="53"/>
      <c r="Q435" s="53" t="str">
        <f>IF(O435="","",ABS(O435-P433))</f>
        <v/>
      </c>
      <c r="R435" s="158" t="str">
        <f>IF(Q435="","",RANK(Q435,Q432:Q436))</f>
        <v/>
      </c>
      <c r="S435" s="159" t="str">
        <f t="shared" si="336"/>
        <v/>
      </c>
      <c r="T435" s="54"/>
      <c r="U435" s="54" t="str">
        <f>IF(S435="","",ABS(S435-T433))</f>
        <v/>
      </c>
      <c r="V435" s="160" t="str">
        <f>IF(U435="","",RANK(U435,U432:U436))</f>
        <v/>
      </c>
      <c r="W435" s="161" t="str">
        <f t="shared" si="337"/>
        <v/>
      </c>
      <c r="X435" s="55"/>
      <c r="Y435" s="162" t="str">
        <f>IF(B432="","",IF(P432=0,L433,IF(P432&lt;0.5,P433,IF(T432&lt;0.5,T433,"NV"))))</f>
        <v/>
      </c>
      <c r="Z435" s="803"/>
      <c r="AA435" s="1500"/>
      <c r="AB435" s="803"/>
      <c r="AC435" s="803"/>
      <c r="AD435" s="1019"/>
    </row>
    <row r="436" spans="1:30" ht="16" thickBot="1" x14ac:dyDescent="0.25">
      <c r="A436" s="879"/>
      <c r="B436" s="1498"/>
      <c r="C436" s="1217"/>
      <c r="D436" s="1419"/>
      <c r="E436" s="885"/>
      <c r="F436" s="885"/>
      <c r="G436" s="19" t="s">
        <v>6</v>
      </c>
      <c r="H436" s="212"/>
      <c r="I436" s="213"/>
      <c r="J436" s="242"/>
      <c r="K436" s="163" t="str">
        <f t="shared" si="334"/>
        <v/>
      </c>
      <c r="L436" s="56"/>
      <c r="M436" s="56" t="str">
        <f>IF(K436="","",ABS(K436-L433))</f>
        <v/>
      </c>
      <c r="N436" s="164" t="str">
        <f>IF(M436="","",RANK(M436,M432:M436))</f>
        <v/>
      </c>
      <c r="O436" s="165" t="str">
        <f t="shared" si="335"/>
        <v/>
      </c>
      <c r="P436" s="57"/>
      <c r="Q436" s="57" t="str">
        <f>IF(O436="","",ABS(O436-P433))</f>
        <v/>
      </c>
      <c r="R436" s="166" t="str">
        <f>IF(Q436="","",RANK(Q436,Q432:Q436))</f>
        <v/>
      </c>
      <c r="S436" s="167" t="str">
        <f t="shared" si="336"/>
        <v/>
      </c>
      <c r="T436" s="58"/>
      <c r="U436" s="58" t="str">
        <f>IF(S436="","",ABS(S436-T433))</f>
        <v/>
      </c>
      <c r="V436" s="168" t="str">
        <f>IF(U436="","",RANK(U436,U432:U436))</f>
        <v/>
      </c>
      <c r="W436" s="169" t="str">
        <f t="shared" si="337"/>
        <v/>
      </c>
      <c r="X436" s="59"/>
      <c r="Y436" s="170" t="str">
        <f>IF(B432="","",IF(T432&lt;0.5,TRIMMEAN(K432:K436,0.4),IF(X432&lt;0.5,X433,"NV")))</f>
        <v/>
      </c>
      <c r="Z436" s="804"/>
      <c r="AA436" s="1501"/>
      <c r="AB436" s="804"/>
      <c r="AC436" s="804"/>
      <c r="AD436" s="1020"/>
    </row>
    <row r="437" spans="1:30" x14ac:dyDescent="0.2">
      <c r="A437" s="867" t="str">
        <f>IF(B437="","",INDEX('Names And Totals'!$A$9:$A$108,MATCH('Head to Head'!B437,'Names And Totals'!$B$9:$B$108,0)))</f>
        <v/>
      </c>
      <c r="B437" s="1502"/>
      <c r="C437" s="1207" t="str">
        <f>IF(B437="","",INDEX('Names And Totals'!$E$9:$E$108,MATCH('Head to Head'!B437,'Names And Totals'!$B$9:$B$108,0)))</f>
        <v/>
      </c>
      <c r="D437" s="1414" t="str">
        <f>IF(B437="","",IF(AA437="DQ","DQ",IF(AA437="TO","TO",IF(AA437="NV","NV",IF(AA437="","",RANK(AA437,$AA$12:$AA$507,0))))))</f>
        <v/>
      </c>
      <c r="E437" s="861" t="str">
        <f>IF(AB437="","",IF(AD437="DQ","DQ",IF(AB437="TO","TO",IF(Y437="","",RANK(AB437,$AB$12:$AB$507,0)))))</f>
        <v/>
      </c>
      <c r="F437" s="861" t="str">
        <f>IF(AC437="","",IF(AD437="DQ","DQ",IF(AC437="TO","TO",IF(Y437="","",RANK(AC437,$AC$12:$AC$507,0)))))</f>
        <v/>
      </c>
      <c r="G437" s="47" t="s">
        <v>7</v>
      </c>
      <c r="H437" s="243"/>
      <c r="I437" s="240"/>
      <c r="J437" s="244"/>
      <c r="K437" s="193" t="str">
        <f>IF($B$437="","",IF($H$437="TO","TO",IF(H437+I437+J437=0,"",(H437*60+I437+J437/100))))</f>
        <v/>
      </c>
      <c r="L437" s="60" t="str">
        <f>IF(B437="","",MAX(K437:K441)-MIN(K437:K441))</f>
        <v/>
      </c>
      <c r="M437" s="60" t="str">
        <f>IF(K437="","",ABS(K437-L438))</f>
        <v/>
      </c>
      <c r="N437" s="151" t="str">
        <f>IF(M437="","",RANK(M437,M437:M441))</f>
        <v/>
      </c>
      <c r="O437" s="60" t="str">
        <f>IF(K437="","",IF(N437=1,"",K437))</f>
        <v/>
      </c>
      <c r="P437" s="62" t="str">
        <f>IF(B437="","",MAX(O437:O441)-MIN(O437:O441))</f>
        <v/>
      </c>
      <c r="Q437" s="62" t="str">
        <f>IF(O437="","",ABS(O437-P438))</f>
        <v/>
      </c>
      <c r="R437" s="152" t="str">
        <f>IF(Q437="","",RANK(Q437,Q437:Q441))</f>
        <v/>
      </c>
      <c r="S437" s="62" t="str">
        <f>IF(Q437="","",IF(R437=1,"",K437))</f>
        <v/>
      </c>
      <c r="T437" s="63" t="str">
        <f>IF(B437="","",MAX(S437:S441)-MIN(S437:S441))</f>
        <v/>
      </c>
      <c r="U437" s="63" t="str">
        <f>IF(S437="","",ABS(S437-T438))</f>
        <v/>
      </c>
      <c r="V437" s="153" t="str">
        <f>IF(U437="","",RANK(U437,U437:U441))</f>
        <v/>
      </c>
      <c r="W437" s="63" t="str">
        <f>IF(V437="","",IF(V437=1,"",S437))</f>
        <v/>
      </c>
      <c r="X437" s="64" t="str">
        <f>IF(B437="","",MAX(W437:W441)-MIN(W437:W441))</f>
        <v/>
      </c>
      <c r="Y437" s="154" t="str">
        <f>IF(B437="","",K437)</f>
        <v/>
      </c>
      <c r="Z437" s="805" t="str">
        <f>IF(B437="","",IF(AD437="DQ","DQ",IF(K437="TO","TO",IF(K437="","",IF(K438="",Y437,IF(K439="",Y438,IF(K440="",Y439,IF(K441="",Y440,Y441))))))))</f>
        <v/>
      </c>
      <c r="AA437" s="1505" t="str">
        <f>IF(B437="","",IF(AD437="DQ","DQ",IF(Z437="TO","TO",IF(Z437="","",IF(Z437="NV","NV",IF((20-(Z437-$AA$3))&gt;0,(20-(Z437-$AA$3)),0))))))</f>
        <v/>
      </c>
      <c r="AB437" s="805" t="str">
        <f>IF(B437="","",IF(AA437="","",IF(C437="Female","",AA437)))</f>
        <v/>
      </c>
      <c r="AC437" s="805" t="str">
        <f>IF(B437="","",IF(AA437="","",IF(C437="Male","",AA437)))</f>
        <v/>
      </c>
      <c r="AD437" s="847"/>
    </row>
    <row r="438" spans="1:30" x14ac:dyDescent="0.2">
      <c r="A438" s="868"/>
      <c r="B438" s="1503"/>
      <c r="C438" s="1208"/>
      <c r="D438" s="1415"/>
      <c r="E438" s="862"/>
      <c r="F438" s="862"/>
      <c r="G438" s="16" t="s">
        <v>4</v>
      </c>
      <c r="H438" s="210"/>
      <c r="I438" s="211"/>
      <c r="J438" s="231"/>
      <c r="K438" s="171" t="str">
        <f t="shared" ref="K438:K441" si="338">IF($B$437="","",IF($H$437="TO","TO",IF(H438+I438+J438=0,"",(H438*60+I438+J438/100))))</f>
        <v/>
      </c>
      <c r="L438" s="52" t="str">
        <f>IF(B437="","",AVERAGE(K437:K441))</f>
        <v/>
      </c>
      <c r="M438" s="52" t="str">
        <f>IF(K438="","",ABS(K438-L438))</f>
        <v/>
      </c>
      <c r="N438" s="156" t="str">
        <f>IF(M438="","",RANK(M438,M437:M441))</f>
        <v/>
      </c>
      <c r="O438" s="157" t="str">
        <f t="shared" ref="O438:O441" si="339">IF(K438="","",IF(N438=1,"",K438))</f>
        <v/>
      </c>
      <c r="P438" s="53" t="str">
        <f>IF(B437="","",AVERAGE(O437:O441))</f>
        <v/>
      </c>
      <c r="Q438" s="53" t="str">
        <f>IF(O438="","",ABS(O438-P438))</f>
        <v/>
      </c>
      <c r="R438" s="158" t="str">
        <f>IF(Q438="","",RANK(Q438,Q437:Q441))</f>
        <v/>
      </c>
      <c r="S438" s="159" t="str">
        <f t="shared" ref="S438:S441" si="340">IF(Q438="","",IF(R438=1,"",K438))</f>
        <v/>
      </c>
      <c r="T438" s="54" t="str">
        <f>IF(B437="","",AVERAGE(S437:S441))</f>
        <v/>
      </c>
      <c r="U438" s="54" t="str">
        <f>IF(S438="","",ABS(S438-T438))</f>
        <v/>
      </c>
      <c r="V438" s="160" t="str">
        <f>IF(U438="","",RANK(U438,U437:U441))</f>
        <v/>
      </c>
      <c r="W438" s="161" t="str">
        <f t="shared" ref="W438:W441" si="341">IF(V438="","",IF(V438=1,"",S438))</f>
        <v/>
      </c>
      <c r="X438" s="55" t="str">
        <f>IF(B437="","",AVERAGE(W437:W441))</f>
        <v/>
      </c>
      <c r="Y438" s="162" t="str">
        <f>IF(B437="","",IF(L437&lt;0.5,L438,"NV"))</f>
        <v/>
      </c>
      <c r="Z438" s="806"/>
      <c r="AA438" s="1506"/>
      <c r="AB438" s="806"/>
      <c r="AC438" s="806"/>
      <c r="AD438" s="847"/>
    </row>
    <row r="439" spans="1:30" x14ac:dyDescent="0.2">
      <c r="A439" s="868"/>
      <c r="B439" s="1503"/>
      <c r="C439" s="1208"/>
      <c r="D439" s="1415"/>
      <c r="E439" s="862"/>
      <c r="F439" s="862"/>
      <c r="G439" s="16" t="s">
        <v>8</v>
      </c>
      <c r="H439" s="210"/>
      <c r="I439" s="211"/>
      <c r="J439" s="231"/>
      <c r="K439" s="171" t="str">
        <f t="shared" si="338"/>
        <v/>
      </c>
      <c r="L439" s="52"/>
      <c r="M439" s="52" t="str">
        <f>IF(K439="","",ABS(K439-L438))</f>
        <v/>
      </c>
      <c r="N439" s="156" t="str">
        <f>IF(M439="","",RANK(M439,M437:M441))</f>
        <v/>
      </c>
      <c r="O439" s="157" t="str">
        <f t="shared" si="339"/>
        <v/>
      </c>
      <c r="P439" s="53"/>
      <c r="Q439" s="53" t="str">
        <f>IF(O439="","",ABS(O439-P438))</f>
        <v/>
      </c>
      <c r="R439" s="158" t="str">
        <f>IF(Q439="","",RANK(Q439,Q437:Q441))</f>
        <v/>
      </c>
      <c r="S439" s="159" t="str">
        <f t="shared" si="340"/>
        <v/>
      </c>
      <c r="T439" s="54"/>
      <c r="U439" s="54" t="str">
        <f>IF(S439="","",ABS(S439-T438))</f>
        <v/>
      </c>
      <c r="V439" s="160" t="str">
        <f>IF(U439="","",RANK(U439,U437:U441))</f>
        <v/>
      </c>
      <c r="W439" s="161" t="str">
        <f t="shared" si="341"/>
        <v/>
      </c>
      <c r="X439" s="55"/>
      <c r="Y439" s="162" t="str">
        <f>IF(B437="","",IF(L437&lt;0.5,L438,IF(P437&lt;0.5,P438,"NV")))</f>
        <v/>
      </c>
      <c r="Z439" s="806"/>
      <c r="AA439" s="1506"/>
      <c r="AB439" s="806"/>
      <c r="AC439" s="806"/>
      <c r="AD439" s="847"/>
    </row>
    <row r="440" spans="1:30" x14ac:dyDescent="0.2">
      <c r="A440" s="868"/>
      <c r="B440" s="1503"/>
      <c r="C440" s="1208"/>
      <c r="D440" s="1415"/>
      <c r="E440" s="862"/>
      <c r="F440" s="862"/>
      <c r="G440" s="16" t="s">
        <v>5</v>
      </c>
      <c r="H440" s="210"/>
      <c r="I440" s="211"/>
      <c r="J440" s="231"/>
      <c r="K440" s="171" t="str">
        <f t="shared" si="338"/>
        <v/>
      </c>
      <c r="L440" s="52"/>
      <c r="M440" s="52" t="str">
        <f>IF(K440="","",ABS(K440-L438))</f>
        <v/>
      </c>
      <c r="N440" s="156" t="str">
        <f>IF(M440="","",RANK(M440,M437:M441))</f>
        <v/>
      </c>
      <c r="O440" s="157" t="str">
        <f t="shared" si="339"/>
        <v/>
      </c>
      <c r="P440" s="53"/>
      <c r="Q440" s="53" t="str">
        <f>IF(O440="","",ABS(O440-P438))</f>
        <v/>
      </c>
      <c r="R440" s="158" t="str">
        <f>IF(Q440="","",RANK(Q440,Q437:Q441))</f>
        <v/>
      </c>
      <c r="S440" s="159" t="str">
        <f t="shared" si="340"/>
        <v/>
      </c>
      <c r="T440" s="54"/>
      <c r="U440" s="54" t="str">
        <f>IF(S440="","",ABS(S440-T438))</f>
        <v/>
      </c>
      <c r="V440" s="160" t="str">
        <f>IF(U440="","",RANK(U440,U437:U441))</f>
        <v/>
      </c>
      <c r="W440" s="161" t="str">
        <f t="shared" si="341"/>
        <v/>
      </c>
      <c r="X440" s="55"/>
      <c r="Y440" s="162" t="str">
        <f>IF(B437="","",IF(P437=0,L438,IF(P437&lt;0.5,P438,IF(T437&lt;0.5,T438,"NV"))))</f>
        <v/>
      </c>
      <c r="Z440" s="806"/>
      <c r="AA440" s="1506"/>
      <c r="AB440" s="806"/>
      <c r="AC440" s="806"/>
      <c r="AD440" s="847"/>
    </row>
    <row r="441" spans="1:30" ht="16" thickBot="1" x14ac:dyDescent="0.25">
      <c r="A441" s="869"/>
      <c r="B441" s="1504"/>
      <c r="C441" s="1209"/>
      <c r="D441" s="1416"/>
      <c r="E441" s="863"/>
      <c r="F441" s="863"/>
      <c r="G441" s="46" t="s">
        <v>6</v>
      </c>
      <c r="H441" s="245"/>
      <c r="I441" s="246"/>
      <c r="J441" s="247"/>
      <c r="K441" s="194" t="str">
        <f t="shared" si="338"/>
        <v/>
      </c>
      <c r="L441" s="56"/>
      <c r="M441" s="56" t="str">
        <f>IF(K441="","",ABS(K441-L438))</f>
        <v/>
      </c>
      <c r="N441" s="164" t="str">
        <f>IF(M441="","",RANK(M441,M437:M441))</f>
        <v/>
      </c>
      <c r="O441" s="165" t="str">
        <f t="shared" si="339"/>
        <v/>
      </c>
      <c r="P441" s="57"/>
      <c r="Q441" s="57" t="str">
        <f>IF(O441="","",ABS(O441-P438))</f>
        <v/>
      </c>
      <c r="R441" s="166" t="str">
        <f>IF(Q441="","",RANK(Q441,Q437:Q441))</f>
        <v/>
      </c>
      <c r="S441" s="167" t="str">
        <f t="shared" si="340"/>
        <v/>
      </c>
      <c r="T441" s="58"/>
      <c r="U441" s="58" t="str">
        <f>IF(S441="","",ABS(S441-T438))</f>
        <v/>
      </c>
      <c r="V441" s="168" t="str">
        <f>IF(U441="","",RANK(U441,U437:U441))</f>
        <v/>
      </c>
      <c r="W441" s="169" t="str">
        <f t="shared" si="341"/>
        <v/>
      </c>
      <c r="X441" s="59"/>
      <c r="Y441" s="170" t="str">
        <f>IF(B437="","",IF(T437&lt;0.5,TRIMMEAN(K437:K441,0.4),IF(X437&lt;0.5,X438,"NV")))</f>
        <v/>
      </c>
      <c r="Z441" s="807"/>
      <c r="AA441" s="1507"/>
      <c r="AB441" s="807"/>
      <c r="AC441" s="807"/>
      <c r="AD441" s="847"/>
    </row>
    <row r="442" spans="1:30" x14ac:dyDescent="0.2">
      <c r="A442" s="1241" t="str">
        <f>IF(B442="","",INDEX('Names And Totals'!$A$9:$A$108,MATCH('Head to Head'!B442,'Names And Totals'!$B$9:$B$108,0)))</f>
        <v/>
      </c>
      <c r="B442" s="1496"/>
      <c r="C442" s="1215" t="str">
        <f>IF(B442="","",INDEX('Names And Totals'!$E$9:$E$108,MATCH('Head to Head'!B442,'Names And Totals'!$B$9:$B$108,0)))</f>
        <v/>
      </c>
      <c r="D442" s="1431" t="str">
        <f>IF(B442="","",IF(AA442="DQ","DQ",IF(AA442="TO","TO",IF(AA442="NV","NV",IF(AA442="","",RANK(AA442,$AA$12:$AA$507,0))))))</f>
        <v/>
      </c>
      <c r="E442" s="883" t="str">
        <f>IF(AB442="","",IF(AD442="DQ","DQ",IF(AB442="TO","TO",IF(Y442="","",RANK(AB442,$AB$12:$AB$507,0)))))</f>
        <v/>
      </c>
      <c r="F442" s="883" t="str">
        <f>IF(AC442="","",IF(AD442="DQ","DQ",IF(AC442="TO","TO",IF(Y442="","",RANK(AC442,$AC$12:$AC$507,0)))))</f>
        <v/>
      </c>
      <c r="G442" s="18" t="s">
        <v>7</v>
      </c>
      <c r="H442" s="235"/>
      <c r="I442" s="241"/>
      <c r="J442" s="236"/>
      <c r="K442" s="150" t="str">
        <f>IF($B$442="","",IF($H$442="TO","TO",IF(H442+I442+J442=0,"",(H442*60+I442+J442/100))))</f>
        <v/>
      </c>
      <c r="L442" s="60" t="str">
        <f>IF(B442="","",MAX(K442:K446)-MIN(K442:K446))</f>
        <v/>
      </c>
      <c r="M442" s="60" t="str">
        <f>IF(K442="","",ABS(K442-L443))</f>
        <v/>
      </c>
      <c r="N442" s="151" t="str">
        <f>IF(M442="","",RANK(M442,M442:M446))</f>
        <v/>
      </c>
      <c r="O442" s="60" t="str">
        <f>IF(K442="","",IF(N442=1,"",K442))</f>
        <v/>
      </c>
      <c r="P442" s="62" t="str">
        <f>IF(B442="","",MAX(O442:O446)-MIN(O442:O446))</f>
        <v/>
      </c>
      <c r="Q442" s="62" t="str">
        <f>IF(O442="","",ABS(O442-P443))</f>
        <v/>
      </c>
      <c r="R442" s="152" t="str">
        <f>IF(Q442="","",RANK(Q442,Q442:Q446))</f>
        <v/>
      </c>
      <c r="S442" s="62" t="str">
        <f>IF(Q442="","",IF(R442=1,"",K442))</f>
        <v/>
      </c>
      <c r="T442" s="63" t="str">
        <f>IF(B442="","",MAX(S442:S446)-MIN(S442:S446))</f>
        <v/>
      </c>
      <c r="U442" s="63" t="str">
        <f>IF(S442="","",ABS(S442-T443))</f>
        <v/>
      </c>
      <c r="V442" s="153" t="str">
        <f>IF(U442="","",RANK(U442,U442:U446))</f>
        <v/>
      </c>
      <c r="W442" s="63" t="str">
        <f>IF(V442="","",IF(V442=1,"",S442))</f>
        <v/>
      </c>
      <c r="X442" s="64" t="str">
        <f>IF(B442="","",MAX(W442:W446)-MIN(W442:W446))</f>
        <v/>
      </c>
      <c r="Y442" s="154" t="str">
        <f>IF(B442="","",K442)</f>
        <v/>
      </c>
      <c r="Z442" s="802" t="str">
        <f>IF(B442="","",IF(AD442="DQ","DQ",IF(K442="TO","TO",IF(K442="","",IF(K443="",Y442,IF(K444="",Y443,IF(K445="",Y444,IF(K446="",Y445,Y446))))))))</f>
        <v/>
      </c>
      <c r="AA442" s="1499" t="str">
        <f>IF(B442="","",IF(AD442="DQ","DQ",IF(Z442="TO","TO",IF(Z442="","",IF(Z442="NV","NV",IF((20-(Z442-$AA$3))&gt;0,(20-(Z442-$AA$3)),0))))))</f>
        <v/>
      </c>
      <c r="AB442" s="802" t="str">
        <f>IF(B442="","",IF(AA442="","",IF(C442="Female","",AA442)))</f>
        <v/>
      </c>
      <c r="AC442" s="802" t="str">
        <f>IF(B442="","",IF(AA442="","",IF(C442="Male","",AA442)))</f>
        <v/>
      </c>
      <c r="AD442" s="1018"/>
    </row>
    <row r="443" spans="1:30" x14ac:dyDescent="0.2">
      <c r="A443" s="871"/>
      <c r="B443" s="1497"/>
      <c r="C443" s="1216"/>
      <c r="D443" s="859"/>
      <c r="E443" s="884"/>
      <c r="F443" s="884"/>
      <c r="G443" s="13" t="s">
        <v>4</v>
      </c>
      <c r="H443" s="208"/>
      <c r="I443" s="209"/>
      <c r="J443" s="227"/>
      <c r="K443" s="155" t="str">
        <f t="shared" ref="K443:K446" si="342">IF($B$442="","",IF($H$442="TO","TO",IF(H443+I443+J443=0,"",(H443*60+I443+J443/100))))</f>
        <v/>
      </c>
      <c r="L443" s="52" t="str">
        <f>IF(B442="","",AVERAGE(K442:K446))</f>
        <v/>
      </c>
      <c r="M443" s="52" t="str">
        <f>IF(K443="","",ABS(K443-L443))</f>
        <v/>
      </c>
      <c r="N443" s="156" t="str">
        <f>IF(M443="","",RANK(M443,M442:M446))</f>
        <v/>
      </c>
      <c r="O443" s="157" t="str">
        <f t="shared" ref="O443:O446" si="343">IF(K443="","",IF(N443=1,"",K443))</f>
        <v/>
      </c>
      <c r="P443" s="53" t="str">
        <f>IF(B442="","",AVERAGE(O442:O446))</f>
        <v/>
      </c>
      <c r="Q443" s="53" t="str">
        <f>IF(O443="","",ABS(O443-P443))</f>
        <v/>
      </c>
      <c r="R443" s="158" t="str">
        <f>IF(Q443="","",RANK(Q443,Q442:Q446))</f>
        <v/>
      </c>
      <c r="S443" s="159" t="str">
        <f t="shared" ref="S443:S446" si="344">IF(Q443="","",IF(R443=1,"",K443))</f>
        <v/>
      </c>
      <c r="T443" s="54" t="str">
        <f>IF(B442="","",AVERAGE(S442:S446))</f>
        <v/>
      </c>
      <c r="U443" s="54" t="str">
        <f>IF(S443="","",ABS(S443-T443))</f>
        <v/>
      </c>
      <c r="V443" s="160" t="str">
        <f>IF(U443="","",RANK(U443,U442:U446))</f>
        <v/>
      </c>
      <c r="W443" s="161" t="str">
        <f t="shared" ref="W443:W446" si="345">IF(V443="","",IF(V443=1,"",S443))</f>
        <v/>
      </c>
      <c r="X443" s="55" t="str">
        <f>IF(B442="","",AVERAGE(W442:W446))</f>
        <v/>
      </c>
      <c r="Y443" s="162" t="str">
        <f>IF(B442="","",IF(L442&lt;0.5,L443,"NV"))</f>
        <v/>
      </c>
      <c r="Z443" s="803"/>
      <c r="AA443" s="1500"/>
      <c r="AB443" s="803"/>
      <c r="AC443" s="803"/>
      <c r="AD443" s="1019"/>
    </row>
    <row r="444" spans="1:30" x14ac:dyDescent="0.2">
      <c r="A444" s="871"/>
      <c r="B444" s="1497"/>
      <c r="C444" s="1216"/>
      <c r="D444" s="859"/>
      <c r="E444" s="884"/>
      <c r="F444" s="884"/>
      <c r="G444" s="13" t="s">
        <v>8</v>
      </c>
      <c r="H444" s="208"/>
      <c r="I444" s="209"/>
      <c r="J444" s="227"/>
      <c r="K444" s="155" t="str">
        <f t="shared" si="342"/>
        <v/>
      </c>
      <c r="L444" s="52"/>
      <c r="M444" s="52" t="str">
        <f>IF(K444="","",ABS(K444-L443))</f>
        <v/>
      </c>
      <c r="N444" s="156" t="str">
        <f>IF(M444="","",RANK(M444,M442:M446))</f>
        <v/>
      </c>
      <c r="O444" s="157" t="str">
        <f t="shared" si="343"/>
        <v/>
      </c>
      <c r="P444" s="53"/>
      <c r="Q444" s="53" t="str">
        <f>IF(O444="","",ABS(O444-P443))</f>
        <v/>
      </c>
      <c r="R444" s="158" t="str">
        <f>IF(Q444="","",RANK(Q444,Q442:Q446))</f>
        <v/>
      </c>
      <c r="S444" s="159" t="str">
        <f t="shared" si="344"/>
        <v/>
      </c>
      <c r="T444" s="54"/>
      <c r="U444" s="54" t="str">
        <f>IF(S444="","",ABS(S444-T443))</f>
        <v/>
      </c>
      <c r="V444" s="160" t="str">
        <f>IF(U444="","",RANK(U444,U442:U446))</f>
        <v/>
      </c>
      <c r="W444" s="161" t="str">
        <f t="shared" si="345"/>
        <v/>
      </c>
      <c r="X444" s="55"/>
      <c r="Y444" s="162" t="str">
        <f>IF(B442="","",IF(L442&lt;0.5,L443,IF(P442&lt;0.5,P443,"NV")))</f>
        <v/>
      </c>
      <c r="Z444" s="803"/>
      <c r="AA444" s="1500"/>
      <c r="AB444" s="803"/>
      <c r="AC444" s="803"/>
      <c r="AD444" s="1019"/>
    </row>
    <row r="445" spans="1:30" x14ac:dyDescent="0.2">
      <c r="A445" s="871"/>
      <c r="B445" s="1497"/>
      <c r="C445" s="1216"/>
      <c r="D445" s="859"/>
      <c r="E445" s="884"/>
      <c r="F445" s="884"/>
      <c r="G445" s="13" t="s">
        <v>5</v>
      </c>
      <c r="H445" s="208"/>
      <c r="I445" s="209"/>
      <c r="J445" s="227"/>
      <c r="K445" s="155" t="str">
        <f t="shared" si="342"/>
        <v/>
      </c>
      <c r="L445" s="52"/>
      <c r="M445" s="52" t="str">
        <f>IF(K445="","",ABS(K445-L443))</f>
        <v/>
      </c>
      <c r="N445" s="156" t="str">
        <f>IF(M445="","",RANK(M445,M442:M446))</f>
        <v/>
      </c>
      <c r="O445" s="157" t="str">
        <f t="shared" si="343"/>
        <v/>
      </c>
      <c r="P445" s="53"/>
      <c r="Q445" s="53" t="str">
        <f>IF(O445="","",ABS(O445-P443))</f>
        <v/>
      </c>
      <c r="R445" s="158" t="str">
        <f>IF(Q445="","",RANK(Q445,Q442:Q446))</f>
        <v/>
      </c>
      <c r="S445" s="159" t="str">
        <f t="shared" si="344"/>
        <v/>
      </c>
      <c r="T445" s="54"/>
      <c r="U445" s="54" t="str">
        <f>IF(S445="","",ABS(S445-T443))</f>
        <v/>
      </c>
      <c r="V445" s="160" t="str">
        <f>IF(U445="","",RANK(U445,U442:U446))</f>
        <v/>
      </c>
      <c r="W445" s="161" t="str">
        <f t="shared" si="345"/>
        <v/>
      </c>
      <c r="X445" s="55"/>
      <c r="Y445" s="162" t="str">
        <f>IF(B442="","",IF(P442=0,L443,IF(P442&lt;0.5,P443,IF(T442&lt;0.5,T443,"NV"))))</f>
        <v/>
      </c>
      <c r="Z445" s="803"/>
      <c r="AA445" s="1500"/>
      <c r="AB445" s="803"/>
      <c r="AC445" s="803"/>
      <c r="AD445" s="1019"/>
    </row>
    <row r="446" spans="1:30" ht="16" thickBot="1" x14ac:dyDescent="0.25">
      <c r="A446" s="879"/>
      <c r="B446" s="1498"/>
      <c r="C446" s="1217"/>
      <c r="D446" s="1419"/>
      <c r="E446" s="885"/>
      <c r="F446" s="885"/>
      <c r="G446" s="19" t="s">
        <v>6</v>
      </c>
      <c r="H446" s="212"/>
      <c r="I446" s="213"/>
      <c r="J446" s="242"/>
      <c r="K446" s="163" t="str">
        <f t="shared" si="342"/>
        <v/>
      </c>
      <c r="L446" s="56"/>
      <c r="M446" s="56" t="str">
        <f>IF(K446="","",ABS(K446-L443))</f>
        <v/>
      </c>
      <c r="N446" s="164" t="str">
        <f>IF(M446="","",RANK(M446,M442:M446))</f>
        <v/>
      </c>
      <c r="O446" s="165" t="str">
        <f t="shared" si="343"/>
        <v/>
      </c>
      <c r="P446" s="57"/>
      <c r="Q446" s="57" t="str">
        <f>IF(O446="","",ABS(O446-P443))</f>
        <v/>
      </c>
      <c r="R446" s="166" t="str">
        <f>IF(Q446="","",RANK(Q446,Q442:Q446))</f>
        <v/>
      </c>
      <c r="S446" s="167" t="str">
        <f t="shared" si="344"/>
        <v/>
      </c>
      <c r="T446" s="58"/>
      <c r="U446" s="58" t="str">
        <f>IF(S446="","",ABS(S446-T443))</f>
        <v/>
      </c>
      <c r="V446" s="168" t="str">
        <f>IF(U446="","",RANK(U446,U442:U446))</f>
        <v/>
      </c>
      <c r="W446" s="169" t="str">
        <f t="shared" si="345"/>
        <v/>
      </c>
      <c r="X446" s="59"/>
      <c r="Y446" s="170" t="str">
        <f>IF(B442="","",IF(T442&lt;0.5,TRIMMEAN(K442:K446,0.4),IF(X442&lt;0.5,X443,"NV")))</f>
        <v/>
      </c>
      <c r="Z446" s="804"/>
      <c r="AA446" s="1501"/>
      <c r="AB446" s="804"/>
      <c r="AC446" s="804"/>
      <c r="AD446" s="1020"/>
    </row>
    <row r="447" spans="1:30" x14ac:dyDescent="0.2">
      <c r="A447" s="867" t="str">
        <f>IF(B447="","",INDEX('Names And Totals'!$A$9:$A$108,MATCH('Head to Head'!B447,'Names And Totals'!$B$9:$B$108,0)))</f>
        <v/>
      </c>
      <c r="B447" s="1502"/>
      <c r="C447" s="1207" t="str">
        <f>IF(B447="","",INDEX('Names And Totals'!$E$9:$E$108,MATCH('Head to Head'!B447,'Names And Totals'!$B$9:$B$108,0)))</f>
        <v/>
      </c>
      <c r="D447" s="1414" t="str">
        <f>IF(B447="","",IF(AA447="DQ","DQ",IF(AA447="TO","TO",IF(AA447="NV","NV",IF(AA447="","",RANK(AA447,$AA$12:$AA$507,0))))))</f>
        <v/>
      </c>
      <c r="E447" s="861" t="str">
        <f>IF(AB447="","",IF(AD447="DQ","DQ",IF(AB447="TO","TO",IF(Y447="","",RANK(AB447,$AB$12:$AB$507,0)))))</f>
        <v/>
      </c>
      <c r="F447" s="861" t="str">
        <f>IF(AC447="","",IF(AD447="DQ","DQ",IF(AC447="TO","TO",IF(Y447="","",RANK(AC447,$AC$12:$AC$507,0)))))</f>
        <v/>
      </c>
      <c r="G447" s="47" t="s">
        <v>7</v>
      </c>
      <c r="H447" s="243"/>
      <c r="I447" s="240"/>
      <c r="J447" s="244"/>
      <c r="K447" s="193" t="str">
        <f>IF($B$447="","",IF($H$447="TO","TO",IF(H447+I447+J447=0,"",(H447*60+I447+J447/100))))</f>
        <v/>
      </c>
      <c r="L447" s="60" t="str">
        <f>IF(B447="","",MAX(K447:K451)-MIN(K447:K451))</f>
        <v/>
      </c>
      <c r="M447" s="60" t="str">
        <f>IF(K447="","",ABS(K447-L448))</f>
        <v/>
      </c>
      <c r="N447" s="151" t="str">
        <f>IF(M447="","",RANK(M447,M447:M451))</f>
        <v/>
      </c>
      <c r="O447" s="60" t="str">
        <f>IF(K447="","",IF(N447=1,"",K447))</f>
        <v/>
      </c>
      <c r="P447" s="62" t="str">
        <f>IF(B447="","",MAX(O447:O451)-MIN(O447:O451))</f>
        <v/>
      </c>
      <c r="Q447" s="62" t="str">
        <f>IF(O447="","",ABS(O447-P448))</f>
        <v/>
      </c>
      <c r="R447" s="152" t="str">
        <f>IF(Q447="","",RANK(Q447,Q447:Q451))</f>
        <v/>
      </c>
      <c r="S447" s="62" t="str">
        <f>IF(Q447="","",IF(R447=1,"",K447))</f>
        <v/>
      </c>
      <c r="T447" s="63" t="str">
        <f>IF(B447="","",MAX(S447:S451)-MIN(S447:S451))</f>
        <v/>
      </c>
      <c r="U447" s="63" t="str">
        <f>IF(S447="","",ABS(S447-T448))</f>
        <v/>
      </c>
      <c r="V447" s="153" t="str">
        <f>IF(U447="","",RANK(U447,U447:U451))</f>
        <v/>
      </c>
      <c r="W447" s="63" t="str">
        <f>IF(V447="","",IF(V447=1,"",S447))</f>
        <v/>
      </c>
      <c r="X447" s="64" t="str">
        <f>IF(B447="","",MAX(W447:W451)-MIN(W447:W451))</f>
        <v/>
      </c>
      <c r="Y447" s="154" t="str">
        <f>IF(B447="","",K447)</f>
        <v/>
      </c>
      <c r="Z447" s="805" t="str">
        <f>IF(B447="","",IF(AD447="DQ","DQ",IF(K447="TO","TO",IF(K447="","",IF(K448="",Y447,IF(K449="",Y448,IF(K450="",Y449,IF(K451="",Y450,Y451))))))))</f>
        <v/>
      </c>
      <c r="AA447" s="1505" t="str">
        <f>IF(B447="","",IF(AD447="DQ","DQ",IF(Z447="TO","TO",IF(Z447="","",IF(Z447="NV","NV",IF((20-(Z447-$AA$3))&gt;0,(20-(Z447-$AA$3)),0))))))</f>
        <v/>
      </c>
      <c r="AB447" s="805" t="str">
        <f>IF(B447="","",IF(AA447="","",IF(C447="Female","",AA447)))</f>
        <v/>
      </c>
      <c r="AC447" s="805" t="str">
        <f>IF(B447="","",IF(AA447="","",IF(C447="Male","",AA447)))</f>
        <v/>
      </c>
      <c r="AD447" s="847"/>
    </row>
    <row r="448" spans="1:30" x14ac:dyDescent="0.2">
      <c r="A448" s="868"/>
      <c r="B448" s="1503"/>
      <c r="C448" s="1208"/>
      <c r="D448" s="1415"/>
      <c r="E448" s="862"/>
      <c r="F448" s="862"/>
      <c r="G448" s="16" t="s">
        <v>4</v>
      </c>
      <c r="H448" s="210"/>
      <c r="I448" s="211"/>
      <c r="J448" s="231"/>
      <c r="K448" s="171" t="str">
        <f t="shared" ref="K448:K451" si="346">IF($B$447="","",IF($H$447="TO","TO",IF(H448+I448+J448=0,"",(H448*60+I448+J448/100))))</f>
        <v/>
      </c>
      <c r="L448" s="52" t="str">
        <f>IF(B447="","",AVERAGE(K447:K451))</f>
        <v/>
      </c>
      <c r="M448" s="52" t="str">
        <f>IF(K448="","",ABS(K448-L448))</f>
        <v/>
      </c>
      <c r="N448" s="156" t="str">
        <f>IF(M448="","",RANK(M448,M447:M451))</f>
        <v/>
      </c>
      <c r="O448" s="157" t="str">
        <f t="shared" ref="O448:O451" si="347">IF(K448="","",IF(N448=1,"",K448))</f>
        <v/>
      </c>
      <c r="P448" s="53" t="str">
        <f>IF(B447="","",AVERAGE(O447:O451))</f>
        <v/>
      </c>
      <c r="Q448" s="53" t="str">
        <f>IF(O448="","",ABS(O448-P448))</f>
        <v/>
      </c>
      <c r="R448" s="158" t="str">
        <f>IF(Q448="","",RANK(Q448,Q447:Q451))</f>
        <v/>
      </c>
      <c r="S448" s="159" t="str">
        <f t="shared" ref="S448:S451" si="348">IF(Q448="","",IF(R448=1,"",K448))</f>
        <v/>
      </c>
      <c r="T448" s="54" t="str">
        <f>IF(B447="","",AVERAGE(S447:S451))</f>
        <v/>
      </c>
      <c r="U448" s="54" t="str">
        <f>IF(S448="","",ABS(S448-T448))</f>
        <v/>
      </c>
      <c r="V448" s="160" t="str">
        <f>IF(U448="","",RANK(U448,U447:U451))</f>
        <v/>
      </c>
      <c r="W448" s="161" t="str">
        <f t="shared" ref="W448:W451" si="349">IF(V448="","",IF(V448=1,"",S448))</f>
        <v/>
      </c>
      <c r="X448" s="55" t="str">
        <f>IF(B447="","",AVERAGE(W447:W451))</f>
        <v/>
      </c>
      <c r="Y448" s="162" t="str">
        <f>IF(B447="","",IF(L447&lt;0.5,L448,"NV"))</f>
        <v/>
      </c>
      <c r="Z448" s="806"/>
      <c r="AA448" s="1506"/>
      <c r="AB448" s="806"/>
      <c r="AC448" s="806"/>
      <c r="AD448" s="847"/>
    </row>
    <row r="449" spans="1:30" x14ac:dyDescent="0.2">
      <c r="A449" s="868"/>
      <c r="B449" s="1503"/>
      <c r="C449" s="1208"/>
      <c r="D449" s="1415"/>
      <c r="E449" s="862"/>
      <c r="F449" s="862"/>
      <c r="G449" s="16" t="s">
        <v>8</v>
      </c>
      <c r="H449" s="210"/>
      <c r="I449" s="211"/>
      <c r="J449" s="231"/>
      <c r="K449" s="171" t="str">
        <f t="shared" si="346"/>
        <v/>
      </c>
      <c r="L449" s="52"/>
      <c r="M449" s="52" t="str">
        <f>IF(K449="","",ABS(K449-L448))</f>
        <v/>
      </c>
      <c r="N449" s="156" t="str">
        <f>IF(M449="","",RANK(M449,M447:M451))</f>
        <v/>
      </c>
      <c r="O449" s="157" t="str">
        <f t="shared" si="347"/>
        <v/>
      </c>
      <c r="P449" s="53"/>
      <c r="Q449" s="53" t="str">
        <f>IF(O449="","",ABS(O449-P448))</f>
        <v/>
      </c>
      <c r="R449" s="158" t="str">
        <f>IF(Q449="","",RANK(Q449,Q447:Q451))</f>
        <v/>
      </c>
      <c r="S449" s="159" t="str">
        <f t="shared" si="348"/>
        <v/>
      </c>
      <c r="T449" s="54"/>
      <c r="U449" s="54" t="str">
        <f>IF(S449="","",ABS(S449-T448))</f>
        <v/>
      </c>
      <c r="V449" s="160" t="str">
        <f>IF(U449="","",RANK(U449,U447:U451))</f>
        <v/>
      </c>
      <c r="W449" s="161" t="str">
        <f t="shared" si="349"/>
        <v/>
      </c>
      <c r="X449" s="55"/>
      <c r="Y449" s="162" t="str">
        <f>IF(B447="","",IF(L447&lt;0.5,L448,IF(P447&lt;0.5,P448,"NV")))</f>
        <v/>
      </c>
      <c r="Z449" s="806"/>
      <c r="AA449" s="1506"/>
      <c r="AB449" s="806"/>
      <c r="AC449" s="806"/>
      <c r="AD449" s="847"/>
    </row>
    <row r="450" spans="1:30" x14ac:dyDescent="0.2">
      <c r="A450" s="868"/>
      <c r="B450" s="1503"/>
      <c r="C450" s="1208"/>
      <c r="D450" s="1415"/>
      <c r="E450" s="862"/>
      <c r="F450" s="862"/>
      <c r="G450" s="16" t="s">
        <v>5</v>
      </c>
      <c r="H450" s="210"/>
      <c r="I450" s="211"/>
      <c r="J450" s="231"/>
      <c r="K450" s="171" t="str">
        <f t="shared" si="346"/>
        <v/>
      </c>
      <c r="L450" s="52"/>
      <c r="M450" s="52" t="str">
        <f>IF(K450="","",ABS(K450-L448))</f>
        <v/>
      </c>
      <c r="N450" s="156" t="str">
        <f>IF(M450="","",RANK(M450,M447:M451))</f>
        <v/>
      </c>
      <c r="O450" s="157" t="str">
        <f t="shared" si="347"/>
        <v/>
      </c>
      <c r="P450" s="53"/>
      <c r="Q450" s="53" t="str">
        <f>IF(O450="","",ABS(O450-P448))</f>
        <v/>
      </c>
      <c r="R450" s="158" t="str">
        <f>IF(Q450="","",RANK(Q450,Q447:Q451))</f>
        <v/>
      </c>
      <c r="S450" s="159" t="str">
        <f t="shared" si="348"/>
        <v/>
      </c>
      <c r="T450" s="54"/>
      <c r="U450" s="54" t="str">
        <f>IF(S450="","",ABS(S450-T448))</f>
        <v/>
      </c>
      <c r="V450" s="160" t="str">
        <f>IF(U450="","",RANK(U450,U447:U451))</f>
        <v/>
      </c>
      <c r="W450" s="161" t="str">
        <f t="shared" si="349"/>
        <v/>
      </c>
      <c r="X450" s="55"/>
      <c r="Y450" s="162" t="str">
        <f>IF(B447="","",IF(P447=0,L448,IF(P447&lt;0.5,P448,IF(T447&lt;0.5,T448,"NV"))))</f>
        <v/>
      </c>
      <c r="Z450" s="806"/>
      <c r="AA450" s="1506"/>
      <c r="AB450" s="806"/>
      <c r="AC450" s="806"/>
      <c r="AD450" s="847"/>
    </row>
    <row r="451" spans="1:30" ht="16" thickBot="1" x14ac:dyDescent="0.25">
      <c r="A451" s="869"/>
      <c r="B451" s="1504"/>
      <c r="C451" s="1209"/>
      <c r="D451" s="1416"/>
      <c r="E451" s="863"/>
      <c r="F451" s="863"/>
      <c r="G451" s="46" t="s">
        <v>6</v>
      </c>
      <c r="H451" s="245"/>
      <c r="I451" s="246"/>
      <c r="J451" s="247"/>
      <c r="K451" s="194" t="str">
        <f t="shared" si="346"/>
        <v/>
      </c>
      <c r="L451" s="56"/>
      <c r="M451" s="56" t="str">
        <f>IF(K451="","",ABS(K451-L448))</f>
        <v/>
      </c>
      <c r="N451" s="164" t="str">
        <f>IF(M451="","",RANK(M451,M447:M451))</f>
        <v/>
      </c>
      <c r="O451" s="165" t="str">
        <f t="shared" si="347"/>
        <v/>
      </c>
      <c r="P451" s="57"/>
      <c r="Q451" s="57" t="str">
        <f>IF(O451="","",ABS(O451-P448))</f>
        <v/>
      </c>
      <c r="R451" s="166" t="str">
        <f>IF(Q451="","",RANK(Q451,Q447:Q451))</f>
        <v/>
      </c>
      <c r="S451" s="167" t="str">
        <f t="shared" si="348"/>
        <v/>
      </c>
      <c r="T451" s="58"/>
      <c r="U451" s="58" t="str">
        <f>IF(S451="","",ABS(S451-T448))</f>
        <v/>
      </c>
      <c r="V451" s="168" t="str">
        <f>IF(U451="","",RANK(U451,U447:U451))</f>
        <v/>
      </c>
      <c r="W451" s="169" t="str">
        <f t="shared" si="349"/>
        <v/>
      </c>
      <c r="X451" s="59"/>
      <c r="Y451" s="170" t="str">
        <f>IF(B447="","",IF(T447&lt;0.5,TRIMMEAN(K447:K451,0.4),IF(X447&lt;0.5,X448,"NV")))</f>
        <v/>
      </c>
      <c r="Z451" s="807"/>
      <c r="AA451" s="1507"/>
      <c r="AB451" s="807"/>
      <c r="AC451" s="807"/>
      <c r="AD451" s="847"/>
    </row>
    <row r="452" spans="1:30" x14ac:dyDescent="0.2">
      <c r="A452" s="1241" t="str">
        <f>IF(B452="","",INDEX('Names And Totals'!$A$9:$A$108,MATCH('Head to Head'!B452,'Names And Totals'!$B$9:$B$108,0)))</f>
        <v/>
      </c>
      <c r="B452" s="1496"/>
      <c r="C452" s="1215" t="str">
        <f>IF(B452="","",INDEX('Names And Totals'!$E$9:$E$108,MATCH('Head to Head'!B452,'Names And Totals'!$B$9:$B$108,0)))</f>
        <v/>
      </c>
      <c r="D452" s="1431" t="str">
        <f>IF(B452="","",IF(AA452="DQ","DQ",IF(AA452="TO","TO",IF(AA452="NV","NV",IF(AA452="","",RANK(AA452,$AA$12:$AA$507,0))))))</f>
        <v/>
      </c>
      <c r="E452" s="883" t="str">
        <f>IF(AB452="","",IF(AD452="DQ","DQ",IF(AB452="TO","TO",IF(Y452="","",RANK(AB452,$AB$12:$AB$507,0)))))</f>
        <v/>
      </c>
      <c r="F452" s="883" t="str">
        <f>IF(AC452="","",IF(AD452="DQ","DQ",IF(AC452="TO","TO",IF(Y452="","",RANK(AC452,$AC$12:$AC$507,0)))))</f>
        <v/>
      </c>
      <c r="G452" s="18" t="s">
        <v>7</v>
      </c>
      <c r="H452" s="235"/>
      <c r="I452" s="241"/>
      <c r="J452" s="236"/>
      <c r="K452" s="150" t="str">
        <f>IF($B$452="","",IF($H$452="TO","TO",IF(H452+I452+J452=0,"",(H452*60+I452+J452/100))))</f>
        <v/>
      </c>
      <c r="L452" s="60" t="str">
        <f>IF(B452="","",MAX(K452:K456)-MIN(K452:K456))</f>
        <v/>
      </c>
      <c r="M452" s="60" t="str">
        <f>IF(K452="","",ABS(K452-L453))</f>
        <v/>
      </c>
      <c r="N452" s="151" t="str">
        <f>IF(M452="","",RANK(M452,M452:M456))</f>
        <v/>
      </c>
      <c r="O452" s="60" t="str">
        <f>IF(K452="","",IF(N452=1,"",K452))</f>
        <v/>
      </c>
      <c r="P452" s="62" t="str">
        <f>IF(B452="","",MAX(O452:O456)-MIN(O452:O456))</f>
        <v/>
      </c>
      <c r="Q452" s="62" t="str">
        <f>IF(O452="","",ABS(O452-P453))</f>
        <v/>
      </c>
      <c r="R452" s="152" t="str">
        <f>IF(Q452="","",RANK(Q452,Q452:Q456))</f>
        <v/>
      </c>
      <c r="S452" s="62" t="str">
        <f>IF(Q452="","",IF(R452=1,"",K452))</f>
        <v/>
      </c>
      <c r="T452" s="63" t="str">
        <f>IF(B452="","",MAX(S452:S456)-MIN(S452:S456))</f>
        <v/>
      </c>
      <c r="U452" s="63" t="str">
        <f>IF(S452="","",ABS(S452-T453))</f>
        <v/>
      </c>
      <c r="V452" s="153" t="str">
        <f>IF(U452="","",RANK(U452,U452:U456))</f>
        <v/>
      </c>
      <c r="W452" s="63" t="str">
        <f>IF(V452="","",IF(V452=1,"",S452))</f>
        <v/>
      </c>
      <c r="X452" s="64" t="str">
        <f>IF(B452="","",MAX(W452:W456)-MIN(W452:W456))</f>
        <v/>
      </c>
      <c r="Y452" s="154" t="str">
        <f>IF(B452="","",K452)</f>
        <v/>
      </c>
      <c r="Z452" s="802" t="str">
        <f>IF(B452="","",IF(AD452="DQ","DQ",IF(K452="TO","TO",IF(K452="","",IF(K453="",Y452,IF(K454="",Y453,IF(K455="",Y454,IF(K456="",Y455,Y456))))))))</f>
        <v/>
      </c>
      <c r="AA452" s="1499" t="str">
        <f>IF(B452="","",IF(AD452="DQ","DQ",IF(Z452="TO","TO",IF(Z452="","",IF(Z452="NV","NV",IF((20-(Z452-$AA$3))&gt;0,(20-(Z452-$AA$3)),0))))))</f>
        <v/>
      </c>
      <c r="AB452" s="802" t="str">
        <f>IF(B452="","",IF(AA452="","",IF(C452="Female","",AA452)))</f>
        <v/>
      </c>
      <c r="AC452" s="802" t="str">
        <f>IF(B452="","",IF(AA452="","",IF(C452="Male","",AA452)))</f>
        <v/>
      </c>
      <c r="AD452" s="1018"/>
    </row>
    <row r="453" spans="1:30" x14ac:dyDescent="0.2">
      <c r="A453" s="871"/>
      <c r="B453" s="1497"/>
      <c r="C453" s="1216"/>
      <c r="D453" s="859"/>
      <c r="E453" s="884"/>
      <c r="F453" s="884"/>
      <c r="G453" s="13" t="s">
        <v>4</v>
      </c>
      <c r="H453" s="208"/>
      <c r="I453" s="209"/>
      <c r="J453" s="227"/>
      <c r="K453" s="155" t="str">
        <f t="shared" ref="K453:K456" si="350">IF($B$452="","",IF($H$452="TO","TO",IF(H453+I453+J453=0,"",(H453*60+I453+J453/100))))</f>
        <v/>
      </c>
      <c r="L453" s="52" t="str">
        <f>IF(B452="","",AVERAGE(K452:K456))</f>
        <v/>
      </c>
      <c r="M453" s="52" t="str">
        <f>IF(K453="","",ABS(K453-L453))</f>
        <v/>
      </c>
      <c r="N453" s="156" t="str">
        <f>IF(M453="","",RANK(M453,M452:M456))</f>
        <v/>
      </c>
      <c r="O453" s="157" t="str">
        <f t="shared" ref="O453:O456" si="351">IF(K453="","",IF(N453=1,"",K453))</f>
        <v/>
      </c>
      <c r="P453" s="53" t="str">
        <f>IF(B452="","",AVERAGE(O452:O456))</f>
        <v/>
      </c>
      <c r="Q453" s="53" t="str">
        <f>IF(O453="","",ABS(O453-P453))</f>
        <v/>
      </c>
      <c r="R453" s="158" t="str">
        <f>IF(Q453="","",RANK(Q453,Q452:Q456))</f>
        <v/>
      </c>
      <c r="S453" s="159" t="str">
        <f t="shared" ref="S453:S456" si="352">IF(Q453="","",IF(R453=1,"",K453))</f>
        <v/>
      </c>
      <c r="T453" s="54" t="str">
        <f>IF(B452="","",AVERAGE(S452:S456))</f>
        <v/>
      </c>
      <c r="U453" s="54" t="str">
        <f>IF(S453="","",ABS(S453-T453))</f>
        <v/>
      </c>
      <c r="V453" s="160" t="str">
        <f>IF(U453="","",RANK(U453,U452:U456))</f>
        <v/>
      </c>
      <c r="W453" s="161" t="str">
        <f t="shared" ref="W453:W456" si="353">IF(V453="","",IF(V453=1,"",S453))</f>
        <v/>
      </c>
      <c r="X453" s="55" t="str">
        <f>IF(B452="","",AVERAGE(W452:W456))</f>
        <v/>
      </c>
      <c r="Y453" s="162" t="str">
        <f>IF(B452="","",IF(L452&lt;0.5,L453,"NV"))</f>
        <v/>
      </c>
      <c r="Z453" s="803"/>
      <c r="AA453" s="1500"/>
      <c r="AB453" s="803"/>
      <c r="AC453" s="803"/>
      <c r="AD453" s="1019"/>
    </row>
    <row r="454" spans="1:30" x14ac:dyDescent="0.2">
      <c r="A454" s="871"/>
      <c r="B454" s="1497"/>
      <c r="C454" s="1216"/>
      <c r="D454" s="859"/>
      <c r="E454" s="884"/>
      <c r="F454" s="884"/>
      <c r="G454" s="13" t="s">
        <v>8</v>
      </c>
      <c r="H454" s="208"/>
      <c r="I454" s="209"/>
      <c r="J454" s="227"/>
      <c r="K454" s="155" t="str">
        <f t="shared" si="350"/>
        <v/>
      </c>
      <c r="L454" s="52"/>
      <c r="M454" s="52" t="str">
        <f>IF(K454="","",ABS(K454-L453))</f>
        <v/>
      </c>
      <c r="N454" s="156" t="str">
        <f>IF(M454="","",RANK(M454,M452:M456))</f>
        <v/>
      </c>
      <c r="O454" s="157" t="str">
        <f t="shared" si="351"/>
        <v/>
      </c>
      <c r="P454" s="53"/>
      <c r="Q454" s="53" t="str">
        <f>IF(O454="","",ABS(O454-P453))</f>
        <v/>
      </c>
      <c r="R454" s="158" t="str">
        <f>IF(Q454="","",RANK(Q454,Q452:Q456))</f>
        <v/>
      </c>
      <c r="S454" s="159" t="str">
        <f t="shared" si="352"/>
        <v/>
      </c>
      <c r="T454" s="54"/>
      <c r="U454" s="54" t="str">
        <f>IF(S454="","",ABS(S454-T453))</f>
        <v/>
      </c>
      <c r="V454" s="160" t="str">
        <f>IF(U454="","",RANK(U454,U452:U456))</f>
        <v/>
      </c>
      <c r="W454" s="161" t="str">
        <f t="shared" si="353"/>
        <v/>
      </c>
      <c r="X454" s="55"/>
      <c r="Y454" s="162" t="str">
        <f>IF(B452="","",IF(L452&lt;0.5,L453,IF(P452&lt;0.5,P453,"NV")))</f>
        <v/>
      </c>
      <c r="Z454" s="803"/>
      <c r="AA454" s="1500"/>
      <c r="AB454" s="803"/>
      <c r="AC454" s="803"/>
      <c r="AD454" s="1019"/>
    </row>
    <row r="455" spans="1:30" x14ac:dyDescent="0.2">
      <c r="A455" s="871"/>
      <c r="B455" s="1497"/>
      <c r="C455" s="1216"/>
      <c r="D455" s="859"/>
      <c r="E455" s="884"/>
      <c r="F455" s="884"/>
      <c r="G455" s="13" t="s">
        <v>5</v>
      </c>
      <c r="H455" s="208"/>
      <c r="I455" s="209"/>
      <c r="J455" s="227"/>
      <c r="K455" s="155" t="str">
        <f t="shared" si="350"/>
        <v/>
      </c>
      <c r="L455" s="52"/>
      <c r="M455" s="52" t="str">
        <f>IF(K455="","",ABS(K455-L453))</f>
        <v/>
      </c>
      <c r="N455" s="156" t="str">
        <f>IF(M455="","",RANK(M455,M452:M456))</f>
        <v/>
      </c>
      <c r="O455" s="157" t="str">
        <f t="shared" si="351"/>
        <v/>
      </c>
      <c r="P455" s="53"/>
      <c r="Q455" s="53" t="str">
        <f>IF(O455="","",ABS(O455-P453))</f>
        <v/>
      </c>
      <c r="R455" s="158" t="str">
        <f>IF(Q455="","",RANK(Q455,Q452:Q456))</f>
        <v/>
      </c>
      <c r="S455" s="159" t="str">
        <f t="shared" si="352"/>
        <v/>
      </c>
      <c r="T455" s="54"/>
      <c r="U455" s="54" t="str">
        <f>IF(S455="","",ABS(S455-T453))</f>
        <v/>
      </c>
      <c r="V455" s="160" t="str">
        <f>IF(U455="","",RANK(U455,U452:U456))</f>
        <v/>
      </c>
      <c r="W455" s="161" t="str">
        <f t="shared" si="353"/>
        <v/>
      </c>
      <c r="X455" s="55"/>
      <c r="Y455" s="162" t="str">
        <f>IF(B452="","",IF(P452=0,L453,IF(P452&lt;0.5,P453,IF(T452&lt;0.5,T453,"NV"))))</f>
        <v/>
      </c>
      <c r="Z455" s="803"/>
      <c r="AA455" s="1500"/>
      <c r="AB455" s="803"/>
      <c r="AC455" s="803"/>
      <c r="AD455" s="1019"/>
    </row>
    <row r="456" spans="1:30" ht="16" thickBot="1" x14ac:dyDescent="0.25">
      <c r="A456" s="879"/>
      <c r="B456" s="1498"/>
      <c r="C456" s="1217"/>
      <c r="D456" s="1419"/>
      <c r="E456" s="885"/>
      <c r="F456" s="885"/>
      <c r="G456" s="19" t="s">
        <v>6</v>
      </c>
      <c r="H456" s="212"/>
      <c r="I456" s="213"/>
      <c r="J456" s="242"/>
      <c r="K456" s="163" t="str">
        <f t="shared" si="350"/>
        <v/>
      </c>
      <c r="L456" s="56"/>
      <c r="M456" s="56" t="str">
        <f>IF(K456="","",ABS(K456-L453))</f>
        <v/>
      </c>
      <c r="N456" s="164" t="str">
        <f>IF(M456="","",RANK(M456,M452:M456))</f>
        <v/>
      </c>
      <c r="O456" s="165" t="str">
        <f t="shared" si="351"/>
        <v/>
      </c>
      <c r="P456" s="57"/>
      <c r="Q456" s="57" t="str">
        <f>IF(O456="","",ABS(O456-P453))</f>
        <v/>
      </c>
      <c r="R456" s="166" t="str">
        <f>IF(Q456="","",RANK(Q456,Q452:Q456))</f>
        <v/>
      </c>
      <c r="S456" s="167" t="str">
        <f t="shared" si="352"/>
        <v/>
      </c>
      <c r="T456" s="58"/>
      <c r="U456" s="58" t="str">
        <f>IF(S456="","",ABS(S456-T453))</f>
        <v/>
      </c>
      <c r="V456" s="168" t="str">
        <f>IF(U456="","",RANK(U456,U452:U456))</f>
        <v/>
      </c>
      <c r="W456" s="169" t="str">
        <f t="shared" si="353"/>
        <v/>
      </c>
      <c r="X456" s="59"/>
      <c r="Y456" s="170" t="str">
        <f>IF(B452="","",IF(T452&lt;0.5,TRIMMEAN(K452:K456,0.4),IF(X452&lt;0.5,X453,"NV")))</f>
        <v/>
      </c>
      <c r="Z456" s="804"/>
      <c r="AA456" s="1501"/>
      <c r="AB456" s="804"/>
      <c r="AC456" s="804"/>
      <c r="AD456" s="1020"/>
    </row>
    <row r="457" spans="1:30" x14ac:dyDescent="0.2">
      <c r="A457" s="867" t="str">
        <f>IF(B457="","",INDEX('Names And Totals'!$A$9:$A$108,MATCH('Head to Head'!B457,'Names And Totals'!$B$9:$B$108,0)))</f>
        <v/>
      </c>
      <c r="B457" s="1502"/>
      <c r="C457" s="1207" t="str">
        <f>IF(B457="","",INDEX('Names And Totals'!$E$9:$E$108,MATCH('Head to Head'!B457,'Names And Totals'!$B$9:$B$108,0)))</f>
        <v/>
      </c>
      <c r="D457" s="1414" t="str">
        <f>IF(B457="","",IF(AA457="DQ","DQ",IF(AA457="TO","TO",IF(AA457="NV","NV",IF(AA457="","",RANK(AA457,$AA$12:$AA$507,0))))))</f>
        <v/>
      </c>
      <c r="E457" s="861" t="str">
        <f>IF(AB457="","",IF(AD457="DQ","DQ",IF(AB457="TO","TO",IF(Y457="","",RANK(AB457,$AB$12:$AB$507,0)))))</f>
        <v/>
      </c>
      <c r="F457" s="861" t="str">
        <f>IF(AC457="","",IF(AD457="DQ","DQ",IF(AC457="TO","TO",IF(Y457="","",RANK(AC457,$AC$12:$AC$507,0)))))</f>
        <v/>
      </c>
      <c r="G457" s="47" t="s">
        <v>7</v>
      </c>
      <c r="H457" s="243"/>
      <c r="I457" s="240"/>
      <c r="J457" s="244"/>
      <c r="K457" s="193" t="str">
        <f>IF($B$457="","",IF($H$457="TO","TO",IF(H457+I457+J457=0,"",(H457*60+I457+J457/100))))</f>
        <v/>
      </c>
      <c r="L457" s="60" t="str">
        <f>IF(B457="","",MAX(K457:K461)-MIN(K457:K461))</f>
        <v/>
      </c>
      <c r="M457" s="60" t="str">
        <f>IF(K457="","",ABS(K457-L458))</f>
        <v/>
      </c>
      <c r="N457" s="151" t="str">
        <f>IF(M457="","",RANK(M457,M457:M461))</f>
        <v/>
      </c>
      <c r="O457" s="60" t="str">
        <f>IF(K457="","",IF(N457=1,"",K457))</f>
        <v/>
      </c>
      <c r="P457" s="62" t="str">
        <f>IF(B457="","",MAX(O457:O461)-MIN(O457:O461))</f>
        <v/>
      </c>
      <c r="Q457" s="62" t="str">
        <f>IF(O457="","",ABS(O457-P458))</f>
        <v/>
      </c>
      <c r="R457" s="152" t="str">
        <f>IF(Q457="","",RANK(Q457,Q457:Q461))</f>
        <v/>
      </c>
      <c r="S457" s="62" t="str">
        <f>IF(Q457="","",IF(R457=1,"",K457))</f>
        <v/>
      </c>
      <c r="T457" s="63" t="str">
        <f>IF(B457="","",MAX(S457:S461)-MIN(S457:S461))</f>
        <v/>
      </c>
      <c r="U457" s="63" t="str">
        <f>IF(S457="","",ABS(S457-T458))</f>
        <v/>
      </c>
      <c r="V457" s="153" t="str">
        <f>IF(U457="","",RANK(U457,U457:U461))</f>
        <v/>
      </c>
      <c r="W457" s="63" t="str">
        <f>IF(V457="","",IF(V457=1,"",S457))</f>
        <v/>
      </c>
      <c r="X457" s="64" t="str">
        <f>IF(B457="","",MAX(W457:W461)-MIN(W457:W461))</f>
        <v/>
      </c>
      <c r="Y457" s="154" t="str">
        <f>IF(B457="","",K457)</f>
        <v/>
      </c>
      <c r="Z457" s="805" t="str">
        <f>IF(B457="","",IF(AD457="DQ","DQ",IF(K457="TO","TO",IF(K457="","",IF(K458="",Y457,IF(K459="",Y458,IF(K460="",Y459,IF(K461="",Y460,Y461))))))))</f>
        <v/>
      </c>
      <c r="AA457" s="1505" t="str">
        <f>IF(B457="","",IF(AD457="DQ","DQ",IF(Z457="TO","TO",IF(Z457="","",IF(Z457="NV","NV",IF((20-(Z457-$AA$3))&gt;0,(20-(Z457-$AA$3)),0))))))</f>
        <v/>
      </c>
      <c r="AB457" s="805" t="str">
        <f>IF(B457="","",IF(AA457="","",IF(C457="Female","",AA457)))</f>
        <v/>
      </c>
      <c r="AC457" s="805" t="str">
        <f>IF(B457="","",IF(AA457="","",IF(C457="Male","",AA457)))</f>
        <v/>
      </c>
      <c r="AD457" s="847"/>
    </row>
    <row r="458" spans="1:30" x14ac:dyDescent="0.2">
      <c r="A458" s="868"/>
      <c r="B458" s="1503"/>
      <c r="C458" s="1208"/>
      <c r="D458" s="1415"/>
      <c r="E458" s="862"/>
      <c r="F458" s="862"/>
      <c r="G458" s="16" t="s">
        <v>4</v>
      </c>
      <c r="H458" s="210"/>
      <c r="I458" s="211"/>
      <c r="J458" s="231"/>
      <c r="K458" s="171" t="str">
        <f t="shared" ref="K458:K461" si="354">IF($B$457="","",IF($H$457="TO","TO",IF(H458+I458+J458=0,"",(H458*60+I458+J458/100))))</f>
        <v/>
      </c>
      <c r="L458" s="52" t="str">
        <f>IF(B457="","",AVERAGE(K457:K461))</f>
        <v/>
      </c>
      <c r="M458" s="52" t="str">
        <f>IF(K458="","",ABS(K458-L458))</f>
        <v/>
      </c>
      <c r="N458" s="156" t="str">
        <f>IF(M458="","",RANK(M458,M457:M461))</f>
        <v/>
      </c>
      <c r="O458" s="157" t="str">
        <f t="shared" ref="O458:O461" si="355">IF(K458="","",IF(N458=1,"",K458))</f>
        <v/>
      </c>
      <c r="P458" s="53" t="str">
        <f>IF(B457="","",AVERAGE(O457:O461))</f>
        <v/>
      </c>
      <c r="Q458" s="53" t="str">
        <f>IF(O458="","",ABS(O458-P458))</f>
        <v/>
      </c>
      <c r="R458" s="158" t="str">
        <f>IF(Q458="","",RANK(Q458,Q457:Q461))</f>
        <v/>
      </c>
      <c r="S458" s="159" t="str">
        <f t="shared" ref="S458:S461" si="356">IF(Q458="","",IF(R458=1,"",K458))</f>
        <v/>
      </c>
      <c r="T458" s="54" t="str">
        <f>IF(B457="","",AVERAGE(S457:S461))</f>
        <v/>
      </c>
      <c r="U458" s="54" t="str">
        <f>IF(S458="","",ABS(S458-T458))</f>
        <v/>
      </c>
      <c r="V458" s="160" t="str">
        <f>IF(U458="","",RANK(U458,U457:U461))</f>
        <v/>
      </c>
      <c r="W458" s="161" t="str">
        <f t="shared" ref="W458:W461" si="357">IF(V458="","",IF(V458=1,"",S458))</f>
        <v/>
      </c>
      <c r="X458" s="55" t="str">
        <f>IF(B457="","",AVERAGE(W457:W461))</f>
        <v/>
      </c>
      <c r="Y458" s="162" t="str">
        <f>IF(B457="","",IF(L457&lt;0.5,L458,"NV"))</f>
        <v/>
      </c>
      <c r="Z458" s="806"/>
      <c r="AA458" s="1506"/>
      <c r="AB458" s="806"/>
      <c r="AC458" s="806"/>
      <c r="AD458" s="847"/>
    </row>
    <row r="459" spans="1:30" x14ac:dyDescent="0.2">
      <c r="A459" s="868"/>
      <c r="B459" s="1503"/>
      <c r="C459" s="1208"/>
      <c r="D459" s="1415"/>
      <c r="E459" s="862"/>
      <c r="F459" s="862"/>
      <c r="G459" s="16" t="s">
        <v>8</v>
      </c>
      <c r="H459" s="210"/>
      <c r="I459" s="211"/>
      <c r="J459" s="231"/>
      <c r="K459" s="171" t="str">
        <f t="shared" si="354"/>
        <v/>
      </c>
      <c r="L459" s="52"/>
      <c r="M459" s="52" t="str">
        <f>IF(K459="","",ABS(K459-L458))</f>
        <v/>
      </c>
      <c r="N459" s="156" t="str">
        <f>IF(M459="","",RANK(M459,M457:M461))</f>
        <v/>
      </c>
      <c r="O459" s="157" t="str">
        <f t="shared" si="355"/>
        <v/>
      </c>
      <c r="P459" s="53"/>
      <c r="Q459" s="53" t="str">
        <f>IF(O459="","",ABS(O459-P458))</f>
        <v/>
      </c>
      <c r="R459" s="158" t="str">
        <f>IF(Q459="","",RANK(Q459,Q457:Q461))</f>
        <v/>
      </c>
      <c r="S459" s="159" t="str">
        <f t="shared" si="356"/>
        <v/>
      </c>
      <c r="T459" s="54"/>
      <c r="U459" s="54" t="str">
        <f>IF(S459="","",ABS(S459-T458))</f>
        <v/>
      </c>
      <c r="V459" s="160" t="str">
        <f>IF(U459="","",RANK(U459,U457:U461))</f>
        <v/>
      </c>
      <c r="W459" s="161" t="str">
        <f t="shared" si="357"/>
        <v/>
      </c>
      <c r="X459" s="55"/>
      <c r="Y459" s="162" t="str">
        <f>IF(B457="","",IF(L457&lt;0.5,L458,IF(P457&lt;0.5,P458,"NV")))</f>
        <v/>
      </c>
      <c r="Z459" s="806"/>
      <c r="AA459" s="1506"/>
      <c r="AB459" s="806"/>
      <c r="AC459" s="806"/>
      <c r="AD459" s="847"/>
    </row>
    <row r="460" spans="1:30" x14ac:dyDescent="0.2">
      <c r="A460" s="868"/>
      <c r="B460" s="1503"/>
      <c r="C460" s="1208"/>
      <c r="D460" s="1415"/>
      <c r="E460" s="862"/>
      <c r="F460" s="862"/>
      <c r="G460" s="16" t="s">
        <v>5</v>
      </c>
      <c r="H460" s="210"/>
      <c r="I460" s="211"/>
      <c r="J460" s="231"/>
      <c r="K460" s="171" t="str">
        <f t="shared" si="354"/>
        <v/>
      </c>
      <c r="L460" s="52"/>
      <c r="M460" s="52" t="str">
        <f>IF(K460="","",ABS(K460-L458))</f>
        <v/>
      </c>
      <c r="N460" s="156" t="str">
        <f>IF(M460="","",RANK(M460,M457:M461))</f>
        <v/>
      </c>
      <c r="O460" s="157" t="str">
        <f t="shared" si="355"/>
        <v/>
      </c>
      <c r="P460" s="53"/>
      <c r="Q460" s="53" t="str">
        <f>IF(O460="","",ABS(O460-P458))</f>
        <v/>
      </c>
      <c r="R460" s="158" t="str">
        <f>IF(Q460="","",RANK(Q460,Q457:Q461))</f>
        <v/>
      </c>
      <c r="S460" s="159" t="str">
        <f t="shared" si="356"/>
        <v/>
      </c>
      <c r="T460" s="54"/>
      <c r="U460" s="54" t="str">
        <f>IF(S460="","",ABS(S460-T458))</f>
        <v/>
      </c>
      <c r="V460" s="160" t="str">
        <f>IF(U460="","",RANK(U460,U457:U461))</f>
        <v/>
      </c>
      <c r="W460" s="161" t="str">
        <f t="shared" si="357"/>
        <v/>
      </c>
      <c r="X460" s="55"/>
      <c r="Y460" s="162" t="str">
        <f>IF(B457="","",IF(P457=0,L458,IF(P457&lt;0.5,P458,IF(T457&lt;0.5,T458,"NV"))))</f>
        <v/>
      </c>
      <c r="Z460" s="806"/>
      <c r="AA460" s="1506"/>
      <c r="AB460" s="806"/>
      <c r="AC460" s="806"/>
      <c r="AD460" s="847"/>
    </row>
    <row r="461" spans="1:30" ht="16" thickBot="1" x14ac:dyDescent="0.25">
      <c r="A461" s="869"/>
      <c r="B461" s="1504"/>
      <c r="C461" s="1209"/>
      <c r="D461" s="1416"/>
      <c r="E461" s="863"/>
      <c r="F461" s="863"/>
      <c r="G461" s="46" t="s">
        <v>6</v>
      </c>
      <c r="H461" s="245"/>
      <c r="I461" s="246"/>
      <c r="J461" s="247"/>
      <c r="K461" s="194" t="str">
        <f t="shared" si="354"/>
        <v/>
      </c>
      <c r="L461" s="56"/>
      <c r="M461" s="56" t="str">
        <f>IF(K461="","",ABS(K461-L458))</f>
        <v/>
      </c>
      <c r="N461" s="164" t="str">
        <f>IF(M461="","",RANK(M461,M457:M461))</f>
        <v/>
      </c>
      <c r="O461" s="165" t="str">
        <f t="shared" si="355"/>
        <v/>
      </c>
      <c r="P461" s="57"/>
      <c r="Q461" s="57" t="str">
        <f>IF(O461="","",ABS(O461-P458))</f>
        <v/>
      </c>
      <c r="R461" s="166" t="str">
        <f>IF(Q461="","",RANK(Q461,Q457:Q461))</f>
        <v/>
      </c>
      <c r="S461" s="167" t="str">
        <f t="shared" si="356"/>
        <v/>
      </c>
      <c r="T461" s="58"/>
      <c r="U461" s="58" t="str">
        <f>IF(S461="","",ABS(S461-T458))</f>
        <v/>
      </c>
      <c r="V461" s="168" t="str">
        <f>IF(U461="","",RANK(U461,U457:U461))</f>
        <v/>
      </c>
      <c r="W461" s="169" t="str">
        <f t="shared" si="357"/>
        <v/>
      </c>
      <c r="X461" s="59"/>
      <c r="Y461" s="170" t="str">
        <f>IF(B457="","",IF(T457&lt;0.5,TRIMMEAN(K457:K461,0.4),IF(X457&lt;0.5,X458,"NV")))</f>
        <v/>
      </c>
      <c r="Z461" s="807"/>
      <c r="AA461" s="1507"/>
      <c r="AB461" s="807"/>
      <c r="AC461" s="807"/>
      <c r="AD461" s="847"/>
    </row>
    <row r="462" spans="1:30" x14ac:dyDescent="0.2">
      <c r="A462" s="1241" t="str">
        <f>IF(B462="","",INDEX('Names And Totals'!$A$9:$A$108,MATCH('Head to Head'!B462,'Names And Totals'!$B$9:$B$108,0)))</f>
        <v/>
      </c>
      <c r="B462" s="1496"/>
      <c r="C462" s="1215" t="str">
        <f>IF(B462="","",INDEX('Names And Totals'!$E$9:$E$108,MATCH('Head to Head'!B462,'Names And Totals'!$B$9:$B$108,0)))</f>
        <v/>
      </c>
      <c r="D462" s="1431" t="str">
        <f>IF(B462="","",IF(AA462="DQ","DQ",IF(AA462="TO","TO",IF(AA462="NV","NV",IF(AA462="","",RANK(AA462,$AA$12:$AA$507,0))))))</f>
        <v/>
      </c>
      <c r="E462" s="883" t="str">
        <f>IF(AB462="","",IF(AD462="DQ","DQ",IF(AB462="TO","TO",IF(Y462="","",RANK(AB462,$AB$12:$AB$507,0)))))</f>
        <v/>
      </c>
      <c r="F462" s="883" t="str">
        <f>IF(AC462="","",IF(AD462="DQ","DQ",IF(AC462="TO","TO",IF(Y462="","",RANK(AC462,$AC$12:$AC$507,0)))))</f>
        <v/>
      </c>
      <c r="G462" s="18" t="s">
        <v>7</v>
      </c>
      <c r="H462" s="235"/>
      <c r="I462" s="241"/>
      <c r="J462" s="236"/>
      <c r="K462" s="150" t="str">
        <f>IF($B$462="","",IF($H$462="TO","TO",IF(H462+I462+J462=0,"",(H462*60+I462+J462/100))))</f>
        <v/>
      </c>
      <c r="L462" s="60" t="str">
        <f>IF(B462="","",MAX(K462:K466)-MIN(K462:K466))</f>
        <v/>
      </c>
      <c r="M462" s="60" t="str">
        <f>IF(K462="","",ABS(K462-L463))</f>
        <v/>
      </c>
      <c r="N462" s="151" t="str">
        <f>IF(M462="","",RANK(M462,M462:M466))</f>
        <v/>
      </c>
      <c r="O462" s="60" t="str">
        <f>IF(K462="","",IF(N462=1,"",K462))</f>
        <v/>
      </c>
      <c r="P462" s="62" t="str">
        <f>IF(B462="","",MAX(O462:O466)-MIN(O462:O466))</f>
        <v/>
      </c>
      <c r="Q462" s="62" t="str">
        <f>IF(O462="","",ABS(O462-P463))</f>
        <v/>
      </c>
      <c r="R462" s="152" t="str">
        <f>IF(Q462="","",RANK(Q462,Q462:Q466))</f>
        <v/>
      </c>
      <c r="S462" s="62" t="str">
        <f>IF(Q462="","",IF(R462=1,"",K462))</f>
        <v/>
      </c>
      <c r="T462" s="63" t="str">
        <f>IF(B462="","",MAX(S462:S466)-MIN(S462:S466))</f>
        <v/>
      </c>
      <c r="U462" s="63" t="str">
        <f>IF(S462="","",ABS(S462-T463))</f>
        <v/>
      </c>
      <c r="V462" s="153" t="str">
        <f>IF(U462="","",RANK(U462,U462:U466))</f>
        <v/>
      </c>
      <c r="W462" s="63" t="str">
        <f>IF(V462="","",IF(V462=1,"",S462))</f>
        <v/>
      </c>
      <c r="X462" s="64" t="str">
        <f>IF(B462="","",MAX(W462:W466)-MIN(W462:W466))</f>
        <v/>
      </c>
      <c r="Y462" s="154" t="str">
        <f>IF(B462="","",K462)</f>
        <v/>
      </c>
      <c r="Z462" s="802" t="str">
        <f>IF(B462="","",IF(AD462="DQ","DQ",IF(K462="TO","TO",IF(K462="","",IF(K463="",Y462,IF(K464="",Y463,IF(K465="",Y464,IF(K466="",Y465,Y466))))))))</f>
        <v/>
      </c>
      <c r="AA462" s="1499" t="str">
        <f>IF(B462="","",IF(AD462="DQ","DQ",IF(Z462="TO","TO",IF(Z462="","",IF(Z462="NV","NV",IF((20-(Z462-$AA$3))&gt;0,(20-(Z462-$AA$3)),0))))))</f>
        <v/>
      </c>
      <c r="AB462" s="802" t="str">
        <f>IF(B462="","",IF(AA462="","",IF(C462="Female","",AA462)))</f>
        <v/>
      </c>
      <c r="AC462" s="802" t="str">
        <f>IF(B462="","",IF(AA462="","",IF(C462="Male","",AA462)))</f>
        <v/>
      </c>
      <c r="AD462" s="1018"/>
    </row>
    <row r="463" spans="1:30" x14ac:dyDescent="0.2">
      <c r="A463" s="871"/>
      <c r="B463" s="1497"/>
      <c r="C463" s="1216"/>
      <c r="D463" s="859"/>
      <c r="E463" s="884"/>
      <c r="F463" s="884"/>
      <c r="G463" s="13" t="s">
        <v>4</v>
      </c>
      <c r="H463" s="208"/>
      <c r="I463" s="209"/>
      <c r="J463" s="227"/>
      <c r="K463" s="155" t="str">
        <f t="shared" ref="K463:K466" si="358">IF($B$462="","",IF($H$462="TO","TO",IF(H463+I463+J463=0,"",(H463*60+I463+J463/100))))</f>
        <v/>
      </c>
      <c r="L463" s="52" t="str">
        <f>IF(B462="","",AVERAGE(K462:K466))</f>
        <v/>
      </c>
      <c r="M463" s="52" t="str">
        <f>IF(K463="","",ABS(K463-L463))</f>
        <v/>
      </c>
      <c r="N463" s="156" t="str">
        <f>IF(M463="","",RANK(M463,M462:M466))</f>
        <v/>
      </c>
      <c r="O463" s="157" t="str">
        <f t="shared" ref="O463:O466" si="359">IF(K463="","",IF(N463=1,"",K463))</f>
        <v/>
      </c>
      <c r="P463" s="53" t="str">
        <f>IF(B462="","",AVERAGE(O462:O466))</f>
        <v/>
      </c>
      <c r="Q463" s="53" t="str">
        <f>IF(O463="","",ABS(O463-P463))</f>
        <v/>
      </c>
      <c r="R463" s="158" t="str">
        <f>IF(Q463="","",RANK(Q463,Q462:Q466))</f>
        <v/>
      </c>
      <c r="S463" s="159" t="str">
        <f t="shared" ref="S463:S466" si="360">IF(Q463="","",IF(R463=1,"",K463))</f>
        <v/>
      </c>
      <c r="T463" s="54" t="str">
        <f>IF(B462="","",AVERAGE(S462:S466))</f>
        <v/>
      </c>
      <c r="U463" s="54" t="str">
        <f>IF(S463="","",ABS(S463-T463))</f>
        <v/>
      </c>
      <c r="V463" s="160" t="str">
        <f>IF(U463="","",RANK(U463,U462:U466))</f>
        <v/>
      </c>
      <c r="W463" s="161" t="str">
        <f t="shared" ref="W463:W466" si="361">IF(V463="","",IF(V463=1,"",S463))</f>
        <v/>
      </c>
      <c r="X463" s="55" t="str">
        <f>IF(B462="","",AVERAGE(W462:W466))</f>
        <v/>
      </c>
      <c r="Y463" s="162" t="str">
        <f>IF(B462="","",IF(L462&lt;0.5,L463,"NV"))</f>
        <v/>
      </c>
      <c r="Z463" s="803"/>
      <c r="AA463" s="1500"/>
      <c r="AB463" s="803"/>
      <c r="AC463" s="803"/>
      <c r="AD463" s="1019"/>
    </row>
    <row r="464" spans="1:30" x14ac:dyDescent="0.2">
      <c r="A464" s="871"/>
      <c r="B464" s="1497"/>
      <c r="C464" s="1216"/>
      <c r="D464" s="859"/>
      <c r="E464" s="884"/>
      <c r="F464" s="884"/>
      <c r="G464" s="13" t="s">
        <v>8</v>
      </c>
      <c r="H464" s="208"/>
      <c r="I464" s="209"/>
      <c r="J464" s="227"/>
      <c r="K464" s="155" t="str">
        <f t="shared" si="358"/>
        <v/>
      </c>
      <c r="L464" s="52"/>
      <c r="M464" s="52" t="str">
        <f>IF(K464="","",ABS(K464-L463))</f>
        <v/>
      </c>
      <c r="N464" s="156" t="str">
        <f>IF(M464="","",RANK(M464,M462:M466))</f>
        <v/>
      </c>
      <c r="O464" s="157" t="str">
        <f t="shared" si="359"/>
        <v/>
      </c>
      <c r="P464" s="53"/>
      <c r="Q464" s="53" t="str">
        <f>IF(O464="","",ABS(O464-P463))</f>
        <v/>
      </c>
      <c r="R464" s="158" t="str">
        <f>IF(Q464="","",RANK(Q464,Q462:Q466))</f>
        <v/>
      </c>
      <c r="S464" s="159" t="str">
        <f t="shared" si="360"/>
        <v/>
      </c>
      <c r="T464" s="54"/>
      <c r="U464" s="54" t="str">
        <f>IF(S464="","",ABS(S464-T463))</f>
        <v/>
      </c>
      <c r="V464" s="160" t="str">
        <f>IF(U464="","",RANK(U464,U462:U466))</f>
        <v/>
      </c>
      <c r="W464" s="161" t="str">
        <f t="shared" si="361"/>
        <v/>
      </c>
      <c r="X464" s="55"/>
      <c r="Y464" s="162" t="str">
        <f>IF(B462="","",IF(L462&lt;0.5,L463,IF(P462&lt;0.5,P463,"NV")))</f>
        <v/>
      </c>
      <c r="Z464" s="803"/>
      <c r="AA464" s="1500"/>
      <c r="AB464" s="803"/>
      <c r="AC464" s="803"/>
      <c r="AD464" s="1019"/>
    </row>
    <row r="465" spans="1:30" x14ac:dyDescent="0.2">
      <c r="A465" s="871"/>
      <c r="B465" s="1497"/>
      <c r="C465" s="1216"/>
      <c r="D465" s="859"/>
      <c r="E465" s="884"/>
      <c r="F465" s="884"/>
      <c r="G465" s="13" t="s">
        <v>5</v>
      </c>
      <c r="H465" s="208"/>
      <c r="I465" s="209"/>
      <c r="J465" s="227"/>
      <c r="K465" s="155" t="str">
        <f t="shared" si="358"/>
        <v/>
      </c>
      <c r="L465" s="52"/>
      <c r="M465" s="52" t="str">
        <f>IF(K465="","",ABS(K465-L463))</f>
        <v/>
      </c>
      <c r="N465" s="156" t="str">
        <f>IF(M465="","",RANK(M465,M462:M466))</f>
        <v/>
      </c>
      <c r="O465" s="157" t="str">
        <f t="shared" si="359"/>
        <v/>
      </c>
      <c r="P465" s="53"/>
      <c r="Q465" s="53" t="str">
        <f>IF(O465="","",ABS(O465-P463))</f>
        <v/>
      </c>
      <c r="R465" s="158" t="str">
        <f>IF(Q465="","",RANK(Q465,Q462:Q466))</f>
        <v/>
      </c>
      <c r="S465" s="159" t="str">
        <f t="shared" si="360"/>
        <v/>
      </c>
      <c r="T465" s="54"/>
      <c r="U465" s="54" t="str">
        <f>IF(S465="","",ABS(S465-T463))</f>
        <v/>
      </c>
      <c r="V465" s="160" t="str">
        <f>IF(U465="","",RANK(U465,U462:U466))</f>
        <v/>
      </c>
      <c r="W465" s="161" t="str">
        <f t="shared" si="361"/>
        <v/>
      </c>
      <c r="X465" s="55"/>
      <c r="Y465" s="162" t="str">
        <f>IF(B462="","",IF(P462=0,L463,IF(P462&lt;0.5,P463,IF(T462&lt;0.5,T463,"NV"))))</f>
        <v/>
      </c>
      <c r="Z465" s="803"/>
      <c r="AA465" s="1500"/>
      <c r="AB465" s="803"/>
      <c r="AC465" s="803"/>
      <c r="AD465" s="1019"/>
    </row>
    <row r="466" spans="1:30" ht="16" thickBot="1" x14ac:dyDescent="0.25">
      <c r="A466" s="879"/>
      <c r="B466" s="1498"/>
      <c r="C466" s="1217"/>
      <c r="D466" s="1419"/>
      <c r="E466" s="885"/>
      <c r="F466" s="885"/>
      <c r="G466" s="19" t="s">
        <v>6</v>
      </c>
      <c r="H466" s="212"/>
      <c r="I466" s="213"/>
      <c r="J466" s="242"/>
      <c r="K466" s="163" t="str">
        <f t="shared" si="358"/>
        <v/>
      </c>
      <c r="L466" s="56"/>
      <c r="M466" s="56" t="str">
        <f>IF(K466="","",ABS(K466-L463))</f>
        <v/>
      </c>
      <c r="N466" s="164" t="str">
        <f>IF(M466="","",RANK(M466,M462:M466))</f>
        <v/>
      </c>
      <c r="O466" s="165" t="str">
        <f t="shared" si="359"/>
        <v/>
      </c>
      <c r="P466" s="57"/>
      <c r="Q466" s="57" t="str">
        <f>IF(O466="","",ABS(O466-P463))</f>
        <v/>
      </c>
      <c r="R466" s="166" t="str">
        <f>IF(Q466="","",RANK(Q466,Q462:Q466))</f>
        <v/>
      </c>
      <c r="S466" s="167" t="str">
        <f t="shared" si="360"/>
        <v/>
      </c>
      <c r="T466" s="58"/>
      <c r="U466" s="58" t="str">
        <f>IF(S466="","",ABS(S466-T463))</f>
        <v/>
      </c>
      <c r="V466" s="168" t="str">
        <f>IF(U466="","",RANK(U466,U462:U466))</f>
        <v/>
      </c>
      <c r="W466" s="169" t="str">
        <f t="shared" si="361"/>
        <v/>
      </c>
      <c r="X466" s="59"/>
      <c r="Y466" s="170" t="str">
        <f>IF(B462="","",IF(T462&lt;0.5,TRIMMEAN(K462:K466,0.4),IF(X462&lt;0.5,X463,"NV")))</f>
        <v/>
      </c>
      <c r="Z466" s="804"/>
      <c r="AA466" s="1501"/>
      <c r="AB466" s="804"/>
      <c r="AC466" s="804"/>
      <c r="AD466" s="1020"/>
    </row>
    <row r="467" spans="1:30" x14ac:dyDescent="0.2">
      <c r="A467" s="867" t="str">
        <f>IF(B467="","",INDEX('Names And Totals'!$A$9:$A$108,MATCH('Head to Head'!B467,'Names And Totals'!$B$9:$B$108,0)))</f>
        <v/>
      </c>
      <c r="B467" s="1502"/>
      <c r="C467" s="1207" t="str">
        <f>IF(B467="","",INDEX('Names And Totals'!$E$9:$E$108,MATCH('Head to Head'!B467,'Names And Totals'!$B$9:$B$108,0)))</f>
        <v/>
      </c>
      <c r="D467" s="1414" t="str">
        <f>IF(B467="","",IF(AA467="DQ","DQ",IF(AA467="TO","TO",IF(AA467="NV","NV",IF(AA467="","",RANK(AA467,$AA$12:$AA$507,0))))))</f>
        <v/>
      </c>
      <c r="E467" s="861" t="str">
        <f>IF(AB467="","",IF(AD467="DQ","DQ",IF(AB467="TO","TO",IF(Y467="","",RANK(AB467,$AB$12:$AB$507,0)))))</f>
        <v/>
      </c>
      <c r="F467" s="861" t="str">
        <f>IF(AC467="","",IF(AD467="DQ","DQ",IF(AC467="TO","TO",IF(Y467="","",RANK(AC467,$AC$12:$AC$507,0)))))</f>
        <v/>
      </c>
      <c r="G467" s="47" t="s">
        <v>7</v>
      </c>
      <c r="H467" s="243"/>
      <c r="I467" s="240"/>
      <c r="J467" s="244"/>
      <c r="K467" s="193" t="str">
        <f>IF($B$467="","",IF($H$467="TO","TO",IF(H467+I467+J467=0,"",(H467*60+I467+J467/100))))</f>
        <v/>
      </c>
      <c r="L467" s="60" t="str">
        <f>IF(B467="","",MAX(K467:K471)-MIN(K467:K471))</f>
        <v/>
      </c>
      <c r="M467" s="60" t="str">
        <f>IF(K467="","",ABS(K467-L468))</f>
        <v/>
      </c>
      <c r="N467" s="151" t="str">
        <f>IF(M467="","",RANK(M467,M467:M471))</f>
        <v/>
      </c>
      <c r="O467" s="60" t="str">
        <f>IF(K467="","",IF(N467=1,"",K467))</f>
        <v/>
      </c>
      <c r="P467" s="62" t="str">
        <f>IF(B467="","",MAX(O467:O471)-MIN(O467:O471))</f>
        <v/>
      </c>
      <c r="Q467" s="62" t="str">
        <f>IF(O467="","",ABS(O467-P468))</f>
        <v/>
      </c>
      <c r="R467" s="152" t="str">
        <f>IF(Q467="","",RANK(Q467,Q467:Q471))</f>
        <v/>
      </c>
      <c r="S467" s="62" t="str">
        <f>IF(Q467="","",IF(R467=1,"",K467))</f>
        <v/>
      </c>
      <c r="T467" s="63" t="str">
        <f>IF(B467="","",MAX(S467:S471)-MIN(S467:S471))</f>
        <v/>
      </c>
      <c r="U467" s="63" t="str">
        <f>IF(S467="","",ABS(S467-T468))</f>
        <v/>
      </c>
      <c r="V467" s="153" t="str">
        <f>IF(U467="","",RANK(U467,U467:U471))</f>
        <v/>
      </c>
      <c r="W467" s="63" t="str">
        <f>IF(V467="","",IF(V467=1,"",S467))</f>
        <v/>
      </c>
      <c r="X467" s="64" t="str">
        <f>IF(B467="","",MAX(W467:W471)-MIN(W467:W471))</f>
        <v/>
      </c>
      <c r="Y467" s="154" t="str">
        <f>IF(B467="","",K467)</f>
        <v/>
      </c>
      <c r="Z467" s="805" t="str">
        <f>IF(B467="","",IF(AD467="DQ","DQ",IF(K467="TO","TO",IF(K467="","",IF(K468="",Y467,IF(K469="",Y468,IF(K470="",Y469,IF(K471="",Y470,Y471))))))))</f>
        <v/>
      </c>
      <c r="AA467" s="1505" t="str">
        <f>IF(B467="","",IF(AD467="DQ","DQ",IF(Z467="TO","TO",IF(Z467="","",IF(Z467="NV","NV",IF((20-(Z467-$AA$3))&gt;0,(20-(Z467-$AA$3)),0))))))</f>
        <v/>
      </c>
      <c r="AB467" s="805" t="str">
        <f>IF(B467="","",IF(AA467="","",IF(C467="Female","",AA467)))</f>
        <v/>
      </c>
      <c r="AC467" s="805" t="str">
        <f>IF(B467="","",IF(AA467="","",IF(C467="Male","",AA467)))</f>
        <v/>
      </c>
      <c r="AD467" s="847"/>
    </row>
    <row r="468" spans="1:30" x14ac:dyDescent="0.2">
      <c r="A468" s="868"/>
      <c r="B468" s="1503"/>
      <c r="C468" s="1208"/>
      <c r="D468" s="1415"/>
      <c r="E468" s="862"/>
      <c r="F468" s="862"/>
      <c r="G468" s="16" t="s">
        <v>4</v>
      </c>
      <c r="H468" s="210"/>
      <c r="I468" s="211"/>
      <c r="J468" s="231"/>
      <c r="K468" s="171" t="str">
        <f t="shared" ref="K468:K471" si="362">IF($B$467="","",IF($H$467="TO","TO",IF(H468+I468+J468=0,"",(H468*60+I468+J468/100))))</f>
        <v/>
      </c>
      <c r="L468" s="52" t="str">
        <f>IF(B467="","",AVERAGE(K467:K471))</f>
        <v/>
      </c>
      <c r="M468" s="52" t="str">
        <f>IF(K468="","",ABS(K468-L468))</f>
        <v/>
      </c>
      <c r="N468" s="156" t="str">
        <f>IF(M468="","",RANK(M468,M467:M471))</f>
        <v/>
      </c>
      <c r="O468" s="157" t="str">
        <f t="shared" ref="O468:O471" si="363">IF(K468="","",IF(N468=1,"",K468))</f>
        <v/>
      </c>
      <c r="P468" s="53" t="str">
        <f>IF(B467="","",AVERAGE(O467:O471))</f>
        <v/>
      </c>
      <c r="Q468" s="53" t="str">
        <f>IF(O468="","",ABS(O468-P468))</f>
        <v/>
      </c>
      <c r="R468" s="158" t="str">
        <f>IF(Q468="","",RANK(Q468,Q467:Q471))</f>
        <v/>
      </c>
      <c r="S468" s="159" t="str">
        <f t="shared" ref="S468:S471" si="364">IF(Q468="","",IF(R468=1,"",K468))</f>
        <v/>
      </c>
      <c r="T468" s="54" t="str">
        <f>IF(B467="","",AVERAGE(S467:S471))</f>
        <v/>
      </c>
      <c r="U468" s="54" t="str">
        <f>IF(S468="","",ABS(S468-T468))</f>
        <v/>
      </c>
      <c r="V468" s="160" t="str">
        <f>IF(U468="","",RANK(U468,U467:U471))</f>
        <v/>
      </c>
      <c r="W468" s="161" t="str">
        <f t="shared" ref="W468:W471" si="365">IF(V468="","",IF(V468=1,"",S468))</f>
        <v/>
      </c>
      <c r="X468" s="55" t="str">
        <f>IF(B467="","",AVERAGE(W467:W471))</f>
        <v/>
      </c>
      <c r="Y468" s="162" t="str">
        <f>IF(B467="","",IF(L467&lt;0.5,L468,"NV"))</f>
        <v/>
      </c>
      <c r="Z468" s="806"/>
      <c r="AA468" s="1506"/>
      <c r="AB468" s="806"/>
      <c r="AC468" s="806"/>
      <c r="AD468" s="847"/>
    </row>
    <row r="469" spans="1:30" x14ac:dyDescent="0.2">
      <c r="A469" s="868"/>
      <c r="B469" s="1503"/>
      <c r="C469" s="1208"/>
      <c r="D469" s="1415"/>
      <c r="E469" s="862"/>
      <c r="F469" s="862"/>
      <c r="G469" s="16" t="s">
        <v>8</v>
      </c>
      <c r="H469" s="210"/>
      <c r="I469" s="211"/>
      <c r="J469" s="231"/>
      <c r="K469" s="171" t="str">
        <f t="shared" si="362"/>
        <v/>
      </c>
      <c r="L469" s="52"/>
      <c r="M469" s="52" t="str">
        <f>IF(K469="","",ABS(K469-L468))</f>
        <v/>
      </c>
      <c r="N469" s="156" t="str">
        <f>IF(M469="","",RANK(M469,M467:M471))</f>
        <v/>
      </c>
      <c r="O469" s="157" t="str">
        <f t="shared" si="363"/>
        <v/>
      </c>
      <c r="P469" s="53"/>
      <c r="Q469" s="53" t="str">
        <f>IF(O469="","",ABS(O469-P468))</f>
        <v/>
      </c>
      <c r="R469" s="158" t="str">
        <f>IF(Q469="","",RANK(Q469,Q467:Q471))</f>
        <v/>
      </c>
      <c r="S469" s="159" t="str">
        <f t="shared" si="364"/>
        <v/>
      </c>
      <c r="T469" s="54"/>
      <c r="U469" s="54" t="str">
        <f>IF(S469="","",ABS(S469-T468))</f>
        <v/>
      </c>
      <c r="V469" s="160" t="str">
        <f>IF(U469="","",RANK(U469,U467:U471))</f>
        <v/>
      </c>
      <c r="W469" s="161" t="str">
        <f t="shared" si="365"/>
        <v/>
      </c>
      <c r="X469" s="55"/>
      <c r="Y469" s="162" t="str">
        <f>IF(B467="","",IF(L467&lt;0.5,L468,IF(P467&lt;0.5,P468,"NV")))</f>
        <v/>
      </c>
      <c r="Z469" s="806"/>
      <c r="AA469" s="1506"/>
      <c r="AB469" s="806"/>
      <c r="AC469" s="806"/>
      <c r="AD469" s="847"/>
    </row>
    <row r="470" spans="1:30" x14ac:dyDescent="0.2">
      <c r="A470" s="868"/>
      <c r="B470" s="1503"/>
      <c r="C470" s="1208"/>
      <c r="D470" s="1415"/>
      <c r="E470" s="862"/>
      <c r="F470" s="862"/>
      <c r="G470" s="16" t="s">
        <v>5</v>
      </c>
      <c r="H470" s="210"/>
      <c r="I470" s="211"/>
      <c r="J470" s="231"/>
      <c r="K470" s="171" t="str">
        <f t="shared" si="362"/>
        <v/>
      </c>
      <c r="L470" s="52"/>
      <c r="M470" s="52" t="str">
        <f>IF(K470="","",ABS(K470-L468))</f>
        <v/>
      </c>
      <c r="N470" s="156" t="str">
        <f>IF(M470="","",RANK(M470,M467:M471))</f>
        <v/>
      </c>
      <c r="O470" s="157" t="str">
        <f t="shared" si="363"/>
        <v/>
      </c>
      <c r="P470" s="53"/>
      <c r="Q470" s="53" t="str">
        <f>IF(O470="","",ABS(O470-P468))</f>
        <v/>
      </c>
      <c r="R470" s="158" t="str">
        <f>IF(Q470="","",RANK(Q470,Q467:Q471))</f>
        <v/>
      </c>
      <c r="S470" s="159" t="str">
        <f t="shared" si="364"/>
        <v/>
      </c>
      <c r="T470" s="54"/>
      <c r="U470" s="54" t="str">
        <f>IF(S470="","",ABS(S470-T468))</f>
        <v/>
      </c>
      <c r="V470" s="160" t="str">
        <f>IF(U470="","",RANK(U470,U467:U471))</f>
        <v/>
      </c>
      <c r="W470" s="161" t="str">
        <f t="shared" si="365"/>
        <v/>
      </c>
      <c r="X470" s="55"/>
      <c r="Y470" s="162" t="str">
        <f>IF(B467="","",IF(P467=0,L468,IF(P467&lt;0.5,P468,IF(T467&lt;0.5,T468,"NV"))))</f>
        <v/>
      </c>
      <c r="Z470" s="806"/>
      <c r="AA470" s="1506"/>
      <c r="AB470" s="806"/>
      <c r="AC470" s="806"/>
      <c r="AD470" s="847"/>
    </row>
    <row r="471" spans="1:30" ht="16" thickBot="1" x14ac:dyDescent="0.25">
      <c r="A471" s="869"/>
      <c r="B471" s="1504"/>
      <c r="C471" s="1209"/>
      <c r="D471" s="1416"/>
      <c r="E471" s="863"/>
      <c r="F471" s="863"/>
      <c r="G471" s="46" t="s">
        <v>6</v>
      </c>
      <c r="H471" s="245"/>
      <c r="I471" s="246"/>
      <c r="J471" s="247"/>
      <c r="K471" s="194" t="str">
        <f t="shared" si="362"/>
        <v/>
      </c>
      <c r="L471" s="56"/>
      <c r="M471" s="56" t="str">
        <f>IF(K471="","",ABS(K471-L468))</f>
        <v/>
      </c>
      <c r="N471" s="164" t="str">
        <f>IF(M471="","",RANK(M471,M467:M471))</f>
        <v/>
      </c>
      <c r="O471" s="165" t="str">
        <f t="shared" si="363"/>
        <v/>
      </c>
      <c r="P471" s="57"/>
      <c r="Q471" s="57" t="str">
        <f>IF(O471="","",ABS(O471-P468))</f>
        <v/>
      </c>
      <c r="R471" s="166" t="str">
        <f>IF(Q471="","",RANK(Q471,Q467:Q471))</f>
        <v/>
      </c>
      <c r="S471" s="167" t="str">
        <f t="shared" si="364"/>
        <v/>
      </c>
      <c r="T471" s="58"/>
      <c r="U471" s="58" t="str">
        <f>IF(S471="","",ABS(S471-T468))</f>
        <v/>
      </c>
      <c r="V471" s="168" t="str">
        <f>IF(U471="","",RANK(U471,U467:U471))</f>
        <v/>
      </c>
      <c r="W471" s="169" t="str">
        <f t="shared" si="365"/>
        <v/>
      </c>
      <c r="X471" s="59"/>
      <c r="Y471" s="170" t="str">
        <f>IF(B467="","",IF(T467&lt;0.5,TRIMMEAN(K467:K471,0.4),IF(X467&lt;0.5,X468,"NV")))</f>
        <v/>
      </c>
      <c r="Z471" s="807"/>
      <c r="AA471" s="1507"/>
      <c r="AB471" s="807"/>
      <c r="AC471" s="807"/>
      <c r="AD471" s="847"/>
    </row>
    <row r="472" spans="1:30" x14ac:dyDescent="0.2">
      <c r="A472" s="1241" t="str">
        <f>IF(B472="","",INDEX('Names And Totals'!$A$9:$A$108,MATCH('Head to Head'!B472,'Names And Totals'!$B$9:$B$108,0)))</f>
        <v/>
      </c>
      <c r="B472" s="1496"/>
      <c r="C472" s="1215" t="str">
        <f>IF(B472="","",INDEX('Names And Totals'!$E$9:$E$108,MATCH('Head to Head'!B472,'Names And Totals'!$B$9:$B$108,0)))</f>
        <v/>
      </c>
      <c r="D472" s="1431" t="str">
        <f>IF(B472="","",IF(AA472="DQ","DQ",IF(AA472="TO","TO",IF(AA472="NV","NV",IF(AA472="","",RANK(AA472,$AA$12:$AA$507,0))))))</f>
        <v/>
      </c>
      <c r="E472" s="883" t="str">
        <f>IF(AB472="","",IF(AD472="DQ","DQ",IF(AB472="TO","TO",IF(Y472="","",RANK(AB472,$AB$12:$AB$507,0)))))</f>
        <v/>
      </c>
      <c r="F472" s="883" t="str">
        <f>IF(AC472="","",IF(AD472="DQ","DQ",IF(AC472="TO","TO",IF(Y472="","",RANK(AC472,$AC$12:$AC$507,0)))))</f>
        <v/>
      </c>
      <c r="G472" s="18" t="s">
        <v>7</v>
      </c>
      <c r="H472" s="235"/>
      <c r="I472" s="241"/>
      <c r="J472" s="236"/>
      <c r="K472" s="150" t="str">
        <f>IF($B$472="","",IF($H$472="TO","TO",IF(H472+I472+J472=0,"",(H472*60+I472+J472/100))))</f>
        <v/>
      </c>
      <c r="L472" s="60" t="str">
        <f>IF(B472="","",MAX(K472:K476)-MIN(K472:K476))</f>
        <v/>
      </c>
      <c r="M472" s="60" t="str">
        <f>IF(K472="","",ABS(K472-L473))</f>
        <v/>
      </c>
      <c r="N472" s="151" t="str">
        <f>IF(M472="","",RANK(M472,M472:M476))</f>
        <v/>
      </c>
      <c r="O472" s="60" t="str">
        <f>IF(K472="","",IF(N472=1,"",K472))</f>
        <v/>
      </c>
      <c r="P472" s="62" t="str">
        <f>IF(B472="","",MAX(O472:O476)-MIN(O472:O476))</f>
        <v/>
      </c>
      <c r="Q472" s="62" t="str">
        <f>IF(O472="","",ABS(O472-P473))</f>
        <v/>
      </c>
      <c r="R472" s="152" t="str">
        <f>IF(Q472="","",RANK(Q472,Q472:Q476))</f>
        <v/>
      </c>
      <c r="S472" s="62" t="str">
        <f>IF(Q472="","",IF(R472=1,"",K472))</f>
        <v/>
      </c>
      <c r="T472" s="63" t="str">
        <f>IF(B472="","",MAX(S472:S476)-MIN(S472:S476))</f>
        <v/>
      </c>
      <c r="U472" s="63" t="str">
        <f>IF(S472="","",ABS(S472-T473))</f>
        <v/>
      </c>
      <c r="V472" s="153" t="str">
        <f>IF(U472="","",RANK(U472,U472:U476))</f>
        <v/>
      </c>
      <c r="W472" s="63" t="str">
        <f>IF(V472="","",IF(V472=1,"",S472))</f>
        <v/>
      </c>
      <c r="X472" s="64" t="str">
        <f>IF(B472="","",MAX(W472:W476)-MIN(W472:W476))</f>
        <v/>
      </c>
      <c r="Y472" s="154" t="str">
        <f>IF(B472="","",K472)</f>
        <v/>
      </c>
      <c r="Z472" s="802" t="str">
        <f>IF(B472="","",IF(AD472="DQ","DQ",IF(K472="TO","TO",IF(K472="","",IF(K473="",Y472,IF(K474="",Y473,IF(K475="",Y474,IF(K476="",Y475,Y476))))))))</f>
        <v/>
      </c>
      <c r="AA472" s="1499" t="str">
        <f>IF(B472="","",IF(AD472="DQ","DQ",IF(Z472="TO","TO",IF(Z472="","",IF(Z472="NV","NV",IF((20-(Z472-$AA$3))&gt;0,(20-(Z472-$AA$3)),0))))))</f>
        <v/>
      </c>
      <c r="AB472" s="802" t="str">
        <f>IF(B472="","",IF(AA472="","",IF(C472="Female","",AA472)))</f>
        <v/>
      </c>
      <c r="AC472" s="802" t="str">
        <f>IF(B472="","",IF(AA472="","",IF(C472="Male","",AA472)))</f>
        <v/>
      </c>
      <c r="AD472" s="1018"/>
    </row>
    <row r="473" spans="1:30" x14ac:dyDescent="0.2">
      <c r="A473" s="871"/>
      <c r="B473" s="1497"/>
      <c r="C473" s="1216"/>
      <c r="D473" s="859"/>
      <c r="E473" s="884"/>
      <c r="F473" s="884"/>
      <c r="G473" s="13" t="s">
        <v>4</v>
      </c>
      <c r="H473" s="208"/>
      <c r="I473" s="209"/>
      <c r="J473" s="227"/>
      <c r="K473" s="155" t="str">
        <f t="shared" ref="K473:K476" si="366">IF($B$472="","",IF($H$472="TO","TO",IF(H473+I473+J473=0,"",(H473*60+I473+J473/100))))</f>
        <v/>
      </c>
      <c r="L473" s="52" t="str">
        <f>IF(B472="","",AVERAGE(K472:K476))</f>
        <v/>
      </c>
      <c r="M473" s="52" t="str">
        <f>IF(K473="","",ABS(K473-L473))</f>
        <v/>
      </c>
      <c r="N473" s="156" t="str">
        <f>IF(M473="","",RANK(M473,M472:M476))</f>
        <v/>
      </c>
      <c r="O473" s="157" t="str">
        <f t="shared" ref="O473:O476" si="367">IF(K473="","",IF(N473=1,"",K473))</f>
        <v/>
      </c>
      <c r="P473" s="53" t="str">
        <f>IF(B472="","",AVERAGE(O472:O476))</f>
        <v/>
      </c>
      <c r="Q473" s="53" t="str">
        <f>IF(O473="","",ABS(O473-P473))</f>
        <v/>
      </c>
      <c r="R473" s="158" t="str">
        <f>IF(Q473="","",RANK(Q473,Q472:Q476))</f>
        <v/>
      </c>
      <c r="S473" s="159" t="str">
        <f t="shared" ref="S473:S476" si="368">IF(Q473="","",IF(R473=1,"",K473))</f>
        <v/>
      </c>
      <c r="T473" s="54" t="str">
        <f>IF(B472="","",AVERAGE(S472:S476))</f>
        <v/>
      </c>
      <c r="U473" s="54" t="str">
        <f>IF(S473="","",ABS(S473-T473))</f>
        <v/>
      </c>
      <c r="V473" s="160" t="str">
        <f>IF(U473="","",RANK(U473,U472:U476))</f>
        <v/>
      </c>
      <c r="W473" s="161" t="str">
        <f t="shared" ref="W473:W476" si="369">IF(V473="","",IF(V473=1,"",S473))</f>
        <v/>
      </c>
      <c r="X473" s="55" t="str">
        <f>IF(B472="","",AVERAGE(W472:W476))</f>
        <v/>
      </c>
      <c r="Y473" s="162" t="str">
        <f>IF(B472="","",IF(L472&lt;0.5,L473,"NV"))</f>
        <v/>
      </c>
      <c r="Z473" s="803"/>
      <c r="AA473" s="1500"/>
      <c r="AB473" s="803"/>
      <c r="AC473" s="803"/>
      <c r="AD473" s="1019"/>
    </row>
    <row r="474" spans="1:30" x14ac:dyDescent="0.2">
      <c r="A474" s="871"/>
      <c r="B474" s="1497"/>
      <c r="C474" s="1216"/>
      <c r="D474" s="859"/>
      <c r="E474" s="884"/>
      <c r="F474" s="884"/>
      <c r="G474" s="13" t="s">
        <v>8</v>
      </c>
      <c r="H474" s="208"/>
      <c r="I474" s="209"/>
      <c r="J474" s="227"/>
      <c r="K474" s="155" t="str">
        <f t="shared" si="366"/>
        <v/>
      </c>
      <c r="L474" s="52"/>
      <c r="M474" s="52" t="str">
        <f>IF(K474="","",ABS(K474-L473))</f>
        <v/>
      </c>
      <c r="N474" s="156" t="str">
        <f>IF(M474="","",RANK(M474,M472:M476))</f>
        <v/>
      </c>
      <c r="O474" s="157" t="str">
        <f t="shared" si="367"/>
        <v/>
      </c>
      <c r="P474" s="53"/>
      <c r="Q474" s="53" t="str">
        <f>IF(O474="","",ABS(O474-P473))</f>
        <v/>
      </c>
      <c r="R474" s="158" t="str">
        <f>IF(Q474="","",RANK(Q474,Q472:Q476))</f>
        <v/>
      </c>
      <c r="S474" s="159" t="str">
        <f t="shared" si="368"/>
        <v/>
      </c>
      <c r="T474" s="54"/>
      <c r="U474" s="54" t="str">
        <f>IF(S474="","",ABS(S474-T473))</f>
        <v/>
      </c>
      <c r="V474" s="160" t="str">
        <f>IF(U474="","",RANK(U474,U472:U476))</f>
        <v/>
      </c>
      <c r="W474" s="161" t="str">
        <f t="shared" si="369"/>
        <v/>
      </c>
      <c r="X474" s="55"/>
      <c r="Y474" s="162" t="str">
        <f>IF(B472="","",IF(L472&lt;0.5,L473,IF(P472&lt;0.5,P473,"NV")))</f>
        <v/>
      </c>
      <c r="Z474" s="803"/>
      <c r="AA474" s="1500"/>
      <c r="AB474" s="803"/>
      <c r="AC474" s="803"/>
      <c r="AD474" s="1019"/>
    </row>
    <row r="475" spans="1:30" x14ac:dyDescent="0.2">
      <c r="A475" s="871"/>
      <c r="B475" s="1497"/>
      <c r="C475" s="1216"/>
      <c r="D475" s="859"/>
      <c r="E475" s="884"/>
      <c r="F475" s="884"/>
      <c r="G475" s="13" t="s">
        <v>5</v>
      </c>
      <c r="H475" s="208"/>
      <c r="I475" s="209"/>
      <c r="J475" s="227"/>
      <c r="K475" s="155" t="str">
        <f t="shared" si="366"/>
        <v/>
      </c>
      <c r="L475" s="52"/>
      <c r="M475" s="52" t="str">
        <f>IF(K475="","",ABS(K475-L473))</f>
        <v/>
      </c>
      <c r="N475" s="156" t="str">
        <f>IF(M475="","",RANK(M475,M472:M476))</f>
        <v/>
      </c>
      <c r="O475" s="157" t="str">
        <f t="shared" si="367"/>
        <v/>
      </c>
      <c r="P475" s="53"/>
      <c r="Q475" s="53" t="str">
        <f>IF(O475="","",ABS(O475-P473))</f>
        <v/>
      </c>
      <c r="R475" s="158" t="str">
        <f>IF(Q475="","",RANK(Q475,Q472:Q476))</f>
        <v/>
      </c>
      <c r="S475" s="159" t="str">
        <f t="shared" si="368"/>
        <v/>
      </c>
      <c r="T475" s="54"/>
      <c r="U475" s="54" t="str">
        <f>IF(S475="","",ABS(S475-T473))</f>
        <v/>
      </c>
      <c r="V475" s="160" t="str">
        <f>IF(U475="","",RANK(U475,U472:U476))</f>
        <v/>
      </c>
      <c r="W475" s="161" t="str">
        <f t="shared" si="369"/>
        <v/>
      </c>
      <c r="X475" s="55"/>
      <c r="Y475" s="162" t="str">
        <f>IF(B472="","",IF(P472=0,L473,IF(P472&lt;0.5,P473,IF(T472&lt;0.5,T473,"NV"))))</f>
        <v/>
      </c>
      <c r="Z475" s="803"/>
      <c r="AA475" s="1500"/>
      <c r="AB475" s="803"/>
      <c r="AC475" s="803"/>
      <c r="AD475" s="1019"/>
    </row>
    <row r="476" spans="1:30" ht="16" thickBot="1" x14ac:dyDescent="0.25">
      <c r="A476" s="879"/>
      <c r="B476" s="1498"/>
      <c r="C476" s="1217"/>
      <c r="D476" s="1419"/>
      <c r="E476" s="885"/>
      <c r="F476" s="885"/>
      <c r="G476" s="19" t="s">
        <v>6</v>
      </c>
      <c r="H476" s="212"/>
      <c r="I476" s="213"/>
      <c r="J476" s="242"/>
      <c r="K476" s="155" t="str">
        <f t="shared" si="366"/>
        <v/>
      </c>
      <c r="L476" s="56"/>
      <c r="M476" s="56" t="str">
        <f>IF(K476="","",ABS(K476-L473))</f>
        <v/>
      </c>
      <c r="N476" s="164" t="str">
        <f>IF(M476="","",RANK(M476,M472:M476))</f>
        <v/>
      </c>
      <c r="O476" s="165" t="str">
        <f t="shared" si="367"/>
        <v/>
      </c>
      <c r="P476" s="57"/>
      <c r="Q476" s="57" t="str">
        <f>IF(O476="","",ABS(O476-P473))</f>
        <v/>
      </c>
      <c r="R476" s="166" t="str">
        <f>IF(Q476="","",RANK(Q476,Q472:Q476))</f>
        <v/>
      </c>
      <c r="S476" s="167" t="str">
        <f t="shared" si="368"/>
        <v/>
      </c>
      <c r="T476" s="58"/>
      <c r="U476" s="58" t="str">
        <f>IF(S476="","",ABS(S476-T473))</f>
        <v/>
      </c>
      <c r="V476" s="168" t="str">
        <f>IF(U476="","",RANK(U476,U472:U476))</f>
        <v/>
      </c>
      <c r="W476" s="169" t="str">
        <f t="shared" si="369"/>
        <v/>
      </c>
      <c r="X476" s="59"/>
      <c r="Y476" s="170" t="str">
        <f>IF(B472="","",IF(T472&lt;0.5,TRIMMEAN(K472:K476,0.4),IF(X472&lt;0.5,X473,"NV")))</f>
        <v/>
      </c>
      <c r="Z476" s="804"/>
      <c r="AA476" s="1501"/>
      <c r="AB476" s="804"/>
      <c r="AC476" s="804"/>
      <c r="AD476" s="1020"/>
    </row>
    <row r="477" spans="1:30" x14ac:dyDescent="0.2">
      <c r="A477" s="867" t="str">
        <f>IF(B477="","",INDEX('Names And Totals'!$A$9:$A$108,MATCH('Head to Head'!B477,'Names And Totals'!$B$9:$B$108,0)))</f>
        <v/>
      </c>
      <c r="B477" s="1502"/>
      <c r="C477" s="1207" t="str">
        <f>IF(B477="","",INDEX('Names And Totals'!$E$9:$E$108,MATCH('Head to Head'!B477,'Names And Totals'!$B$9:$B$108,0)))</f>
        <v/>
      </c>
      <c r="D477" s="1414" t="str">
        <f>IF(B477="","",IF(AA477="DQ","DQ",IF(AA477="TO","TO",IF(AA477="NV","NV",IF(AA477="","",RANK(AA477,$AA$12:$AA$507,0))))))</f>
        <v/>
      </c>
      <c r="E477" s="861" t="str">
        <f>IF(AB477="","",IF(AD477="DQ","DQ",IF(AB477="TO","TO",IF(Y477="","",RANK(AB477,$AB$12:$AB$507,0)))))</f>
        <v/>
      </c>
      <c r="F477" s="861" t="str">
        <f>IF(AC477="","",IF(AD477="DQ","DQ",IF(AC477="TO","TO",IF(Y477="","",RANK(AC477,$AC$12:$AC$507,0)))))</f>
        <v/>
      </c>
      <c r="G477" s="47" t="s">
        <v>7</v>
      </c>
      <c r="H477" s="243"/>
      <c r="I477" s="240"/>
      <c r="J477" s="244"/>
      <c r="K477" s="193" t="str">
        <f>IF($B$477="","",IF($H$477="TO","TO",IF(H477+I477+J477=0,"",(H477*60+I477+J477/100))))</f>
        <v/>
      </c>
      <c r="L477" s="60" t="str">
        <f>IF(B477="","",MAX(K477:K481)-MIN(K477:K481))</f>
        <v/>
      </c>
      <c r="M477" s="60" t="str">
        <f>IF(K477="","",ABS(K477-L478))</f>
        <v/>
      </c>
      <c r="N477" s="151" t="str">
        <f>IF(M477="","",RANK(M477,M477:M481))</f>
        <v/>
      </c>
      <c r="O477" s="60" t="str">
        <f>IF(K477="","",IF(N477=1,"",K477))</f>
        <v/>
      </c>
      <c r="P477" s="62" t="str">
        <f>IF(B477="","",MAX(O477:O481)-MIN(O477:O481))</f>
        <v/>
      </c>
      <c r="Q477" s="62" t="str">
        <f>IF(O477="","",ABS(O477-P478))</f>
        <v/>
      </c>
      <c r="R477" s="152" t="str">
        <f>IF(Q477="","",RANK(Q477,Q477:Q481))</f>
        <v/>
      </c>
      <c r="S477" s="62" t="str">
        <f>IF(Q477="","",IF(R477=1,"",K477))</f>
        <v/>
      </c>
      <c r="T477" s="63" t="str">
        <f>IF(B477="","",MAX(S477:S481)-MIN(S477:S481))</f>
        <v/>
      </c>
      <c r="U477" s="63" t="str">
        <f>IF(S477="","",ABS(S477-T478))</f>
        <v/>
      </c>
      <c r="V477" s="153" t="str">
        <f>IF(U477="","",RANK(U477,U477:U481))</f>
        <v/>
      </c>
      <c r="W477" s="63" t="str">
        <f>IF(V477="","",IF(V477=1,"",S477))</f>
        <v/>
      </c>
      <c r="X477" s="64" t="str">
        <f>IF(B477="","",MAX(W477:W481)-MIN(W477:W481))</f>
        <v/>
      </c>
      <c r="Y477" s="154" t="str">
        <f>IF(B477="","",K477)</f>
        <v/>
      </c>
      <c r="Z477" s="805" t="str">
        <f>IF(B477="","",IF(AD477="DQ","DQ",IF(K477="TO","TO",IF(K477="","",IF(K478="",Y477,IF(K479="",Y478,IF(K480="",Y479,IF(K481="",Y480,Y481))))))))</f>
        <v/>
      </c>
      <c r="AA477" s="1505" t="str">
        <f>IF(B477="","",IF(AD477="DQ","DQ",IF(Z477="TO","TO",IF(Z477="","",IF(Z477="NV","NV",IF((20-(Z477-$AA$3))&gt;0,(20-(Z477-$AA$3)),0))))))</f>
        <v/>
      </c>
      <c r="AB477" s="805" t="str">
        <f>IF(B477="","",IF(AA477="","",IF(C477="Female","",AA477)))</f>
        <v/>
      </c>
      <c r="AC477" s="805" t="str">
        <f>IF(B477="","",IF(AA477="","",IF(C477="Male","",AA477)))</f>
        <v/>
      </c>
      <c r="AD477" s="847"/>
    </row>
    <row r="478" spans="1:30" x14ac:dyDescent="0.2">
      <c r="A478" s="868"/>
      <c r="B478" s="1503"/>
      <c r="C478" s="1208"/>
      <c r="D478" s="1415"/>
      <c r="E478" s="862"/>
      <c r="F478" s="862"/>
      <c r="G478" s="16" t="s">
        <v>4</v>
      </c>
      <c r="H478" s="210"/>
      <c r="I478" s="211"/>
      <c r="J478" s="231"/>
      <c r="K478" s="171" t="str">
        <f t="shared" ref="K478:K481" si="370">IF($B$477="","",IF($H$477="TO","TO",IF(H478+I478+J478=0,"",(H478*60+I478+J478/100))))</f>
        <v/>
      </c>
      <c r="L478" s="52" t="str">
        <f>IF(B477="","",AVERAGE(K477:K481))</f>
        <v/>
      </c>
      <c r="M478" s="52" t="str">
        <f>IF(K478="","",ABS(K478-L478))</f>
        <v/>
      </c>
      <c r="N478" s="156" t="str">
        <f>IF(M478="","",RANK(M478,M477:M481))</f>
        <v/>
      </c>
      <c r="O478" s="157" t="str">
        <f t="shared" ref="O478:O481" si="371">IF(K478="","",IF(N478=1,"",K478))</f>
        <v/>
      </c>
      <c r="P478" s="53" t="str">
        <f>IF(B477="","",AVERAGE(O477:O481))</f>
        <v/>
      </c>
      <c r="Q478" s="53" t="str">
        <f>IF(O478="","",ABS(O478-P478))</f>
        <v/>
      </c>
      <c r="R478" s="158" t="str">
        <f>IF(Q478="","",RANK(Q478,Q477:Q481))</f>
        <v/>
      </c>
      <c r="S478" s="159" t="str">
        <f t="shared" ref="S478:S481" si="372">IF(Q478="","",IF(R478=1,"",K478))</f>
        <v/>
      </c>
      <c r="T478" s="54" t="str">
        <f>IF(B477="","",AVERAGE(S477:S481))</f>
        <v/>
      </c>
      <c r="U478" s="54" t="str">
        <f>IF(S478="","",ABS(S478-T478))</f>
        <v/>
      </c>
      <c r="V478" s="160" t="str">
        <f>IF(U478="","",RANK(U478,U477:U481))</f>
        <v/>
      </c>
      <c r="W478" s="161" t="str">
        <f t="shared" ref="W478:W481" si="373">IF(V478="","",IF(V478=1,"",S478))</f>
        <v/>
      </c>
      <c r="X478" s="55" t="str">
        <f>IF(B477="","",AVERAGE(W477:W481))</f>
        <v/>
      </c>
      <c r="Y478" s="162" t="str">
        <f>IF(B477="","",IF(L477&lt;0.5,L478,"NV"))</f>
        <v/>
      </c>
      <c r="Z478" s="806"/>
      <c r="AA478" s="1506"/>
      <c r="AB478" s="806"/>
      <c r="AC478" s="806"/>
      <c r="AD478" s="847"/>
    </row>
    <row r="479" spans="1:30" x14ac:dyDescent="0.2">
      <c r="A479" s="868"/>
      <c r="B479" s="1503"/>
      <c r="C479" s="1208"/>
      <c r="D479" s="1415"/>
      <c r="E479" s="862"/>
      <c r="F479" s="862"/>
      <c r="G479" s="16" t="s">
        <v>8</v>
      </c>
      <c r="H479" s="210"/>
      <c r="I479" s="211"/>
      <c r="J479" s="231"/>
      <c r="K479" s="171" t="str">
        <f t="shared" si="370"/>
        <v/>
      </c>
      <c r="L479" s="52"/>
      <c r="M479" s="52" t="str">
        <f>IF(K479="","",ABS(K479-L478))</f>
        <v/>
      </c>
      <c r="N479" s="156" t="str">
        <f>IF(M479="","",RANK(M479,M477:M481))</f>
        <v/>
      </c>
      <c r="O479" s="157" t="str">
        <f t="shared" si="371"/>
        <v/>
      </c>
      <c r="P479" s="53"/>
      <c r="Q479" s="53" t="str">
        <f>IF(O479="","",ABS(O479-P478))</f>
        <v/>
      </c>
      <c r="R479" s="158" t="str">
        <f>IF(Q479="","",RANK(Q479,Q477:Q481))</f>
        <v/>
      </c>
      <c r="S479" s="159" t="str">
        <f t="shared" si="372"/>
        <v/>
      </c>
      <c r="T479" s="54"/>
      <c r="U479" s="54" t="str">
        <f>IF(S479="","",ABS(S479-T478))</f>
        <v/>
      </c>
      <c r="V479" s="160" t="str">
        <f>IF(U479="","",RANK(U479,U477:U481))</f>
        <v/>
      </c>
      <c r="W479" s="161" t="str">
        <f t="shared" si="373"/>
        <v/>
      </c>
      <c r="X479" s="55"/>
      <c r="Y479" s="162" t="str">
        <f>IF(B477="","",IF(L477&lt;0.5,L478,IF(P477&lt;0.5,P478,"NV")))</f>
        <v/>
      </c>
      <c r="Z479" s="806"/>
      <c r="AA479" s="1506"/>
      <c r="AB479" s="806"/>
      <c r="AC479" s="806"/>
      <c r="AD479" s="847"/>
    </row>
    <row r="480" spans="1:30" x14ac:dyDescent="0.2">
      <c r="A480" s="868"/>
      <c r="B480" s="1503"/>
      <c r="C480" s="1208"/>
      <c r="D480" s="1415"/>
      <c r="E480" s="862"/>
      <c r="F480" s="862"/>
      <c r="G480" s="16" t="s">
        <v>5</v>
      </c>
      <c r="H480" s="210"/>
      <c r="I480" s="211"/>
      <c r="J480" s="231"/>
      <c r="K480" s="171" t="str">
        <f t="shared" si="370"/>
        <v/>
      </c>
      <c r="L480" s="52"/>
      <c r="M480" s="52" t="str">
        <f>IF(K480="","",ABS(K480-L478))</f>
        <v/>
      </c>
      <c r="N480" s="156" t="str">
        <f>IF(M480="","",RANK(M480,M477:M481))</f>
        <v/>
      </c>
      <c r="O480" s="157" t="str">
        <f t="shared" si="371"/>
        <v/>
      </c>
      <c r="P480" s="53"/>
      <c r="Q480" s="53" t="str">
        <f>IF(O480="","",ABS(O480-P478))</f>
        <v/>
      </c>
      <c r="R480" s="158" t="str">
        <f>IF(Q480="","",RANK(Q480,Q477:Q481))</f>
        <v/>
      </c>
      <c r="S480" s="159" t="str">
        <f t="shared" si="372"/>
        <v/>
      </c>
      <c r="T480" s="54"/>
      <c r="U480" s="54" t="str">
        <f>IF(S480="","",ABS(S480-T478))</f>
        <v/>
      </c>
      <c r="V480" s="160" t="str">
        <f>IF(U480="","",RANK(U480,U477:U481))</f>
        <v/>
      </c>
      <c r="W480" s="161" t="str">
        <f t="shared" si="373"/>
        <v/>
      </c>
      <c r="X480" s="55"/>
      <c r="Y480" s="162" t="str">
        <f>IF(B477="","",IF(P477=0,L478,IF(P477&lt;0.5,P478,IF(T477&lt;0.5,T478,"NV"))))</f>
        <v/>
      </c>
      <c r="Z480" s="806"/>
      <c r="AA480" s="1506"/>
      <c r="AB480" s="806"/>
      <c r="AC480" s="806"/>
      <c r="AD480" s="847"/>
    </row>
    <row r="481" spans="1:30" ht="16" thickBot="1" x14ac:dyDescent="0.25">
      <c r="A481" s="869"/>
      <c r="B481" s="1504"/>
      <c r="C481" s="1209"/>
      <c r="D481" s="1416"/>
      <c r="E481" s="863"/>
      <c r="F481" s="863"/>
      <c r="G481" s="46" t="s">
        <v>6</v>
      </c>
      <c r="H481" s="245"/>
      <c r="I481" s="246"/>
      <c r="J481" s="247"/>
      <c r="K481" s="194" t="str">
        <f t="shared" si="370"/>
        <v/>
      </c>
      <c r="L481" s="56"/>
      <c r="M481" s="56" t="str">
        <f>IF(K481="","",ABS(K481-L478))</f>
        <v/>
      </c>
      <c r="N481" s="164" t="str">
        <f>IF(M481="","",RANK(M481,M477:M481))</f>
        <v/>
      </c>
      <c r="O481" s="165" t="str">
        <f t="shared" si="371"/>
        <v/>
      </c>
      <c r="P481" s="57"/>
      <c r="Q481" s="57" t="str">
        <f>IF(O481="","",ABS(O481-P478))</f>
        <v/>
      </c>
      <c r="R481" s="166" t="str">
        <f>IF(Q481="","",RANK(Q481,Q477:Q481))</f>
        <v/>
      </c>
      <c r="S481" s="167" t="str">
        <f t="shared" si="372"/>
        <v/>
      </c>
      <c r="T481" s="58"/>
      <c r="U481" s="58" t="str">
        <f>IF(S481="","",ABS(S481-T478))</f>
        <v/>
      </c>
      <c r="V481" s="168" t="str">
        <f>IF(U481="","",RANK(U481,U477:U481))</f>
        <v/>
      </c>
      <c r="W481" s="169" t="str">
        <f t="shared" si="373"/>
        <v/>
      </c>
      <c r="X481" s="59"/>
      <c r="Y481" s="170" t="str">
        <f>IF(B477="","",IF(T477&lt;0.5,TRIMMEAN(K477:K481,0.4),IF(X477&lt;0.5,X478,"NV")))</f>
        <v/>
      </c>
      <c r="Z481" s="807"/>
      <c r="AA481" s="1507"/>
      <c r="AB481" s="807"/>
      <c r="AC481" s="807"/>
      <c r="AD481" s="847"/>
    </row>
    <row r="482" spans="1:30" x14ac:dyDescent="0.2">
      <c r="A482" s="1241" t="str">
        <f>IF(B482="","",INDEX('Names And Totals'!$A$9:$A$108,MATCH('Head to Head'!B482,'Names And Totals'!$B$9:$B$108,0)))</f>
        <v/>
      </c>
      <c r="B482" s="1496"/>
      <c r="C482" s="1215" t="str">
        <f>IF(B482="","",INDEX('Names And Totals'!$E$9:$E$108,MATCH('Head to Head'!B482,'Names And Totals'!$B$9:$B$108,0)))</f>
        <v/>
      </c>
      <c r="D482" s="1431" t="str">
        <f>IF(B482="","",IF(AA482="DQ","DQ",IF(AA482="TO","TO",IF(AA482="NV","NV",IF(AA482="","",RANK(AA482,$AA$12:$AA$507,0))))))</f>
        <v/>
      </c>
      <c r="E482" s="883" t="str">
        <f>IF(AB482="","",IF(AD482="DQ","DQ",IF(AB482="TO","TO",IF(Y482="","",RANK(AB482,$AB$12:$AB$507,0)))))</f>
        <v/>
      </c>
      <c r="F482" s="883" t="str">
        <f>IF(AC482="","",IF(AD482="DQ","DQ",IF(AC482="TO","TO",IF(Y482="","",RANK(AC482,$AC$12:$AC$507,0)))))</f>
        <v/>
      </c>
      <c r="G482" s="18" t="s">
        <v>7</v>
      </c>
      <c r="H482" s="235"/>
      <c r="I482" s="241"/>
      <c r="J482" s="236"/>
      <c r="K482" s="150" t="str">
        <f>IF($B$482="","",IF($H$482="TO","TO",IF(H482+I482+J482=0,"",(H482*60+I482+J482/100))))</f>
        <v/>
      </c>
      <c r="L482" s="60" t="str">
        <f>IF(B482="","",MAX(K482:K486)-MIN(K482:K486))</f>
        <v/>
      </c>
      <c r="M482" s="60" t="str">
        <f>IF(K482="","",ABS(K482-L483))</f>
        <v/>
      </c>
      <c r="N482" s="151" t="str">
        <f>IF(M482="","",RANK(M482,M482:M486))</f>
        <v/>
      </c>
      <c r="O482" s="60" t="str">
        <f>IF(K482="","",IF(N482=1,"",K482))</f>
        <v/>
      </c>
      <c r="P482" s="62" t="str">
        <f>IF(B482="","",MAX(O482:O486)-MIN(O482:O486))</f>
        <v/>
      </c>
      <c r="Q482" s="62" t="str">
        <f>IF(O482="","",ABS(O482-P483))</f>
        <v/>
      </c>
      <c r="R482" s="152" t="str">
        <f>IF(Q482="","",RANK(Q482,Q482:Q486))</f>
        <v/>
      </c>
      <c r="S482" s="62" t="str">
        <f>IF(Q482="","",IF(R482=1,"",K482))</f>
        <v/>
      </c>
      <c r="T482" s="63" t="str">
        <f>IF(B482="","",MAX(S482:S486)-MIN(S482:S486))</f>
        <v/>
      </c>
      <c r="U482" s="63" t="str">
        <f>IF(S482="","",ABS(S482-T483))</f>
        <v/>
      </c>
      <c r="V482" s="153" t="str">
        <f>IF(U482="","",RANK(U482,U482:U486))</f>
        <v/>
      </c>
      <c r="W482" s="63" t="str">
        <f>IF(V482="","",IF(V482=1,"",S482))</f>
        <v/>
      </c>
      <c r="X482" s="64" t="str">
        <f>IF(B482="","",MAX(W482:W486)-MIN(W482:W486))</f>
        <v/>
      </c>
      <c r="Y482" s="154" t="str">
        <f>IF(B482="","",K482)</f>
        <v/>
      </c>
      <c r="Z482" s="802" t="str">
        <f>IF(B482="","",IF(AD482="DQ","DQ",IF(K482="TO","TO",IF(K482="","",IF(K483="",Y482,IF(K484="",Y483,IF(K485="",Y484,IF(K486="",Y485,Y486))))))))</f>
        <v/>
      </c>
      <c r="AA482" s="1499" t="str">
        <f>IF(B482="","",IF(AD482="DQ","DQ",IF(Z482="TO","TO",IF(Z482="","",IF(Z482="NV","NV",IF((20-(Z482-$AA$3))&gt;0,(20-(Z482-$AA$3)),0))))))</f>
        <v/>
      </c>
      <c r="AB482" s="802" t="str">
        <f>IF(B482="","",IF(AA482="","",IF(C482="Female","",AA482)))</f>
        <v/>
      </c>
      <c r="AC482" s="802" t="str">
        <f>IF(B482="","",IF(AA482="","",IF(C482="Male","",AA482)))</f>
        <v/>
      </c>
      <c r="AD482" s="1018"/>
    </row>
    <row r="483" spans="1:30" x14ac:dyDescent="0.2">
      <c r="A483" s="871"/>
      <c r="B483" s="1497"/>
      <c r="C483" s="1216"/>
      <c r="D483" s="859"/>
      <c r="E483" s="884"/>
      <c r="F483" s="884"/>
      <c r="G483" s="13" t="s">
        <v>4</v>
      </c>
      <c r="H483" s="208"/>
      <c r="I483" s="209"/>
      <c r="J483" s="227"/>
      <c r="K483" s="155" t="str">
        <f t="shared" ref="K483:K486" si="374">IF($B$482="","",IF($H$482="TO","TO",IF(H483+I483+J483=0,"",(H483*60+I483+J483/100))))</f>
        <v/>
      </c>
      <c r="L483" s="52" t="str">
        <f>IF(B482="","",AVERAGE(K482:K486))</f>
        <v/>
      </c>
      <c r="M483" s="52" t="str">
        <f>IF(K483="","",ABS(K483-L483))</f>
        <v/>
      </c>
      <c r="N483" s="156" t="str">
        <f>IF(M483="","",RANK(M483,M482:M486))</f>
        <v/>
      </c>
      <c r="O483" s="157" t="str">
        <f t="shared" ref="O483:O486" si="375">IF(K483="","",IF(N483=1,"",K483))</f>
        <v/>
      </c>
      <c r="P483" s="53" t="str">
        <f>IF(B482="","",AVERAGE(O482:O486))</f>
        <v/>
      </c>
      <c r="Q483" s="53" t="str">
        <f>IF(O483="","",ABS(O483-P483))</f>
        <v/>
      </c>
      <c r="R483" s="158" t="str">
        <f>IF(Q483="","",RANK(Q483,Q482:Q486))</f>
        <v/>
      </c>
      <c r="S483" s="159" t="str">
        <f t="shared" ref="S483:S486" si="376">IF(Q483="","",IF(R483=1,"",K483))</f>
        <v/>
      </c>
      <c r="T483" s="54" t="str">
        <f>IF(B482="","",AVERAGE(S482:S486))</f>
        <v/>
      </c>
      <c r="U483" s="54" t="str">
        <f>IF(S483="","",ABS(S483-T483))</f>
        <v/>
      </c>
      <c r="V483" s="160" t="str">
        <f>IF(U483="","",RANK(U483,U482:U486))</f>
        <v/>
      </c>
      <c r="W483" s="161" t="str">
        <f t="shared" ref="W483:W486" si="377">IF(V483="","",IF(V483=1,"",S483))</f>
        <v/>
      </c>
      <c r="X483" s="55" t="str">
        <f>IF(B482="","",AVERAGE(W482:W486))</f>
        <v/>
      </c>
      <c r="Y483" s="162" t="str">
        <f>IF(B482="","",IF(L482&lt;0.5,L483,"NV"))</f>
        <v/>
      </c>
      <c r="Z483" s="803"/>
      <c r="AA483" s="1500"/>
      <c r="AB483" s="803"/>
      <c r="AC483" s="803"/>
      <c r="AD483" s="1019"/>
    </row>
    <row r="484" spans="1:30" x14ac:dyDescent="0.2">
      <c r="A484" s="871"/>
      <c r="B484" s="1497"/>
      <c r="C484" s="1216"/>
      <c r="D484" s="859"/>
      <c r="E484" s="884"/>
      <c r="F484" s="884"/>
      <c r="G484" s="13" t="s">
        <v>8</v>
      </c>
      <c r="H484" s="208"/>
      <c r="I484" s="209"/>
      <c r="J484" s="227"/>
      <c r="K484" s="155" t="str">
        <f t="shared" si="374"/>
        <v/>
      </c>
      <c r="L484" s="52"/>
      <c r="M484" s="52" t="str">
        <f>IF(K484="","",ABS(K484-L483))</f>
        <v/>
      </c>
      <c r="N484" s="156" t="str">
        <f>IF(M484="","",RANK(M484,M482:M486))</f>
        <v/>
      </c>
      <c r="O484" s="157" t="str">
        <f t="shared" si="375"/>
        <v/>
      </c>
      <c r="P484" s="53"/>
      <c r="Q484" s="53" t="str">
        <f>IF(O484="","",ABS(O484-P483))</f>
        <v/>
      </c>
      <c r="R484" s="158" t="str">
        <f>IF(Q484="","",RANK(Q484,Q482:Q486))</f>
        <v/>
      </c>
      <c r="S484" s="159" t="str">
        <f t="shared" si="376"/>
        <v/>
      </c>
      <c r="T484" s="54"/>
      <c r="U484" s="54" t="str">
        <f>IF(S484="","",ABS(S484-T483))</f>
        <v/>
      </c>
      <c r="V484" s="160" t="str">
        <f>IF(U484="","",RANK(U484,U482:U486))</f>
        <v/>
      </c>
      <c r="W484" s="161" t="str">
        <f t="shared" si="377"/>
        <v/>
      </c>
      <c r="X484" s="55"/>
      <c r="Y484" s="162" t="str">
        <f>IF(B482="","",IF(L482&lt;0.5,L483,IF(P482&lt;0.5,P483,"NV")))</f>
        <v/>
      </c>
      <c r="Z484" s="803"/>
      <c r="AA484" s="1500"/>
      <c r="AB484" s="803"/>
      <c r="AC484" s="803"/>
      <c r="AD484" s="1019"/>
    </row>
    <row r="485" spans="1:30" x14ac:dyDescent="0.2">
      <c r="A485" s="871"/>
      <c r="B485" s="1497"/>
      <c r="C485" s="1216"/>
      <c r="D485" s="859"/>
      <c r="E485" s="884"/>
      <c r="F485" s="884"/>
      <c r="G485" s="13" t="s">
        <v>5</v>
      </c>
      <c r="H485" s="208"/>
      <c r="I485" s="209"/>
      <c r="J485" s="227"/>
      <c r="K485" s="155" t="str">
        <f t="shared" si="374"/>
        <v/>
      </c>
      <c r="L485" s="52"/>
      <c r="M485" s="52" t="str">
        <f>IF(K485="","",ABS(K485-L483))</f>
        <v/>
      </c>
      <c r="N485" s="156" t="str">
        <f>IF(M485="","",RANK(M485,M482:M486))</f>
        <v/>
      </c>
      <c r="O485" s="157" t="str">
        <f t="shared" si="375"/>
        <v/>
      </c>
      <c r="P485" s="53"/>
      <c r="Q485" s="53" t="str">
        <f>IF(O485="","",ABS(O485-P483))</f>
        <v/>
      </c>
      <c r="R485" s="158" t="str">
        <f>IF(Q485="","",RANK(Q485,Q482:Q486))</f>
        <v/>
      </c>
      <c r="S485" s="159" t="str">
        <f t="shared" si="376"/>
        <v/>
      </c>
      <c r="T485" s="54"/>
      <c r="U485" s="54" t="str">
        <f>IF(S485="","",ABS(S485-T483))</f>
        <v/>
      </c>
      <c r="V485" s="160" t="str">
        <f>IF(U485="","",RANK(U485,U482:U486))</f>
        <v/>
      </c>
      <c r="W485" s="161" t="str">
        <f t="shared" si="377"/>
        <v/>
      </c>
      <c r="X485" s="55"/>
      <c r="Y485" s="162" t="str">
        <f>IF(B482="","",IF(P482=0,L483,IF(P482&lt;0.5,P483,IF(T482&lt;0.5,T483,"NV"))))</f>
        <v/>
      </c>
      <c r="Z485" s="803"/>
      <c r="AA485" s="1500"/>
      <c r="AB485" s="803"/>
      <c r="AC485" s="803"/>
      <c r="AD485" s="1019"/>
    </row>
    <row r="486" spans="1:30" ht="16" thickBot="1" x14ac:dyDescent="0.25">
      <c r="A486" s="879"/>
      <c r="B486" s="1498"/>
      <c r="C486" s="1217"/>
      <c r="D486" s="1419"/>
      <c r="E486" s="885"/>
      <c r="F486" s="885"/>
      <c r="G486" s="19" t="s">
        <v>6</v>
      </c>
      <c r="H486" s="212"/>
      <c r="I486" s="213"/>
      <c r="J486" s="242"/>
      <c r="K486" s="163" t="str">
        <f t="shared" si="374"/>
        <v/>
      </c>
      <c r="L486" s="56"/>
      <c r="M486" s="56" t="str">
        <f>IF(K486="","",ABS(K486-L483))</f>
        <v/>
      </c>
      <c r="N486" s="164" t="str">
        <f>IF(M486="","",RANK(M486,M482:M486))</f>
        <v/>
      </c>
      <c r="O486" s="165" t="str">
        <f t="shared" si="375"/>
        <v/>
      </c>
      <c r="P486" s="57"/>
      <c r="Q486" s="57" t="str">
        <f>IF(O486="","",ABS(O486-P483))</f>
        <v/>
      </c>
      <c r="R486" s="166" t="str">
        <f>IF(Q486="","",RANK(Q486,Q482:Q486))</f>
        <v/>
      </c>
      <c r="S486" s="167" t="str">
        <f t="shared" si="376"/>
        <v/>
      </c>
      <c r="T486" s="58"/>
      <c r="U486" s="58" t="str">
        <f>IF(S486="","",ABS(S486-T483))</f>
        <v/>
      </c>
      <c r="V486" s="168" t="str">
        <f>IF(U486="","",RANK(U486,U482:U486))</f>
        <v/>
      </c>
      <c r="W486" s="169" t="str">
        <f t="shared" si="377"/>
        <v/>
      </c>
      <c r="X486" s="59"/>
      <c r="Y486" s="170" t="str">
        <f>IF(B482="","",IF(T482&lt;0.5,TRIMMEAN(K482:K486,0.4),IF(X482&lt;0.5,X483,"NV")))</f>
        <v/>
      </c>
      <c r="Z486" s="804"/>
      <c r="AA486" s="1501"/>
      <c r="AB486" s="804"/>
      <c r="AC486" s="804"/>
      <c r="AD486" s="1020"/>
    </row>
    <row r="487" spans="1:30" x14ac:dyDescent="0.2">
      <c r="A487" s="867" t="str">
        <f>IF(B487="","",INDEX('Names And Totals'!$A$9:$A$108,MATCH('Head to Head'!B487,'Names And Totals'!$B$9:$B$108,0)))</f>
        <v/>
      </c>
      <c r="B487" s="1502"/>
      <c r="C487" s="1207" t="str">
        <f>IF(B487="","",INDEX('Names And Totals'!$E$9:$E$108,MATCH('Head to Head'!B487,'Names And Totals'!$B$9:$B$108,0)))</f>
        <v/>
      </c>
      <c r="D487" s="1414" t="str">
        <f>IF(B487="","",IF(AA487="DQ","DQ",IF(AA487="TO","TO",IF(AA487="NV","NV",IF(AA487="","",RANK(AA487,$AA$12:$AA$507,0))))))</f>
        <v/>
      </c>
      <c r="E487" s="861" t="str">
        <f>IF(AB487="","",IF(AD487="DQ","DQ",IF(AB487="TO","TO",IF(Y487="","",RANK(AB487,$AB$12:$AB$507,0)))))</f>
        <v/>
      </c>
      <c r="F487" s="861" t="str">
        <f>IF(AC487="","",IF(AD487="DQ","DQ",IF(AC487="TO","TO",IF(Y487="","",RANK(AC487,$AC$12:$AC$507,0)))))</f>
        <v/>
      </c>
      <c r="G487" s="47" t="s">
        <v>7</v>
      </c>
      <c r="H487" s="243"/>
      <c r="I487" s="240"/>
      <c r="J487" s="244"/>
      <c r="K487" s="193" t="str">
        <f>IF($B$487="","",IF($H$487="TO","TO",IF(H487+I487+J487=0,"",(H487*60+I487+J487/100))))</f>
        <v/>
      </c>
      <c r="L487" s="60" t="str">
        <f>IF(B487="","",MAX(K487:K491)-MIN(K487:K491))</f>
        <v/>
      </c>
      <c r="M487" s="60" t="str">
        <f>IF(K487="","",ABS(K487-L488))</f>
        <v/>
      </c>
      <c r="N487" s="151" t="str">
        <f>IF(M487="","",RANK(M487,M487:M491))</f>
        <v/>
      </c>
      <c r="O487" s="60" t="str">
        <f>IF(K487="","",IF(N487=1,"",K487))</f>
        <v/>
      </c>
      <c r="P487" s="62" t="str">
        <f>IF(B487="","",MAX(O487:O491)-MIN(O487:O491))</f>
        <v/>
      </c>
      <c r="Q487" s="62" t="str">
        <f>IF(O487="","",ABS(O487-P488))</f>
        <v/>
      </c>
      <c r="R487" s="152" t="str">
        <f>IF(Q487="","",RANK(Q487,Q487:Q491))</f>
        <v/>
      </c>
      <c r="S487" s="62" t="str">
        <f>IF(Q487="","",IF(R487=1,"",K487))</f>
        <v/>
      </c>
      <c r="T487" s="63" t="str">
        <f>IF(B487="","",MAX(S487:S491)-MIN(S487:S491))</f>
        <v/>
      </c>
      <c r="U487" s="63" t="str">
        <f>IF(S487="","",ABS(S487-T488))</f>
        <v/>
      </c>
      <c r="V487" s="153" t="str">
        <f>IF(U487="","",RANK(U487,U487:U491))</f>
        <v/>
      </c>
      <c r="W487" s="63" t="str">
        <f>IF(V487="","",IF(V487=1,"",S487))</f>
        <v/>
      </c>
      <c r="X487" s="64" t="str">
        <f>IF(B487="","",MAX(W487:W491)-MIN(W487:W491))</f>
        <v/>
      </c>
      <c r="Y487" s="154" t="str">
        <f>IF(B487="","",K487)</f>
        <v/>
      </c>
      <c r="Z487" s="805" t="str">
        <f>IF(B487="","",IF(AD487="DQ","DQ",IF(K487="TO","TO",IF(K487="","",IF(K488="",Y487,IF(K489="",Y488,IF(K490="",Y489,IF(K491="",Y490,Y491))))))))</f>
        <v/>
      </c>
      <c r="AA487" s="1505" t="str">
        <f>IF(B487="","",IF(AD487="DQ","DQ",IF(Z487="TO","TO",IF(Z487="","",IF(Z487="NV","NV",IF((20-(Z487-$AA$3))&gt;0,(20-(Z487-$AA$3)),0))))))</f>
        <v/>
      </c>
      <c r="AB487" s="805" t="str">
        <f>IF(B487="","",IF(AA487="","",IF(C487="Female","",AA487)))</f>
        <v/>
      </c>
      <c r="AC487" s="805" t="str">
        <f>IF(B487="","",IF(AA487="","",IF(C487="Male","",AA487)))</f>
        <v/>
      </c>
      <c r="AD487" s="847"/>
    </row>
    <row r="488" spans="1:30" x14ac:dyDescent="0.2">
      <c r="A488" s="868"/>
      <c r="B488" s="1503"/>
      <c r="C488" s="1208"/>
      <c r="D488" s="1415"/>
      <c r="E488" s="862"/>
      <c r="F488" s="862"/>
      <c r="G488" s="16" t="s">
        <v>4</v>
      </c>
      <c r="H488" s="210"/>
      <c r="I488" s="211"/>
      <c r="J488" s="231"/>
      <c r="K488" s="171" t="str">
        <f t="shared" ref="K488:K491" si="378">IF($B$487="","",IF($H$487="TO","TO",IF(H488+I488+J488=0,"",(H488*60+I488+J488/100))))</f>
        <v/>
      </c>
      <c r="L488" s="52" t="str">
        <f>IF(B487="","",AVERAGE(K487:K491))</f>
        <v/>
      </c>
      <c r="M488" s="52" t="str">
        <f>IF(K488="","",ABS(K488-L488))</f>
        <v/>
      </c>
      <c r="N488" s="156" t="str">
        <f>IF(M488="","",RANK(M488,M487:M491))</f>
        <v/>
      </c>
      <c r="O488" s="157" t="str">
        <f t="shared" ref="O488:O491" si="379">IF(K488="","",IF(N488=1,"",K488))</f>
        <v/>
      </c>
      <c r="P488" s="53" t="str">
        <f>IF(B487="","",AVERAGE(O487:O491))</f>
        <v/>
      </c>
      <c r="Q488" s="53" t="str">
        <f>IF(O488="","",ABS(O488-P488))</f>
        <v/>
      </c>
      <c r="R488" s="158" t="str">
        <f>IF(Q488="","",RANK(Q488,Q487:Q491))</f>
        <v/>
      </c>
      <c r="S488" s="159" t="str">
        <f t="shared" ref="S488:S491" si="380">IF(Q488="","",IF(R488=1,"",K488))</f>
        <v/>
      </c>
      <c r="T488" s="54" t="str">
        <f>IF(B487="","",AVERAGE(S487:S491))</f>
        <v/>
      </c>
      <c r="U488" s="54" t="str">
        <f>IF(S488="","",ABS(S488-T488))</f>
        <v/>
      </c>
      <c r="V488" s="160" t="str">
        <f>IF(U488="","",RANK(U488,U487:U491))</f>
        <v/>
      </c>
      <c r="W488" s="161" t="str">
        <f t="shared" ref="W488:W491" si="381">IF(V488="","",IF(V488=1,"",S488))</f>
        <v/>
      </c>
      <c r="X488" s="55" t="str">
        <f>IF(B487="","",AVERAGE(W487:W491))</f>
        <v/>
      </c>
      <c r="Y488" s="162" t="str">
        <f>IF(B487="","",IF(L487&lt;0.5,L488,"NV"))</f>
        <v/>
      </c>
      <c r="Z488" s="806"/>
      <c r="AA488" s="1506"/>
      <c r="AB488" s="806"/>
      <c r="AC488" s="806"/>
      <c r="AD488" s="847"/>
    </row>
    <row r="489" spans="1:30" x14ac:dyDescent="0.2">
      <c r="A489" s="868"/>
      <c r="B489" s="1503"/>
      <c r="C489" s="1208"/>
      <c r="D489" s="1415"/>
      <c r="E489" s="862"/>
      <c r="F489" s="862"/>
      <c r="G489" s="16" t="s">
        <v>8</v>
      </c>
      <c r="H489" s="210"/>
      <c r="I489" s="211"/>
      <c r="J489" s="231"/>
      <c r="K489" s="171" t="str">
        <f t="shared" si="378"/>
        <v/>
      </c>
      <c r="L489" s="52"/>
      <c r="M489" s="52" t="str">
        <f>IF(K489="","",ABS(K489-L488))</f>
        <v/>
      </c>
      <c r="N489" s="156" t="str">
        <f>IF(M489="","",RANK(M489,M487:M491))</f>
        <v/>
      </c>
      <c r="O489" s="157" t="str">
        <f t="shared" si="379"/>
        <v/>
      </c>
      <c r="P489" s="53"/>
      <c r="Q489" s="53" t="str">
        <f>IF(O489="","",ABS(O489-P488))</f>
        <v/>
      </c>
      <c r="R489" s="158" t="str">
        <f>IF(Q489="","",RANK(Q489,Q487:Q491))</f>
        <v/>
      </c>
      <c r="S489" s="159" t="str">
        <f t="shared" si="380"/>
        <v/>
      </c>
      <c r="T489" s="54"/>
      <c r="U489" s="54" t="str">
        <f>IF(S489="","",ABS(S489-T488))</f>
        <v/>
      </c>
      <c r="V489" s="160" t="str">
        <f>IF(U489="","",RANK(U489,U487:U491))</f>
        <v/>
      </c>
      <c r="W489" s="161" t="str">
        <f t="shared" si="381"/>
        <v/>
      </c>
      <c r="X489" s="55"/>
      <c r="Y489" s="162" t="str">
        <f>IF(B487="","",IF(L487&lt;0.5,L488,IF(P487&lt;0.5,P488,"NV")))</f>
        <v/>
      </c>
      <c r="Z489" s="806"/>
      <c r="AA489" s="1506"/>
      <c r="AB489" s="806"/>
      <c r="AC489" s="806"/>
      <c r="AD489" s="847"/>
    </row>
    <row r="490" spans="1:30" x14ac:dyDescent="0.2">
      <c r="A490" s="868"/>
      <c r="B490" s="1503"/>
      <c r="C490" s="1208"/>
      <c r="D490" s="1415"/>
      <c r="E490" s="862"/>
      <c r="F490" s="862"/>
      <c r="G490" s="16" t="s">
        <v>5</v>
      </c>
      <c r="H490" s="210"/>
      <c r="I490" s="211"/>
      <c r="J490" s="231"/>
      <c r="K490" s="171" t="str">
        <f t="shared" si="378"/>
        <v/>
      </c>
      <c r="L490" s="52"/>
      <c r="M490" s="52" t="str">
        <f>IF(K490="","",ABS(K490-L488))</f>
        <v/>
      </c>
      <c r="N490" s="156" t="str">
        <f>IF(M490="","",RANK(M490,M487:M491))</f>
        <v/>
      </c>
      <c r="O490" s="157" t="str">
        <f t="shared" si="379"/>
        <v/>
      </c>
      <c r="P490" s="53"/>
      <c r="Q490" s="53" t="str">
        <f>IF(O490="","",ABS(O490-P488))</f>
        <v/>
      </c>
      <c r="R490" s="158" t="str">
        <f>IF(Q490="","",RANK(Q490,Q487:Q491))</f>
        <v/>
      </c>
      <c r="S490" s="159" t="str">
        <f t="shared" si="380"/>
        <v/>
      </c>
      <c r="T490" s="54"/>
      <c r="U490" s="54" t="str">
        <f>IF(S490="","",ABS(S490-T488))</f>
        <v/>
      </c>
      <c r="V490" s="160" t="str">
        <f>IF(U490="","",RANK(U490,U487:U491))</f>
        <v/>
      </c>
      <c r="W490" s="161" t="str">
        <f t="shared" si="381"/>
        <v/>
      </c>
      <c r="X490" s="55"/>
      <c r="Y490" s="162" t="str">
        <f>IF(B487="","",IF(P487=0,L488,IF(P487&lt;0.5,P488,IF(T487&lt;0.5,T488,"NV"))))</f>
        <v/>
      </c>
      <c r="Z490" s="806"/>
      <c r="AA490" s="1506"/>
      <c r="AB490" s="806"/>
      <c r="AC490" s="806"/>
      <c r="AD490" s="847"/>
    </row>
    <row r="491" spans="1:30" ht="16" thickBot="1" x14ac:dyDescent="0.25">
      <c r="A491" s="869"/>
      <c r="B491" s="1504"/>
      <c r="C491" s="1209"/>
      <c r="D491" s="1416"/>
      <c r="E491" s="863"/>
      <c r="F491" s="863"/>
      <c r="G491" s="46" t="s">
        <v>6</v>
      </c>
      <c r="H491" s="245"/>
      <c r="I491" s="246"/>
      <c r="J491" s="247"/>
      <c r="K491" s="194" t="str">
        <f t="shared" si="378"/>
        <v/>
      </c>
      <c r="L491" s="56"/>
      <c r="M491" s="56" t="str">
        <f>IF(K491="","",ABS(K491-L488))</f>
        <v/>
      </c>
      <c r="N491" s="164" t="str">
        <f>IF(M491="","",RANK(M491,M487:M491))</f>
        <v/>
      </c>
      <c r="O491" s="165" t="str">
        <f t="shared" si="379"/>
        <v/>
      </c>
      <c r="P491" s="57"/>
      <c r="Q491" s="57" t="str">
        <f>IF(O491="","",ABS(O491-P488))</f>
        <v/>
      </c>
      <c r="R491" s="166" t="str">
        <f>IF(Q491="","",RANK(Q491,Q487:Q491))</f>
        <v/>
      </c>
      <c r="S491" s="167" t="str">
        <f t="shared" si="380"/>
        <v/>
      </c>
      <c r="T491" s="58"/>
      <c r="U491" s="58" t="str">
        <f>IF(S491="","",ABS(S491-T488))</f>
        <v/>
      </c>
      <c r="V491" s="168" t="str">
        <f>IF(U491="","",RANK(U491,U487:U491))</f>
        <v/>
      </c>
      <c r="W491" s="169" t="str">
        <f t="shared" si="381"/>
        <v/>
      </c>
      <c r="X491" s="59"/>
      <c r="Y491" s="170" t="str">
        <f>IF(B487="","",IF(T487&lt;0.5,TRIMMEAN(K487:K491,0.4),IF(X487&lt;0.5,X488,"NV")))</f>
        <v/>
      </c>
      <c r="Z491" s="807"/>
      <c r="AA491" s="1507"/>
      <c r="AB491" s="807"/>
      <c r="AC491" s="807"/>
      <c r="AD491" s="847"/>
    </row>
    <row r="492" spans="1:30" x14ac:dyDescent="0.2">
      <c r="A492" s="1241" t="str">
        <f>IF(B492="","",INDEX('Names And Totals'!$A$9:$A$108,MATCH('Head to Head'!B492,'Names And Totals'!$B$9:$B$108,0)))</f>
        <v/>
      </c>
      <c r="B492" s="1496"/>
      <c r="C492" s="1215" t="str">
        <f>IF(B492="","",INDEX('Names And Totals'!$E$9:$E$108,MATCH('Head to Head'!B492,'Names And Totals'!$B$9:$B$108,0)))</f>
        <v/>
      </c>
      <c r="D492" s="1431" t="str">
        <f>IF(B492="","",IF(AA492="DQ","DQ",IF(AA492="TO","TO",IF(AA492="NV","NV",IF(AA492="","",RANK(AA492,$AA$12:$AA$507,0))))))</f>
        <v/>
      </c>
      <c r="E492" s="883" t="str">
        <f>IF(AB492="","",IF(AD492="DQ","DQ",IF(AB492="TO","TO",IF(Y492="","",RANK(AB492,$AB$12:$AB$507,0)))))</f>
        <v/>
      </c>
      <c r="F492" s="883" t="str">
        <f>IF(AC492="","",IF(AD492="DQ","DQ",IF(AC492="TO","TO",IF(Y492="","",RANK(AC492,$AC$12:$AC$507,0)))))</f>
        <v/>
      </c>
      <c r="G492" s="18" t="s">
        <v>7</v>
      </c>
      <c r="H492" s="235"/>
      <c r="I492" s="241"/>
      <c r="J492" s="236"/>
      <c r="K492" s="150" t="str">
        <f>IF($B$492="","",IF($H$492="TO","TO",IF(H492+I492+J492=0,"",(H492*60+I492+J492/100))))</f>
        <v/>
      </c>
      <c r="L492" s="60" t="str">
        <f>IF(B492="","",MAX(K492:K496)-MIN(K492:K496))</f>
        <v/>
      </c>
      <c r="M492" s="60" t="str">
        <f>IF(K492="","",ABS(K492-L493))</f>
        <v/>
      </c>
      <c r="N492" s="151" t="str">
        <f>IF(M492="","",RANK(M492,M492:M496))</f>
        <v/>
      </c>
      <c r="O492" s="60" t="str">
        <f>IF(K492="","",IF(N492=1,"",K492))</f>
        <v/>
      </c>
      <c r="P492" s="62" t="str">
        <f>IF(B492="","",MAX(O492:O496)-MIN(O492:O496))</f>
        <v/>
      </c>
      <c r="Q492" s="62" t="str">
        <f>IF(O492="","",ABS(O492-P493))</f>
        <v/>
      </c>
      <c r="R492" s="152" t="str">
        <f>IF(Q492="","",RANK(Q492,Q492:Q496))</f>
        <v/>
      </c>
      <c r="S492" s="62" t="str">
        <f>IF(Q492="","",IF(R492=1,"",K492))</f>
        <v/>
      </c>
      <c r="T492" s="63" t="str">
        <f>IF(B492="","",MAX(S492:S496)-MIN(S492:S496))</f>
        <v/>
      </c>
      <c r="U492" s="63" t="str">
        <f>IF(S492="","",ABS(S492-T493))</f>
        <v/>
      </c>
      <c r="V492" s="153" t="str">
        <f>IF(U492="","",RANK(U492,U492:U496))</f>
        <v/>
      </c>
      <c r="W492" s="63" t="str">
        <f>IF(V492="","",IF(V492=1,"",S492))</f>
        <v/>
      </c>
      <c r="X492" s="64" t="str">
        <f>IF(B492="","",MAX(W492:W496)-MIN(W492:W496))</f>
        <v/>
      </c>
      <c r="Y492" s="154" t="str">
        <f>IF(B492="","",K492)</f>
        <v/>
      </c>
      <c r="Z492" s="802" t="str">
        <f>IF(B492="","",IF(AD492="DQ","DQ",IF(K492="TO","TO",IF(K492="","",IF(K493="",Y492,IF(K494="",Y493,IF(K495="",Y494,IF(K496="",Y495,Y496))))))))</f>
        <v/>
      </c>
      <c r="AA492" s="1499" t="str">
        <f>IF(B492="","",IF(AD492="DQ","DQ",IF(Z492="TO","TO",IF(Z492="","",IF(Z492="NV","NV",IF((20-(Z492-$AA$3))&gt;0,(20-(Z492-$AA$3)),0))))))</f>
        <v/>
      </c>
      <c r="AB492" s="802" t="str">
        <f>IF(B492="","",IF(AA492="","",IF(C492="Female","",AA492)))</f>
        <v/>
      </c>
      <c r="AC492" s="802" t="str">
        <f>IF(B492="","",IF(AA492="","",IF(C492="Male","",AA492)))</f>
        <v/>
      </c>
      <c r="AD492" s="1018"/>
    </row>
    <row r="493" spans="1:30" x14ac:dyDescent="0.2">
      <c r="A493" s="871"/>
      <c r="B493" s="1497"/>
      <c r="C493" s="1216"/>
      <c r="D493" s="859"/>
      <c r="E493" s="884"/>
      <c r="F493" s="884"/>
      <c r="G493" s="13" t="s">
        <v>4</v>
      </c>
      <c r="H493" s="208"/>
      <c r="I493" s="209"/>
      <c r="J493" s="227"/>
      <c r="K493" s="155" t="str">
        <f t="shared" ref="K493:K496" si="382">IF($B$492="","",IF($H$492="TO","TO",IF(H493+I493+J493=0,"",(H493*60+I493+J493/100))))</f>
        <v/>
      </c>
      <c r="L493" s="52" t="str">
        <f>IF(B492="","",AVERAGE(K492:K496))</f>
        <v/>
      </c>
      <c r="M493" s="52" t="str">
        <f>IF(K493="","",ABS(K493-L493))</f>
        <v/>
      </c>
      <c r="N493" s="156" t="str">
        <f>IF(M493="","",RANK(M493,M492:M496))</f>
        <v/>
      </c>
      <c r="O493" s="157" t="str">
        <f t="shared" ref="O493:O496" si="383">IF(K493="","",IF(N493=1,"",K493))</f>
        <v/>
      </c>
      <c r="P493" s="53" t="str">
        <f>IF(B492="","",AVERAGE(O492:O496))</f>
        <v/>
      </c>
      <c r="Q493" s="53" t="str">
        <f>IF(O493="","",ABS(O493-P493))</f>
        <v/>
      </c>
      <c r="R493" s="158" t="str">
        <f>IF(Q493="","",RANK(Q493,Q492:Q496))</f>
        <v/>
      </c>
      <c r="S493" s="159" t="str">
        <f t="shared" ref="S493:S496" si="384">IF(Q493="","",IF(R493=1,"",K493))</f>
        <v/>
      </c>
      <c r="T493" s="54" t="str">
        <f>IF(B492="","",AVERAGE(S492:S496))</f>
        <v/>
      </c>
      <c r="U493" s="54" t="str">
        <f>IF(S493="","",ABS(S493-T493))</f>
        <v/>
      </c>
      <c r="V493" s="160" t="str">
        <f>IF(U493="","",RANK(U493,U492:U496))</f>
        <v/>
      </c>
      <c r="W493" s="161" t="str">
        <f t="shared" ref="W493:W496" si="385">IF(V493="","",IF(V493=1,"",S493))</f>
        <v/>
      </c>
      <c r="X493" s="55" t="str">
        <f>IF(B492="","",AVERAGE(W492:W496))</f>
        <v/>
      </c>
      <c r="Y493" s="162" t="str">
        <f>IF(B492="","",IF(L492&lt;0.5,L493,"NV"))</f>
        <v/>
      </c>
      <c r="Z493" s="803"/>
      <c r="AA493" s="1500"/>
      <c r="AB493" s="803"/>
      <c r="AC493" s="803"/>
      <c r="AD493" s="1019"/>
    </row>
    <row r="494" spans="1:30" x14ac:dyDescent="0.2">
      <c r="A494" s="871"/>
      <c r="B494" s="1497"/>
      <c r="C494" s="1216"/>
      <c r="D494" s="859"/>
      <c r="E494" s="884"/>
      <c r="F494" s="884"/>
      <c r="G494" s="13" t="s">
        <v>8</v>
      </c>
      <c r="H494" s="208"/>
      <c r="I494" s="209"/>
      <c r="J494" s="227"/>
      <c r="K494" s="155" t="str">
        <f t="shared" si="382"/>
        <v/>
      </c>
      <c r="L494" s="52"/>
      <c r="M494" s="52" t="str">
        <f>IF(K494="","",ABS(K494-L493))</f>
        <v/>
      </c>
      <c r="N494" s="156" t="str">
        <f>IF(M494="","",RANK(M494,M492:M496))</f>
        <v/>
      </c>
      <c r="O494" s="157" t="str">
        <f t="shared" si="383"/>
        <v/>
      </c>
      <c r="P494" s="53"/>
      <c r="Q494" s="53" t="str">
        <f>IF(O494="","",ABS(O494-P493))</f>
        <v/>
      </c>
      <c r="R494" s="158" t="str">
        <f>IF(Q494="","",RANK(Q494,Q492:Q496))</f>
        <v/>
      </c>
      <c r="S494" s="159" t="str">
        <f t="shared" si="384"/>
        <v/>
      </c>
      <c r="T494" s="54"/>
      <c r="U494" s="54" t="str">
        <f>IF(S494="","",ABS(S494-T493))</f>
        <v/>
      </c>
      <c r="V494" s="160" t="str">
        <f>IF(U494="","",RANK(U494,U492:U496))</f>
        <v/>
      </c>
      <c r="W494" s="161" t="str">
        <f t="shared" si="385"/>
        <v/>
      </c>
      <c r="X494" s="55"/>
      <c r="Y494" s="162" t="str">
        <f>IF(B492="","",IF(L492&lt;0.5,L493,IF(P492&lt;0.5,P493,"NV")))</f>
        <v/>
      </c>
      <c r="Z494" s="803"/>
      <c r="AA494" s="1500"/>
      <c r="AB494" s="803"/>
      <c r="AC494" s="803"/>
      <c r="AD494" s="1019"/>
    </row>
    <row r="495" spans="1:30" x14ac:dyDescent="0.2">
      <c r="A495" s="871"/>
      <c r="B495" s="1497"/>
      <c r="C495" s="1216"/>
      <c r="D495" s="859"/>
      <c r="E495" s="884"/>
      <c r="F495" s="884"/>
      <c r="G495" s="13" t="s">
        <v>5</v>
      </c>
      <c r="H495" s="208"/>
      <c r="I495" s="209"/>
      <c r="J495" s="227"/>
      <c r="K495" s="155" t="str">
        <f t="shared" si="382"/>
        <v/>
      </c>
      <c r="L495" s="52"/>
      <c r="M495" s="52" t="str">
        <f>IF(K495="","",ABS(K495-L493))</f>
        <v/>
      </c>
      <c r="N495" s="156" t="str">
        <f>IF(M495="","",RANK(M495,M492:M496))</f>
        <v/>
      </c>
      <c r="O495" s="157" t="str">
        <f t="shared" si="383"/>
        <v/>
      </c>
      <c r="P495" s="53"/>
      <c r="Q495" s="53" t="str">
        <f>IF(O495="","",ABS(O495-P493))</f>
        <v/>
      </c>
      <c r="R495" s="158" t="str">
        <f>IF(Q495="","",RANK(Q495,Q492:Q496))</f>
        <v/>
      </c>
      <c r="S495" s="159" t="str">
        <f t="shared" si="384"/>
        <v/>
      </c>
      <c r="T495" s="54"/>
      <c r="U495" s="54" t="str">
        <f>IF(S495="","",ABS(S495-T493))</f>
        <v/>
      </c>
      <c r="V495" s="160" t="str">
        <f>IF(U495="","",RANK(U495,U492:U496))</f>
        <v/>
      </c>
      <c r="W495" s="161" t="str">
        <f t="shared" si="385"/>
        <v/>
      </c>
      <c r="X495" s="55"/>
      <c r="Y495" s="162" t="str">
        <f>IF(B492="","",IF(P492=0,L493,IF(P492&lt;0.5,P493,IF(T492&lt;0.5,T493,"NV"))))</f>
        <v/>
      </c>
      <c r="Z495" s="803"/>
      <c r="AA495" s="1500"/>
      <c r="AB495" s="803"/>
      <c r="AC495" s="803"/>
      <c r="AD495" s="1019"/>
    </row>
    <row r="496" spans="1:30" ht="16" thickBot="1" x14ac:dyDescent="0.25">
      <c r="A496" s="879"/>
      <c r="B496" s="1498"/>
      <c r="C496" s="1217"/>
      <c r="D496" s="1419"/>
      <c r="E496" s="885"/>
      <c r="F496" s="885"/>
      <c r="G496" s="19" t="s">
        <v>6</v>
      </c>
      <c r="H496" s="212"/>
      <c r="I496" s="213"/>
      <c r="J496" s="242"/>
      <c r="K496" s="163" t="str">
        <f t="shared" si="382"/>
        <v/>
      </c>
      <c r="L496" s="56"/>
      <c r="M496" s="56" t="str">
        <f>IF(K496="","",ABS(K496-L493))</f>
        <v/>
      </c>
      <c r="N496" s="164" t="str">
        <f>IF(M496="","",RANK(M496,M492:M496))</f>
        <v/>
      </c>
      <c r="O496" s="165" t="str">
        <f t="shared" si="383"/>
        <v/>
      </c>
      <c r="P496" s="57"/>
      <c r="Q496" s="57" t="str">
        <f>IF(O496="","",ABS(O496-P493))</f>
        <v/>
      </c>
      <c r="R496" s="166" t="str">
        <f>IF(Q496="","",RANK(Q496,Q492:Q496))</f>
        <v/>
      </c>
      <c r="S496" s="167" t="str">
        <f t="shared" si="384"/>
        <v/>
      </c>
      <c r="T496" s="58"/>
      <c r="U496" s="58" t="str">
        <f>IF(S496="","",ABS(S496-T493))</f>
        <v/>
      </c>
      <c r="V496" s="168" t="str">
        <f>IF(U496="","",RANK(U496,U492:U496))</f>
        <v/>
      </c>
      <c r="W496" s="169" t="str">
        <f t="shared" si="385"/>
        <v/>
      </c>
      <c r="X496" s="59"/>
      <c r="Y496" s="170" t="str">
        <f>IF(B492="","",IF(T492&lt;0.5,TRIMMEAN(K492:K496,0.4),IF(X492&lt;0.5,X493,"NV")))</f>
        <v/>
      </c>
      <c r="Z496" s="804"/>
      <c r="AA496" s="1501"/>
      <c r="AB496" s="804"/>
      <c r="AC496" s="804"/>
      <c r="AD496" s="1020"/>
    </row>
    <row r="497" spans="1:30" x14ac:dyDescent="0.2">
      <c r="A497" s="867" t="str">
        <f>IF(B497="","",INDEX('Names And Totals'!$A$9:$A$108,MATCH('Head to Head'!B497,'Names And Totals'!$B$9:$B$108,0)))</f>
        <v/>
      </c>
      <c r="B497" s="1502"/>
      <c r="C497" s="1207" t="str">
        <f>IF(B497="","",INDEX('Names And Totals'!$E$9:$E$108,MATCH('Head to Head'!B497,'Names And Totals'!$B$9:$B$108,0)))</f>
        <v/>
      </c>
      <c r="D497" s="1414" t="str">
        <f>IF(B497="","",IF(AA497="DQ","DQ",IF(AA497="TO","TO",IF(AA497="NV","NV",IF(AA497="","",RANK(AA497,$AA$12:$AA$507,0))))))</f>
        <v/>
      </c>
      <c r="E497" s="861" t="str">
        <f>IF(AB497="","",IF(AD497="DQ","DQ",IF(AB497="TO","TO",IF(Y497="","",RANK(AB497,$AB$12:$AB$507,0)))))</f>
        <v/>
      </c>
      <c r="F497" s="861" t="str">
        <f>IF(AC497="","",IF(AD497="DQ","DQ",IF(AC497="TO","TO",IF(Y497="","",RANK(AC497,$AC$12:$AC$507,0)))))</f>
        <v/>
      </c>
      <c r="G497" s="47" t="s">
        <v>7</v>
      </c>
      <c r="H497" s="243"/>
      <c r="I497" s="240"/>
      <c r="J497" s="244"/>
      <c r="K497" s="193" t="str">
        <f>IF($B$497="","",IF($H$497="TO","TO",IF(H497+I497+J497=0,"",(H497*60+I497+J497/100))))</f>
        <v/>
      </c>
      <c r="L497" s="60" t="str">
        <f>IF(B497="","",MAX(K497:K501)-MIN(K497:K501))</f>
        <v/>
      </c>
      <c r="M497" s="60" t="str">
        <f>IF(K497="","",ABS(K497-L498))</f>
        <v/>
      </c>
      <c r="N497" s="151" t="str">
        <f>IF(M497="","",RANK(M497,M497:M501))</f>
        <v/>
      </c>
      <c r="O497" s="60" t="str">
        <f>IF(K497="","",IF(N497=1,"",K497))</f>
        <v/>
      </c>
      <c r="P497" s="62" t="str">
        <f>IF(B497="","",MAX(O497:O501)-MIN(O497:O501))</f>
        <v/>
      </c>
      <c r="Q497" s="62" t="str">
        <f>IF(O497="","",ABS(O497-P498))</f>
        <v/>
      </c>
      <c r="R497" s="152" t="str">
        <f>IF(Q497="","",RANK(Q497,Q497:Q501))</f>
        <v/>
      </c>
      <c r="S497" s="62" t="str">
        <f>IF(Q497="","",IF(R497=1,"",K497))</f>
        <v/>
      </c>
      <c r="T497" s="63" t="str">
        <f>IF(B497="","",MAX(S497:S501)-MIN(S497:S501))</f>
        <v/>
      </c>
      <c r="U497" s="63" t="str">
        <f>IF(S497="","",ABS(S497-T498))</f>
        <v/>
      </c>
      <c r="V497" s="153" t="str">
        <f>IF(U497="","",RANK(U497,U497:U501))</f>
        <v/>
      </c>
      <c r="W497" s="63" t="str">
        <f>IF(V497="","",IF(V497=1,"",S497))</f>
        <v/>
      </c>
      <c r="X497" s="64" t="str">
        <f>IF(B497="","",MAX(W497:W501)-MIN(W497:W501))</f>
        <v/>
      </c>
      <c r="Y497" s="154" t="str">
        <f>IF(B497="","",K497)</f>
        <v/>
      </c>
      <c r="Z497" s="805" t="str">
        <f>IF(B497="","",IF(AD497="DQ","DQ",IF(K497="TO","TO",IF(K497="","",IF(K498="",Y497,IF(K499="",Y498,IF(K500="",Y499,IF(K501="",Y500,Y501))))))))</f>
        <v/>
      </c>
      <c r="AA497" s="1505" t="str">
        <f>IF(B497="","",IF(AD497="DQ","DQ",IF(Z497="TO","TO",IF(Z497="","",IF(Z497="NV","NV",IF((20-(Z497-$AA$3))&gt;0,(20-(Z497-$AA$3)),0))))))</f>
        <v/>
      </c>
      <c r="AB497" s="805" t="str">
        <f>IF(B497="","",IF(AA497="","",IF(C497="Female","",AA497)))</f>
        <v/>
      </c>
      <c r="AC497" s="805" t="str">
        <f>IF(B497="","",IF(AA497="","",IF(C497="Male","",AA497)))</f>
        <v/>
      </c>
      <c r="AD497" s="847"/>
    </row>
    <row r="498" spans="1:30" x14ac:dyDescent="0.2">
      <c r="A498" s="868"/>
      <c r="B498" s="1503"/>
      <c r="C498" s="1208"/>
      <c r="D498" s="1415"/>
      <c r="E498" s="862"/>
      <c r="F498" s="862"/>
      <c r="G498" s="16" t="s">
        <v>4</v>
      </c>
      <c r="H498" s="210"/>
      <c r="I498" s="211"/>
      <c r="J498" s="231"/>
      <c r="K498" s="171" t="str">
        <f t="shared" ref="K498:K501" si="386">IF($B$497="","",IF($H$497="TO","TO",IF(H498+I498+J498=0,"",(H498*60+I498+J498/100))))</f>
        <v/>
      </c>
      <c r="L498" s="52" t="str">
        <f>IF(B497="","",AVERAGE(K497:K501))</f>
        <v/>
      </c>
      <c r="M498" s="52" t="str">
        <f>IF(K498="","",ABS(K498-L498))</f>
        <v/>
      </c>
      <c r="N498" s="156" t="str">
        <f>IF(M498="","",RANK(M498,M497:M501))</f>
        <v/>
      </c>
      <c r="O498" s="157" t="str">
        <f t="shared" ref="O498:O501" si="387">IF(K498="","",IF(N498=1,"",K498))</f>
        <v/>
      </c>
      <c r="P498" s="53" t="str">
        <f>IF(B497="","",AVERAGE(O497:O501))</f>
        <v/>
      </c>
      <c r="Q498" s="53" t="str">
        <f>IF(O498="","",ABS(O498-P498))</f>
        <v/>
      </c>
      <c r="R498" s="158" t="str">
        <f>IF(Q498="","",RANK(Q498,Q497:Q501))</f>
        <v/>
      </c>
      <c r="S498" s="159" t="str">
        <f t="shared" ref="S498:S501" si="388">IF(Q498="","",IF(R498=1,"",K498))</f>
        <v/>
      </c>
      <c r="T498" s="54" t="str">
        <f>IF(B497="","",AVERAGE(S497:S501))</f>
        <v/>
      </c>
      <c r="U498" s="54" t="str">
        <f>IF(S498="","",ABS(S498-T498))</f>
        <v/>
      </c>
      <c r="V498" s="160" t="str">
        <f>IF(U498="","",RANK(U498,U497:U501))</f>
        <v/>
      </c>
      <c r="W498" s="161" t="str">
        <f t="shared" ref="W498:W501" si="389">IF(V498="","",IF(V498=1,"",S498))</f>
        <v/>
      </c>
      <c r="X498" s="55" t="str">
        <f>IF(B497="","",AVERAGE(W497:W501))</f>
        <v/>
      </c>
      <c r="Y498" s="162" t="str">
        <f>IF(B497="","",IF(L497&lt;0.5,L498,"NV"))</f>
        <v/>
      </c>
      <c r="Z498" s="806"/>
      <c r="AA498" s="1506"/>
      <c r="AB498" s="806"/>
      <c r="AC498" s="806"/>
      <c r="AD498" s="847"/>
    </row>
    <row r="499" spans="1:30" x14ac:dyDescent="0.2">
      <c r="A499" s="868"/>
      <c r="B499" s="1503"/>
      <c r="C499" s="1208"/>
      <c r="D499" s="1415"/>
      <c r="E499" s="862"/>
      <c r="F499" s="862"/>
      <c r="G499" s="16" t="s">
        <v>8</v>
      </c>
      <c r="H499" s="210"/>
      <c r="I499" s="211"/>
      <c r="J499" s="231"/>
      <c r="K499" s="171" t="str">
        <f t="shared" si="386"/>
        <v/>
      </c>
      <c r="L499" s="52"/>
      <c r="M499" s="52" t="str">
        <f>IF(K499="","",ABS(K499-L498))</f>
        <v/>
      </c>
      <c r="N499" s="156" t="str">
        <f>IF(M499="","",RANK(M499,M497:M501))</f>
        <v/>
      </c>
      <c r="O499" s="157" t="str">
        <f t="shared" si="387"/>
        <v/>
      </c>
      <c r="P499" s="53"/>
      <c r="Q499" s="53" t="str">
        <f>IF(O499="","",ABS(O499-P498))</f>
        <v/>
      </c>
      <c r="R499" s="158" t="str">
        <f>IF(Q499="","",RANK(Q499,Q497:Q501))</f>
        <v/>
      </c>
      <c r="S499" s="159" t="str">
        <f t="shared" si="388"/>
        <v/>
      </c>
      <c r="T499" s="54"/>
      <c r="U499" s="54" t="str">
        <f>IF(S499="","",ABS(S499-T498))</f>
        <v/>
      </c>
      <c r="V499" s="160" t="str">
        <f>IF(U499="","",RANK(U499,U497:U501))</f>
        <v/>
      </c>
      <c r="W499" s="161" t="str">
        <f t="shared" si="389"/>
        <v/>
      </c>
      <c r="X499" s="55"/>
      <c r="Y499" s="162" t="str">
        <f>IF(B497="","",IF(L497&lt;0.5,L498,IF(P497&lt;0.5,P498,"NV")))</f>
        <v/>
      </c>
      <c r="Z499" s="806"/>
      <c r="AA499" s="1506"/>
      <c r="AB499" s="806"/>
      <c r="AC499" s="806"/>
      <c r="AD499" s="847"/>
    </row>
    <row r="500" spans="1:30" x14ac:dyDescent="0.2">
      <c r="A500" s="868"/>
      <c r="B500" s="1503"/>
      <c r="C500" s="1208"/>
      <c r="D500" s="1415"/>
      <c r="E500" s="862"/>
      <c r="F500" s="862"/>
      <c r="G500" s="16" t="s">
        <v>5</v>
      </c>
      <c r="H500" s="210"/>
      <c r="I500" s="211"/>
      <c r="J500" s="231"/>
      <c r="K500" s="171" t="str">
        <f t="shared" si="386"/>
        <v/>
      </c>
      <c r="L500" s="52"/>
      <c r="M500" s="52" t="str">
        <f>IF(K500="","",ABS(K500-L498))</f>
        <v/>
      </c>
      <c r="N500" s="156" t="str">
        <f>IF(M500="","",RANK(M500,M497:M501))</f>
        <v/>
      </c>
      <c r="O500" s="157" t="str">
        <f t="shared" si="387"/>
        <v/>
      </c>
      <c r="P500" s="53"/>
      <c r="Q500" s="53" t="str">
        <f>IF(O500="","",ABS(O500-P498))</f>
        <v/>
      </c>
      <c r="R500" s="158" t="str">
        <f>IF(Q500="","",RANK(Q500,Q497:Q501))</f>
        <v/>
      </c>
      <c r="S500" s="159" t="str">
        <f t="shared" si="388"/>
        <v/>
      </c>
      <c r="T500" s="54"/>
      <c r="U500" s="54" t="str">
        <f>IF(S500="","",ABS(S500-T498))</f>
        <v/>
      </c>
      <c r="V500" s="160" t="str">
        <f>IF(U500="","",RANK(U500,U497:U501))</f>
        <v/>
      </c>
      <c r="W500" s="161" t="str">
        <f t="shared" si="389"/>
        <v/>
      </c>
      <c r="X500" s="55"/>
      <c r="Y500" s="162" t="str">
        <f>IF(B497="","",IF(P497=0,L498,IF(P497&lt;0.5,P498,IF(T497&lt;0.5,T498,"NV"))))</f>
        <v/>
      </c>
      <c r="Z500" s="806"/>
      <c r="AA500" s="1506"/>
      <c r="AB500" s="806"/>
      <c r="AC500" s="806"/>
      <c r="AD500" s="847"/>
    </row>
    <row r="501" spans="1:30" ht="16" thickBot="1" x14ac:dyDescent="0.25">
      <c r="A501" s="869"/>
      <c r="B501" s="1504"/>
      <c r="C501" s="1209"/>
      <c r="D501" s="1416"/>
      <c r="E501" s="863"/>
      <c r="F501" s="863"/>
      <c r="G501" s="46" t="s">
        <v>6</v>
      </c>
      <c r="H501" s="245"/>
      <c r="I501" s="246"/>
      <c r="J501" s="247"/>
      <c r="K501" s="194" t="str">
        <f t="shared" si="386"/>
        <v/>
      </c>
      <c r="L501" s="56"/>
      <c r="M501" s="56" t="str">
        <f>IF(K501="","",ABS(K501-L498))</f>
        <v/>
      </c>
      <c r="N501" s="164" t="str">
        <f>IF(M501="","",RANK(M501,M497:M501))</f>
        <v/>
      </c>
      <c r="O501" s="165" t="str">
        <f t="shared" si="387"/>
        <v/>
      </c>
      <c r="P501" s="57"/>
      <c r="Q501" s="57" t="str">
        <f>IF(O501="","",ABS(O501-P498))</f>
        <v/>
      </c>
      <c r="R501" s="166" t="str">
        <f>IF(Q501="","",RANK(Q501,Q497:Q501))</f>
        <v/>
      </c>
      <c r="S501" s="167" t="str">
        <f t="shared" si="388"/>
        <v/>
      </c>
      <c r="T501" s="58"/>
      <c r="U501" s="58" t="str">
        <f>IF(S501="","",ABS(S501-T498))</f>
        <v/>
      </c>
      <c r="V501" s="168" t="str">
        <f>IF(U501="","",RANK(U501,U497:U501))</f>
        <v/>
      </c>
      <c r="W501" s="169" t="str">
        <f t="shared" si="389"/>
        <v/>
      </c>
      <c r="X501" s="59"/>
      <c r="Y501" s="170" t="str">
        <f>IF(B497="","",IF(T497&lt;0.5,TRIMMEAN(K497:K501,0.4),IF(X497&lt;0.5,X498,"NV")))</f>
        <v/>
      </c>
      <c r="Z501" s="807"/>
      <c r="AA501" s="1507"/>
      <c r="AB501" s="807"/>
      <c r="AC501" s="807"/>
      <c r="AD501" s="847"/>
    </row>
    <row r="502" spans="1:30" x14ac:dyDescent="0.2">
      <c r="A502" s="1241" t="str">
        <f>IF(B502="","",INDEX('Names And Totals'!$A$9:$A$108,MATCH('Head to Head'!B502,'Names And Totals'!$B$9:$B$108,0)))</f>
        <v/>
      </c>
      <c r="B502" s="1496"/>
      <c r="C502" s="1215" t="str">
        <f>IF(B502="","",INDEX('Names And Totals'!$E$9:$E$108,MATCH('Head to Head'!B502,'Names And Totals'!$B$9:$B$108,0)))</f>
        <v/>
      </c>
      <c r="D502" s="1431" t="str">
        <f>IF(B502="","",IF(AA502="DQ","DQ",IF(AA502="TO","TO",IF(AA502="NV","NV",IF(AA502="","",RANK(AA502,$AA$12:$AA$507,0))))))</f>
        <v/>
      </c>
      <c r="E502" s="883" t="str">
        <f>IF(AB502="","",IF(AD502="DQ","DQ",IF(AB502="TO","TO",IF(Y502="","",RANK(AB502,$AB$12:$AB$507,0)))))</f>
        <v/>
      </c>
      <c r="F502" s="883" t="str">
        <f>IF(AC502="","",IF(AD502="DQ","DQ",IF(AC502="TO","TO",IF(Y502="","",RANK(AC502,$AC$12:$AC$507,0)))))</f>
        <v/>
      </c>
      <c r="G502" s="18" t="s">
        <v>7</v>
      </c>
      <c r="H502" s="235"/>
      <c r="I502" s="241"/>
      <c r="J502" s="236"/>
      <c r="K502" s="150" t="str">
        <f>IF($B$502="","",IF($H$502="TO","TO",IF(H502+I502+J502=0,"",(H502*60+I502+J502/100))))</f>
        <v/>
      </c>
      <c r="L502" s="60" t="str">
        <f>IF(B502="","",MAX(K502:K506)-MIN(K502:K506))</f>
        <v/>
      </c>
      <c r="M502" s="60" t="str">
        <f>IF(K502="","",ABS(K502-L503))</f>
        <v/>
      </c>
      <c r="N502" s="151" t="str">
        <f>IF(M502="","",RANK(M502,M502:M506))</f>
        <v/>
      </c>
      <c r="O502" s="60" t="str">
        <f>IF(K502="","",IF(N502=1,"",K502))</f>
        <v/>
      </c>
      <c r="P502" s="62" t="str">
        <f>IF(B502="","",MAX(O502:O506)-MIN(O502:O506))</f>
        <v/>
      </c>
      <c r="Q502" s="62" t="str">
        <f>IF(O502="","",ABS(O502-P503))</f>
        <v/>
      </c>
      <c r="R502" s="152" t="str">
        <f>IF(Q502="","",RANK(Q502,Q502:Q506))</f>
        <v/>
      </c>
      <c r="S502" s="62" t="str">
        <f>IF(Q502="","",IF(R502=1,"",K502))</f>
        <v/>
      </c>
      <c r="T502" s="63" t="str">
        <f>IF(B502="","",MAX(S502:S506)-MIN(S502:S506))</f>
        <v/>
      </c>
      <c r="U502" s="63" t="str">
        <f>IF(S502="","",ABS(S502-T503))</f>
        <v/>
      </c>
      <c r="V502" s="153" t="str">
        <f>IF(U502="","",RANK(U502,U502:U506))</f>
        <v/>
      </c>
      <c r="W502" s="63" t="str">
        <f>IF(V502="","",IF(V502=1,"",S502))</f>
        <v/>
      </c>
      <c r="X502" s="64" t="str">
        <f>IF(B502="","",MAX(W502:W506)-MIN(W502:W506))</f>
        <v/>
      </c>
      <c r="Y502" s="154" t="str">
        <f>IF(B502="","",K502)</f>
        <v/>
      </c>
      <c r="Z502" s="802" t="str">
        <f>IF(B502="","",IF(AD502="DQ","DQ",IF(K502="TO","TO",IF(K502="","",IF(K503="",Y502,IF(K504="",Y503,IF(K505="",Y504,IF(K506="",Y505,Y506))))))))</f>
        <v/>
      </c>
      <c r="AA502" s="1499" t="str">
        <f>IF(B502="","",IF(AD502="DQ","DQ",IF(Z502="TO","TO",IF(Z502="","",IF(Z502="NV","NV",IF((20-(Z502-$AA$3))&gt;0,(20-(Z502-$AA$3)),0))))))</f>
        <v/>
      </c>
      <c r="AB502" s="802" t="str">
        <f>IF(B502="","",IF(AA502="","",IF(C502="Female","",AA502)))</f>
        <v/>
      </c>
      <c r="AC502" s="802" t="str">
        <f>IF(B502="","",IF(AA502="","",IF(C502="Male","",AA502)))</f>
        <v/>
      </c>
      <c r="AD502" s="1018"/>
    </row>
    <row r="503" spans="1:30" x14ac:dyDescent="0.2">
      <c r="A503" s="871"/>
      <c r="B503" s="1497"/>
      <c r="C503" s="1216"/>
      <c r="D503" s="859"/>
      <c r="E503" s="884"/>
      <c r="F503" s="884"/>
      <c r="G503" s="13" t="s">
        <v>4</v>
      </c>
      <c r="H503" s="208"/>
      <c r="I503" s="209"/>
      <c r="J503" s="227"/>
      <c r="K503" s="155" t="str">
        <f t="shared" ref="K503:K506" si="390">IF($B$502="","",IF($H$502="TO","TO",IF(H503+I503+J503=0,"",(H503*60+I503+J503/100))))</f>
        <v/>
      </c>
      <c r="L503" s="52" t="str">
        <f>IF(B502="","",AVERAGE(K502:K506))</f>
        <v/>
      </c>
      <c r="M503" s="52" t="str">
        <f>IF(K503="","",ABS(K503-L503))</f>
        <v/>
      </c>
      <c r="N503" s="156" t="str">
        <f>IF(M503="","",RANK(M503,M502:M506))</f>
        <v/>
      </c>
      <c r="O503" s="157" t="str">
        <f t="shared" ref="O503:O506" si="391">IF(K503="","",IF(N503=1,"",K503))</f>
        <v/>
      </c>
      <c r="P503" s="53" t="str">
        <f>IF(B502="","",AVERAGE(O502:O506))</f>
        <v/>
      </c>
      <c r="Q503" s="53" t="str">
        <f>IF(O503="","",ABS(O503-P503))</f>
        <v/>
      </c>
      <c r="R503" s="158" t="str">
        <f>IF(Q503="","",RANK(Q503,Q502:Q506))</f>
        <v/>
      </c>
      <c r="S503" s="159" t="str">
        <f t="shared" ref="S503:S506" si="392">IF(Q503="","",IF(R503=1,"",K503))</f>
        <v/>
      </c>
      <c r="T503" s="54" t="str">
        <f>IF(B502="","",AVERAGE(S502:S506))</f>
        <v/>
      </c>
      <c r="U503" s="54" t="str">
        <f>IF(S503="","",ABS(S503-T503))</f>
        <v/>
      </c>
      <c r="V503" s="160" t="str">
        <f>IF(U503="","",RANK(U503,U502:U506))</f>
        <v/>
      </c>
      <c r="W503" s="161" t="str">
        <f t="shared" ref="W503:W506" si="393">IF(V503="","",IF(V503=1,"",S503))</f>
        <v/>
      </c>
      <c r="X503" s="55" t="str">
        <f>IF(B502="","",AVERAGE(W502:W506))</f>
        <v/>
      </c>
      <c r="Y503" s="162" t="str">
        <f>IF(B502="","",IF(L502&lt;0.5,L503,"NV"))</f>
        <v/>
      </c>
      <c r="Z503" s="803"/>
      <c r="AA503" s="1500"/>
      <c r="AB503" s="803"/>
      <c r="AC503" s="803"/>
      <c r="AD503" s="1019"/>
    </row>
    <row r="504" spans="1:30" x14ac:dyDescent="0.2">
      <c r="A504" s="871"/>
      <c r="B504" s="1497"/>
      <c r="C504" s="1216"/>
      <c r="D504" s="859"/>
      <c r="E504" s="884"/>
      <c r="F504" s="884"/>
      <c r="G504" s="13" t="s">
        <v>8</v>
      </c>
      <c r="H504" s="208"/>
      <c r="I504" s="209"/>
      <c r="J504" s="227"/>
      <c r="K504" s="155" t="str">
        <f t="shared" si="390"/>
        <v/>
      </c>
      <c r="L504" s="52"/>
      <c r="M504" s="52" t="str">
        <f>IF(K504="","",ABS(K504-L503))</f>
        <v/>
      </c>
      <c r="N504" s="156" t="str">
        <f>IF(M504="","",RANK(M504,M502:M506))</f>
        <v/>
      </c>
      <c r="O504" s="157" t="str">
        <f t="shared" si="391"/>
        <v/>
      </c>
      <c r="P504" s="53"/>
      <c r="Q504" s="53" t="str">
        <f>IF(O504="","",ABS(O504-P503))</f>
        <v/>
      </c>
      <c r="R504" s="158" t="str">
        <f>IF(Q504="","",RANK(Q504,Q502:Q506))</f>
        <v/>
      </c>
      <c r="S504" s="159" t="str">
        <f t="shared" si="392"/>
        <v/>
      </c>
      <c r="T504" s="54"/>
      <c r="U504" s="54" t="str">
        <f>IF(S504="","",ABS(S504-T503))</f>
        <v/>
      </c>
      <c r="V504" s="160" t="str">
        <f>IF(U504="","",RANK(U504,U502:U506))</f>
        <v/>
      </c>
      <c r="W504" s="161" t="str">
        <f t="shared" si="393"/>
        <v/>
      </c>
      <c r="X504" s="55"/>
      <c r="Y504" s="162" t="str">
        <f>IF(B502="","",IF(L502&lt;0.5,L503,IF(P502&lt;0.5,P503,"NV")))</f>
        <v/>
      </c>
      <c r="Z504" s="803"/>
      <c r="AA504" s="1500"/>
      <c r="AB504" s="803"/>
      <c r="AC504" s="803"/>
      <c r="AD504" s="1019"/>
    </row>
    <row r="505" spans="1:30" x14ac:dyDescent="0.2">
      <c r="A505" s="871"/>
      <c r="B505" s="1497"/>
      <c r="C505" s="1216"/>
      <c r="D505" s="859"/>
      <c r="E505" s="884"/>
      <c r="F505" s="884"/>
      <c r="G505" s="13" t="s">
        <v>5</v>
      </c>
      <c r="H505" s="208"/>
      <c r="I505" s="209"/>
      <c r="J505" s="227"/>
      <c r="K505" s="155" t="str">
        <f t="shared" si="390"/>
        <v/>
      </c>
      <c r="L505" s="52"/>
      <c r="M505" s="52" t="str">
        <f>IF(K505="","",ABS(K505-L503))</f>
        <v/>
      </c>
      <c r="N505" s="156" t="str">
        <f>IF(M505="","",RANK(M505,M502:M506))</f>
        <v/>
      </c>
      <c r="O505" s="157" t="str">
        <f t="shared" si="391"/>
        <v/>
      </c>
      <c r="P505" s="53"/>
      <c r="Q505" s="53" t="str">
        <f>IF(O505="","",ABS(O505-P503))</f>
        <v/>
      </c>
      <c r="R505" s="158" t="str">
        <f>IF(Q505="","",RANK(Q505,Q502:Q506))</f>
        <v/>
      </c>
      <c r="S505" s="159" t="str">
        <f t="shared" si="392"/>
        <v/>
      </c>
      <c r="T505" s="54"/>
      <c r="U505" s="54" t="str">
        <f>IF(S505="","",ABS(S505-T503))</f>
        <v/>
      </c>
      <c r="V505" s="160" t="str">
        <f>IF(U505="","",RANK(U505,U502:U506))</f>
        <v/>
      </c>
      <c r="W505" s="161" t="str">
        <f t="shared" si="393"/>
        <v/>
      </c>
      <c r="X505" s="55"/>
      <c r="Y505" s="162" t="str">
        <f>IF(B502="","",IF(P502=0,L503,IF(P502&lt;0.5,P503,IF(T502&lt;0.5,T503,"NV"))))</f>
        <v/>
      </c>
      <c r="Z505" s="803"/>
      <c r="AA505" s="1500"/>
      <c r="AB505" s="803"/>
      <c r="AC505" s="803"/>
      <c r="AD505" s="1019"/>
    </row>
    <row r="506" spans="1:30" ht="16" thickBot="1" x14ac:dyDescent="0.25">
      <c r="A506" s="879"/>
      <c r="B506" s="1498"/>
      <c r="C506" s="1217"/>
      <c r="D506" s="1419"/>
      <c r="E506" s="885"/>
      <c r="F506" s="885"/>
      <c r="G506" s="19" t="s">
        <v>6</v>
      </c>
      <c r="H506" s="212"/>
      <c r="I506" s="213"/>
      <c r="J506" s="242"/>
      <c r="K506" s="163" t="str">
        <f t="shared" si="390"/>
        <v/>
      </c>
      <c r="L506" s="56"/>
      <c r="M506" s="56" t="str">
        <f>IF(K506="","",ABS(K506-L503))</f>
        <v/>
      </c>
      <c r="N506" s="164" t="str">
        <f>IF(M506="","",RANK(M506,M502:M506))</f>
        <v/>
      </c>
      <c r="O506" s="165" t="str">
        <f t="shared" si="391"/>
        <v/>
      </c>
      <c r="P506" s="57"/>
      <c r="Q506" s="57" t="str">
        <f>IF(O506="","",ABS(O506-P503))</f>
        <v/>
      </c>
      <c r="R506" s="166" t="str">
        <f>IF(Q506="","",RANK(Q506,Q502:Q506))</f>
        <v/>
      </c>
      <c r="S506" s="167" t="str">
        <f t="shared" si="392"/>
        <v/>
      </c>
      <c r="T506" s="58"/>
      <c r="U506" s="58" t="str">
        <f>IF(S506="","",ABS(S506-T503))</f>
        <v/>
      </c>
      <c r="V506" s="168" t="str">
        <f>IF(U506="","",RANK(U506,U502:U506))</f>
        <v/>
      </c>
      <c r="W506" s="169" t="str">
        <f t="shared" si="393"/>
        <v/>
      </c>
      <c r="X506" s="59"/>
      <c r="Y506" s="170" t="str">
        <f>IF(B502="","",IF(T502&lt;0.5,TRIMMEAN(K502:K506,0.4),IF(X502&lt;0.5,X503,"NV")))</f>
        <v/>
      </c>
      <c r="Z506" s="804"/>
      <c r="AA506" s="1501"/>
      <c r="AB506" s="804"/>
      <c r="AC506" s="804"/>
      <c r="AD506" s="1020"/>
    </row>
    <row r="507" spans="1:30" x14ac:dyDescent="0.2">
      <c r="A507" s="867" t="str">
        <f>IF(B507="","",INDEX('Names And Totals'!$A$9:$A$108,MATCH('Head to Head'!B507,'Names And Totals'!$B$9:$B$108,0)))</f>
        <v/>
      </c>
      <c r="B507" s="1531"/>
      <c r="C507" s="1207" t="str">
        <f>IF(B507="","",INDEX('Names And Totals'!$E$9:$E$108,MATCH('Head to Head'!B507,'Names And Totals'!$B$9:$B$108,0)))</f>
        <v/>
      </c>
      <c r="D507" s="1414" t="str">
        <f>IF(B507="","",IF(AA507="DQ","DQ",IF(AA507="TO","TO",IF(AA507="NV","NV",IF(AA507="","",RANK(AA507,$AA$12:$AA$507,0))))))</f>
        <v/>
      </c>
      <c r="E507" s="861" t="str">
        <f>IF(AB507="","",IF(AD507="DQ","DQ",IF(AB507="TO","TO",IF(Y507="","",RANK(AB507,$AB$12:$AB$507,0)))))</f>
        <v/>
      </c>
      <c r="F507" s="861" t="str">
        <f>IF(AC507="","",IF(AD507="DQ","DQ",IF(AC507="TO","TO",IF(Y507="","",RANK(AC507,$AC$12:$AC$507,0)))))</f>
        <v/>
      </c>
      <c r="G507" s="15" t="s">
        <v>7</v>
      </c>
      <c r="H507" s="228"/>
      <c r="I507" s="229"/>
      <c r="J507" s="230"/>
      <c r="K507" s="193" t="str">
        <f>IF($B$507="","",IF($H$507="TO","TO",IF(H507+I507+J507=0,"",(H507*60+I507+J507/100))))</f>
        <v/>
      </c>
      <c r="L507" s="60" t="str">
        <f>IF(B507="","",MAX(K507:K511)-MIN(K507:K511))</f>
        <v/>
      </c>
      <c r="M507" s="60" t="str">
        <f>IF(K507="","",ABS(K507-L508))</f>
        <v/>
      </c>
      <c r="N507" s="151" t="str">
        <f>IF(M507="","",RANK(M507,M507:M511))</f>
        <v/>
      </c>
      <c r="O507" s="60" t="str">
        <f>IF(K507="","",IF(N507=1,"",K507))</f>
        <v/>
      </c>
      <c r="P507" s="62" t="str">
        <f>IF(B507="","",MAX(O507:O511)-MIN(O507:O511))</f>
        <v/>
      </c>
      <c r="Q507" s="62" t="str">
        <f>IF(O507="","",ABS(O507-P508))</f>
        <v/>
      </c>
      <c r="R507" s="152" t="str">
        <f>IF(Q507="","",RANK(Q507,Q507:Q511))</f>
        <v/>
      </c>
      <c r="S507" s="62" t="str">
        <f>IF(Q507="","",IF(R507=1,"",K507))</f>
        <v/>
      </c>
      <c r="T507" s="63" t="str">
        <f>IF(B507="","",MAX(S507:S511)-MIN(S507:S511))</f>
        <v/>
      </c>
      <c r="U507" s="63" t="str">
        <f>IF(S507="","",ABS(S507-T508))</f>
        <v/>
      </c>
      <c r="V507" s="153" t="str">
        <f>IF(U507="","",RANK(U507,U507:U511))</f>
        <v/>
      </c>
      <c r="W507" s="63" t="str">
        <f>IF(V507="","",IF(V507=1,"",S507))</f>
        <v/>
      </c>
      <c r="X507" s="64" t="str">
        <f>IF(B507="","",MAX(W507:W511)-MIN(W507:W511))</f>
        <v/>
      </c>
      <c r="Y507" s="154" t="str">
        <f>IF(B507="","",K507)</f>
        <v/>
      </c>
      <c r="Z507" s="805" t="str">
        <f>IF(B507="","",IF(AD507="DQ","DQ",IF(K507="TO","TO",IF(K507="","",IF(K508="",Y507,IF(K509="",Y508,IF(K510="",Y509,IF(K511="",Y510,Y511))))))))</f>
        <v/>
      </c>
      <c r="AA507" s="1505" t="str">
        <f>IF(B507="","",IF(AD507="DQ","DQ",IF(Z507="TO","TO",IF(Z507="","",IF(Z507="NV","NV",IF((20-(Z507-$AA$3))&gt;0,(20-(Z507-$AA$3)),0))))))</f>
        <v/>
      </c>
      <c r="AB507" s="805" t="str">
        <f>IF(B507="","",IF(AA507="","",IF(C507="Female","",AA507)))</f>
        <v/>
      </c>
      <c r="AC507" s="805" t="str">
        <f>IF(B507="","",IF(AA507="","",IF(C507="Male","",AA507)))</f>
        <v/>
      </c>
      <c r="AD507" s="846"/>
    </row>
    <row r="508" spans="1:30" x14ac:dyDescent="0.2">
      <c r="A508" s="868"/>
      <c r="B508" s="1503"/>
      <c r="C508" s="1208"/>
      <c r="D508" s="1415"/>
      <c r="E508" s="862"/>
      <c r="F508" s="862"/>
      <c r="G508" s="16" t="s">
        <v>4</v>
      </c>
      <c r="H508" s="210"/>
      <c r="I508" s="211"/>
      <c r="J508" s="231"/>
      <c r="K508" s="171" t="str">
        <f t="shared" ref="K508:K511" si="394">IF($B$507="","",IF($H$507="TO","TO",IF(H508+I508+J508=0,"",(H508*60+I508+J508/100))))</f>
        <v/>
      </c>
      <c r="L508" s="52" t="str">
        <f>IF(B507="","",AVERAGE(K507:K511))</f>
        <v/>
      </c>
      <c r="M508" s="52" t="str">
        <f>IF(K508="","",ABS(K508-L508))</f>
        <v/>
      </c>
      <c r="N508" s="156" t="str">
        <f>IF(M508="","",RANK(M508,M507:M511))</f>
        <v/>
      </c>
      <c r="O508" s="157" t="str">
        <f t="shared" ref="O508:O511" si="395">IF(K508="","",IF(N508=1,"",K508))</f>
        <v/>
      </c>
      <c r="P508" s="53" t="str">
        <f>IF(B507="","",AVERAGE(O507:O511))</f>
        <v/>
      </c>
      <c r="Q508" s="53" t="str">
        <f>IF(O508="","",ABS(O508-P508))</f>
        <v/>
      </c>
      <c r="R508" s="158" t="str">
        <f>IF(Q508="","",RANK(Q508,Q507:Q511))</f>
        <v/>
      </c>
      <c r="S508" s="159" t="str">
        <f t="shared" ref="S508:S511" si="396">IF(Q508="","",IF(R508=1,"",K508))</f>
        <v/>
      </c>
      <c r="T508" s="54" t="str">
        <f>IF(B507="","",AVERAGE(S507:S511))</f>
        <v/>
      </c>
      <c r="U508" s="54" t="str">
        <f>IF(S508="","",ABS(S508-T508))</f>
        <v/>
      </c>
      <c r="V508" s="160" t="str">
        <f>IF(U508="","",RANK(U508,U507:U511))</f>
        <v/>
      </c>
      <c r="W508" s="161" t="str">
        <f t="shared" ref="W508:W511" si="397">IF(V508="","",IF(V508=1,"",S508))</f>
        <v/>
      </c>
      <c r="X508" s="55" t="str">
        <f>IF(B507="","",AVERAGE(W507:W511))</f>
        <v/>
      </c>
      <c r="Y508" s="162" t="str">
        <f>IF(B507="","",IF(L507&lt;0.5,L508,"NV"))</f>
        <v/>
      </c>
      <c r="Z508" s="806"/>
      <c r="AA508" s="1506"/>
      <c r="AB508" s="806"/>
      <c r="AC508" s="806"/>
      <c r="AD508" s="847"/>
    </row>
    <row r="509" spans="1:30" x14ac:dyDescent="0.2">
      <c r="A509" s="868"/>
      <c r="B509" s="1503"/>
      <c r="C509" s="1208"/>
      <c r="D509" s="1415"/>
      <c r="E509" s="862"/>
      <c r="F509" s="862"/>
      <c r="G509" s="16" t="s">
        <v>8</v>
      </c>
      <c r="H509" s="210"/>
      <c r="I509" s="211"/>
      <c r="J509" s="231"/>
      <c r="K509" s="171" t="str">
        <f t="shared" si="394"/>
        <v/>
      </c>
      <c r="L509" s="52"/>
      <c r="M509" s="52" t="str">
        <f>IF(K509="","",ABS(K509-L508))</f>
        <v/>
      </c>
      <c r="N509" s="156" t="str">
        <f>IF(M509="","",RANK(M509,M507:M511))</f>
        <v/>
      </c>
      <c r="O509" s="157" t="str">
        <f t="shared" si="395"/>
        <v/>
      </c>
      <c r="P509" s="53"/>
      <c r="Q509" s="53" t="str">
        <f>IF(O509="","",ABS(O509-P508))</f>
        <v/>
      </c>
      <c r="R509" s="158" t="str">
        <f>IF(Q509="","",RANK(Q509,Q507:Q511))</f>
        <v/>
      </c>
      <c r="S509" s="159" t="str">
        <f t="shared" si="396"/>
        <v/>
      </c>
      <c r="T509" s="54"/>
      <c r="U509" s="54" t="str">
        <f>IF(S509="","",ABS(S509-T508))</f>
        <v/>
      </c>
      <c r="V509" s="160" t="str">
        <f>IF(U509="","",RANK(U509,U507:U511))</f>
        <v/>
      </c>
      <c r="W509" s="161" t="str">
        <f t="shared" si="397"/>
        <v/>
      </c>
      <c r="X509" s="55"/>
      <c r="Y509" s="162" t="str">
        <f>IF(B507="","",IF(L507&lt;0.5,L508,IF(P507&lt;0.5,P508,"NV")))</f>
        <v/>
      </c>
      <c r="Z509" s="806"/>
      <c r="AA509" s="1506"/>
      <c r="AB509" s="806"/>
      <c r="AC509" s="806"/>
      <c r="AD509" s="847"/>
    </row>
    <row r="510" spans="1:30" x14ac:dyDescent="0.2">
      <c r="A510" s="868"/>
      <c r="B510" s="1503"/>
      <c r="C510" s="1208"/>
      <c r="D510" s="1415"/>
      <c r="E510" s="862"/>
      <c r="F510" s="862"/>
      <c r="G510" s="16" t="s">
        <v>5</v>
      </c>
      <c r="H510" s="210"/>
      <c r="I510" s="211"/>
      <c r="J510" s="231"/>
      <c r="K510" s="171" t="str">
        <f t="shared" si="394"/>
        <v/>
      </c>
      <c r="L510" s="52"/>
      <c r="M510" s="52" t="str">
        <f>IF(K510="","",ABS(K510-L508))</f>
        <v/>
      </c>
      <c r="N510" s="156" t="str">
        <f>IF(M510="","",RANK(M510,M507:M511))</f>
        <v/>
      </c>
      <c r="O510" s="157" t="str">
        <f t="shared" si="395"/>
        <v/>
      </c>
      <c r="P510" s="53"/>
      <c r="Q510" s="53" t="str">
        <f>IF(O510="","",ABS(O510-P508))</f>
        <v/>
      </c>
      <c r="R510" s="158" t="str">
        <f>IF(Q510="","",RANK(Q510,Q507:Q511))</f>
        <v/>
      </c>
      <c r="S510" s="159" t="str">
        <f t="shared" si="396"/>
        <v/>
      </c>
      <c r="T510" s="54"/>
      <c r="U510" s="54" t="str">
        <f>IF(S510="","",ABS(S510-T508))</f>
        <v/>
      </c>
      <c r="V510" s="160" t="str">
        <f>IF(U510="","",RANK(U510,U507:U511))</f>
        <v/>
      </c>
      <c r="W510" s="161" t="str">
        <f t="shared" si="397"/>
        <v/>
      </c>
      <c r="X510" s="55"/>
      <c r="Y510" s="162" t="str">
        <f>IF(B507="","",IF(P507=0,L508,IF(P507&lt;0.5,P508,IF(T507&lt;0.5,T508,"NV"))))</f>
        <v/>
      </c>
      <c r="Z510" s="806"/>
      <c r="AA510" s="1506"/>
      <c r="AB510" s="806"/>
      <c r="AC510" s="806"/>
      <c r="AD510" s="847"/>
    </row>
    <row r="511" spans="1:30" ht="16" thickBot="1" x14ac:dyDescent="0.25">
      <c r="A511" s="869"/>
      <c r="B511" s="1532"/>
      <c r="C511" s="1209"/>
      <c r="D511" s="1416"/>
      <c r="E511" s="863"/>
      <c r="F511" s="863"/>
      <c r="G511" s="17" t="s">
        <v>6</v>
      </c>
      <c r="H511" s="251"/>
      <c r="I511" s="239"/>
      <c r="J511" s="250"/>
      <c r="K511" s="194" t="str">
        <f t="shared" si="394"/>
        <v/>
      </c>
      <c r="L511" s="56"/>
      <c r="M511" s="56" t="str">
        <f>IF(K511="","",ABS(K511-L508))</f>
        <v/>
      </c>
      <c r="N511" s="164" t="str">
        <f>IF(M511="","",RANK(M511,M507:M511))</f>
        <v/>
      </c>
      <c r="O511" s="165" t="str">
        <f t="shared" si="395"/>
        <v/>
      </c>
      <c r="P511" s="57"/>
      <c r="Q511" s="57" t="str">
        <f>IF(O511="","",ABS(O511-P508))</f>
        <v/>
      </c>
      <c r="R511" s="166" t="str">
        <f>IF(Q511="","",RANK(Q511,Q507:Q511))</f>
        <v/>
      </c>
      <c r="S511" s="167" t="str">
        <f t="shared" si="396"/>
        <v/>
      </c>
      <c r="T511" s="58"/>
      <c r="U511" s="58" t="str">
        <f>IF(S511="","",ABS(S511-T508))</f>
        <v/>
      </c>
      <c r="V511" s="168" t="str">
        <f>IF(U511="","",RANK(U511,U507:U511))</f>
        <v/>
      </c>
      <c r="W511" s="169" t="str">
        <f t="shared" si="397"/>
        <v/>
      </c>
      <c r="X511" s="59"/>
      <c r="Y511" s="170" t="str">
        <f>IF(B507="","",IF(T507&lt;0.5,TRIMMEAN(K507:K511,0.4),IF(X507&lt;0.5,X508,"NV")))</f>
        <v/>
      </c>
      <c r="Z511" s="807"/>
      <c r="AA511" s="1507"/>
      <c r="AB511" s="807"/>
      <c r="AC511" s="807"/>
      <c r="AD511" s="848"/>
    </row>
  </sheetData>
  <sheetProtection algorithmName="SHA-512" hashValue="fJQPzlXvRLt+q32FL9cXl3r3+EVY3tume22Z4JQ1EmYhE64hAFUNTFiH+Y2eGMVljbkZhj6nkGQZeeuJtMHrVA==" saltValue="FeiCZizo/uk4HYmOhSuHmg==" spinCount="100000" sheet="1" objects="1" scenarios="1"/>
  <mergeCells count="1126">
    <mergeCell ref="E147:E151"/>
    <mergeCell ref="F147:F151"/>
    <mergeCell ref="AB507:AB511"/>
    <mergeCell ref="AC507:AC511"/>
    <mergeCell ref="E12:E16"/>
    <mergeCell ref="F12:F16"/>
    <mergeCell ref="E17:E21"/>
    <mergeCell ref="F17:F21"/>
    <mergeCell ref="E22:E26"/>
    <mergeCell ref="F22:F26"/>
    <mergeCell ref="E27:E31"/>
    <mergeCell ref="F27:F31"/>
    <mergeCell ref="E32:E36"/>
    <mergeCell ref="F32:F36"/>
    <mergeCell ref="E37:E41"/>
    <mergeCell ref="F37:F41"/>
    <mergeCell ref="E42:E46"/>
    <mergeCell ref="F42:F46"/>
    <mergeCell ref="E47:E51"/>
    <mergeCell ref="F47:F51"/>
    <mergeCell ref="E52:E56"/>
    <mergeCell ref="F52:F56"/>
    <mergeCell ref="AB137:AB141"/>
    <mergeCell ref="AC137:AC141"/>
    <mergeCell ref="AB142:AB146"/>
    <mergeCell ref="AC142:AC146"/>
    <mergeCell ref="AB147:AB151"/>
    <mergeCell ref="AC147:AC151"/>
    <mergeCell ref="AA482:AA486"/>
    <mergeCell ref="C507:C511"/>
    <mergeCell ref="AB5:AB6"/>
    <mergeCell ref="AC5:AC6"/>
    <mergeCell ref="E5:E6"/>
    <mergeCell ref="F5:F6"/>
    <mergeCell ref="AB12:AB16"/>
    <mergeCell ref="AC12:AC16"/>
    <mergeCell ref="AB17:AB21"/>
    <mergeCell ref="AC17:AC21"/>
    <mergeCell ref="AB22:AB26"/>
    <mergeCell ref="AC22:AC26"/>
    <mergeCell ref="AB27:AB31"/>
    <mergeCell ref="AC27:AC31"/>
    <mergeCell ref="AB32:AB36"/>
    <mergeCell ref="AC32:AC36"/>
    <mergeCell ref="AB37:AB41"/>
    <mergeCell ref="AC37:AC41"/>
    <mergeCell ref="AB42:AB46"/>
    <mergeCell ref="E507:E511"/>
    <mergeCell ref="F507:F511"/>
    <mergeCell ref="E127:E131"/>
    <mergeCell ref="F127:F131"/>
    <mergeCell ref="C137:C141"/>
    <mergeCell ref="C142:C146"/>
    <mergeCell ref="C147:C151"/>
    <mergeCell ref="C152:C156"/>
    <mergeCell ref="C157:C161"/>
    <mergeCell ref="C162:C166"/>
    <mergeCell ref="E137:E141"/>
    <mergeCell ref="F137:F141"/>
    <mergeCell ref="E142:E146"/>
    <mergeCell ref="F142:F146"/>
    <mergeCell ref="C7:C11"/>
    <mergeCell ref="C12:C16"/>
    <mergeCell ref="C17:C21"/>
    <mergeCell ref="C22:C26"/>
    <mergeCell ref="C27:C31"/>
    <mergeCell ref="C32:C36"/>
    <mergeCell ref="C37:C41"/>
    <mergeCell ref="C42:C46"/>
    <mergeCell ref="C47:C51"/>
    <mergeCell ref="A467:A471"/>
    <mergeCell ref="A472:A476"/>
    <mergeCell ref="A477:A481"/>
    <mergeCell ref="A482:A486"/>
    <mergeCell ref="A487:A491"/>
    <mergeCell ref="A332:A336"/>
    <mergeCell ref="A337:A341"/>
    <mergeCell ref="A342:A346"/>
    <mergeCell ref="A347:A351"/>
    <mergeCell ref="A352:A356"/>
    <mergeCell ref="A357:A361"/>
    <mergeCell ref="A362:A366"/>
    <mergeCell ref="A367:A371"/>
    <mergeCell ref="A372:A376"/>
    <mergeCell ref="A287:A291"/>
    <mergeCell ref="A292:A296"/>
    <mergeCell ref="A297:A301"/>
    <mergeCell ref="A302:A306"/>
    <mergeCell ref="A307:A311"/>
    <mergeCell ref="A312:A316"/>
    <mergeCell ref="A317:A321"/>
    <mergeCell ref="A322:A326"/>
    <mergeCell ref="A327:A331"/>
    <mergeCell ref="A492:A496"/>
    <mergeCell ref="A497:A501"/>
    <mergeCell ref="A502:A506"/>
    <mergeCell ref="A507:A511"/>
    <mergeCell ref="A422:A426"/>
    <mergeCell ref="A427:A431"/>
    <mergeCell ref="A432:A436"/>
    <mergeCell ref="A437:A441"/>
    <mergeCell ref="A442:A446"/>
    <mergeCell ref="A447:A451"/>
    <mergeCell ref="A452:A456"/>
    <mergeCell ref="A457:A461"/>
    <mergeCell ref="A462:A466"/>
    <mergeCell ref="A377:A381"/>
    <mergeCell ref="A382:A386"/>
    <mergeCell ref="A387:A391"/>
    <mergeCell ref="A392:A396"/>
    <mergeCell ref="A397:A401"/>
    <mergeCell ref="A402:A406"/>
    <mergeCell ref="A407:A411"/>
    <mergeCell ref="A412:A416"/>
    <mergeCell ref="A417:A421"/>
    <mergeCell ref="A242:A246"/>
    <mergeCell ref="A247:A251"/>
    <mergeCell ref="A252:A256"/>
    <mergeCell ref="A257:A261"/>
    <mergeCell ref="A262:A266"/>
    <mergeCell ref="A267:A271"/>
    <mergeCell ref="A272:A276"/>
    <mergeCell ref="A277:A281"/>
    <mergeCell ref="A282:A286"/>
    <mergeCell ref="B507:B511"/>
    <mergeCell ref="D507:D511"/>
    <mergeCell ref="Z507:Z511"/>
    <mergeCell ref="AA507:AA511"/>
    <mergeCell ref="AD507:AD511"/>
    <mergeCell ref="C487:C491"/>
    <mergeCell ref="C492:C496"/>
    <mergeCell ref="AB487:AB491"/>
    <mergeCell ref="AC487:AC491"/>
    <mergeCell ref="AB492:AB496"/>
    <mergeCell ref="AC492:AC496"/>
    <mergeCell ref="E487:E491"/>
    <mergeCell ref="F487:F491"/>
    <mergeCell ref="E492:E496"/>
    <mergeCell ref="F492:F496"/>
    <mergeCell ref="B477:B481"/>
    <mergeCell ref="D477:D481"/>
    <mergeCell ref="Z477:Z481"/>
    <mergeCell ref="AA477:AA481"/>
    <mergeCell ref="AD477:AD481"/>
    <mergeCell ref="B482:B486"/>
    <mergeCell ref="D482:D486"/>
    <mergeCell ref="Z482:Z486"/>
    <mergeCell ref="A147:A151"/>
    <mergeCell ref="A152:A156"/>
    <mergeCell ref="A157:A161"/>
    <mergeCell ref="A162:A166"/>
    <mergeCell ref="A167:A171"/>
    <mergeCell ref="A172:A176"/>
    <mergeCell ref="A177:A181"/>
    <mergeCell ref="A182:A186"/>
    <mergeCell ref="A187:A191"/>
    <mergeCell ref="A192:A196"/>
    <mergeCell ref="A197:A201"/>
    <mergeCell ref="A202:A206"/>
    <mergeCell ref="A207:A211"/>
    <mergeCell ref="A212:A216"/>
    <mergeCell ref="A217:A221"/>
    <mergeCell ref="A222:A226"/>
    <mergeCell ref="A227:A231"/>
    <mergeCell ref="A232:A236"/>
    <mergeCell ref="A237:A241"/>
    <mergeCell ref="B497:B501"/>
    <mergeCell ref="D497:D501"/>
    <mergeCell ref="Z497:Z501"/>
    <mergeCell ref="AA497:AA501"/>
    <mergeCell ref="AD497:AD501"/>
    <mergeCell ref="B502:B506"/>
    <mergeCell ref="D502:D506"/>
    <mergeCell ref="Z502:Z506"/>
    <mergeCell ref="AA502:AA506"/>
    <mergeCell ref="AD502:AD506"/>
    <mergeCell ref="C497:C501"/>
    <mergeCell ref="C502:C506"/>
    <mergeCell ref="AB497:AB501"/>
    <mergeCell ref="AC497:AC501"/>
    <mergeCell ref="AB502:AB506"/>
    <mergeCell ref="AC502:AC506"/>
    <mergeCell ref="E497:E501"/>
    <mergeCell ref="F497:F501"/>
    <mergeCell ref="E502:E506"/>
    <mergeCell ref="F502:F506"/>
    <mergeCell ref="B487:B491"/>
    <mergeCell ref="D487:D491"/>
    <mergeCell ref="Z487:Z491"/>
    <mergeCell ref="AA487:AA491"/>
    <mergeCell ref="AD487:AD491"/>
    <mergeCell ref="B492:B496"/>
    <mergeCell ref="D492:D496"/>
    <mergeCell ref="Z492:Z496"/>
    <mergeCell ref="AA492:AA496"/>
    <mergeCell ref="AD492:AD496"/>
    <mergeCell ref="AD482:AD486"/>
    <mergeCell ref="C477:C481"/>
    <mergeCell ref="C482:C486"/>
    <mergeCell ref="AB477:AB481"/>
    <mergeCell ref="AC477:AC481"/>
    <mergeCell ref="AB482:AB486"/>
    <mergeCell ref="AC482:AC486"/>
    <mergeCell ref="E477:E481"/>
    <mergeCell ref="F477:F481"/>
    <mergeCell ref="E482:E486"/>
    <mergeCell ref="F482:F486"/>
    <mergeCell ref="B467:B471"/>
    <mergeCell ref="D467:D471"/>
    <mergeCell ref="Z467:Z471"/>
    <mergeCell ref="AA467:AA471"/>
    <mergeCell ref="AD467:AD471"/>
    <mergeCell ref="B472:B476"/>
    <mergeCell ref="D472:D476"/>
    <mergeCell ref="Z472:Z476"/>
    <mergeCell ref="AA472:AA476"/>
    <mergeCell ref="AD472:AD476"/>
    <mergeCell ref="C467:C471"/>
    <mergeCell ref="C472:C476"/>
    <mergeCell ref="AB467:AB471"/>
    <mergeCell ref="AC467:AC471"/>
    <mergeCell ref="AB472:AB476"/>
    <mergeCell ref="AC472:AC476"/>
    <mergeCell ref="E467:E471"/>
    <mergeCell ref="F467:F471"/>
    <mergeCell ref="E472:E476"/>
    <mergeCell ref="F472:F476"/>
    <mergeCell ref="B457:B461"/>
    <mergeCell ref="D457:D461"/>
    <mergeCell ref="Z457:Z461"/>
    <mergeCell ref="AA457:AA461"/>
    <mergeCell ref="AD457:AD461"/>
    <mergeCell ref="B462:B466"/>
    <mergeCell ref="D462:D466"/>
    <mergeCell ref="Z462:Z466"/>
    <mergeCell ref="AA462:AA466"/>
    <mergeCell ref="AD462:AD466"/>
    <mergeCell ref="C457:C461"/>
    <mergeCell ref="C462:C466"/>
    <mergeCell ref="AB457:AB461"/>
    <mergeCell ref="AC457:AC461"/>
    <mergeCell ref="AB462:AB466"/>
    <mergeCell ref="AC462:AC466"/>
    <mergeCell ref="E457:E461"/>
    <mergeCell ref="F457:F461"/>
    <mergeCell ref="E462:E466"/>
    <mergeCell ref="F462:F466"/>
    <mergeCell ref="B447:B451"/>
    <mergeCell ref="D447:D451"/>
    <mergeCell ref="Z447:Z451"/>
    <mergeCell ref="AA447:AA451"/>
    <mergeCell ref="AD447:AD451"/>
    <mergeCell ref="B452:B456"/>
    <mergeCell ref="D452:D456"/>
    <mergeCell ref="Z452:Z456"/>
    <mergeCell ref="AA452:AA456"/>
    <mergeCell ref="AD452:AD456"/>
    <mergeCell ref="C447:C451"/>
    <mergeCell ref="C452:C456"/>
    <mergeCell ref="AB447:AB451"/>
    <mergeCell ref="AC447:AC451"/>
    <mergeCell ref="AB452:AB456"/>
    <mergeCell ref="AC452:AC456"/>
    <mergeCell ref="E447:E451"/>
    <mergeCell ref="F447:F451"/>
    <mergeCell ref="E452:E456"/>
    <mergeCell ref="F452:F456"/>
    <mergeCell ref="B437:B441"/>
    <mergeCell ref="D437:D441"/>
    <mergeCell ref="Z437:Z441"/>
    <mergeCell ref="AA437:AA441"/>
    <mergeCell ref="AD437:AD441"/>
    <mergeCell ref="B442:B446"/>
    <mergeCell ref="D442:D446"/>
    <mergeCell ref="Z442:Z446"/>
    <mergeCell ref="AA442:AA446"/>
    <mergeCell ref="AD442:AD446"/>
    <mergeCell ref="C437:C441"/>
    <mergeCell ref="C442:C446"/>
    <mergeCell ref="AB437:AB441"/>
    <mergeCell ref="AC437:AC441"/>
    <mergeCell ref="AB442:AB446"/>
    <mergeCell ref="AC442:AC446"/>
    <mergeCell ref="E437:E441"/>
    <mergeCell ref="F437:F441"/>
    <mergeCell ref="E442:E446"/>
    <mergeCell ref="F442:F446"/>
    <mergeCell ref="B427:B431"/>
    <mergeCell ref="D427:D431"/>
    <mergeCell ref="Z427:Z431"/>
    <mergeCell ref="AA427:AA431"/>
    <mergeCell ref="AD427:AD431"/>
    <mergeCell ref="B432:B436"/>
    <mergeCell ref="D432:D436"/>
    <mergeCell ref="Z432:Z436"/>
    <mergeCell ref="AA432:AA436"/>
    <mergeCell ref="AD432:AD436"/>
    <mergeCell ref="C427:C431"/>
    <mergeCell ref="C432:C436"/>
    <mergeCell ref="AB427:AB431"/>
    <mergeCell ref="AC427:AC431"/>
    <mergeCell ref="AB432:AB436"/>
    <mergeCell ref="AC432:AC436"/>
    <mergeCell ref="E427:E431"/>
    <mergeCell ref="F427:F431"/>
    <mergeCell ref="E432:E436"/>
    <mergeCell ref="F432:F436"/>
    <mergeCell ref="B417:B421"/>
    <mergeCell ref="D417:D421"/>
    <mergeCell ref="Z417:Z421"/>
    <mergeCell ref="AA417:AA421"/>
    <mergeCell ref="AD417:AD421"/>
    <mergeCell ref="B422:B426"/>
    <mergeCell ref="D422:D426"/>
    <mergeCell ref="Z422:Z426"/>
    <mergeCell ref="AA422:AA426"/>
    <mergeCell ref="AD422:AD426"/>
    <mergeCell ref="C417:C421"/>
    <mergeCell ref="C422:C426"/>
    <mergeCell ref="AB417:AB421"/>
    <mergeCell ref="AC417:AC421"/>
    <mergeCell ref="AB422:AB426"/>
    <mergeCell ref="AC422:AC426"/>
    <mergeCell ref="E417:E421"/>
    <mergeCell ref="F417:F421"/>
    <mergeCell ref="E422:E426"/>
    <mergeCell ref="F422:F426"/>
    <mergeCell ref="B407:B411"/>
    <mergeCell ref="D407:D411"/>
    <mergeCell ref="Z407:Z411"/>
    <mergeCell ref="AA407:AA411"/>
    <mergeCell ref="AD407:AD411"/>
    <mergeCell ref="B412:B416"/>
    <mergeCell ref="D412:D416"/>
    <mergeCell ref="Z412:Z416"/>
    <mergeCell ref="AA412:AA416"/>
    <mergeCell ref="AD412:AD416"/>
    <mergeCell ref="C407:C411"/>
    <mergeCell ref="C412:C416"/>
    <mergeCell ref="AB407:AB411"/>
    <mergeCell ref="AC407:AC411"/>
    <mergeCell ref="AB412:AB416"/>
    <mergeCell ref="AC412:AC416"/>
    <mergeCell ref="E407:E411"/>
    <mergeCell ref="F407:F411"/>
    <mergeCell ref="E412:E416"/>
    <mergeCell ref="F412:F416"/>
    <mergeCell ref="B397:B401"/>
    <mergeCell ref="D397:D401"/>
    <mergeCell ref="Z397:Z401"/>
    <mergeCell ref="AA397:AA401"/>
    <mergeCell ref="AD397:AD401"/>
    <mergeCell ref="B402:B406"/>
    <mergeCell ref="D402:D406"/>
    <mergeCell ref="Z402:Z406"/>
    <mergeCell ref="AA402:AA406"/>
    <mergeCell ref="AD402:AD406"/>
    <mergeCell ref="C397:C401"/>
    <mergeCell ref="C402:C406"/>
    <mergeCell ref="AB397:AB401"/>
    <mergeCell ref="AC397:AC401"/>
    <mergeCell ref="AB402:AB406"/>
    <mergeCell ref="AC402:AC406"/>
    <mergeCell ref="E397:E401"/>
    <mergeCell ref="F397:F401"/>
    <mergeCell ref="E402:E406"/>
    <mergeCell ref="F402:F406"/>
    <mergeCell ref="B387:B391"/>
    <mergeCell ref="D387:D391"/>
    <mergeCell ref="Z387:Z391"/>
    <mergeCell ref="AA387:AA391"/>
    <mergeCell ref="AD387:AD391"/>
    <mergeCell ref="B392:B396"/>
    <mergeCell ref="D392:D396"/>
    <mergeCell ref="Z392:Z396"/>
    <mergeCell ref="AA392:AA396"/>
    <mergeCell ref="AD392:AD396"/>
    <mergeCell ref="C387:C391"/>
    <mergeCell ref="C392:C396"/>
    <mergeCell ref="AB387:AB391"/>
    <mergeCell ref="AC387:AC391"/>
    <mergeCell ref="AB392:AB396"/>
    <mergeCell ref="AC392:AC396"/>
    <mergeCell ref="E387:E391"/>
    <mergeCell ref="F387:F391"/>
    <mergeCell ref="E392:E396"/>
    <mergeCell ref="F392:F396"/>
    <mergeCell ref="B377:B381"/>
    <mergeCell ref="D377:D381"/>
    <mergeCell ref="Z377:Z381"/>
    <mergeCell ref="AA377:AA381"/>
    <mergeCell ref="AD377:AD381"/>
    <mergeCell ref="B382:B386"/>
    <mergeCell ref="D382:D386"/>
    <mergeCell ref="Z382:Z386"/>
    <mergeCell ref="AA382:AA386"/>
    <mergeCell ref="AD382:AD386"/>
    <mergeCell ref="C377:C381"/>
    <mergeCell ref="C382:C386"/>
    <mergeCell ref="AB377:AB381"/>
    <mergeCell ref="AC377:AC381"/>
    <mergeCell ref="AB382:AB386"/>
    <mergeCell ref="AC382:AC386"/>
    <mergeCell ref="E377:E381"/>
    <mergeCell ref="F377:F381"/>
    <mergeCell ref="E382:E386"/>
    <mergeCell ref="F382:F386"/>
    <mergeCell ref="B367:B371"/>
    <mergeCell ref="D367:D371"/>
    <mergeCell ref="Z367:Z371"/>
    <mergeCell ref="AA367:AA371"/>
    <mergeCell ref="AD367:AD371"/>
    <mergeCell ref="B372:B376"/>
    <mergeCell ref="D372:D376"/>
    <mergeCell ref="Z372:Z376"/>
    <mergeCell ref="AA372:AA376"/>
    <mergeCell ref="AD372:AD376"/>
    <mergeCell ref="C367:C371"/>
    <mergeCell ref="C372:C376"/>
    <mergeCell ref="AB367:AB371"/>
    <mergeCell ref="AC367:AC371"/>
    <mergeCell ref="AB372:AB376"/>
    <mergeCell ref="AC372:AC376"/>
    <mergeCell ref="E367:E371"/>
    <mergeCell ref="F367:F371"/>
    <mergeCell ref="E372:E376"/>
    <mergeCell ref="F372:F376"/>
    <mergeCell ref="B357:B361"/>
    <mergeCell ref="D357:D361"/>
    <mergeCell ref="Z357:Z361"/>
    <mergeCell ref="AA357:AA361"/>
    <mergeCell ref="AD357:AD361"/>
    <mergeCell ref="B362:B366"/>
    <mergeCell ref="D362:D366"/>
    <mergeCell ref="Z362:Z366"/>
    <mergeCell ref="AA362:AA366"/>
    <mergeCell ref="AD362:AD366"/>
    <mergeCell ref="C357:C361"/>
    <mergeCell ref="C362:C366"/>
    <mergeCell ref="AB357:AB361"/>
    <mergeCell ref="AC357:AC361"/>
    <mergeCell ref="AB362:AB366"/>
    <mergeCell ref="AC362:AC366"/>
    <mergeCell ref="E357:E361"/>
    <mergeCell ref="F357:F361"/>
    <mergeCell ref="E362:E366"/>
    <mergeCell ref="F362:F366"/>
    <mergeCell ref="B347:B351"/>
    <mergeCell ref="D347:D351"/>
    <mergeCell ref="Z347:Z351"/>
    <mergeCell ref="AA347:AA351"/>
    <mergeCell ref="AD347:AD351"/>
    <mergeCell ref="B352:B356"/>
    <mergeCell ref="D352:D356"/>
    <mergeCell ref="Z352:Z356"/>
    <mergeCell ref="AA352:AA356"/>
    <mergeCell ref="AD352:AD356"/>
    <mergeCell ref="C347:C351"/>
    <mergeCell ref="C352:C356"/>
    <mergeCell ref="AB347:AB351"/>
    <mergeCell ref="AC347:AC351"/>
    <mergeCell ref="AB352:AB356"/>
    <mergeCell ref="AC352:AC356"/>
    <mergeCell ref="E347:E351"/>
    <mergeCell ref="F347:F351"/>
    <mergeCell ref="E352:E356"/>
    <mergeCell ref="F352:F356"/>
    <mergeCell ref="B337:B341"/>
    <mergeCell ref="D337:D341"/>
    <mergeCell ref="Z337:Z341"/>
    <mergeCell ref="AA337:AA341"/>
    <mergeCell ref="AD337:AD341"/>
    <mergeCell ref="B342:B346"/>
    <mergeCell ref="D342:D346"/>
    <mergeCell ref="Z342:Z346"/>
    <mergeCell ref="AA342:AA346"/>
    <mergeCell ref="AD342:AD346"/>
    <mergeCell ref="C337:C341"/>
    <mergeCell ref="C342:C346"/>
    <mergeCell ref="AB337:AB341"/>
    <mergeCell ref="AC337:AC341"/>
    <mergeCell ref="AB342:AB346"/>
    <mergeCell ref="AC342:AC346"/>
    <mergeCell ref="E337:E341"/>
    <mergeCell ref="F337:F341"/>
    <mergeCell ref="E342:E346"/>
    <mergeCell ref="F342:F346"/>
    <mergeCell ref="B327:B331"/>
    <mergeCell ref="D327:D331"/>
    <mergeCell ref="Z327:Z331"/>
    <mergeCell ref="AA327:AA331"/>
    <mergeCell ref="AD327:AD331"/>
    <mergeCell ref="B332:B336"/>
    <mergeCell ref="D332:D336"/>
    <mergeCell ref="Z332:Z336"/>
    <mergeCell ref="AA332:AA336"/>
    <mergeCell ref="AD332:AD336"/>
    <mergeCell ref="C327:C331"/>
    <mergeCell ref="C332:C336"/>
    <mergeCell ref="AB327:AB331"/>
    <mergeCell ref="AC327:AC331"/>
    <mergeCell ref="AB332:AB336"/>
    <mergeCell ref="AC332:AC336"/>
    <mergeCell ref="E327:E331"/>
    <mergeCell ref="F327:F331"/>
    <mergeCell ref="E332:E336"/>
    <mergeCell ref="F332:F336"/>
    <mergeCell ref="B317:B321"/>
    <mergeCell ref="D317:D321"/>
    <mergeCell ref="Z317:Z321"/>
    <mergeCell ref="AA317:AA321"/>
    <mergeCell ref="AD317:AD321"/>
    <mergeCell ref="B322:B326"/>
    <mergeCell ref="D322:D326"/>
    <mergeCell ref="Z322:Z326"/>
    <mergeCell ref="AA322:AA326"/>
    <mergeCell ref="AD322:AD326"/>
    <mergeCell ref="C317:C321"/>
    <mergeCell ref="C322:C326"/>
    <mergeCell ref="AB317:AB321"/>
    <mergeCell ref="AC317:AC321"/>
    <mergeCell ref="AB322:AB326"/>
    <mergeCell ref="AC322:AC326"/>
    <mergeCell ref="E317:E321"/>
    <mergeCell ref="F317:F321"/>
    <mergeCell ref="E322:E326"/>
    <mergeCell ref="F322:F326"/>
    <mergeCell ref="B307:B311"/>
    <mergeCell ref="D307:D311"/>
    <mergeCell ref="Z307:Z311"/>
    <mergeCell ref="AA307:AA311"/>
    <mergeCell ref="AD307:AD311"/>
    <mergeCell ref="B312:B316"/>
    <mergeCell ref="D312:D316"/>
    <mergeCell ref="Z312:Z316"/>
    <mergeCell ref="AA312:AA316"/>
    <mergeCell ref="AD312:AD316"/>
    <mergeCell ref="C307:C311"/>
    <mergeCell ref="C312:C316"/>
    <mergeCell ref="AB307:AB311"/>
    <mergeCell ref="AC307:AC311"/>
    <mergeCell ref="AB312:AB316"/>
    <mergeCell ref="AC312:AC316"/>
    <mergeCell ref="E307:E311"/>
    <mergeCell ref="F307:F311"/>
    <mergeCell ref="E312:E316"/>
    <mergeCell ref="F312:F316"/>
    <mergeCell ref="B297:B301"/>
    <mergeCell ref="D297:D301"/>
    <mergeCell ref="Z297:Z301"/>
    <mergeCell ref="AA297:AA301"/>
    <mergeCell ref="AD297:AD301"/>
    <mergeCell ref="B302:B306"/>
    <mergeCell ref="D302:D306"/>
    <mergeCell ref="Z302:Z306"/>
    <mergeCell ref="AA302:AA306"/>
    <mergeCell ref="AD302:AD306"/>
    <mergeCell ref="C297:C301"/>
    <mergeCell ref="C302:C306"/>
    <mergeCell ref="AB297:AB301"/>
    <mergeCell ref="AC297:AC301"/>
    <mergeCell ref="AB302:AB306"/>
    <mergeCell ref="AC302:AC306"/>
    <mergeCell ref="E297:E301"/>
    <mergeCell ref="F297:F301"/>
    <mergeCell ref="E302:E306"/>
    <mergeCell ref="F302:F306"/>
    <mergeCell ref="B287:B291"/>
    <mergeCell ref="D287:D291"/>
    <mergeCell ref="Z287:Z291"/>
    <mergeCell ref="AA287:AA291"/>
    <mergeCell ref="AD287:AD291"/>
    <mergeCell ref="B292:B296"/>
    <mergeCell ref="D292:D296"/>
    <mergeCell ref="Z292:Z296"/>
    <mergeCell ref="AA292:AA296"/>
    <mergeCell ref="AD292:AD296"/>
    <mergeCell ref="C287:C291"/>
    <mergeCell ref="C292:C296"/>
    <mergeCell ref="AB287:AB291"/>
    <mergeCell ref="AC287:AC291"/>
    <mergeCell ref="AB292:AB296"/>
    <mergeCell ref="AC292:AC296"/>
    <mergeCell ref="E287:E291"/>
    <mergeCell ref="F287:F291"/>
    <mergeCell ref="E292:E296"/>
    <mergeCell ref="F292:F296"/>
    <mergeCell ref="B277:B281"/>
    <mergeCell ref="D277:D281"/>
    <mergeCell ref="Z277:Z281"/>
    <mergeCell ref="AA277:AA281"/>
    <mergeCell ref="AD277:AD281"/>
    <mergeCell ref="B282:B286"/>
    <mergeCell ref="D282:D286"/>
    <mergeCell ref="Z282:Z286"/>
    <mergeCell ref="AA282:AA286"/>
    <mergeCell ref="AD282:AD286"/>
    <mergeCell ref="C277:C281"/>
    <mergeCell ref="C282:C286"/>
    <mergeCell ref="AB277:AB281"/>
    <mergeCell ref="AC277:AC281"/>
    <mergeCell ref="AB282:AB286"/>
    <mergeCell ref="AC282:AC286"/>
    <mergeCell ref="E277:E281"/>
    <mergeCell ref="F277:F281"/>
    <mergeCell ref="E282:E286"/>
    <mergeCell ref="F282:F286"/>
    <mergeCell ref="B267:B271"/>
    <mergeCell ref="D267:D271"/>
    <mergeCell ref="Z267:Z271"/>
    <mergeCell ref="AA267:AA271"/>
    <mergeCell ref="AD267:AD271"/>
    <mergeCell ref="B272:B276"/>
    <mergeCell ref="D272:D276"/>
    <mergeCell ref="Z272:Z276"/>
    <mergeCell ref="AA272:AA276"/>
    <mergeCell ref="AD272:AD276"/>
    <mergeCell ref="C267:C271"/>
    <mergeCell ref="C272:C276"/>
    <mergeCell ref="AB267:AB271"/>
    <mergeCell ref="AC267:AC271"/>
    <mergeCell ref="AB272:AB276"/>
    <mergeCell ref="AC272:AC276"/>
    <mergeCell ref="E267:E271"/>
    <mergeCell ref="F267:F271"/>
    <mergeCell ref="E272:E276"/>
    <mergeCell ref="F272:F276"/>
    <mergeCell ref="B257:B261"/>
    <mergeCell ref="D257:D261"/>
    <mergeCell ref="Z257:Z261"/>
    <mergeCell ref="AA257:AA261"/>
    <mergeCell ref="AD257:AD261"/>
    <mergeCell ref="B262:B266"/>
    <mergeCell ref="D262:D266"/>
    <mergeCell ref="Z262:Z266"/>
    <mergeCell ref="AA262:AA266"/>
    <mergeCell ref="AD262:AD266"/>
    <mergeCell ref="C257:C261"/>
    <mergeCell ref="C262:C266"/>
    <mergeCell ref="AB257:AB261"/>
    <mergeCell ref="AC257:AC261"/>
    <mergeCell ref="AB262:AB266"/>
    <mergeCell ref="AC262:AC266"/>
    <mergeCell ref="E257:E261"/>
    <mergeCell ref="F257:F261"/>
    <mergeCell ref="E262:E266"/>
    <mergeCell ref="F262:F266"/>
    <mergeCell ref="B247:B251"/>
    <mergeCell ref="D247:D251"/>
    <mergeCell ref="Z247:Z251"/>
    <mergeCell ref="AA247:AA251"/>
    <mergeCell ref="AD247:AD251"/>
    <mergeCell ref="B252:B256"/>
    <mergeCell ref="D252:D256"/>
    <mergeCell ref="Z252:Z256"/>
    <mergeCell ref="AA252:AA256"/>
    <mergeCell ref="AD252:AD256"/>
    <mergeCell ref="C247:C251"/>
    <mergeCell ref="C252:C256"/>
    <mergeCell ref="AB247:AB251"/>
    <mergeCell ref="AC247:AC251"/>
    <mergeCell ref="AB252:AB256"/>
    <mergeCell ref="AC252:AC256"/>
    <mergeCell ref="E247:E251"/>
    <mergeCell ref="F247:F251"/>
    <mergeCell ref="E252:E256"/>
    <mergeCell ref="F252:F256"/>
    <mergeCell ref="B237:B241"/>
    <mergeCell ref="D237:D241"/>
    <mergeCell ref="Z237:Z241"/>
    <mergeCell ref="AA237:AA241"/>
    <mergeCell ref="AD237:AD241"/>
    <mergeCell ref="B242:B246"/>
    <mergeCell ref="D242:D246"/>
    <mergeCell ref="Z242:Z246"/>
    <mergeCell ref="AA242:AA246"/>
    <mergeCell ref="AD242:AD246"/>
    <mergeCell ref="C237:C241"/>
    <mergeCell ref="C242:C246"/>
    <mergeCell ref="AB237:AB241"/>
    <mergeCell ref="AC237:AC241"/>
    <mergeCell ref="AB242:AB246"/>
    <mergeCell ref="AC242:AC246"/>
    <mergeCell ref="E237:E241"/>
    <mergeCell ref="F237:F241"/>
    <mergeCell ref="E242:E246"/>
    <mergeCell ref="F242:F246"/>
    <mergeCell ref="B227:B231"/>
    <mergeCell ref="D227:D231"/>
    <mergeCell ref="Z227:Z231"/>
    <mergeCell ref="AA227:AA231"/>
    <mergeCell ref="AD227:AD231"/>
    <mergeCell ref="B232:B236"/>
    <mergeCell ref="D232:D236"/>
    <mergeCell ref="Z232:Z236"/>
    <mergeCell ref="AA232:AA236"/>
    <mergeCell ref="AD232:AD236"/>
    <mergeCell ref="C227:C231"/>
    <mergeCell ref="C232:C236"/>
    <mergeCell ref="AB227:AB231"/>
    <mergeCell ref="AC227:AC231"/>
    <mergeCell ref="AB232:AB236"/>
    <mergeCell ref="AC232:AC236"/>
    <mergeCell ref="E227:E231"/>
    <mergeCell ref="F227:F231"/>
    <mergeCell ref="E232:E236"/>
    <mergeCell ref="F232:F236"/>
    <mergeCell ref="B217:B221"/>
    <mergeCell ref="D217:D221"/>
    <mergeCell ref="Z217:Z221"/>
    <mergeCell ref="AA217:AA221"/>
    <mergeCell ref="AD217:AD221"/>
    <mergeCell ref="B222:B226"/>
    <mergeCell ref="D222:D226"/>
    <mergeCell ref="Z222:Z226"/>
    <mergeCell ref="AA222:AA226"/>
    <mergeCell ref="AD222:AD226"/>
    <mergeCell ref="C217:C221"/>
    <mergeCell ref="C222:C226"/>
    <mergeCell ref="AB217:AB221"/>
    <mergeCell ref="AC217:AC221"/>
    <mergeCell ref="AB222:AB226"/>
    <mergeCell ref="AC222:AC226"/>
    <mergeCell ref="E217:E221"/>
    <mergeCell ref="F217:F221"/>
    <mergeCell ref="E222:E226"/>
    <mergeCell ref="F222:F226"/>
    <mergeCell ref="B207:B211"/>
    <mergeCell ref="D207:D211"/>
    <mergeCell ref="Z207:Z211"/>
    <mergeCell ref="AA207:AA211"/>
    <mergeCell ref="AD207:AD211"/>
    <mergeCell ref="B212:B216"/>
    <mergeCell ref="D212:D216"/>
    <mergeCell ref="Z212:Z216"/>
    <mergeCell ref="AA212:AA216"/>
    <mergeCell ref="AD212:AD216"/>
    <mergeCell ref="C207:C211"/>
    <mergeCell ref="C212:C216"/>
    <mergeCell ref="AB207:AB211"/>
    <mergeCell ref="AC207:AC211"/>
    <mergeCell ref="AB212:AB216"/>
    <mergeCell ref="AC212:AC216"/>
    <mergeCell ref="E207:E211"/>
    <mergeCell ref="F207:F211"/>
    <mergeCell ref="E212:E216"/>
    <mergeCell ref="F212:F216"/>
    <mergeCell ref="B197:B201"/>
    <mergeCell ref="D197:D201"/>
    <mergeCell ref="Z197:Z201"/>
    <mergeCell ref="AA197:AA201"/>
    <mergeCell ref="AD197:AD201"/>
    <mergeCell ref="B202:B206"/>
    <mergeCell ref="D202:D206"/>
    <mergeCell ref="Z202:Z206"/>
    <mergeCell ref="AA202:AA206"/>
    <mergeCell ref="AD202:AD206"/>
    <mergeCell ref="C197:C201"/>
    <mergeCell ref="C202:C206"/>
    <mergeCell ref="AB197:AB201"/>
    <mergeCell ref="AC197:AC201"/>
    <mergeCell ref="AB202:AB206"/>
    <mergeCell ref="AC202:AC206"/>
    <mergeCell ref="E197:E201"/>
    <mergeCell ref="F197:F201"/>
    <mergeCell ref="E202:E206"/>
    <mergeCell ref="F202:F206"/>
    <mergeCell ref="B187:B191"/>
    <mergeCell ref="D187:D191"/>
    <mergeCell ref="Z187:Z191"/>
    <mergeCell ref="AA187:AA191"/>
    <mergeCell ref="AD187:AD191"/>
    <mergeCell ref="B192:B196"/>
    <mergeCell ref="D192:D196"/>
    <mergeCell ref="Z192:Z196"/>
    <mergeCell ref="AA192:AA196"/>
    <mergeCell ref="AD192:AD196"/>
    <mergeCell ref="C187:C191"/>
    <mergeCell ref="C192:C196"/>
    <mergeCell ref="AB187:AB191"/>
    <mergeCell ref="AC187:AC191"/>
    <mergeCell ref="AB192:AB196"/>
    <mergeCell ref="AC192:AC196"/>
    <mergeCell ref="E187:E191"/>
    <mergeCell ref="F187:F191"/>
    <mergeCell ref="E192:E196"/>
    <mergeCell ref="F192:F196"/>
    <mergeCell ref="B177:B181"/>
    <mergeCell ref="D177:D181"/>
    <mergeCell ref="Z177:Z181"/>
    <mergeCell ref="AA177:AA181"/>
    <mergeCell ref="AD177:AD181"/>
    <mergeCell ref="B182:B186"/>
    <mergeCell ref="D182:D186"/>
    <mergeCell ref="Z182:Z186"/>
    <mergeCell ref="AA182:AA186"/>
    <mergeCell ref="AD182:AD186"/>
    <mergeCell ref="C182:C186"/>
    <mergeCell ref="AB177:AB181"/>
    <mergeCell ref="AC177:AC181"/>
    <mergeCell ref="AB182:AB186"/>
    <mergeCell ref="AC182:AC186"/>
    <mergeCell ref="E177:E181"/>
    <mergeCell ref="F177:F181"/>
    <mergeCell ref="E182:E186"/>
    <mergeCell ref="F182:F186"/>
    <mergeCell ref="C177:C181"/>
    <mergeCell ref="B167:B171"/>
    <mergeCell ref="D167:D171"/>
    <mergeCell ref="Z167:Z171"/>
    <mergeCell ref="AA167:AA171"/>
    <mergeCell ref="AD167:AD171"/>
    <mergeCell ref="B172:B176"/>
    <mergeCell ref="D172:D176"/>
    <mergeCell ref="Z172:Z176"/>
    <mergeCell ref="AA172:AA176"/>
    <mergeCell ref="AD172:AD176"/>
    <mergeCell ref="AB167:AB171"/>
    <mergeCell ref="AC167:AC171"/>
    <mergeCell ref="AB172:AB176"/>
    <mergeCell ref="AC172:AC176"/>
    <mergeCell ref="E167:E171"/>
    <mergeCell ref="F167:F171"/>
    <mergeCell ref="E172:E176"/>
    <mergeCell ref="F172:F176"/>
    <mergeCell ref="C167:C171"/>
    <mergeCell ref="C172:C176"/>
    <mergeCell ref="B157:B161"/>
    <mergeCell ref="D157:D161"/>
    <mergeCell ref="Z157:Z161"/>
    <mergeCell ref="AA157:AA161"/>
    <mergeCell ref="AD157:AD161"/>
    <mergeCell ref="B162:B166"/>
    <mergeCell ref="D162:D166"/>
    <mergeCell ref="Z162:Z166"/>
    <mergeCell ref="AA162:AA166"/>
    <mergeCell ref="AD162:AD166"/>
    <mergeCell ref="AB162:AB166"/>
    <mergeCell ref="AC162:AC166"/>
    <mergeCell ref="E157:E161"/>
    <mergeCell ref="F157:F161"/>
    <mergeCell ref="E162:E166"/>
    <mergeCell ref="F162:F166"/>
    <mergeCell ref="B147:B151"/>
    <mergeCell ref="D147:D151"/>
    <mergeCell ref="Z147:Z151"/>
    <mergeCell ref="AA147:AA151"/>
    <mergeCell ref="AD147:AD151"/>
    <mergeCell ref="B152:B156"/>
    <mergeCell ref="D152:D156"/>
    <mergeCell ref="Z152:Z156"/>
    <mergeCell ref="AA152:AA156"/>
    <mergeCell ref="AD152:AD156"/>
    <mergeCell ref="E152:E156"/>
    <mergeCell ref="F152:F156"/>
    <mergeCell ref="AB152:AB156"/>
    <mergeCell ref="AC152:AC156"/>
    <mergeCell ref="AB157:AB161"/>
    <mergeCell ref="AC157:AC161"/>
    <mergeCell ref="A1:D1"/>
    <mergeCell ref="Z1:AD1"/>
    <mergeCell ref="A5:B5"/>
    <mergeCell ref="D5:D6"/>
    <mergeCell ref="G5:G6"/>
    <mergeCell ref="H5:J5"/>
    <mergeCell ref="K5:K6"/>
    <mergeCell ref="L5:Y6"/>
    <mergeCell ref="Z5:Z6"/>
    <mergeCell ref="AA5:AA6"/>
    <mergeCell ref="AD5:AD6"/>
    <mergeCell ref="A3:K4"/>
    <mergeCell ref="Z3:Z4"/>
    <mergeCell ref="AA3:AD4"/>
    <mergeCell ref="C5:C6"/>
    <mergeCell ref="A27:A31"/>
    <mergeCell ref="B27:B31"/>
    <mergeCell ref="D27:D31"/>
    <mergeCell ref="Z27:Z31"/>
    <mergeCell ref="AA27:AA31"/>
    <mergeCell ref="AD27:AD31"/>
    <mergeCell ref="A12:A16"/>
    <mergeCell ref="B12:B16"/>
    <mergeCell ref="D12:D16"/>
    <mergeCell ref="Z12:Z16"/>
    <mergeCell ref="AA12:AA16"/>
    <mergeCell ref="AD12:AD16"/>
    <mergeCell ref="A22:A26"/>
    <mergeCell ref="B22:B26"/>
    <mergeCell ref="D22:D26"/>
    <mergeCell ref="Z22:Z26"/>
    <mergeCell ref="AD22:AD26"/>
    <mergeCell ref="A17:A21"/>
    <mergeCell ref="B17:B21"/>
    <mergeCell ref="D17:D21"/>
    <mergeCell ref="Z17:Z21"/>
    <mergeCell ref="AA17:AA21"/>
    <mergeCell ref="AD17:AD21"/>
    <mergeCell ref="A37:A41"/>
    <mergeCell ref="B37:B41"/>
    <mergeCell ref="D37:D41"/>
    <mergeCell ref="Z37:Z41"/>
    <mergeCell ref="AA37:AA41"/>
    <mergeCell ref="AD37:AD41"/>
    <mergeCell ref="A32:A36"/>
    <mergeCell ref="B32:B36"/>
    <mergeCell ref="D32:D36"/>
    <mergeCell ref="Z32:Z36"/>
    <mergeCell ref="AA32:AA36"/>
    <mergeCell ref="AD32:AD36"/>
    <mergeCell ref="AA22:AA26"/>
    <mergeCell ref="A42:A46"/>
    <mergeCell ref="B42:B46"/>
    <mergeCell ref="D42:D46"/>
    <mergeCell ref="Z42:Z46"/>
    <mergeCell ref="AA42:AA46"/>
    <mergeCell ref="AD42:AD46"/>
    <mergeCell ref="A57:A61"/>
    <mergeCell ref="B57:B61"/>
    <mergeCell ref="D57:D61"/>
    <mergeCell ref="Z57:Z61"/>
    <mergeCell ref="AA57:AA61"/>
    <mergeCell ref="AD57:AD61"/>
    <mergeCell ref="A52:A56"/>
    <mergeCell ref="B52:B56"/>
    <mergeCell ref="D52:D56"/>
    <mergeCell ref="Z52:Z56"/>
    <mergeCell ref="AA52:AA56"/>
    <mergeCell ref="AD52:AD56"/>
    <mergeCell ref="C52:C56"/>
    <mergeCell ref="C57:C61"/>
    <mergeCell ref="AC57:AC61"/>
    <mergeCell ref="AC42:AC46"/>
    <mergeCell ref="AB47:AB51"/>
    <mergeCell ref="AC47:AC51"/>
    <mergeCell ref="AB52:AB56"/>
    <mergeCell ref="AC52:AC56"/>
    <mergeCell ref="AB57:AB61"/>
    <mergeCell ref="E57:E61"/>
    <mergeCell ref="F57:F61"/>
    <mergeCell ref="A62:A66"/>
    <mergeCell ref="B62:B66"/>
    <mergeCell ref="D62:D66"/>
    <mergeCell ref="Z62:Z66"/>
    <mergeCell ref="AA62:AA66"/>
    <mergeCell ref="AD62:AD66"/>
    <mergeCell ref="C62:C66"/>
    <mergeCell ref="C67:C71"/>
    <mergeCell ref="AB62:AB66"/>
    <mergeCell ref="AC62:AC66"/>
    <mergeCell ref="AB67:AB71"/>
    <mergeCell ref="AC67:AC71"/>
    <mergeCell ref="E67:E71"/>
    <mergeCell ref="F67:F71"/>
    <mergeCell ref="A47:A51"/>
    <mergeCell ref="B47:B51"/>
    <mergeCell ref="D47:D51"/>
    <mergeCell ref="Z47:Z51"/>
    <mergeCell ref="AA47:AA51"/>
    <mergeCell ref="AD47:AD51"/>
    <mergeCell ref="E62:E66"/>
    <mergeCell ref="F62:F66"/>
    <mergeCell ref="A72:A76"/>
    <mergeCell ref="B72:B76"/>
    <mergeCell ref="D72:D76"/>
    <mergeCell ref="Z72:Z76"/>
    <mergeCell ref="AA72:AA76"/>
    <mergeCell ref="AD72:AD76"/>
    <mergeCell ref="C72:C76"/>
    <mergeCell ref="C77:C81"/>
    <mergeCell ref="AB72:AB76"/>
    <mergeCell ref="AC72:AC76"/>
    <mergeCell ref="AB77:AB81"/>
    <mergeCell ref="AC77:AC81"/>
    <mergeCell ref="E72:E76"/>
    <mergeCell ref="F72:F76"/>
    <mergeCell ref="E77:E81"/>
    <mergeCell ref="F77:F81"/>
    <mergeCell ref="A67:A71"/>
    <mergeCell ref="B67:B71"/>
    <mergeCell ref="D67:D71"/>
    <mergeCell ref="Z67:Z71"/>
    <mergeCell ref="AA67:AA71"/>
    <mergeCell ref="AD67:AD71"/>
    <mergeCell ref="A82:A86"/>
    <mergeCell ref="B82:B86"/>
    <mergeCell ref="D82:D86"/>
    <mergeCell ref="Z82:Z86"/>
    <mergeCell ref="AA82:AA86"/>
    <mergeCell ref="AD82:AD86"/>
    <mergeCell ref="C82:C86"/>
    <mergeCell ref="C87:C91"/>
    <mergeCell ref="AB82:AB86"/>
    <mergeCell ref="AC82:AC86"/>
    <mergeCell ref="AB87:AB91"/>
    <mergeCell ref="AC87:AC91"/>
    <mergeCell ref="E82:E86"/>
    <mergeCell ref="F82:F86"/>
    <mergeCell ref="E87:E91"/>
    <mergeCell ref="F87:F91"/>
    <mergeCell ref="A77:A81"/>
    <mergeCell ref="B77:B81"/>
    <mergeCell ref="D77:D81"/>
    <mergeCell ref="Z77:Z81"/>
    <mergeCell ref="AA77:AA81"/>
    <mergeCell ref="AD77:AD81"/>
    <mergeCell ref="A92:A96"/>
    <mergeCell ref="B92:B96"/>
    <mergeCell ref="D92:D96"/>
    <mergeCell ref="Z92:Z96"/>
    <mergeCell ref="AA92:AA96"/>
    <mergeCell ref="AD92:AD96"/>
    <mergeCell ref="C92:C96"/>
    <mergeCell ref="C97:C101"/>
    <mergeCell ref="AB92:AB96"/>
    <mergeCell ref="AC92:AC96"/>
    <mergeCell ref="AB97:AB101"/>
    <mergeCell ref="AC97:AC101"/>
    <mergeCell ref="E92:E96"/>
    <mergeCell ref="F92:F96"/>
    <mergeCell ref="E97:E101"/>
    <mergeCell ref="F97:F101"/>
    <mergeCell ref="A87:A91"/>
    <mergeCell ref="B87:B91"/>
    <mergeCell ref="D87:D91"/>
    <mergeCell ref="Z87:Z91"/>
    <mergeCell ref="AA87:AA91"/>
    <mergeCell ref="AD87:AD91"/>
    <mergeCell ref="A102:A106"/>
    <mergeCell ref="B102:B106"/>
    <mergeCell ref="D102:D106"/>
    <mergeCell ref="Z102:Z106"/>
    <mergeCell ref="AA102:AA106"/>
    <mergeCell ref="AD102:AD106"/>
    <mergeCell ref="C102:C106"/>
    <mergeCell ref="C107:C111"/>
    <mergeCell ref="AB102:AB106"/>
    <mergeCell ref="AC102:AC106"/>
    <mergeCell ref="AB107:AB111"/>
    <mergeCell ref="AC107:AC111"/>
    <mergeCell ref="E102:E106"/>
    <mergeCell ref="F102:F106"/>
    <mergeCell ref="E107:E111"/>
    <mergeCell ref="F107:F111"/>
    <mergeCell ref="A97:A101"/>
    <mergeCell ref="B97:B101"/>
    <mergeCell ref="D97:D101"/>
    <mergeCell ref="Z97:Z101"/>
    <mergeCell ref="AA97:AA101"/>
    <mergeCell ref="AD97:AD101"/>
    <mergeCell ref="A112:A116"/>
    <mergeCell ref="B112:B116"/>
    <mergeCell ref="D112:D116"/>
    <mergeCell ref="Z112:Z116"/>
    <mergeCell ref="AA112:AA116"/>
    <mergeCell ref="AD112:AD116"/>
    <mergeCell ref="C112:C116"/>
    <mergeCell ref="C117:C121"/>
    <mergeCell ref="AB112:AB116"/>
    <mergeCell ref="AC112:AC116"/>
    <mergeCell ref="AB117:AB121"/>
    <mergeCell ref="AC117:AC121"/>
    <mergeCell ref="E112:E116"/>
    <mergeCell ref="F112:F116"/>
    <mergeCell ref="E117:E121"/>
    <mergeCell ref="F117:F121"/>
    <mergeCell ref="A107:A111"/>
    <mergeCell ref="B107:B111"/>
    <mergeCell ref="D107:D111"/>
    <mergeCell ref="Z107:Z111"/>
    <mergeCell ref="AA107:AA111"/>
    <mergeCell ref="AD107:AD111"/>
    <mergeCell ref="D122:D126"/>
    <mergeCell ref="Z122:Z126"/>
    <mergeCell ref="AA122:AA126"/>
    <mergeCell ref="AD122:AD126"/>
    <mergeCell ref="C122:C126"/>
    <mergeCell ref="C127:C131"/>
    <mergeCell ref="C132:C136"/>
    <mergeCell ref="AB122:AB126"/>
    <mergeCell ref="AC122:AC126"/>
    <mergeCell ref="AB127:AB131"/>
    <mergeCell ref="AC127:AC131"/>
    <mergeCell ref="AB132:AB136"/>
    <mergeCell ref="AC132:AC136"/>
    <mergeCell ref="E122:E126"/>
    <mergeCell ref="F122:F126"/>
    <mergeCell ref="A117:A121"/>
    <mergeCell ref="B117:B121"/>
    <mergeCell ref="D117:D121"/>
    <mergeCell ref="Z117:Z121"/>
    <mergeCell ref="AA117:AA121"/>
    <mergeCell ref="AD117:AD121"/>
    <mergeCell ref="E132:E136"/>
    <mergeCell ref="F132:F136"/>
    <mergeCell ref="A7:A11"/>
    <mergeCell ref="B7:B11"/>
    <mergeCell ref="D7:D11"/>
    <mergeCell ref="Z7:Z11"/>
    <mergeCell ref="AA7:AA11"/>
    <mergeCell ref="AD7:AD11"/>
    <mergeCell ref="A142:A146"/>
    <mergeCell ref="B142:B146"/>
    <mergeCell ref="D142:D146"/>
    <mergeCell ref="Z142:Z146"/>
    <mergeCell ref="AA142:AA146"/>
    <mergeCell ref="AD142:AD146"/>
    <mergeCell ref="A137:A141"/>
    <mergeCell ref="B137:B141"/>
    <mergeCell ref="D137:D141"/>
    <mergeCell ref="Z137:Z141"/>
    <mergeCell ref="AA137:AA141"/>
    <mergeCell ref="AD137:AD141"/>
    <mergeCell ref="A132:A136"/>
    <mergeCell ref="B132:B136"/>
    <mergeCell ref="D132:D136"/>
    <mergeCell ref="Z132:Z136"/>
    <mergeCell ref="AA132:AA136"/>
    <mergeCell ref="AD132:AD136"/>
    <mergeCell ref="A127:A131"/>
    <mergeCell ref="B127:B131"/>
    <mergeCell ref="D127:D131"/>
    <mergeCell ref="Z127:Z131"/>
    <mergeCell ref="AA127:AA131"/>
    <mergeCell ref="AD127:AD131"/>
    <mergeCell ref="A122:A126"/>
    <mergeCell ref="B122:B126"/>
  </mergeCells>
  <conditionalFormatting sqref="D12:D511">
    <cfRule type="cellIs" dxfId="228" priority="5" operator="lessThan">
      <formula>4</formula>
    </cfRule>
  </conditionalFormatting>
  <conditionalFormatting sqref="E12:F12 E17:F17">
    <cfRule type="cellIs" dxfId="227" priority="266" operator="lessThan">
      <formula>4</formula>
    </cfRule>
  </conditionalFormatting>
  <conditionalFormatting sqref="E22:F22 E27:F27">
    <cfRule type="cellIs" dxfId="226" priority="265" operator="lessThan">
      <formula>4</formula>
    </cfRule>
  </conditionalFormatting>
  <conditionalFormatting sqref="E32:F32 E37:F37">
    <cfRule type="cellIs" dxfId="225" priority="209" operator="lessThan">
      <formula>4</formula>
    </cfRule>
  </conditionalFormatting>
  <conditionalFormatting sqref="E42:F42 E47:F47">
    <cfRule type="cellIs" dxfId="224" priority="208" operator="lessThan">
      <formula>4</formula>
    </cfRule>
  </conditionalFormatting>
  <conditionalFormatting sqref="E52:F52 E57:F57">
    <cfRule type="cellIs" dxfId="223" priority="200" operator="lessThan">
      <formula>4</formula>
    </cfRule>
  </conditionalFormatting>
  <conditionalFormatting sqref="E62:F62 E67:F67">
    <cfRule type="cellIs" dxfId="222" priority="199" operator="lessThan">
      <formula>4</formula>
    </cfRule>
  </conditionalFormatting>
  <conditionalFormatting sqref="E72:F72 E77:F77">
    <cfRule type="cellIs" dxfId="221" priority="191" operator="lessThan">
      <formula>4</formula>
    </cfRule>
  </conditionalFormatting>
  <conditionalFormatting sqref="E82:F82 E87:F87">
    <cfRule type="cellIs" dxfId="220" priority="190" operator="lessThan">
      <formula>4</formula>
    </cfRule>
  </conditionalFormatting>
  <conditionalFormatting sqref="E92:F92 E97:F97">
    <cfRule type="cellIs" dxfId="219" priority="182" operator="lessThan">
      <formula>4</formula>
    </cfRule>
  </conditionalFormatting>
  <conditionalFormatting sqref="E102:F102 E107:F107">
    <cfRule type="cellIs" dxfId="218" priority="181" operator="lessThan">
      <formula>4</formula>
    </cfRule>
  </conditionalFormatting>
  <conditionalFormatting sqref="E112:F112 E117:F117">
    <cfRule type="cellIs" dxfId="217" priority="173" operator="lessThan">
      <formula>4</formula>
    </cfRule>
  </conditionalFormatting>
  <conditionalFormatting sqref="E122:F122 E127:F127">
    <cfRule type="cellIs" dxfId="216" priority="172" operator="lessThan">
      <formula>4</formula>
    </cfRule>
  </conditionalFormatting>
  <conditionalFormatting sqref="E132:F132 E137:F137">
    <cfRule type="cellIs" dxfId="215" priority="164" operator="lessThan">
      <formula>4</formula>
    </cfRule>
  </conditionalFormatting>
  <conditionalFormatting sqref="E142:F142 E147:F147">
    <cfRule type="cellIs" dxfId="214" priority="163" operator="lessThan">
      <formula>4</formula>
    </cfRule>
  </conditionalFormatting>
  <conditionalFormatting sqref="E152:F152 E157:F157">
    <cfRule type="cellIs" dxfId="213" priority="155" operator="lessThan">
      <formula>4</formula>
    </cfRule>
  </conditionalFormatting>
  <conditionalFormatting sqref="E162:F162 E167:F167">
    <cfRule type="cellIs" dxfId="212" priority="154" operator="lessThan">
      <formula>4</formula>
    </cfRule>
  </conditionalFormatting>
  <conditionalFormatting sqref="E172:F172 E177:F177">
    <cfRule type="cellIs" dxfId="211" priority="146" operator="lessThan">
      <formula>4</formula>
    </cfRule>
  </conditionalFormatting>
  <conditionalFormatting sqref="E182:F182 E187:F187">
    <cfRule type="cellIs" dxfId="210" priority="145" operator="lessThan">
      <formula>4</formula>
    </cfRule>
  </conditionalFormatting>
  <conditionalFormatting sqref="E192:F192 E197:F197">
    <cfRule type="cellIs" dxfId="209" priority="137" operator="lessThan">
      <formula>4</formula>
    </cfRule>
  </conditionalFormatting>
  <conditionalFormatting sqref="E202:F202 E207:F207">
    <cfRule type="cellIs" dxfId="208" priority="136" operator="lessThan">
      <formula>4</formula>
    </cfRule>
  </conditionalFormatting>
  <conditionalFormatting sqref="E212:F212 E217:F217">
    <cfRule type="cellIs" dxfId="207" priority="128" operator="lessThan">
      <formula>4</formula>
    </cfRule>
  </conditionalFormatting>
  <conditionalFormatting sqref="E222:F222 E227:F227">
    <cfRule type="cellIs" dxfId="206" priority="127" operator="lessThan">
      <formula>4</formula>
    </cfRule>
  </conditionalFormatting>
  <conditionalFormatting sqref="E232:F232 E237:F237">
    <cfRule type="cellIs" dxfId="205" priority="119" operator="lessThan">
      <formula>4</formula>
    </cfRule>
  </conditionalFormatting>
  <conditionalFormatting sqref="E242:F242 E247:F247">
    <cfRule type="cellIs" dxfId="204" priority="118" operator="lessThan">
      <formula>4</formula>
    </cfRule>
  </conditionalFormatting>
  <conditionalFormatting sqref="E252:F252 E257:F257">
    <cfRule type="cellIs" dxfId="203" priority="110" operator="lessThan">
      <formula>4</formula>
    </cfRule>
  </conditionalFormatting>
  <conditionalFormatting sqref="E262:F262 E267:F267">
    <cfRule type="cellIs" dxfId="202" priority="109" operator="lessThan">
      <formula>4</formula>
    </cfRule>
  </conditionalFormatting>
  <conditionalFormatting sqref="E272:F272 E277:F277">
    <cfRule type="cellIs" dxfId="201" priority="101" operator="lessThan">
      <formula>4</formula>
    </cfRule>
  </conditionalFormatting>
  <conditionalFormatting sqref="E282:F282 E287:F287">
    <cfRule type="cellIs" dxfId="200" priority="100" operator="lessThan">
      <formula>4</formula>
    </cfRule>
  </conditionalFormatting>
  <conditionalFormatting sqref="E292:F292 E297:F297">
    <cfRule type="cellIs" dxfId="199" priority="92" operator="lessThan">
      <formula>4</formula>
    </cfRule>
  </conditionalFormatting>
  <conditionalFormatting sqref="E302:F302 E307:F307">
    <cfRule type="cellIs" dxfId="198" priority="91" operator="lessThan">
      <formula>4</formula>
    </cfRule>
  </conditionalFormatting>
  <conditionalFormatting sqref="E312:F312 E317:F317">
    <cfRule type="cellIs" dxfId="197" priority="83" operator="lessThan">
      <formula>4</formula>
    </cfRule>
  </conditionalFormatting>
  <conditionalFormatting sqref="E322:F322 E327:F327">
    <cfRule type="cellIs" dxfId="196" priority="82" operator="lessThan">
      <formula>4</formula>
    </cfRule>
  </conditionalFormatting>
  <conditionalFormatting sqref="E332:F332 E337:F337">
    <cfRule type="cellIs" dxfId="195" priority="74" operator="lessThan">
      <formula>4</formula>
    </cfRule>
  </conditionalFormatting>
  <conditionalFormatting sqref="E342:F342 E347:F347">
    <cfRule type="cellIs" dxfId="194" priority="73" operator="lessThan">
      <formula>4</formula>
    </cfRule>
  </conditionalFormatting>
  <conditionalFormatting sqref="E352:F352 E357:F357">
    <cfRule type="cellIs" dxfId="193" priority="65" operator="lessThan">
      <formula>4</formula>
    </cfRule>
  </conditionalFormatting>
  <conditionalFormatting sqref="E362:F362 E367:F367">
    <cfRule type="cellIs" dxfId="192" priority="64" operator="lessThan">
      <formula>4</formula>
    </cfRule>
  </conditionalFormatting>
  <conditionalFormatting sqref="E372:F372 E377:F377">
    <cfRule type="cellIs" dxfId="191" priority="56" operator="lessThan">
      <formula>4</formula>
    </cfRule>
  </conditionalFormatting>
  <conditionalFormatting sqref="E382:F382 E387:F387">
    <cfRule type="cellIs" dxfId="190" priority="55" operator="lessThan">
      <formula>4</formula>
    </cfRule>
  </conditionalFormatting>
  <conditionalFormatting sqref="E392:F392 E397:F397">
    <cfRule type="cellIs" dxfId="189" priority="47" operator="lessThan">
      <formula>4</formula>
    </cfRule>
  </conditionalFormatting>
  <conditionalFormatting sqref="E402:F402 E407:F407">
    <cfRule type="cellIs" dxfId="188" priority="46" operator="lessThan">
      <formula>4</formula>
    </cfRule>
  </conditionalFormatting>
  <conditionalFormatting sqref="E412:F412 E417:F417">
    <cfRule type="cellIs" dxfId="187" priority="38" operator="lessThan">
      <formula>4</formula>
    </cfRule>
  </conditionalFormatting>
  <conditionalFormatting sqref="E422:F422 E427:F427">
    <cfRule type="cellIs" dxfId="186" priority="37" operator="lessThan">
      <formula>4</formula>
    </cfRule>
  </conditionalFormatting>
  <conditionalFormatting sqref="E432:F432 E437:F437">
    <cfRule type="cellIs" dxfId="185" priority="29" operator="lessThan">
      <formula>4</formula>
    </cfRule>
  </conditionalFormatting>
  <conditionalFormatting sqref="E442:F442 E447:F447">
    <cfRule type="cellIs" dxfId="184" priority="28" operator="lessThan">
      <formula>4</formula>
    </cfRule>
  </conditionalFormatting>
  <conditionalFormatting sqref="E452:F452 E457:F457">
    <cfRule type="cellIs" dxfId="183" priority="20" operator="lessThan">
      <formula>4</formula>
    </cfRule>
  </conditionalFormatting>
  <conditionalFormatting sqref="E462:F462 E467:F467">
    <cfRule type="cellIs" dxfId="182" priority="19" operator="lessThan">
      <formula>4</formula>
    </cfRule>
  </conditionalFormatting>
  <conditionalFormatting sqref="E472:F472 E477:F477">
    <cfRule type="cellIs" dxfId="181" priority="11" operator="lessThan">
      <formula>4</formula>
    </cfRule>
  </conditionalFormatting>
  <conditionalFormatting sqref="E482:F482 E487:F487">
    <cfRule type="cellIs" dxfId="180" priority="10" operator="lessThan">
      <formula>4</formula>
    </cfRule>
  </conditionalFormatting>
  <conditionalFormatting sqref="E492:F492 E497:F497">
    <cfRule type="cellIs" dxfId="179" priority="2" operator="lessThan">
      <formula>4</formula>
    </cfRule>
  </conditionalFormatting>
  <conditionalFormatting sqref="E502:F502 E507:F507">
    <cfRule type="cellIs" dxfId="178" priority="1" operator="lessThan">
      <formula>4</formula>
    </cfRule>
  </conditionalFormatting>
  <conditionalFormatting sqref="H12:J511">
    <cfRule type="containsBlanks" dxfId="177" priority="3">
      <formula>LEN(TRIM(H12))=0</formula>
    </cfRule>
  </conditionalFormatting>
  <dataValidations count="13">
    <dataValidation type="list" allowBlank="1" showInputMessage="1" showErrorMessage="1" errorTitle="Entry Error" error="This cell is only to be filled if the competitor disqualified from the event." sqref="AD12:AD511" xr:uid="{00000000-0002-0000-0F00-000000000000}">
      <formula1>"DQ"</formula1>
    </dataValidation>
    <dataValidation type="whole" allowBlank="1" showInputMessage="1" showErrorMessage="1" errorTitle="Entry Error" error="Entries must be between 0 and 99." sqref="J12:J511" xr:uid="{00000000-0002-0000-0F00-000001000000}">
      <formula1>0</formula1>
      <formula2>99</formula2>
    </dataValidation>
    <dataValidation type="whole" allowBlank="1" showInputMessage="1" showErrorMessage="1" errorTitle="Entry Error" error="Entries must be between 0 and 59" sqref="I12:I511" xr:uid="{00000000-0002-0000-0F00-000002000000}">
      <formula1>0</formula1>
      <formula2>59</formula2>
    </dataValidation>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AD7:AD11" xr:uid="{00000000-0002-0000-0F00-000004000000}"/>
    <dataValidation allowBlank="1" showInputMessage="1" showErrorMessage="1" promptTitle="Final Score" prompt="The program will automatically calculate the final score._x000a__x000a_NO DATA NEEDS TO BE ENTERED HERE._x000a_" sqref="AA7:AC11" xr:uid="{00000000-0002-0000-0F00-000005000000}"/>
    <dataValidation allowBlank="1" showInputMessage="1" showErrorMessage="1" promptTitle="Average Time (plus penalty)" prompt="The program will automatically calculate this by adding the 3-second penalty to the average time._x000a__x000a_NO DATA NEEDS TO BE ENTERED HERE." sqref="Z7:Z11" xr:uid="{00000000-0002-0000-0F00-000006000000}"/>
    <dataValidation allowBlank="1" showInputMessage="1" showErrorMessage="1" promptTitle="Time (in seconds)" prompt="The program will automatically calculate the times in seconds._x000a__x000a_NO DATA NEEDS TO BE ENTERED HERE._x000a_" sqref="K7:K11" xr:uid="{00000000-0002-0000-0F00-000007000000}"/>
    <dataValidation allowBlank="1" showInputMessage="1" showErrorMessage="1" promptTitle="Time" prompt="Enter five times per competitor, starting with Timer A._x000a__x000a_If the competitor times out, enter TO in the first minutes cell._x000a__x000a_If only four times are recorded, do not enter the outlier. If they are equidistant to the mean (no outlier), enter all four times._x000a_" sqref="H7:J11" xr:uid="{00000000-0002-0000-0F00-000008000000}"/>
    <dataValidation allowBlank="1" showInputMessage="1" showErrorMessage="1" promptTitle="Final Rank" prompt="The competitor’s rank will be automatically calculated once scores are entered._x000a__x000a_NO DATA NEEDS TO BE ENTERED HERE._x000a_" sqref="D7:F11" xr:uid="{00000000-0002-0000-0F00-00000B000000}"/>
    <dataValidation allowBlank="1" showInputMessage="1" showErrorMessage="1" promptTitle="Competitor Name" prompt="Use the dropdown menu to select the competitor participating in the Head-to-Head Footlock._x000a_" sqref="B7:B11" xr:uid="{00000000-0002-0000-0F00-00000C000000}"/>
    <dataValidation allowBlank="1" showInputMessage="1" showErrorMessage="1" promptTitle="Competitor Number" prompt="The competitor’s number will autofill from the Names and Totals sheet. _x000a__x000a_NO DATA NEEDS TO BE ENTERED HERE._x000a_" sqref="A7:A11" xr:uid="{00000000-0002-0000-0F00-00000D000000}"/>
    <dataValidation type="list" allowBlank="1" showInputMessage="1" showErrorMessage="1" errorTitle="Entry Error" error="Entries must be 0,1, or TO if the competitor timed out." sqref="H12 H17 H22 H27 H32 H37 H42 H47 H52 H57 H62 H67 H72 H77 H82 H87 H92 H97 H102 H107 H112 H117 H122 H127 H132 H137 H142 H147 H152 H157 H162 H167 H172 H177 H182 H187 H192 H197 H202 H207 H212 H217 H222 H227 H232 H237 H242 H247 H252 H257 H262 H267 H272 H277 H282 H287 H292 H297 H302 H307 H312 H317 H322 H327 H332 H337 H342 H347 H352 H357 H362 H367 H372 H377 H382 H387 H392 H397 H402 H407 H412 H417 H422 H427 H432 H437 H442 H447 H452 H457 H462 H467 H472 H477 H482 H487 H492 H497 H502 H507" xr:uid="{00000000-0002-0000-0F00-00000E000000}">
      <formula1>"0,1,TO"</formula1>
    </dataValidation>
    <dataValidation type="list" allowBlank="1" showInputMessage="1" showErrorMessage="1" errorTitle="Entry Error" error="Entries must be 0 or 1." sqref="H13:H16 H18:H21 H23:H26 H28:H31 H33:H36 H38:H41 H43:H46 H48:H51 H53:H56 H58:H61 H63:H66 H68:H71 H73:H76 H78:H81 H83:H86 H88:H91 H93:H96 H98:H101 H103:H106 H108:H111 H113:H116 H118:H121 H123:H126 H128:H131 H133:H136 H138:H141 H143:H146 H148:H151 H153:H156 H158:H161 H163:H166 H168:H171 H173:H176 H178:H181 H183:H186 H188:H191 H193:H196 H198:H201 H203:H206 H208:H211 H213:H216 H218:H221 H223:H226 H228:H231 H233:H236 H238:H241 H243:H246 H248:H251 H253:H256 H258:H261 H263:H266 H268:H271 H273:H276 H278:H281 H283:H286 H288:H291 H293:H296 H298:H301 H303:H306 H308:H311 H313:H316 H318:H321 H323:H326 H328:H331 H333:H336 H338:H341 H343:H346 H348:H351 H353:H356 H358:H361 H363:H366 H368:H371 H373:H376 H378:H381 H383:H386 H388:H391 H393:H396 H398:H401 H403:H406 H408:H411 H413:H416 H418:H421 H423:H426 H428:H431 H433:H436 H438:H441 H443:H446 H448:H451 H453:H456 H458:H461 H463:H466 H468:H471 H473:H476 H478:H481 H483:H486 H488:H491 H493:H496 H498:H501 H503:H506 H508:H511" xr:uid="{00000000-0002-0000-0F00-00000F000000}">
      <formula1>"0,1"</formula1>
    </dataValidation>
  </dataValidations>
  <pageMargins left="0.7" right="0.7" top="0.75" bottom="0.75" header="0.3" footer="0.3"/>
  <pageSetup scale="72"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Title="Entry Error" error="Please use the dropdown menu to select a competitor." xr:uid="{00000000-0002-0000-0F00-000010000000}">
          <x14:formula1>
            <xm:f>'Names And Totals'!$B$9:$B$108</xm:f>
          </x14:formula1>
          <xm:sqref>B12:B511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104"/>
  <sheetViews>
    <sheetView topLeftCell="A25" workbookViewId="0">
      <selection activeCell="A3" sqref="A3:P6"/>
    </sheetView>
  </sheetViews>
  <sheetFormatPr baseColWidth="10" defaultColWidth="8.83203125" defaultRowHeight="15" x14ac:dyDescent="0.2"/>
  <cols>
    <col min="1" max="1" width="5" customWidth="1"/>
    <col min="2" max="2" width="26.6640625" customWidth="1"/>
    <col min="3" max="3" width="12.5" customWidth="1"/>
    <col min="4" max="4" width="21.33203125" customWidth="1"/>
    <col min="5" max="5" width="12.33203125" hidden="1" customWidth="1"/>
    <col min="6" max="6" width="11.83203125" hidden="1" customWidth="1"/>
    <col min="7" max="7" width="11.83203125" customWidth="1"/>
    <col min="10" max="10" width="11.83203125" customWidth="1"/>
    <col min="13" max="13" width="14.5" customWidth="1"/>
    <col min="14" max="14" width="1.5" customWidth="1"/>
    <col min="15" max="15" width="10.1640625" customWidth="1"/>
    <col min="16" max="16" width="11.6640625" customWidth="1"/>
  </cols>
  <sheetData>
    <row r="1" spans="1:17" ht="25" thickBot="1" x14ac:dyDescent="0.35">
      <c r="A1" s="2" t="s">
        <v>169</v>
      </c>
    </row>
    <row r="2" spans="1:17" ht="28.5" customHeight="1" thickBot="1" x14ac:dyDescent="0.25">
      <c r="A2" s="780" t="s">
        <v>3</v>
      </c>
      <c r="B2" s="781"/>
      <c r="C2" s="307"/>
      <c r="D2" s="1472">
        <f>'Names And Totals'!C2</f>
        <v>0</v>
      </c>
      <c r="E2" s="1472"/>
      <c r="F2" s="1472"/>
      <c r="G2" s="1472"/>
      <c r="H2" s="1473"/>
      <c r="I2" s="3" t="s">
        <v>0</v>
      </c>
      <c r="J2" s="775">
        <f>'Names And Totals'!K2</f>
        <v>0</v>
      </c>
      <c r="K2" s="776"/>
      <c r="L2" s="776"/>
      <c r="M2" s="3" t="s">
        <v>1</v>
      </c>
      <c r="N2" s="776">
        <f>'Names And Totals'!Q2</f>
        <v>0</v>
      </c>
      <c r="O2" s="776"/>
      <c r="P2" s="1474"/>
    </row>
    <row r="3" spans="1:17" ht="3.75" customHeight="1" thickBot="1" x14ac:dyDescent="0.25">
      <c r="A3" s="987"/>
      <c r="B3" s="988"/>
      <c r="C3" s="988"/>
      <c r="D3" s="988"/>
      <c r="E3" s="988"/>
      <c r="F3" s="988"/>
      <c r="G3" s="988"/>
      <c r="H3" s="988"/>
      <c r="I3" s="988"/>
      <c r="J3" s="988"/>
      <c r="K3" s="988"/>
      <c r="L3" s="988"/>
      <c r="M3" s="988"/>
      <c r="N3" s="988"/>
      <c r="O3" s="988"/>
      <c r="P3" s="989"/>
    </row>
    <row r="4" spans="1:17" ht="34.5" customHeight="1" x14ac:dyDescent="0.2">
      <c r="A4" s="1475" t="s">
        <v>40</v>
      </c>
      <c r="B4" s="1476" t="s">
        <v>105</v>
      </c>
      <c r="C4" s="1476" t="s">
        <v>106</v>
      </c>
      <c r="D4" s="1477" t="s">
        <v>107</v>
      </c>
      <c r="E4" s="1479" t="s">
        <v>170</v>
      </c>
      <c r="F4" s="1469" t="s">
        <v>118</v>
      </c>
      <c r="G4" s="1469" t="s">
        <v>213</v>
      </c>
      <c r="H4" s="301" t="s">
        <v>129</v>
      </c>
      <c r="I4" s="300" t="s">
        <v>130</v>
      </c>
      <c r="J4" s="358" t="str">
        <f>'Names And Totals'!K6</f>
        <v>ASCENT EVENT</v>
      </c>
      <c r="K4" s="300" t="s">
        <v>133</v>
      </c>
      <c r="L4" s="302" t="s">
        <v>134</v>
      </c>
      <c r="M4" s="353" t="s">
        <v>136</v>
      </c>
      <c r="N4" s="4"/>
      <c r="O4" s="301" t="s">
        <v>139</v>
      </c>
      <c r="P4" s="302" t="str">
        <f>IF(J4="ASCENT EVENT","ASCENT TIME","FOOTLOCK TIME")</f>
        <v>ASCENT TIME</v>
      </c>
      <c r="Q4" s="1533" t="s">
        <v>127</v>
      </c>
    </row>
    <row r="5" spans="1:17" ht="17.25" customHeight="1" thickBot="1" x14ac:dyDescent="0.25">
      <c r="A5" s="793"/>
      <c r="B5" s="795"/>
      <c r="C5" s="795"/>
      <c r="D5" s="1534"/>
      <c r="E5" s="1535"/>
      <c r="F5" s="791"/>
      <c r="G5" s="791"/>
      <c r="H5" s="355" t="s">
        <v>131</v>
      </c>
      <c r="I5" s="356" t="str">
        <f>IF(J4="ASCENT EVENT","(15 max)","(20 max)")</f>
        <v>(15 max)</v>
      </c>
      <c r="J5" s="356" t="str">
        <f>IF(J4="ASCENT EVENT","(25 max)","(20 max)")</f>
        <v>(25 max)</v>
      </c>
      <c r="K5" s="356" t="s">
        <v>132</v>
      </c>
      <c r="L5" s="354" t="s">
        <v>135</v>
      </c>
      <c r="M5" s="357" t="s">
        <v>137</v>
      </c>
      <c r="N5" s="4"/>
      <c r="O5" s="355" t="s">
        <v>138</v>
      </c>
      <c r="P5" s="354" t="s">
        <v>138</v>
      </c>
      <c r="Q5" s="1533"/>
    </row>
    <row r="6" spans="1:17" x14ac:dyDescent="0.2">
      <c r="A6" s="77"/>
      <c r="B6" s="89"/>
      <c r="C6" s="89"/>
      <c r="D6" s="89"/>
      <c r="E6" s="89"/>
      <c r="F6" s="305"/>
      <c r="G6" s="305"/>
      <c r="H6" s="31"/>
      <c r="I6" s="31"/>
      <c r="J6" s="31"/>
      <c r="K6" s="305"/>
      <c r="L6" s="31"/>
      <c r="M6" s="298"/>
      <c r="N6" s="143"/>
      <c r="O6" s="23"/>
      <c r="P6" s="298"/>
    </row>
    <row r="7" spans="1:17" x14ac:dyDescent="0.2">
      <c r="A7" s="72"/>
      <c r="B7" s="88"/>
      <c r="C7" s="88"/>
      <c r="D7" s="88"/>
      <c r="E7" s="88"/>
      <c r="F7" s="304"/>
      <c r="G7" s="304"/>
      <c r="H7" s="21"/>
      <c r="I7" s="21"/>
      <c r="J7" s="21"/>
      <c r="K7" s="304"/>
      <c r="L7" s="21"/>
      <c r="M7" s="297"/>
      <c r="N7" s="143"/>
      <c r="O7" s="22"/>
      <c r="P7" s="297"/>
    </row>
    <row r="8" spans="1:17" x14ac:dyDescent="0.2">
      <c r="A8" s="77"/>
      <c r="B8" s="89"/>
      <c r="C8" s="89"/>
      <c r="D8" s="89"/>
      <c r="E8" s="89"/>
      <c r="F8" s="305"/>
      <c r="G8" s="305"/>
      <c r="H8" s="31"/>
      <c r="I8" s="31"/>
      <c r="J8" s="31"/>
      <c r="K8" s="305"/>
      <c r="L8" s="31"/>
      <c r="M8" s="298"/>
      <c r="N8" s="143"/>
      <c r="O8" s="23"/>
      <c r="P8" s="298"/>
    </row>
    <row r="9" spans="1:17" x14ac:dyDescent="0.2">
      <c r="A9" s="72"/>
      <c r="B9" s="88"/>
      <c r="C9" s="88"/>
      <c r="D9" s="88"/>
      <c r="E9" s="88"/>
      <c r="F9" s="304"/>
      <c r="G9" s="304"/>
      <c r="H9" s="21"/>
      <c r="I9" s="21"/>
      <c r="J9" s="21"/>
      <c r="K9" s="304"/>
      <c r="L9" s="21"/>
      <c r="M9" s="297"/>
      <c r="N9" s="143"/>
      <c r="O9" s="22"/>
      <c r="P9" s="297"/>
    </row>
    <row r="10" spans="1:17" x14ac:dyDescent="0.2">
      <c r="A10" s="77"/>
      <c r="B10" s="89"/>
      <c r="C10" s="89"/>
      <c r="D10" s="89"/>
      <c r="E10" s="89"/>
      <c r="F10" s="305"/>
      <c r="G10" s="305"/>
      <c r="H10" s="31"/>
      <c r="I10" s="31"/>
      <c r="J10" s="31"/>
      <c r="K10" s="305"/>
      <c r="L10" s="31"/>
      <c r="M10" s="298"/>
      <c r="N10" s="143"/>
      <c r="O10" s="23"/>
      <c r="P10" s="298"/>
    </row>
    <row r="11" spans="1:17" x14ac:dyDescent="0.2">
      <c r="A11" s="72"/>
      <c r="B11" s="88"/>
      <c r="C11" s="88"/>
      <c r="D11" s="88"/>
      <c r="E11" s="88"/>
      <c r="F11" s="304"/>
      <c r="G11" s="304"/>
      <c r="H11" s="21"/>
      <c r="I11" s="21"/>
      <c r="J11" s="21"/>
      <c r="K11" s="304"/>
      <c r="L11" s="21"/>
      <c r="M11" s="297"/>
      <c r="N11" s="143"/>
      <c r="O11" s="22"/>
      <c r="P11" s="297"/>
    </row>
    <row r="12" spans="1:17" x14ac:dyDescent="0.2">
      <c r="A12" s="77"/>
      <c r="B12" s="89"/>
      <c r="C12" s="89"/>
      <c r="D12" s="89"/>
      <c r="E12" s="89"/>
      <c r="F12" s="305"/>
      <c r="G12" s="305"/>
      <c r="H12" s="31"/>
      <c r="I12" s="31"/>
      <c r="J12" s="31"/>
      <c r="K12" s="305"/>
      <c r="L12" s="31"/>
      <c r="M12" s="298"/>
      <c r="N12" s="143"/>
      <c r="O12" s="23"/>
      <c r="P12" s="298"/>
    </row>
    <row r="13" spans="1:17" x14ac:dyDescent="0.2">
      <c r="A13" s="72"/>
      <c r="B13" s="88"/>
      <c r="C13" s="88"/>
      <c r="D13" s="88"/>
      <c r="E13" s="88"/>
      <c r="F13" s="304"/>
      <c r="G13" s="304"/>
      <c r="H13" s="21"/>
      <c r="I13" s="21"/>
      <c r="J13" s="21"/>
      <c r="K13" s="304"/>
      <c r="L13" s="21"/>
      <c r="M13" s="297"/>
      <c r="N13" s="143"/>
      <c r="O13" s="22"/>
      <c r="P13" s="297"/>
    </row>
    <row r="14" spans="1:17" x14ac:dyDescent="0.2">
      <c r="A14" s="77"/>
      <c r="B14" s="89"/>
      <c r="C14" s="89"/>
      <c r="D14" s="89"/>
      <c r="E14" s="89"/>
      <c r="F14" s="305"/>
      <c r="G14" s="305"/>
      <c r="H14" s="31"/>
      <c r="I14" s="31"/>
      <c r="J14" s="31"/>
      <c r="K14" s="305"/>
      <c r="L14" s="31"/>
      <c r="M14" s="298"/>
      <c r="N14" s="143"/>
      <c r="O14" s="23"/>
      <c r="P14" s="298"/>
    </row>
    <row r="15" spans="1:17" x14ac:dyDescent="0.2">
      <c r="A15" s="72"/>
      <c r="B15" s="88"/>
      <c r="C15" s="88"/>
      <c r="D15" s="88"/>
      <c r="E15" s="88"/>
      <c r="F15" s="304"/>
      <c r="G15" s="304"/>
      <c r="H15" s="21"/>
      <c r="I15" s="21"/>
      <c r="J15" s="21"/>
      <c r="K15" s="304"/>
      <c r="L15" s="21"/>
      <c r="M15" s="297"/>
      <c r="N15" s="143"/>
      <c r="O15" s="22"/>
      <c r="P15" s="297"/>
    </row>
    <row r="16" spans="1:17" x14ac:dyDescent="0.2">
      <c r="A16" s="77"/>
      <c r="B16" s="89"/>
      <c r="C16" s="89"/>
      <c r="D16" s="89"/>
      <c r="E16" s="89"/>
      <c r="F16" s="305"/>
      <c r="G16" s="305"/>
      <c r="H16" s="31"/>
      <c r="I16" s="31"/>
      <c r="J16" s="31"/>
      <c r="K16" s="305"/>
      <c r="L16" s="31"/>
      <c r="M16" s="298"/>
      <c r="N16" s="143"/>
      <c r="O16" s="23"/>
      <c r="P16" s="298"/>
    </row>
    <row r="17" spans="1:16" x14ac:dyDescent="0.2">
      <c r="A17" s="72"/>
      <c r="B17" s="88"/>
      <c r="C17" s="88"/>
      <c r="D17" s="88"/>
      <c r="E17" s="88"/>
      <c r="F17" s="304"/>
      <c r="G17" s="304"/>
      <c r="H17" s="21"/>
      <c r="I17" s="21"/>
      <c r="J17" s="21"/>
      <c r="K17" s="304"/>
      <c r="L17" s="21"/>
      <c r="M17" s="297"/>
      <c r="N17" s="143"/>
      <c r="O17" s="22"/>
      <c r="P17" s="297"/>
    </row>
    <row r="18" spans="1:16" x14ac:dyDescent="0.2">
      <c r="A18" s="77"/>
      <c r="B18" s="89"/>
      <c r="C18" s="89"/>
      <c r="D18" s="89"/>
      <c r="E18" s="89"/>
      <c r="F18" s="305"/>
      <c r="G18" s="305"/>
      <c r="H18" s="31"/>
      <c r="I18" s="31"/>
      <c r="J18" s="31"/>
      <c r="K18" s="305"/>
      <c r="L18" s="31"/>
      <c r="M18" s="298"/>
      <c r="N18" s="143"/>
      <c r="O18" s="23"/>
      <c r="P18" s="298"/>
    </row>
    <row r="19" spans="1:16" x14ac:dyDescent="0.2">
      <c r="A19" s="72"/>
      <c r="B19" s="88"/>
      <c r="C19" s="88"/>
      <c r="D19" s="88"/>
      <c r="E19" s="88"/>
      <c r="F19" s="304"/>
      <c r="G19" s="304"/>
      <c r="H19" s="21"/>
      <c r="I19" s="21"/>
      <c r="J19" s="21"/>
      <c r="K19" s="304"/>
      <c r="L19" s="21"/>
      <c r="M19" s="297"/>
      <c r="N19" s="143"/>
      <c r="O19" s="22"/>
      <c r="P19" s="297"/>
    </row>
    <row r="20" spans="1:16" x14ac:dyDescent="0.2">
      <c r="A20" s="77"/>
      <c r="B20" s="89"/>
      <c r="C20" s="89"/>
      <c r="D20" s="89"/>
      <c r="E20" s="89"/>
      <c r="F20" s="305"/>
      <c r="G20" s="305"/>
      <c r="H20" s="31"/>
      <c r="I20" s="31"/>
      <c r="J20" s="31"/>
      <c r="K20" s="305"/>
      <c r="L20" s="31"/>
      <c r="M20" s="298"/>
      <c r="N20" s="143"/>
      <c r="O20" s="23"/>
      <c r="P20" s="298"/>
    </row>
    <row r="21" spans="1:16" x14ac:dyDescent="0.2">
      <c r="A21" s="72"/>
      <c r="B21" s="88"/>
      <c r="C21" s="88"/>
      <c r="D21" s="88"/>
      <c r="E21" s="88"/>
      <c r="F21" s="304"/>
      <c r="G21" s="304"/>
      <c r="H21" s="21"/>
      <c r="I21" s="21"/>
      <c r="J21" s="21"/>
      <c r="K21" s="304"/>
      <c r="L21" s="21"/>
      <c r="M21" s="297"/>
      <c r="N21" s="143"/>
      <c r="O21" s="22"/>
      <c r="P21" s="297"/>
    </row>
    <row r="22" spans="1:16" x14ac:dyDescent="0.2">
      <c r="A22" s="77"/>
      <c r="B22" s="89"/>
      <c r="C22" s="89"/>
      <c r="D22" s="89"/>
      <c r="E22" s="89"/>
      <c r="F22" s="305"/>
      <c r="G22" s="305"/>
      <c r="H22" s="31"/>
      <c r="I22" s="31"/>
      <c r="J22" s="31"/>
      <c r="K22" s="305"/>
      <c r="L22" s="31"/>
      <c r="M22" s="298"/>
      <c r="N22" s="143"/>
      <c r="O22" s="23"/>
      <c r="P22" s="298"/>
    </row>
    <row r="23" spans="1:16" x14ac:dyDescent="0.2">
      <c r="A23" s="72"/>
      <c r="B23" s="88"/>
      <c r="C23" s="88"/>
      <c r="D23" s="88"/>
      <c r="E23" s="88"/>
      <c r="F23" s="304"/>
      <c r="G23" s="304"/>
      <c r="H23" s="21"/>
      <c r="I23" s="21"/>
      <c r="J23" s="21"/>
      <c r="K23" s="304"/>
      <c r="L23" s="21"/>
      <c r="M23" s="297"/>
      <c r="N23" s="143"/>
      <c r="O23" s="22"/>
      <c r="P23" s="297"/>
    </row>
    <row r="24" spans="1:16" x14ac:dyDescent="0.2">
      <c r="A24" s="77"/>
      <c r="B24" s="89"/>
      <c r="C24" s="89"/>
      <c r="D24" s="89"/>
      <c r="E24" s="89"/>
      <c r="F24" s="305"/>
      <c r="G24" s="305"/>
      <c r="H24" s="31"/>
      <c r="I24" s="31"/>
      <c r="J24" s="31"/>
      <c r="K24" s="305"/>
      <c r="L24" s="31"/>
      <c r="M24" s="298"/>
      <c r="N24" s="143"/>
      <c r="O24" s="23"/>
      <c r="P24" s="298"/>
    </row>
    <row r="25" spans="1:16" x14ac:dyDescent="0.2">
      <c r="A25" s="72"/>
      <c r="B25" s="88"/>
      <c r="C25" s="88"/>
      <c r="D25" s="88"/>
      <c r="E25" s="88"/>
      <c r="F25" s="304"/>
      <c r="G25" s="304"/>
      <c r="H25" s="21"/>
      <c r="I25" s="21"/>
      <c r="J25" s="21"/>
      <c r="K25" s="304"/>
      <c r="L25" s="21"/>
      <c r="M25" s="297"/>
      <c r="N25" s="143"/>
      <c r="O25" s="22"/>
      <c r="P25" s="297"/>
    </row>
    <row r="26" spans="1:16" x14ac:dyDescent="0.2">
      <c r="A26" s="77"/>
      <c r="B26" s="89"/>
      <c r="C26" s="89"/>
      <c r="D26" s="89"/>
      <c r="E26" s="89"/>
      <c r="F26" s="305"/>
      <c r="G26" s="305"/>
      <c r="H26" s="31"/>
      <c r="I26" s="31"/>
      <c r="J26" s="31"/>
      <c r="K26" s="305"/>
      <c r="L26" s="31"/>
      <c r="M26" s="298"/>
      <c r="N26" s="143"/>
      <c r="O26" s="23"/>
      <c r="P26" s="298"/>
    </row>
    <row r="27" spans="1:16" x14ac:dyDescent="0.2">
      <c r="A27" s="72"/>
      <c r="B27" s="88"/>
      <c r="C27" s="88"/>
      <c r="D27" s="88"/>
      <c r="E27" s="88"/>
      <c r="F27" s="304"/>
      <c r="G27" s="304"/>
      <c r="H27" s="21"/>
      <c r="I27" s="21"/>
      <c r="J27" s="21"/>
      <c r="K27" s="304"/>
      <c r="L27" s="21"/>
      <c r="M27" s="297"/>
      <c r="N27" s="143"/>
      <c r="O27" s="22"/>
      <c r="P27" s="297"/>
    </row>
    <row r="28" spans="1:16" x14ac:dyDescent="0.2">
      <c r="A28" s="77"/>
      <c r="B28" s="89"/>
      <c r="C28" s="89"/>
      <c r="D28" s="89"/>
      <c r="E28" s="89"/>
      <c r="F28" s="305"/>
      <c r="G28" s="305"/>
      <c r="H28" s="31"/>
      <c r="I28" s="31"/>
      <c r="J28" s="31"/>
      <c r="K28" s="305"/>
      <c r="L28" s="31"/>
      <c r="M28" s="298"/>
      <c r="N28" s="143"/>
      <c r="O28" s="23"/>
      <c r="P28" s="298"/>
    </row>
    <row r="29" spans="1:16" x14ac:dyDescent="0.2">
      <c r="A29" s="72"/>
      <c r="B29" s="88"/>
      <c r="C29" s="88"/>
      <c r="D29" s="88"/>
      <c r="E29" s="88"/>
      <c r="F29" s="304"/>
      <c r="G29" s="304"/>
      <c r="H29" s="21"/>
      <c r="I29" s="21"/>
      <c r="J29" s="21"/>
      <c r="K29" s="304"/>
      <c r="L29" s="21"/>
      <c r="M29" s="297"/>
      <c r="N29" s="143"/>
      <c r="O29" s="22"/>
      <c r="P29" s="297"/>
    </row>
    <row r="30" spans="1:16" x14ac:dyDescent="0.2">
      <c r="A30" s="77"/>
      <c r="B30" s="89"/>
      <c r="C30" s="89"/>
      <c r="D30" s="89"/>
      <c r="E30" s="89"/>
      <c r="F30" s="305"/>
      <c r="G30" s="305"/>
      <c r="H30" s="31"/>
      <c r="I30" s="31"/>
      <c r="J30" s="31"/>
      <c r="K30" s="305"/>
      <c r="L30" s="31"/>
      <c r="M30" s="298"/>
      <c r="N30" s="143"/>
      <c r="O30" s="23"/>
      <c r="P30" s="298"/>
    </row>
    <row r="31" spans="1:16" x14ac:dyDescent="0.2">
      <c r="A31" s="72"/>
      <c r="B31" s="88"/>
      <c r="C31" s="88"/>
      <c r="D31" s="88"/>
      <c r="E31" s="88"/>
      <c r="F31" s="304"/>
      <c r="G31" s="304"/>
      <c r="H31" s="21"/>
      <c r="I31" s="21"/>
      <c r="J31" s="21"/>
      <c r="K31" s="304"/>
      <c r="L31" s="21"/>
      <c r="M31" s="297"/>
      <c r="N31" s="143"/>
      <c r="O31" s="22"/>
      <c r="P31" s="297"/>
    </row>
    <row r="32" spans="1:16" x14ac:dyDescent="0.2">
      <c r="A32" s="77"/>
      <c r="B32" s="89"/>
      <c r="C32" s="89"/>
      <c r="D32" s="89"/>
      <c r="E32" s="89"/>
      <c r="F32" s="305"/>
      <c r="G32" s="305"/>
      <c r="H32" s="31"/>
      <c r="I32" s="31"/>
      <c r="J32" s="31"/>
      <c r="K32" s="305"/>
      <c r="L32" s="31"/>
      <c r="M32" s="298"/>
      <c r="N32" s="143"/>
      <c r="O32" s="23"/>
      <c r="P32" s="298"/>
    </row>
    <row r="33" spans="1:16" x14ac:dyDescent="0.2">
      <c r="A33" s="72"/>
      <c r="B33" s="88"/>
      <c r="C33" s="88"/>
      <c r="D33" s="88"/>
      <c r="E33" s="88"/>
      <c r="F33" s="304"/>
      <c r="G33" s="304"/>
      <c r="H33" s="21"/>
      <c r="I33" s="21"/>
      <c r="J33" s="21"/>
      <c r="K33" s="304"/>
      <c r="L33" s="21"/>
      <c r="M33" s="297"/>
      <c r="N33" s="143"/>
      <c r="O33" s="22"/>
      <c r="P33" s="297"/>
    </row>
    <row r="34" spans="1:16" x14ac:dyDescent="0.2">
      <c r="A34" s="77"/>
      <c r="B34" s="89"/>
      <c r="C34" s="89"/>
      <c r="D34" s="89"/>
      <c r="E34" s="89"/>
      <c r="F34" s="305"/>
      <c r="G34" s="305"/>
      <c r="H34" s="31"/>
      <c r="I34" s="31"/>
      <c r="J34" s="31"/>
      <c r="K34" s="305"/>
      <c r="L34" s="31"/>
      <c r="M34" s="298"/>
      <c r="N34" s="143"/>
      <c r="O34" s="23"/>
      <c r="P34" s="298"/>
    </row>
    <row r="35" spans="1:16" x14ac:dyDescent="0.2">
      <c r="A35" s="72"/>
      <c r="B35" s="88"/>
      <c r="C35" s="88"/>
      <c r="D35" s="88"/>
      <c r="E35" s="88"/>
      <c r="F35" s="304"/>
      <c r="G35" s="304"/>
      <c r="H35" s="21"/>
      <c r="I35" s="21"/>
      <c r="J35" s="21"/>
      <c r="K35" s="304"/>
      <c r="L35" s="21"/>
      <c r="M35" s="297"/>
      <c r="N35" s="143"/>
      <c r="O35" s="22"/>
      <c r="P35" s="297"/>
    </row>
    <row r="36" spans="1:16" x14ac:dyDescent="0.2">
      <c r="A36" s="77"/>
      <c r="B36" s="89"/>
      <c r="C36" s="89"/>
      <c r="D36" s="89"/>
      <c r="E36" s="89"/>
      <c r="F36" s="305"/>
      <c r="G36" s="305"/>
      <c r="H36" s="31"/>
      <c r="I36" s="31"/>
      <c r="J36" s="31"/>
      <c r="K36" s="305"/>
      <c r="L36" s="31"/>
      <c r="M36" s="298"/>
      <c r="N36" s="143"/>
      <c r="O36" s="23"/>
      <c r="P36" s="298"/>
    </row>
    <row r="37" spans="1:16" x14ac:dyDescent="0.2">
      <c r="A37" s="72"/>
      <c r="B37" s="88"/>
      <c r="C37" s="88"/>
      <c r="D37" s="88"/>
      <c r="E37" s="88"/>
      <c r="F37" s="304"/>
      <c r="G37" s="304"/>
      <c r="H37" s="21"/>
      <c r="I37" s="21"/>
      <c r="J37" s="21"/>
      <c r="K37" s="304"/>
      <c r="L37" s="21"/>
      <c r="M37" s="297"/>
      <c r="N37" s="143"/>
      <c r="O37" s="22"/>
      <c r="P37" s="297"/>
    </row>
    <row r="38" spans="1:16" x14ac:dyDescent="0.2">
      <c r="A38" s="77"/>
      <c r="B38" s="89"/>
      <c r="C38" s="89"/>
      <c r="D38" s="89"/>
      <c r="E38" s="89"/>
      <c r="F38" s="305"/>
      <c r="G38" s="305"/>
      <c r="H38" s="31"/>
      <c r="I38" s="31"/>
      <c r="J38" s="31"/>
      <c r="K38" s="305"/>
      <c r="L38" s="31"/>
      <c r="M38" s="298"/>
      <c r="N38" s="143"/>
      <c r="O38" s="23"/>
      <c r="P38" s="298"/>
    </row>
    <row r="39" spans="1:16" x14ac:dyDescent="0.2">
      <c r="A39" s="72"/>
      <c r="B39" s="88"/>
      <c r="C39" s="88"/>
      <c r="D39" s="88"/>
      <c r="E39" s="88"/>
      <c r="F39" s="304"/>
      <c r="G39" s="304"/>
      <c r="H39" s="21"/>
      <c r="I39" s="21"/>
      <c r="J39" s="21"/>
      <c r="K39" s="304"/>
      <c r="L39" s="21"/>
      <c r="M39" s="297"/>
      <c r="N39" s="143"/>
      <c r="O39" s="22"/>
      <c r="P39" s="297"/>
    </row>
    <row r="40" spans="1:16" x14ac:dyDescent="0.2">
      <c r="A40" s="77"/>
      <c r="B40" s="89"/>
      <c r="C40" s="89"/>
      <c r="D40" s="89"/>
      <c r="E40" s="89"/>
      <c r="F40" s="305"/>
      <c r="G40" s="305"/>
      <c r="H40" s="31"/>
      <c r="I40" s="31"/>
      <c r="J40" s="31"/>
      <c r="K40" s="305"/>
      <c r="L40" s="31"/>
      <c r="M40" s="298"/>
      <c r="N40" s="143"/>
      <c r="O40" s="23"/>
      <c r="P40" s="298"/>
    </row>
    <row r="41" spans="1:16" x14ac:dyDescent="0.2">
      <c r="A41" s="72"/>
      <c r="B41" s="88"/>
      <c r="C41" s="88"/>
      <c r="D41" s="88"/>
      <c r="E41" s="88"/>
      <c r="F41" s="304"/>
      <c r="G41" s="304"/>
      <c r="H41" s="21"/>
      <c r="I41" s="21"/>
      <c r="J41" s="21"/>
      <c r="K41" s="304"/>
      <c r="L41" s="21"/>
      <c r="M41" s="297"/>
      <c r="N41" s="143"/>
      <c r="O41" s="22"/>
      <c r="P41" s="297"/>
    </row>
    <row r="42" spans="1:16" x14ac:dyDescent="0.2">
      <c r="A42" s="77"/>
      <c r="B42" s="89"/>
      <c r="C42" s="89"/>
      <c r="D42" s="89"/>
      <c r="E42" s="89"/>
      <c r="F42" s="305"/>
      <c r="G42" s="305"/>
      <c r="H42" s="31"/>
      <c r="I42" s="31"/>
      <c r="J42" s="31"/>
      <c r="K42" s="305"/>
      <c r="L42" s="31"/>
      <c r="M42" s="298"/>
      <c r="N42" s="143"/>
      <c r="O42" s="23"/>
      <c r="P42" s="298"/>
    </row>
    <row r="43" spans="1:16" x14ac:dyDescent="0.2">
      <c r="A43" s="72"/>
      <c r="B43" s="88"/>
      <c r="C43" s="88"/>
      <c r="D43" s="88"/>
      <c r="E43" s="88"/>
      <c r="F43" s="304"/>
      <c r="G43" s="304"/>
      <c r="H43" s="21"/>
      <c r="I43" s="21"/>
      <c r="J43" s="21"/>
      <c r="K43" s="304"/>
      <c r="L43" s="21"/>
      <c r="M43" s="297"/>
      <c r="N43" s="143"/>
      <c r="O43" s="22"/>
      <c r="P43" s="297"/>
    </row>
    <row r="44" spans="1:16" x14ac:dyDescent="0.2">
      <c r="A44" s="77"/>
      <c r="B44" s="89"/>
      <c r="C44" s="89"/>
      <c r="D44" s="89"/>
      <c r="E44" s="89"/>
      <c r="F44" s="305"/>
      <c r="G44" s="305"/>
      <c r="H44" s="31"/>
      <c r="I44" s="31"/>
      <c r="J44" s="31"/>
      <c r="K44" s="305"/>
      <c r="L44" s="31"/>
      <c r="M44" s="298"/>
      <c r="N44" s="143"/>
      <c r="O44" s="23"/>
      <c r="P44" s="298"/>
    </row>
    <row r="45" spans="1:16" x14ac:dyDescent="0.2">
      <c r="A45" s="72"/>
      <c r="B45" s="88"/>
      <c r="C45" s="88"/>
      <c r="D45" s="88"/>
      <c r="E45" s="88"/>
      <c r="F45" s="304"/>
      <c r="G45" s="304"/>
      <c r="H45" s="21"/>
      <c r="I45" s="21"/>
      <c r="J45" s="21"/>
      <c r="K45" s="304"/>
      <c r="L45" s="21"/>
      <c r="M45" s="297"/>
      <c r="N45" s="143"/>
      <c r="O45" s="22"/>
      <c r="P45" s="297"/>
    </row>
    <row r="46" spans="1:16" x14ac:dyDescent="0.2">
      <c r="A46" s="77"/>
      <c r="B46" s="89"/>
      <c r="C46" s="89"/>
      <c r="D46" s="89"/>
      <c r="E46" s="89"/>
      <c r="F46" s="305"/>
      <c r="G46" s="305"/>
      <c r="H46" s="31"/>
      <c r="I46" s="31"/>
      <c r="J46" s="31"/>
      <c r="K46" s="305"/>
      <c r="L46" s="31"/>
      <c r="M46" s="298"/>
      <c r="N46" s="143"/>
      <c r="O46" s="23"/>
      <c r="P46" s="298"/>
    </row>
    <row r="47" spans="1:16" x14ac:dyDescent="0.2">
      <c r="A47" s="72"/>
      <c r="B47" s="88"/>
      <c r="C47" s="88"/>
      <c r="D47" s="88"/>
      <c r="E47" s="88"/>
      <c r="F47" s="304"/>
      <c r="G47" s="304"/>
      <c r="H47" s="21"/>
      <c r="I47" s="21"/>
      <c r="J47" s="21"/>
      <c r="K47" s="304"/>
      <c r="L47" s="21"/>
      <c r="M47" s="297"/>
      <c r="N47" s="143"/>
      <c r="O47" s="22"/>
      <c r="P47" s="297"/>
    </row>
    <row r="48" spans="1:16" x14ac:dyDescent="0.2">
      <c r="A48" s="77"/>
      <c r="B48" s="89"/>
      <c r="C48" s="89"/>
      <c r="D48" s="89"/>
      <c r="E48" s="89"/>
      <c r="F48" s="305"/>
      <c r="G48" s="305"/>
      <c r="H48" s="31"/>
      <c r="I48" s="31"/>
      <c r="J48" s="31"/>
      <c r="K48" s="305"/>
      <c r="L48" s="31"/>
      <c r="M48" s="298"/>
      <c r="N48" s="143"/>
      <c r="O48" s="23"/>
      <c r="P48" s="298"/>
    </row>
    <row r="49" spans="1:16" x14ac:dyDescent="0.2">
      <c r="A49" s="72"/>
      <c r="B49" s="88"/>
      <c r="C49" s="88"/>
      <c r="D49" s="88"/>
      <c r="E49" s="88"/>
      <c r="F49" s="304"/>
      <c r="G49" s="304"/>
      <c r="H49" s="21"/>
      <c r="I49" s="21"/>
      <c r="J49" s="21"/>
      <c r="K49" s="304"/>
      <c r="L49" s="21"/>
      <c r="M49" s="297"/>
      <c r="N49" s="143"/>
      <c r="O49" s="22"/>
      <c r="P49" s="297"/>
    </row>
    <row r="50" spans="1:16" x14ac:dyDescent="0.2">
      <c r="A50" s="77"/>
      <c r="B50" s="89"/>
      <c r="C50" s="89"/>
      <c r="D50" s="89"/>
      <c r="E50" s="89"/>
      <c r="F50" s="305"/>
      <c r="G50" s="305"/>
      <c r="H50" s="31"/>
      <c r="I50" s="31"/>
      <c r="J50" s="31"/>
      <c r="K50" s="305"/>
      <c r="L50" s="31"/>
      <c r="M50" s="298"/>
      <c r="N50" s="143"/>
      <c r="O50" s="23"/>
      <c r="P50" s="298"/>
    </row>
    <row r="51" spans="1:16" x14ac:dyDescent="0.2">
      <c r="A51" s="72"/>
      <c r="B51" s="88"/>
      <c r="C51" s="88"/>
      <c r="D51" s="88"/>
      <c r="E51" s="88"/>
      <c r="F51" s="304"/>
      <c r="G51" s="304"/>
      <c r="H51" s="21"/>
      <c r="I51" s="21"/>
      <c r="J51" s="21"/>
      <c r="K51" s="304"/>
      <c r="L51" s="21"/>
      <c r="M51" s="297"/>
      <c r="N51" s="143"/>
      <c r="O51" s="22"/>
      <c r="P51" s="297"/>
    </row>
    <row r="52" spans="1:16" x14ac:dyDescent="0.2">
      <c r="A52" s="77"/>
      <c r="B52" s="89"/>
      <c r="C52" s="89"/>
      <c r="D52" s="89"/>
      <c r="E52" s="89"/>
      <c r="F52" s="305"/>
      <c r="G52" s="305"/>
      <c r="H52" s="31"/>
      <c r="I52" s="31"/>
      <c r="J52" s="31"/>
      <c r="K52" s="305"/>
      <c r="L52" s="31"/>
      <c r="M52" s="298"/>
      <c r="N52" s="143"/>
      <c r="O52" s="23"/>
      <c r="P52" s="298"/>
    </row>
    <row r="53" spans="1:16" x14ac:dyDescent="0.2">
      <c r="A53" s="72"/>
      <c r="B53" s="88"/>
      <c r="C53" s="88"/>
      <c r="D53" s="88"/>
      <c r="E53" s="88"/>
      <c r="F53" s="304"/>
      <c r="G53" s="304"/>
      <c r="H53" s="21"/>
      <c r="I53" s="21"/>
      <c r="J53" s="21"/>
      <c r="K53" s="304"/>
      <c r="L53" s="21"/>
      <c r="M53" s="297"/>
      <c r="N53" s="143"/>
      <c r="O53" s="22"/>
      <c r="P53" s="297"/>
    </row>
    <row r="54" spans="1:16" x14ac:dyDescent="0.2">
      <c r="A54" s="77"/>
      <c r="B54" s="89"/>
      <c r="C54" s="89"/>
      <c r="D54" s="89"/>
      <c r="E54" s="89"/>
      <c r="F54" s="305"/>
      <c r="G54" s="305"/>
      <c r="H54" s="31"/>
      <c r="I54" s="31"/>
      <c r="J54" s="31"/>
      <c r="K54" s="305"/>
      <c r="L54" s="31"/>
      <c r="M54" s="298"/>
      <c r="N54" s="143"/>
      <c r="O54" s="23"/>
      <c r="P54" s="298"/>
    </row>
    <row r="55" spans="1:16" x14ac:dyDescent="0.2">
      <c r="A55" s="72"/>
      <c r="B55" s="88"/>
      <c r="C55" s="88"/>
      <c r="D55" s="88"/>
      <c r="E55" s="88"/>
      <c r="F55" s="304"/>
      <c r="G55" s="304"/>
      <c r="H55" s="21"/>
      <c r="I55" s="21"/>
      <c r="J55" s="21"/>
      <c r="K55" s="304"/>
      <c r="L55" s="21"/>
      <c r="M55" s="297"/>
      <c r="N55" s="143"/>
      <c r="O55" s="22"/>
      <c r="P55" s="297"/>
    </row>
    <row r="56" spans="1:16" x14ac:dyDescent="0.2">
      <c r="A56" s="77"/>
      <c r="B56" s="89"/>
      <c r="C56" s="89"/>
      <c r="D56" s="89"/>
      <c r="E56" s="89"/>
      <c r="F56" s="305"/>
      <c r="G56" s="305"/>
      <c r="H56" s="31"/>
      <c r="I56" s="31"/>
      <c r="J56" s="31"/>
      <c r="K56" s="305"/>
      <c r="L56" s="31"/>
      <c r="M56" s="298"/>
      <c r="N56" s="143"/>
      <c r="O56" s="23"/>
      <c r="P56" s="298"/>
    </row>
    <row r="57" spans="1:16" x14ac:dyDescent="0.2">
      <c r="A57" s="72"/>
      <c r="B57" s="88"/>
      <c r="C57" s="88"/>
      <c r="D57" s="88"/>
      <c r="E57" s="88"/>
      <c r="F57" s="304"/>
      <c r="G57" s="304"/>
      <c r="H57" s="21"/>
      <c r="I57" s="21"/>
      <c r="J57" s="21"/>
      <c r="K57" s="304"/>
      <c r="L57" s="21"/>
      <c r="M57" s="297"/>
      <c r="N57" s="143"/>
      <c r="O57" s="22"/>
      <c r="P57" s="297"/>
    </row>
    <row r="58" spans="1:16" x14ac:dyDescent="0.2">
      <c r="A58" s="77"/>
      <c r="B58" s="89"/>
      <c r="C58" s="89"/>
      <c r="D58" s="89"/>
      <c r="E58" s="89"/>
      <c r="F58" s="305"/>
      <c r="G58" s="305"/>
      <c r="H58" s="31"/>
      <c r="I58" s="31"/>
      <c r="J58" s="31"/>
      <c r="K58" s="305"/>
      <c r="L58" s="31"/>
      <c r="M58" s="298"/>
      <c r="N58" s="143"/>
      <c r="O58" s="23"/>
      <c r="P58" s="298"/>
    </row>
    <row r="59" spans="1:16" x14ac:dyDescent="0.2">
      <c r="A59" s="72"/>
      <c r="B59" s="88"/>
      <c r="C59" s="88"/>
      <c r="D59" s="88"/>
      <c r="E59" s="88"/>
      <c r="F59" s="304"/>
      <c r="G59" s="304"/>
      <c r="H59" s="21"/>
      <c r="I59" s="21"/>
      <c r="J59" s="21"/>
      <c r="K59" s="304"/>
      <c r="L59" s="21"/>
      <c r="M59" s="297"/>
      <c r="N59" s="143"/>
      <c r="O59" s="22"/>
      <c r="P59" s="297"/>
    </row>
    <row r="60" spans="1:16" x14ac:dyDescent="0.2">
      <c r="A60" s="77"/>
      <c r="B60" s="89"/>
      <c r="C60" s="89"/>
      <c r="D60" s="89"/>
      <c r="E60" s="89"/>
      <c r="F60" s="305"/>
      <c r="G60" s="305"/>
      <c r="H60" s="31"/>
      <c r="I60" s="31"/>
      <c r="J60" s="31"/>
      <c r="K60" s="305"/>
      <c r="L60" s="31"/>
      <c r="M60" s="298"/>
      <c r="N60" s="143"/>
      <c r="O60" s="23"/>
      <c r="P60" s="298"/>
    </row>
    <row r="61" spans="1:16" x14ac:dyDescent="0.2">
      <c r="A61" s="72"/>
      <c r="B61" s="88"/>
      <c r="C61" s="88"/>
      <c r="D61" s="88"/>
      <c r="E61" s="88"/>
      <c r="F61" s="304"/>
      <c r="G61" s="304"/>
      <c r="H61" s="21"/>
      <c r="I61" s="21"/>
      <c r="J61" s="21"/>
      <c r="K61" s="304"/>
      <c r="L61" s="21"/>
      <c r="M61" s="297"/>
      <c r="N61" s="143"/>
      <c r="O61" s="22"/>
      <c r="P61" s="297"/>
    </row>
    <row r="62" spans="1:16" x14ac:dyDescent="0.2">
      <c r="A62" s="77"/>
      <c r="B62" s="89"/>
      <c r="C62" s="89"/>
      <c r="D62" s="89"/>
      <c r="E62" s="89"/>
      <c r="F62" s="305"/>
      <c r="G62" s="305"/>
      <c r="H62" s="31"/>
      <c r="I62" s="31"/>
      <c r="J62" s="31"/>
      <c r="K62" s="305"/>
      <c r="L62" s="31"/>
      <c r="M62" s="298"/>
      <c r="N62" s="143"/>
      <c r="O62" s="23"/>
      <c r="P62" s="298"/>
    </row>
    <row r="63" spans="1:16" x14ac:dyDescent="0.2">
      <c r="A63" s="72"/>
      <c r="B63" s="88"/>
      <c r="C63" s="88"/>
      <c r="D63" s="88"/>
      <c r="E63" s="88"/>
      <c r="F63" s="304"/>
      <c r="G63" s="304"/>
      <c r="H63" s="21"/>
      <c r="I63" s="21"/>
      <c r="J63" s="21"/>
      <c r="K63" s="304"/>
      <c r="L63" s="21"/>
      <c r="M63" s="297"/>
      <c r="N63" s="143"/>
      <c r="O63" s="22"/>
      <c r="P63" s="297"/>
    </row>
    <row r="64" spans="1:16" x14ac:dyDescent="0.2">
      <c r="A64" s="77"/>
      <c r="B64" s="89"/>
      <c r="C64" s="89"/>
      <c r="D64" s="89"/>
      <c r="E64" s="89"/>
      <c r="F64" s="305"/>
      <c r="G64" s="305"/>
      <c r="H64" s="31"/>
      <c r="I64" s="31"/>
      <c r="J64" s="31"/>
      <c r="K64" s="305"/>
      <c r="L64" s="31"/>
      <c r="M64" s="298"/>
      <c r="N64" s="143"/>
      <c r="O64" s="23"/>
      <c r="P64" s="298"/>
    </row>
    <row r="65" spans="1:16" x14ac:dyDescent="0.2">
      <c r="A65" s="72"/>
      <c r="B65" s="88"/>
      <c r="C65" s="88"/>
      <c r="D65" s="88"/>
      <c r="E65" s="88"/>
      <c r="F65" s="304"/>
      <c r="G65" s="304"/>
      <c r="H65" s="21"/>
      <c r="I65" s="21"/>
      <c r="J65" s="21"/>
      <c r="K65" s="304"/>
      <c r="L65" s="21"/>
      <c r="M65" s="297"/>
      <c r="N65" s="143"/>
      <c r="O65" s="22"/>
      <c r="P65" s="297"/>
    </row>
    <row r="66" spans="1:16" x14ac:dyDescent="0.2">
      <c r="A66" s="77"/>
      <c r="B66" s="89"/>
      <c r="C66" s="89"/>
      <c r="D66" s="89"/>
      <c r="E66" s="89"/>
      <c r="F66" s="305"/>
      <c r="G66" s="305"/>
      <c r="H66" s="31"/>
      <c r="I66" s="31"/>
      <c r="J66" s="31"/>
      <c r="K66" s="305"/>
      <c r="L66" s="31"/>
      <c r="M66" s="298"/>
      <c r="N66" s="143"/>
      <c r="O66" s="23"/>
      <c r="P66" s="298"/>
    </row>
    <row r="67" spans="1:16" x14ac:dyDescent="0.2">
      <c r="A67" s="72"/>
      <c r="B67" s="88"/>
      <c r="C67" s="88"/>
      <c r="D67" s="88"/>
      <c r="E67" s="88"/>
      <c r="F67" s="304"/>
      <c r="G67" s="304"/>
      <c r="H67" s="21"/>
      <c r="I67" s="21"/>
      <c r="J67" s="21"/>
      <c r="K67" s="304"/>
      <c r="L67" s="21"/>
      <c r="M67" s="297"/>
      <c r="N67" s="143"/>
      <c r="O67" s="22"/>
      <c r="P67" s="297"/>
    </row>
    <row r="68" spans="1:16" x14ac:dyDescent="0.2">
      <c r="A68" s="77"/>
      <c r="B68" s="89"/>
      <c r="C68" s="89"/>
      <c r="D68" s="89"/>
      <c r="E68" s="89"/>
      <c r="F68" s="305"/>
      <c r="G68" s="305"/>
      <c r="H68" s="31"/>
      <c r="I68" s="31"/>
      <c r="J68" s="31"/>
      <c r="K68" s="305"/>
      <c r="L68" s="31"/>
      <c r="M68" s="298"/>
      <c r="N68" s="143"/>
      <c r="O68" s="23"/>
      <c r="P68" s="298"/>
    </row>
    <row r="69" spans="1:16" x14ac:dyDescent="0.2">
      <c r="A69" s="72"/>
      <c r="B69" s="88"/>
      <c r="C69" s="88"/>
      <c r="D69" s="88"/>
      <c r="E69" s="88"/>
      <c r="F69" s="304"/>
      <c r="G69" s="304"/>
      <c r="H69" s="21"/>
      <c r="I69" s="21"/>
      <c r="J69" s="21"/>
      <c r="K69" s="304"/>
      <c r="L69" s="21"/>
      <c r="M69" s="297"/>
      <c r="N69" s="143"/>
      <c r="O69" s="22"/>
      <c r="P69" s="297"/>
    </row>
    <row r="70" spans="1:16" x14ac:dyDescent="0.2">
      <c r="A70" s="77"/>
      <c r="B70" s="89"/>
      <c r="C70" s="89"/>
      <c r="D70" s="89"/>
      <c r="E70" s="89"/>
      <c r="F70" s="305"/>
      <c r="G70" s="305"/>
      <c r="H70" s="31"/>
      <c r="I70" s="31"/>
      <c r="J70" s="31"/>
      <c r="K70" s="305"/>
      <c r="L70" s="31"/>
      <c r="M70" s="298"/>
      <c r="N70" s="143"/>
      <c r="O70" s="23"/>
      <c r="P70" s="298"/>
    </row>
    <row r="71" spans="1:16" x14ac:dyDescent="0.2">
      <c r="A71" s="72"/>
      <c r="B71" s="88"/>
      <c r="C71" s="88"/>
      <c r="D71" s="88"/>
      <c r="E71" s="88"/>
      <c r="F71" s="304"/>
      <c r="G71" s="304"/>
      <c r="H71" s="21"/>
      <c r="I71" s="21"/>
      <c r="J71" s="21"/>
      <c r="K71" s="304"/>
      <c r="L71" s="21"/>
      <c r="M71" s="297"/>
      <c r="N71" s="143"/>
      <c r="O71" s="22"/>
      <c r="P71" s="297"/>
    </row>
    <row r="72" spans="1:16" x14ac:dyDescent="0.2">
      <c r="A72" s="77"/>
      <c r="B72" s="89"/>
      <c r="C72" s="89"/>
      <c r="D72" s="89"/>
      <c r="E72" s="89"/>
      <c r="F72" s="305"/>
      <c r="G72" s="305"/>
      <c r="H72" s="31"/>
      <c r="I72" s="31"/>
      <c r="J72" s="31"/>
      <c r="K72" s="305"/>
      <c r="L72" s="31"/>
      <c r="M72" s="298"/>
      <c r="N72" s="143"/>
      <c r="O72" s="23"/>
      <c r="P72" s="298"/>
    </row>
    <row r="73" spans="1:16" x14ac:dyDescent="0.2">
      <c r="A73" s="72"/>
      <c r="B73" s="88"/>
      <c r="C73" s="88"/>
      <c r="D73" s="88"/>
      <c r="E73" s="88"/>
      <c r="F73" s="304"/>
      <c r="G73" s="304"/>
      <c r="H73" s="21"/>
      <c r="I73" s="21"/>
      <c r="J73" s="21"/>
      <c r="K73" s="304"/>
      <c r="L73" s="21"/>
      <c r="M73" s="297"/>
      <c r="N73" s="143"/>
      <c r="O73" s="22"/>
      <c r="P73" s="297"/>
    </row>
    <row r="74" spans="1:16" x14ac:dyDescent="0.2">
      <c r="A74" s="77"/>
      <c r="B74" s="89"/>
      <c r="C74" s="89"/>
      <c r="D74" s="89"/>
      <c r="E74" s="89"/>
      <c r="F74" s="305"/>
      <c r="G74" s="305"/>
      <c r="H74" s="31"/>
      <c r="I74" s="31"/>
      <c r="J74" s="31"/>
      <c r="K74" s="305"/>
      <c r="L74" s="31"/>
      <c r="M74" s="298"/>
      <c r="N74" s="143"/>
      <c r="O74" s="23"/>
      <c r="P74" s="298"/>
    </row>
    <row r="75" spans="1:16" x14ac:dyDescent="0.2">
      <c r="A75" s="72"/>
      <c r="B75" s="88"/>
      <c r="C75" s="88"/>
      <c r="D75" s="88"/>
      <c r="E75" s="88"/>
      <c r="F75" s="304"/>
      <c r="G75" s="304"/>
      <c r="H75" s="21"/>
      <c r="I75" s="21"/>
      <c r="J75" s="21"/>
      <c r="K75" s="304"/>
      <c r="L75" s="21"/>
      <c r="M75" s="297"/>
      <c r="N75" s="143"/>
      <c r="O75" s="22"/>
      <c r="P75" s="297"/>
    </row>
    <row r="76" spans="1:16" x14ac:dyDescent="0.2">
      <c r="A76" s="77"/>
      <c r="B76" s="89"/>
      <c r="C76" s="89"/>
      <c r="D76" s="89"/>
      <c r="E76" s="89"/>
      <c r="F76" s="305"/>
      <c r="G76" s="305"/>
      <c r="H76" s="31"/>
      <c r="I76" s="31"/>
      <c r="J76" s="31"/>
      <c r="K76" s="305"/>
      <c r="L76" s="31"/>
      <c r="M76" s="298"/>
      <c r="N76" s="143"/>
      <c r="O76" s="23"/>
      <c r="P76" s="298"/>
    </row>
    <row r="77" spans="1:16" x14ac:dyDescent="0.2">
      <c r="A77" s="72"/>
      <c r="B77" s="88"/>
      <c r="C77" s="88"/>
      <c r="D77" s="88"/>
      <c r="E77" s="88"/>
      <c r="F77" s="304"/>
      <c r="G77" s="304"/>
      <c r="H77" s="21"/>
      <c r="I77" s="21"/>
      <c r="J77" s="21"/>
      <c r="K77" s="304"/>
      <c r="L77" s="21"/>
      <c r="M77" s="297"/>
      <c r="N77" s="143"/>
      <c r="O77" s="22"/>
      <c r="P77" s="297"/>
    </row>
    <row r="78" spans="1:16" x14ac:dyDescent="0.2">
      <c r="A78" s="77"/>
      <c r="B78" s="89"/>
      <c r="C78" s="89"/>
      <c r="D78" s="89"/>
      <c r="E78" s="89"/>
      <c r="F78" s="305"/>
      <c r="G78" s="305"/>
      <c r="H78" s="31"/>
      <c r="I78" s="31"/>
      <c r="J78" s="31"/>
      <c r="K78" s="305"/>
      <c r="L78" s="31"/>
      <c r="M78" s="298"/>
      <c r="N78" s="143"/>
      <c r="O78" s="23"/>
      <c r="P78" s="298"/>
    </row>
    <row r="79" spans="1:16" x14ac:dyDescent="0.2">
      <c r="A79" s="72"/>
      <c r="B79" s="88"/>
      <c r="C79" s="88"/>
      <c r="D79" s="88"/>
      <c r="E79" s="88"/>
      <c r="F79" s="304"/>
      <c r="G79" s="304"/>
      <c r="H79" s="21"/>
      <c r="I79" s="21"/>
      <c r="J79" s="21"/>
      <c r="K79" s="304"/>
      <c r="L79" s="21"/>
      <c r="M79" s="297"/>
      <c r="N79" s="143"/>
      <c r="O79" s="22"/>
      <c r="P79" s="297"/>
    </row>
    <row r="80" spans="1:16" x14ac:dyDescent="0.2">
      <c r="A80" s="77"/>
      <c r="B80" s="89"/>
      <c r="C80" s="89"/>
      <c r="D80" s="89"/>
      <c r="E80" s="89"/>
      <c r="F80" s="305"/>
      <c r="G80" s="305"/>
      <c r="H80" s="31"/>
      <c r="I80" s="31"/>
      <c r="J80" s="31"/>
      <c r="K80" s="305"/>
      <c r="L80" s="31"/>
      <c r="M80" s="298"/>
      <c r="N80" s="143"/>
      <c r="O80" s="23"/>
      <c r="P80" s="298"/>
    </row>
    <row r="81" spans="1:16" x14ac:dyDescent="0.2">
      <c r="A81" s="72"/>
      <c r="B81" s="88"/>
      <c r="C81" s="88"/>
      <c r="D81" s="88"/>
      <c r="E81" s="88"/>
      <c r="F81" s="304"/>
      <c r="G81" s="304"/>
      <c r="H81" s="21"/>
      <c r="I81" s="21"/>
      <c r="J81" s="21"/>
      <c r="K81" s="304"/>
      <c r="L81" s="21"/>
      <c r="M81" s="297"/>
      <c r="N81" s="143"/>
      <c r="O81" s="22"/>
      <c r="P81" s="297"/>
    </row>
    <row r="82" spans="1:16" x14ac:dyDescent="0.2">
      <c r="A82" s="77"/>
      <c r="B82" s="89"/>
      <c r="C82" s="89"/>
      <c r="D82" s="89"/>
      <c r="E82" s="89"/>
      <c r="F82" s="305"/>
      <c r="G82" s="305"/>
      <c r="H82" s="31"/>
      <c r="I82" s="31"/>
      <c r="J82" s="31"/>
      <c r="K82" s="305"/>
      <c r="L82" s="31"/>
      <c r="M82" s="298"/>
      <c r="N82" s="143"/>
      <c r="O82" s="23"/>
      <c r="P82" s="298"/>
    </row>
    <row r="83" spans="1:16" x14ac:dyDescent="0.2">
      <c r="A83" s="72"/>
      <c r="B83" s="88"/>
      <c r="C83" s="88"/>
      <c r="D83" s="88"/>
      <c r="E83" s="88"/>
      <c r="F83" s="304"/>
      <c r="G83" s="304"/>
      <c r="H83" s="21"/>
      <c r="I83" s="21"/>
      <c r="J83" s="21"/>
      <c r="K83" s="304"/>
      <c r="L83" s="21"/>
      <c r="M83" s="297"/>
      <c r="N83" s="143"/>
      <c r="O83" s="22"/>
      <c r="P83" s="297"/>
    </row>
    <row r="84" spans="1:16" x14ac:dyDescent="0.2">
      <c r="A84" s="77"/>
      <c r="B84" s="89"/>
      <c r="C84" s="89"/>
      <c r="D84" s="89"/>
      <c r="E84" s="89"/>
      <c r="F84" s="305"/>
      <c r="G84" s="305"/>
      <c r="H84" s="31"/>
      <c r="I84" s="31"/>
      <c r="J84" s="31"/>
      <c r="K84" s="305"/>
      <c r="L84" s="31"/>
      <c r="M84" s="298"/>
      <c r="N84" s="143"/>
      <c r="O84" s="23"/>
      <c r="P84" s="298"/>
    </row>
    <row r="85" spans="1:16" x14ac:dyDescent="0.2">
      <c r="A85" s="72"/>
      <c r="B85" s="88"/>
      <c r="C85" s="88"/>
      <c r="D85" s="88"/>
      <c r="E85" s="88"/>
      <c r="F85" s="304"/>
      <c r="G85" s="304"/>
      <c r="H85" s="21"/>
      <c r="I85" s="21"/>
      <c r="J85" s="21"/>
      <c r="K85" s="304"/>
      <c r="L85" s="21"/>
      <c r="M85" s="297"/>
      <c r="N85" s="143"/>
      <c r="O85" s="22"/>
      <c r="P85" s="297"/>
    </row>
    <row r="86" spans="1:16" x14ac:dyDescent="0.2">
      <c r="A86" s="77"/>
      <c r="B86" s="89"/>
      <c r="C86" s="89"/>
      <c r="D86" s="89"/>
      <c r="E86" s="89"/>
      <c r="F86" s="305"/>
      <c r="G86" s="305"/>
      <c r="H86" s="31"/>
      <c r="I86" s="31"/>
      <c r="J86" s="31"/>
      <c r="K86" s="305"/>
      <c r="L86" s="31"/>
      <c r="M86" s="298"/>
      <c r="N86" s="143"/>
      <c r="O86" s="23"/>
      <c r="P86" s="298"/>
    </row>
    <row r="87" spans="1:16" x14ac:dyDescent="0.2">
      <c r="A87" s="72"/>
      <c r="B87" s="88"/>
      <c r="C87" s="88"/>
      <c r="D87" s="88"/>
      <c r="E87" s="88"/>
      <c r="F87" s="304"/>
      <c r="G87" s="304"/>
      <c r="H87" s="21"/>
      <c r="I87" s="21"/>
      <c r="J87" s="21"/>
      <c r="K87" s="304"/>
      <c r="L87" s="21"/>
      <c r="M87" s="297"/>
      <c r="N87" s="143"/>
      <c r="O87" s="22"/>
      <c r="P87" s="297"/>
    </row>
    <row r="88" spans="1:16" x14ac:dyDescent="0.2">
      <c r="A88" s="77"/>
      <c r="B88" s="89"/>
      <c r="C88" s="89"/>
      <c r="D88" s="89"/>
      <c r="E88" s="89"/>
      <c r="F88" s="305"/>
      <c r="G88" s="305"/>
      <c r="H88" s="31"/>
      <c r="I88" s="31"/>
      <c r="J88" s="31"/>
      <c r="K88" s="305"/>
      <c r="L88" s="31"/>
      <c r="M88" s="298"/>
      <c r="N88" s="143"/>
      <c r="O88" s="23"/>
      <c r="P88" s="298"/>
    </row>
    <row r="89" spans="1:16" x14ac:dyDescent="0.2">
      <c r="A89" s="72"/>
      <c r="B89" s="88"/>
      <c r="C89" s="88"/>
      <c r="D89" s="88"/>
      <c r="E89" s="88"/>
      <c r="F89" s="304"/>
      <c r="G89" s="304"/>
      <c r="H89" s="21"/>
      <c r="I89" s="21"/>
      <c r="J89" s="21"/>
      <c r="K89" s="304"/>
      <c r="L89" s="21"/>
      <c r="M89" s="297"/>
      <c r="N89" s="143"/>
      <c r="O89" s="22"/>
      <c r="P89" s="297"/>
    </row>
    <row r="90" spans="1:16" x14ac:dyDescent="0.2">
      <c r="A90" s="77"/>
      <c r="B90" s="89"/>
      <c r="C90" s="89"/>
      <c r="D90" s="89"/>
      <c r="E90" s="89"/>
      <c r="F90" s="305"/>
      <c r="G90" s="305"/>
      <c r="H90" s="31"/>
      <c r="I90" s="31"/>
      <c r="J90" s="31"/>
      <c r="K90" s="305"/>
      <c r="L90" s="31"/>
      <c r="M90" s="298"/>
      <c r="N90" s="143"/>
      <c r="O90" s="23"/>
      <c r="P90" s="298"/>
    </row>
    <row r="91" spans="1:16" x14ac:dyDescent="0.2">
      <c r="A91" s="72"/>
      <c r="B91" s="88"/>
      <c r="C91" s="88"/>
      <c r="D91" s="88"/>
      <c r="E91" s="88"/>
      <c r="F91" s="304"/>
      <c r="G91" s="304"/>
      <c r="H91" s="21"/>
      <c r="I91" s="21"/>
      <c r="J91" s="21"/>
      <c r="K91" s="304"/>
      <c r="L91" s="21"/>
      <c r="M91" s="297"/>
      <c r="N91" s="143"/>
      <c r="O91" s="22"/>
      <c r="P91" s="297"/>
    </row>
    <row r="92" spans="1:16" x14ac:dyDescent="0.2">
      <c r="A92" s="77"/>
      <c r="B92" s="89"/>
      <c r="C92" s="89"/>
      <c r="D92" s="89"/>
      <c r="E92" s="89"/>
      <c r="F92" s="305"/>
      <c r="G92" s="305"/>
      <c r="H92" s="31"/>
      <c r="I92" s="31"/>
      <c r="J92" s="31"/>
      <c r="K92" s="305"/>
      <c r="L92" s="31"/>
      <c r="M92" s="298"/>
      <c r="N92" s="143"/>
      <c r="O92" s="23"/>
      <c r="P92" s="298"/>
    </row>
    <row r="93" spans="1:16" x14ac:dyDescent="0.2">
      <c r="A93" s="72"/>
      <c r="B93" s="88"/>
      <c r="C93" s="88"/>
      <c r="D93" s="88"/>
      <c r="E93" s="88"/>
      <c r="F93" s="304"/>
      <c r="G93" s="304"/>
      <c r="H93" s="21"/>
      <c r="I93" s="21"/>
      <c r="J93" s="21"/>
      <c r="K93" s="304"/>
      <c r="L93" s="21"/>
      <c r="M93" s="297"/>
      <c r="N93" s="143"/>
      <c r="O93" s="22"/>
      <c r="P93" s="297"/>
    </row>
    <row r="94" spans="1:16" x14ac:dyDescent="0.2">
      <c r="A94" s="77"/>
      <c r="B94" s="89"/>
      <c r="C94" s="89"/>
      <c r="D94" s="89"/>
      <c r="E94" s="89"/>
      <c r="F94" s="305"/>
      <c r="G94" s="305"/>
      <c r="H94" s="31"/>
      <c r="I94" s="31"/>
      <c r="J94" s="31"/>
      <c r="K94" s="305"/>
      <c r="L94" s="31"/>
      <c r="M94" s="298"/>
      <c r="N94" s="143"/>
      <c r="O94" s="23"/>
      <c r="P94" s="298"/>
    </row>
    <row r="95" spans="1:16" x14ac:dyDescent="0.2">
      <c r="A95" s="72"/>
      <c r="B95" s="88"/>
      <c r="C95" s="88"/>
      <c r="D95" s="88"/>
      <c r="E95" s="88"/>
      <c r="F95" s="304"/>
      <c r="G95" s="304"/>
      <c r="H95" s="21"/>
      <c r="I95" s="21"/>
      <c r="J95" s="21"/>
      <c r="K95" s="304"/>
      <c r="L95" s="21"/>
      <c r="M95" s="297"/>
      <c r="N95" s="143"/>
      <c r="O95" s="22"/>
      <c r="P95" s="297"/>
    </row>
    <row r="96" spans="1:16" x14ac:dyDescent="0.2">
      <c r="A96" s="77"/>
      <c r="B96" s="89"/>
      <c r="C96" s="89"/>
      <c r="D96" s="89"/>
      <c r="E96" s="89"/>
      <c r="F96" s="305"/>
      <c r="G96" s="305"/>
      <c r="H96" s="31"/>
      <c r="I96" s="31"/>
      <c r="J96" s="31"/>
      <c r="K96" s="305"/>
      <c r="L96" s="31"/>
      <c r="M96" s="298"/>
      <c r="N96" s="143"/>
      <c r="O96" s="23"/>
      <c r="P96" s="298"/>
    </row>
    <row r="97" spans="1:16" x14ac:dyDescent="0.2">
      <c r="A97" s="72"/>
      <c r="B97" s="88"/>
      <c r="C97" s="88"/>
      <c r="D97" s="88"/>
      <c r="E97" s="88"/>
      <c r="F97" s="304"/>
      <c r="G97" s="304"/>
      <c r="H97" s="21"/>
      <c r="I97" s="21"/>
      <c r="J97" s="21"/>
      <c r="K97" s="304"/>
      <c r="L97" s="21"/>
      <c r="M97" s="297"/>
      <c r="N97" s="143"/>
      <c r="O97" s="22"/>
      <c r="P97" s="297"/>
    </row>
    <row r="98" spans="1:16" x14ac:dyDescent="0.2">
      <c r="A98" s="77"/>
      <c r="B98" s="89"/>
      <c r="C98" s="89"/>
      <c r="D98" s="89"/>
      <c r="E98" s="89"/>
      <c r="F98" s="305"/>
      <c r="G98" s="305"/>
      <c r="H98" s="31"/>
      <c r="I98" s="31"/>
      <c r="J98" s="31"/>
      <c r="K98" s="305"/>
      <c r="L98" s="31"/>
      <c r="M98" s="298"/>
      <c r="N98" s="143"/>
      <c r="O98" s="23"/>
      <c r="P98" s="298"/>
    </row>
    <row r="99" spans="1:16" x14ac:dyDescent="0.2">
      <c r="A99" s="72"/>
      <c r="B99" s="88"/>
      <c r="C99" s="88"/>
      <c r="D99" s="88"/>
      <c r="E99" s="88"/>
      <c r="F99" s="304"/>
      <c r="G99" s="304"/>
      <c r="H99" s="21"/>
      <c r="I99" s="21"/>
      <c r="J99" s="21"/>
      <c r="K99" s="304"/>
      <c r="L99" s="21"/>
      <c r="M99" s="297"/>
      <c r="N99" s="143"/>
      <c r="O99" s="22"/>
      <c r="P99" s="297"/>
    </row>
    <row r="100" spans="1:16" x14ac:dyDescent="0.2">
      <c r="A100" s="77"/>
      <c r="B100" s="89"/>
      <c r="C100" s="89"/>
      <c r="D100" s="89"/>
      <c r="E100" s="89"/>
      <c r="F100" s="305"/>
      <c r="G100" s="305"/>
      <c r="H100" s="31"/>
      <c r="I100" s="31"/>
      <c r="J100" s="31"/>
      <c r="K100" s="305"/>
      <c r="L100" s="31"/>
      <c r="M100" s="298"/>
      <c r="N100" s="143"/>
      <c r="O100" s="23"/>
      <c r="P100" s="298"/>
    </row>
    <row r="101" spans="1:16" x14ac:dyDescent="0.2">
      <c r="A101" s="72"/>
      <c r="B101" s="88"/>
      <c r="C101" s="88"/>
      <c r="D101" s="88"/>
      <c r="E101" s="88"/>
      <c r="F101" s="304"/>
      <c r="G101" s="304"/>
      <c r="H101" s="21"/>
      <c r="I101" s="21"/>
      <c r="J101" s="21"/>
      <c r="K101" s="304"/>
      <c r="L101" s="21"/>
      <c r="M101" s="297"/>
      <c r="N101" s="143"/>
      <c r="O101" s="22"/>
      <c r="P101" s="297"/>
    </row>
    <row r="102" spans="1:16" x14ac:dyDescent="0.2">
      <c r="A102" s="77"/>
      <c r="B102" s="89"/>
      <c r="C102" s="89"/>
      <c r="D102" s="89"/>
      <c r="E102" s="89"/>
      <c r="F102" s="305"/>
      <c r="G102" s="305"/>
      <c r="H102" s="31"/>
      <c r="I102" s="31"/>
      <c r="J102" s="31"/>
      <c r="K102" s="305"/>
      <c r="L102" s="31"/>
      <c r="M102" s="298"/>
      <c r="N102" s="143"/>
      <c r="O102" s="23"/>
      <c r="P102" s="298"/>
    </row>
    <row r="103" spans="1:16" x14ac:dyDescent="0.2">
      <c r="A103" s="72"/>
      <c r="B103" s="88"/>
      <c r="C103" s="88"/>
      <c r="D103" s="88"/>
      <c r="E103" s="88"/>
      <c r="F103" s="304"/>
      <c r="G103" s="304"/>
      <c r="H103" s="21"/>
      <c r="I103" s="21"/>
      <c r="J103" s="21"/>
      <c r="K103" s="304"/>
      <c r="L103" s="21"/>
      <c r="M103" s="297"/>
      <c r="N103" s="143"/>
      <c r="O103" s="22"/>
      <c r="P103" s="297"/>
    </row>
    <row r="104" spans="1:16" ht="16" thickBot="1" x14ac:dyDescent="0.25">
      <c r="A104" s="78"/>
      <c r="B104" s="91"/>
      <c r="C104" s="91"/>
      <c r="D104" s="91"/>
      <c r="E104" s="91"/>
      <c r="F104" s="306"/>
      <c r="G104" s="306"/>
      <c r="H104" s="264"/>
      <c r="I104" s="264"/>
      <c r="J104" s="264"/>
      <c r="K104" s="306"/>
      <c r="L104" s="264"/>
      <c r="M104" s="299"/>
      <c r="N104" s="143"/>
      <c r="O104" s="263"/>
      <c r="P104" s="299"/>
    </row>
  </sheetData>
  <mergeCells count="13">
    <mergeCell ref="A2:B2"/>
    <mergeCell ref="D2:H2"/>
    <mergeCell ref="J2:L2"/>
    <mergeCell ref="N2:P2"/>
    <mergeCell ref="A3:P3"/>
    <mergeCell ref="Q4:Q5"/>
    <mergeCell ref="A4:A5"/>
    <mergeCell ref="B4:B5"/>
    <mergeCell ref="C4:C5"/>
    <mergeCell ref="D4:D5"/>
    <mergeCell ref="F4:F5"/>
    <mergeCell ref="G4:G5"/>
    <mergeCell ref="E4:E5"/>
  </mergeCells>
  <pageMargins left="0.7" right="0.7" top="0.75" bottom="0.75" header="0.3" footer="0.3"/>
  <pageSetup scale="5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511"/>
  <sheetViews>
    <sheetView workbookViewId="0">
      <pane xSplit="2" ySplit="6" topLeftCell="E7" activePane="bottomRight" state="frozen"/>
      <selection activeCell="C4" sqref="C4:C6"/>
      <selection pane="topRight" activeCell="C4" sqref="C4:C6"/>
      <selection pane="bottomLeft" activeCell="C4" sqref="C4:C6"/>
      <selection pane="bottomRight" activeCell="A3" sqref="A3:L6"/>
    </sheetView>
  </sheetViews>
  <sheetFormatPr baseColWidth="10" defaultColWidth="8.83203125" defaultRowHeight="15" x14ac:dyDescent="0.2"/>
  <cols>
    <col min="1" max="1" width="5" style="1" customWidth="1"/>
    <col min="2" max="2" width="31.6640625" style="1" customWidth="1"/>
    <col min="3" max="3" width="9.5" style="1" hidden="1" customWidth="1"/>
    <col min="4" max="4" width="10.33203125" style="1" hidden="1" customWidth="1"/>
    <col min="5" max="5" width="8.83203125" style="1" customWidth="1"/>
    <col min="6" max="6" width="9.1640625" style="1" customWidth="1"/>
    <col min="7" max="7" width="7" style="1" customWidth="1"/>
    <col min="8" max="8" width="9.1640625" style="1"/>
    <col min="9" max="11" width="6.83203125" style="1" customWidth="1"/>
    <col min="12" max="12" width="9.5" style="143" customWidth="1"/>
    <col min="13" max="14" width="7.5" style="143" hidden="1" customWidth="1"/>
    <col min="15" max="15" width="7.5" style="145" hidden="1" customWidth="1"/>
    <col min="16" max="18" width="7.5" style="143" hidden="1" customWidth="1"/>
    <col min="19" max="19" width="7.5" style="145" hidden="1" customWidth="1"/>
    <col min="20" max="22" width="7.5" style="143" hidden="1" customWidth="1"/>
    <col min="23" max="23" width="7.5" style="145" hidden="1" customWidth="1"/>
    <col min="24" max="26" width="7.5" style="143" hidden="1" customWidth="1"/>
    <col min="27" max="27" width="13.1640625" style="143" customWidth="1"/>
    <col min="28" max="28" width="7.5" style="143" customWidth="1"/>
    <col min="29" max="29" width="8.1640625" style="143" hidden="1" customWidth="1"/>
    <col min="30" max="30" width="8.6640625" style="143" hidden="1" customWidth="1"/>
    <col min="31" max="31" width="5.1640625" style="1" customWidth="1"/>
    <col min="32" max="32" width="21.6640625" customWidth="1"/>
  </cols>
  <sheetData>
    <row r="1" spans="1:33" ht="22.5" customHeight="1" thickBot="1" x14ac:dyDescent="0.25">
      <c r="A1" s="996" t="s">
        <v>3</v>
      </c>
      <c r="B1" s="997"/>
      <c r="C1" s="997"/>
      <c r="D1" s="998"/>
      <c r="E1" s="613"/>
      <c r="F1" s="613"/>
      <c r="G1" s="956">
        <f>'Names And Totals'!C2</f>
        <v>0</v>
      </c>
      <c r="H1" s="957"/>
      <c r="I1" s="957"/>
      <c r="J1" s="957"/>
      <c r="K1" s="958"/>
      <c r="L1" s="45" t="s">
        <v>0</v>
      </c>
      <c r="M1" s="48"/>
      <c r="N1" s="48"/>
      <c r="O1" s="49"/>
      <c r="P1" s="48"/>
      <c r="Q1" s="146"/>
      <c r="R1" s="146"/>
      <c r="S1" s="147"/>
      <c r="T1" s="146"/>
      <c r="U1" s="146"/>
      <c r="V1" s="146"/>
      <c r="W1" s="147"/>
      <c r="X1" s="146"/>
      <c r="Y1" s="146"/>
      <c r="Z1" s="146"/>
      <c r="AA1" s="808">
        <f>'Names And Totals'!K2</f>
        <v>0</v>
      </c>
      <c r="AB1" s="809"/>
      <c r="AC1" s="809"/>
      <c r="AD1" s="809"/>
      <c r="AE1" s="810"/>
    </row>
    <row r="2" spans="1:33" ht="6" customHeight="1" thickBot="1" x14ac:dyDescent="0.25">
      <c r="A2" s="621"/>
      <c r="B2" s="426"/>
      <c r="C2" s="426"/>
      <c r="D2" s="426"/>
      <c r="E2" s="426"/>
      <c r="F2" s="426"/>
      <c r="G2" s="426"/>
      <c r="H2" s="426"/>
      <c r="I2" s="426"/>
      <c r="J2" s="426"/>
      <c r="K2" s="426"/>
      <c r="L2" s="622"/>
      <c r="M2" s="622"/>
      <c r="N2" s="622"/>
      <c r="O2" s="623"/>
      <c r="P2" s="622"/>
      <c r="Q2" s="622"/>
      <c r="R2" s="622"/>
      <c r="S2" s="623"/>
      <c r="T2" s="622"/>
      <c r="U2" s="622"/>
      <c r="V2" s="622"/>
      <c r="W2" s="623"/>
      <c r="X2" s="622"/>
      <c r="Y2" s="622"/>
      <c r="Z2" s="622"/>
      <c r="AA2" s="426"/>
      <c r="AB2" s="426"/>
      <c r="AC2" s="426"/>
      <c r="AD2" s="426"/>
      <c r="AE2" s="624"/>
    </row>
    <row r="3" spans="1:33" ht="23.25" customHeight="1" x14ac:dyDescent="0.2">
      <c r="A3" s="1519" t="s">
        <v>142</v>
      </c>
      <c r="B3" s="1520"/>
      <c r="C3" s="1520"/>
      <c r="D3" s="1520"/>
      <c r="E3" s="1520"/>
      <c r="F3" s="1520"/>
      <c r="G3" s="1520"/>
      <c r="H3" s="1520"/>
      <c r="I3" s="1520"/>
      <c r="J3" s="1520"/>
      <c r="K3" s="1520"/>
      <c r="L3" s="1520"/>
      <c r="M3" s="625"/>
      <c r="N3" s="625"/>
      <c r="O3" s="626"/>
      <c r="P3" s="625"/>
      <c r="Q3" s="625"/>
      <c r="R3" s="625"/>
      <c r="S3" s="626"/>
      <c r="T3" s="625"/>
      <c r="U3" s="625"/>
      <c r="V3" s="625"/>
      <c r="W3" s="626"/>
      <c r="X3" s="625"/>
      <c r="Y3" s="625"/>
      <c r="Z3" s="625"/>
      <c r="AA3" s="1549" t="s">
        <v>34</v>
      </c>
      <c r="AB3" s="1142">
        <f>MIN(AA12:AA507)</f>
        <v>0</v>
      </c>
      <c r="AC3" s="1142"/>
      <c r="AD3" s="1142"/>
      <c r="AE3" s="1142"/>
      <c r="AF3" s="597" t="s">
        <v>188</v>
      </c>
      <c r="AG3" s="598">
        <f t="array" ref="AG3">MIN(IF($C$12:$C$507="Female",$AA$12:$AA$507))</f>
        <v>0</v>
      </c>
    </row>
    <row r="4" spans="1:33" ht="21.75" customHeight="1" thickBot="1" x14ac:dyDescent="0.25">
      <c r="A4" s="1522"/>
      <c r="B4" s="1523"/>
      <c r="C4" s="1523"/>
      <c r="D4" s="1523"/>
      <c r="E4" s="1523"/>
      <c r="F4" s="1523"/>
      <c r="G4" s="1523"/>
      <c r="H4" s="1523"/>
      <c r="I4" s="1523"/>
      <c r="J4" s="1523"/>
      <c r="K4" s="1523"/>
      <c r="L4" s="1523"/>
      <c r="M4" s="199"/>
      <c r="N4" s="199"/>
      <c r="O4" s="627"/>
      <c r="P4" s="199"/>
      <c r="Q4" s="628"/>
      <c r="R4" s="628"/>
      <c r="S4" s="629"/>
      <c r="T4" s="628"/>
      <c r="U4" s="628"/>
      <c r="V4" s="628"/>
      <c r="W4" s="629"/>
      <c r="X4" s="628"/>
      <c r="Y4" s="628"/>
      <c r="Z4" s="628"/>
      <c r="AA4" s="1550"/>
      <c r="AB4" s="1143"/>
      <c r="AC4" s="1143"/>
      <c r="AD4" s="1143"/>
      <c r="AE4" s="1143"/>
      <c r="AF4" s="599" t="s">
        <v>189</v>
      </c>
      <c r="AG4" s="600">
        <f t="array" ref="AG4">MIN(IF($C$12:$C$507="Male",$AA$12:$AA$507))</f>
        <v>0</v>
      </c>
    </row>
    <row r="5" spans="1:33" ht="18.75" customHeight="1" x14ac:dyDescent="0.25">
      <c r="A5" s="1508" t="s">
        <v>36</v>
      </c>
      <c r="B5" s="1509"/>
      <c r="C5" s="1545" t="s">
        <v>170</v>
      </c>
      <c r="D5" s="921" t="s">
        <v>121</v>
      </c>
      <c r="E5" s="921" t="s">
        <v>190</v>
      </c>
      <c r="F5" s="921" t="s">
        <v>191</v>
      </c>
      <c r="G5" s="1024" t="s">
        <v>29</v>
      </c>
      <c r="H5" s="1288" t="s">
        <v>37</v>
      </c>
      <c r="I5" s="945" t="s">
        <v>31</v>
      </c>
      <c r="J5" s="946"/>
      <c r="K5" s="947"/>
      <c r="L5" s="1300" t="s">
        <v>38</v>
      </c>
      <c r="M5" s="1511" t="s">
        <v>53</v>
      </c>
      <c r="N5" s="1512"/>
      <c r="O5" s="1512"/>
      <c r="P5" s="1512"/>
      <c r="Q5" s="1512"/>
      <c r="R5" s="1512"/>
      <c r="S5" s="1512"/>
      <c r="T5" s="1512"/>
      <c r="U5" s="1512"/>
      <c r="V5" s="1512"/>
      <c r="W5" s="1512"/>
      <c r="X5" s="1512"/>
      <c r="Y5" s="1512"/>
      <c r="Z5" s="1513"/>
      <c r="AA5" s="1517" t="s">
        <v>120</v>
      </c>
      <c r="AB5" s="1517" t="s">
        <v>17</v>
      </c>
      <c r="AC5" s="829" t="s">
        <v>203</v>
      </c>
      <c r="AD5" s="829" t="s">
        <v>204</v>
      </c>
      <c r="AE5" s="1061" t="s">
        <v>47</v>
      </c>
    </row>
    <row r="6" spans="1:33" ht="26.25" customHeight="1" thickBot="1" x14ac:dyDescent="0.25">
      <c r="A6" s="50" t="s">
        <v>40</v>
      </c>
      <c r="B6" s="51" t="s">
        <v>105</v>
      </c>
      <c r="C6" s="1546"/>
      <c r="D6" s="922"/>
      <c r="E6" s="923"/>
      <c r="F6" s="923"/>
      <c r="G6" s="1510"/>
      <c r="H6" s="1289"/>
      <c r="I6" s="104" t="s">
        <v>13</v>
      </c>
      <c r="J6" s="105" t="s">
        <v>14</v>
      </c>
      <c r="K6" s="106" t="s">
        <v>15</v>
      </c>
      <c r="L6" s="1249"/>
      <c r="M6" s="1514"/>
      <c r="N6" s="1515"/>
      <c r="O6" s="1515"/>
      <c r="P6" s="1515"/>
      <c r="Q6" s="1515"/>
      <c r="R6" s="1515"/>
      <c r="S6" s="1515"/>
      <c r="T6" s="1515"/>
      <c r="U6" s="1515"/>
      <c r="V6" s="1515"/>
      <c r="W6" s="1515"/>
      <c r="X6" s="1515"/>
      <c r="Y6" s="1515"/>
      <c r="Z6" s="1516"/>
      <c r="AA6" s="1518"/>
      <c r="AB6" s="1518"/>
      <c r="AC6" s="831"/>
      <c r="AD6" s="831"/>
      <c r="AE6" s="1161"/>
    </row>
    <row r="7" spans="1:33" ht="15" customHeight="1" x14ac:dyDescent="0.2">
      <c r="A7" s="1481"/>
      <c r="B7" s="1484" t="s">
        <v>167</v>
      </c>
      <c r="C7" s="1304"/>
      <c r="D7" s="1487"/>
      <c r="E7" s="614"/>
      <c r="F7" s="614"/>
      <c r="G7" s="551" t="s">
        <v>7</v>
      </c>
      <c r="H7" s="389"/>
      <c r="I7" s="386"/>
      <c r="J7" s="330"/>
      <c r="K7" s="383"/>
      <c r="L7" s="552"/>
      <c r="M7" s="630"/>
      <c r="N7" s="553"/>
      <c r="O7" s="553"/>
      <c r="P7" s="553"/>
      <c r="Q7" s="553"/>
      <c r="R7" s="553"/>
      <c r="S7" s="553"/>
      <c r="T7" s="553"/>
      <c r="U7" s="553"/>
      <c r="V7" s="553"/>
      <c r="W7" s="553"/>
      <c r="X7" s="553"/>
      <c r="Y7" s="553"/>
      <c r="Z7" s="631"/>
      <c r="AA7" s="1490"/>
      <c r="AB7" s="1493"/>
      <c r="AC7" s="617"/>
      <c r="AD7" s="617"/>
      <c r="AE7" s="1387"/>
    </row>
    <row r="8" spans="1:33" ht="15" customHeight="1" x14ac:dyDescent="0.2">
      <c r="A8" s="1482"/>
      <c r="B8" s="1485"/>
      <c r="C8" s="1305"/>
      <c r="D8" s="1488"/>
      <c r="E8" s="615"/>
      <c r="F8" s="615"/>
      <c r="G8" s="554" t="s">
        <v>4</v>
      </c>
      <c r="H8" s="390"/>
      <c r="I8" s="387"/>
      <c r="J8" s="483"/>
      <c r="K8" s="384"/>
      <c r="L8" s="555"/>
      <c r="M8" s="632"/>
      <c r="N8" s="556"/>
      <c r="O8" s="556"/>
      <c r="P8" s="556"/>
      <c r="Q8" s="556"/>
      <c r="R8" s="556"/>
      <c r="S8" s="556"/>
      <c r="T8" s="556"/>
      <c r="U8" s="556"/>
      <c r="V8" s="556"/>
      <c r="W8" s="556"/>
      <c r="X8" s="556"/>
      <c r="Y8" s="556"/>
      <c r="Z8" s="633"/>
      <c r="AA8" s="1491"/>
      <c r="AB8" s="1494"/>
      <c r="AC8" s="618"/>
      <c r="AD8" s="618"/>
      <c r="AE8" s="1388"/>
    </row>
    <row r="9" spans="1:33" ht="15" customHeight="1" x14ac:dyDescent="0.2">
      <c r="A9" s="1482"/>
      <c r="B9" s="1485"/>
      <c r="C9" s="1305"/>
      <c r="D9" s="1488"/>
      <c r="E9" s="615"/>
      <c r="F9" s="615"/>
      <c r="G9" s="554" t="s">
        <v>8</v>
      </c>
      <c r="H9" s="390"/>
      <c r="I9" s="387"/>
      <c r="J9" s="483"/>
      <c r="K9" s="384"/>
      <c r="L9" s="555"/>
      <c r="M9" s="632"/>
      <c r="N9" s="556"/>
      <c r="O9" s="556"/>
      <c r="P9" s="556"/>
      <c r="Q9" s="556"/>
      <c r="R9" s="556"/>
      <c r="S9" s="556"/>
      <c r="T9" s="556"/>
      <c r="U9" s="556"/>
      <c r="V9" s="556"/>
      <c r="W9" s="556"/>
      <c r="X9" s="556"/>
      <c r="Y9" s="556"/>
      <c r="Z9" s="633"/>
      <c r="AA9" s="1491"/>
      <c r="AB9" s="1494"/>
      <c r="AC9" s="618"/>
      <c r="AD9" s="618"/>
      <c r="AE9" s="1388"/>
    </row>
    <row r="10" spans="1:33" ht="15" customHeight="1" x14ac:dyDescent="0.2">
      <c r="A10" s="1482"/>
      <c r="B10" s="1485"/>
      <c r="C10" s="1305"/>
      <c r="D10" s="1488"/>
      <c r="E10" s="615"/>
      <c r="F10" s="615"/>
      <c r="G10" s="554" t="s">
        <v>5</v>
      </c>
      <c r="H10" s="390"/>
      <c r="I10" s="387"/>
      <c r="J10" s="483"/>
      <c r="K10" s="384"/>
      <c r="L10" s="555"/>
      <c r="M10" s="632"/>
      <c r="N10" s="556"/>
      <c r="O10" s="556"/>
      <c r="P10" s="556"/>
      <c r="Q10" s="556"/>
      <c r="R10" s="556"/>
      <c r="S10" s="556"/>
      <c r="T10" s="556"/>
      <c r="U10" s="556"/>
      <c r="V10" s="556"/>
      <c r="W10" s="556"/>
      <c r="X10" s="556"/>
      <c r="Y10" s="556"/>
      <c r="Z10" s="633"/>
      <c r="AA10" s="1491"/>
      <c r="AB10" s="1494"/>
      <c r="AC10" s="618"/>
      <c r="AD10" s="618"/>
      <c r="AE10" s="1388"/>
    </row>
    <row r="11" spans="1:33" ht="15" customHeight="1" thickBot="1" x14ac:dyDescent="0.25">
      <c r="A11" s="1483"/>
      <c r="B11" s="1486"/>
      <c r="C11" s="1306"/>
      <c r="D11" s="1489"/>
      <c r="E11" s="616"/>
      <c r="F11" s="616"/>
      <c r="G11" s="557" t="s">
        <v>6</v>
      </c>
      <c r="H11" s="391"/>
      <c r="I11" s="388"/>
      <c r="J11" s="484"/>
      <c r="K11" s="385"/>
      <c r="L11" s="558"/>
      <c r="M11" s="634"/>
      <c r="N11" s="559"/>
      <c r="O11" s="559"/>
      <c r="P11" s="559"/>
      <c r="Q11" s="559"/>
      <c r="R11" s="559"/>
      <c r="S11" s="559"/>
      <c r="T11" s="559"/>
      <c r="U11" s="559"/>
      <c r="V11" s="559"/>
      <c r="W11" s="559"/>
      <c r="X11" s="559"/>
      <c r="Y11" s="559"/>
      <c r="Z11" s="635"/>
      <c r="AA11" s="1492"/>
      <c r="AB11" s="1495"/>
      <c r="AC11" s="619"/>
      <c r="AD11" s="619"/>
      <c r="AE11" s="1389"/>
    </row>
    <row r="12" spans="1:33" x14ac:dyDescent="0.2">
      <c r="A12" s="870">
        <f>IF('Names And Totals'!A9="","",'Names And Totals'!A9)</f>
        <v>26</v>
      </c>
      <c r="B12" s="864" t="str">
        <f>IF('Names And Totals'!B9="","",'Names And Totals'!B9)</f>
        <v>Carlos Banuelos</v>
      </c>
      <c r="C12" s="883" t="str">
        <f>IF('Names And Totals'!B9="","",'Names And Totals'!E9)</f>
        <v>Male</v>
      </c>
      <c r="D12" s="858" t="str">
        <f>IF(B12="","",IF(AB12="DQ","DQ",IF(AB12="TO","TO",IF(AB12="NV","NV",IF(AB12="","",RANK(AB12,$AB$12:$AB$507,0))))))</f>
        <v/>
      </c>
      <c r="E12" s="883" t="str">
        <f>IF(AC12="","",IF(AE12="DQ","DQ",IF(AC12="TO","TO",IF(Z12="","",RANK(AC12,$AC$12:$AC$507,0)))))</f>
        <v/>
      </c>
      <c r="F12" s="883" t="str">
        <f>IF(AD12="","",IF(AE12="DQ","DQ",IF(AD12="TO","TO",IF(Z12="","",RANK(AD12,$AD$12:$AD$507,0)))))</f>
        <v/>
      </c>
      <c r="G12" s="375" t="s">
        <v>7</v>
      </c>
      <c r="H12" s="380"/>
      <c r="I12" s="232"/>
      <c r="J12" s="233"/>
      <c r="K12" s="234"/>
      <c r="L12" s="268" t="str">
        <f>IF(B12="","",IF(I12="TO","TO",IF(I12+J12+K12=0,"",(I12*60+J12+K12/100)+H12)))</f>
        <v/>
      </c>
      <c r="M12" s="157">
        <f>IF(B12="","",MAX(L12:L16)-MIN(L12:L16))</f>
        <v>0</v>
      </c>
      <c r="N12" s="157" t="str">
        <f>IF(L12="","",ABS(L12-M13))</f>
        <v/>
      </c>
      <c r="O12" s="275" t="str">
        <f>IF(N12="","",RANK(N12,N12:N16))</f>
        <v/>
      </c>
      <c r="P12" s="157" t="str">
        <f>IF(L12="","",IF(O12=1,"",L12))</f>
        <v/>
      </c>
      <c r="Q12" s="159">
        <f>IF(B12="","",MAX(P12:P16)-MIN(P12:P16))</f>
        <v>0</v>
      </c>
      <c r="R12" s="159" t="str">
        <f>IF(P12="","",ABS(P12-Q13))</f>
        <v/>
      </c>
      <c r="S12" s="276" t="str">
        <f>IF(R12="","",RANK(R12,R12:R16))</f>
        <v/>
      </c>
      <c r="T12" s="159" t="str">
        <f>IF(R12="","",IF(S12=1,"",L12))</f>
        <v/>
      </c>
      <c r="U12" s="161">
        <f>IF(B12="","",MAX(T12:T16)-MIN(T12:T16))</f>
        <v>0</v>
      </c>
      <c r="V12" s="161" t="str">
        <f>IF(T12="","",ABS(T12-U13))</f>
        <v/>
      </c>
      <c r="W12" s="277" t="str">
        <f>IF(V12="","",RANK(V12,V12:V16))</f>
        <v/>
      </c>
      <c r="X12" s="161" t="str">
        <f>IF(W12="","",IF(W12=1,"",T12))</f>
        <v/>
      </c>
      <c r="Y12" s="278">
        <f>IF(B12="","",MAX(X12:X16)-MIN(X12:X16))</f>
        <v>0</v>
      </c>
      <c r="Z12" s="381" t="str">
        <f>IF(B12="","",L12)</f>
        <v/>
      </c>
      <c r="AA12" s="803" t="str">
        <f>IF(B12="","",IF(AE12="DQ","DQ",IF(L12="TO","TO",IF(L12="","",IF(L13="",Z12,IF(L14="",Z13,IF(L15="",Z14,IF(L16="",Z15,Z16))))))))</f>
        <v/>
      </c>
      <c r="AB12" s="1536" t="str">
        <f>IF(B12="","",IF(AE12="DQ","DQ",IF(AA12="TO","TO",IF(AA12="","",IF(AA12="NV","NV",IF((20-(AA12-$AB$3))&gt;0,(20-(AA12-$AB$3)),0))))))</f>
        <v/>
      </c>
      <c r="AC12" s="802" t="str">
        <f>IF(B12="","",IF(AB12="","",IF(C12="Female","",AB12)))</f>
        <v/>
      </c>
      <c r="AD12" s="802" t="str">
        <f>IF(B12="","",IF(AB12="","",IF(C12="Male","",AB12)))</f>
        <v/>
      </c>
      <c r="AE12" s="1019"/>
    </row>
    <row r="13" spans="1:33" x14ac:dyDescent="0.2">
      <c r="A13" s="871"/>
      <c r="B13" s="865"/>
      <c r="C13" s="884"/>
      <c r="D13" s="859"/>
      <c r="E13" s="884"/>
      <c r="F13" s="884"/>
      <c r="G13" s="13" t="s">
        <v>4</v>
      </c>
      <c r="H13" s="99" t="str">
        <f>IF(I13&lt;&gt;"",H12,"")</f>
        <v/>
      </c>
      <c r="I13" s="208"/>
      <c r="J13" s="209"/>
      <c r="K13" s="227"/>
      <c r="L13" s="155" t="str">
        <f>IF(B12="","",IF(I12="TO","TO",IF(I13+J13+K13=0,"",(I13*60+J13+K13/100)+H13)))</f>
        <v/>
      </c>
      <c r="M13" s="52" t="e">
        <f>IF(B12="","",AVERAGE(L12:L16))</f>
        <v>#DIV/0!</v>
      </c>
      <c r="N13" s="52" t="str">
        <f>IF(L13="","",ABS(L13-M13))</f>
        <v/>
      </c>
      <c r="O13" s="156" t="str">
        <f>IF(N13="","",RANK(N13,N12:N16))</f>
        <v/>
      </c>
      <c r="P13" s="157" t="str">
        <f t="shared" ref="P13:P16" si="0">IF(L13="","",IF(O13=1,"",L13))</f>
        <v/>
      </c>
      <c r="Q13" s="53" t="e">
        <f>IF(B12="","",AVERAGE(P12:P16))</f>
        <v>#DIV/0!</v>
      </c>
      <c r="R13" s="53" t="str">
        <f>IF(P13="","",ABS(P13-Q13))</f>
        <v/>
      </c>
      <c r="S13" s="158" t="str">
        <f>IF(R13="","",RANK(R13,R12:R16))</f>
        <v/>
      </c>
      <c r="T13" s="159" t="str">
        <f t="shared" ref="T13:T16" si="1">IF(R13="","",IF(S13=1,"",L13))</f>
        <v/>
      </c>
      <c r="U13" s="54" t="e">
        <f>IF(B12="","",AVERAGE(T12:T16))</f>
        <v>#DIV/0!</v>
      </c>
      <c r="V13" s="54" t="str">
        <f>IF(T13="","",ABS(T13-U13))</f>
        <v/>
      </c>
      <c r="W13" s="160" t="str">
        <f>IF(V13="","",RANK(V13,V12:V16))</f>
        <v/>
      </c>
      <c r="X13" s="161" t="str">
        <f t="shared" ref="X13:X16" si="2">IF(W13="","",IF(W13=1,"",T13))</f>
        <v/>
      </c>
      <c r="Y13" s="55" t="e">
        <f>IF(B12="","",AVERAGE(X12:X16))</f>
        <v>#DIV/0!</v>
      </c>
      <c r="Z13" s="162" t="e">
        <f>IF(B12="","",IF(M12&lt;0.5,M13,"NV"))</f>
        <v>#DIV/0!</v>
      </c>
      <c r="AA13" s="803"/>
      <c r="AB13" s="1500"/>
      <c r="AC13" s="803"/>
      <c r="AD13" s="803"/>
      <c r="AE13" s="1019"/>
    </row>
    <row r="14" spans="1:33" x14ac:dyDescent="0.2">
      <c r="A14" s="871"/>
      <c r="B14" s="865"/>
      <c r="C14" s="884"/>
      <c r="D14" s="859"/>
      <c r="E14" s="884"/>
      <c r="F14" s="884"/>
      <c r="G14" s="13" t="s">
        <v>8</v>
      </c>
      <c r="H14" s="99" t="str">
        <f>IF(I14&lt;&gt;"",H12,"")</f>
        <v/>
      </c>
      <c r="I14" s="208"/>
      <c r="J14" s="209"/>
      <c r="K14" s="227"/>
      <c r="L14" s="155" t="str">
        <f>IF(B12="","",IF(I12="TO","TO",IF(I14+J14+K14=0,"",(I14*60+J14+K14/100)+H14)))</f>
        <v/>
      </c>
      <c r="M14" s="52"/>
      <c r="N14" s="52" t="str">
        <f>IF(L14="","",ABS(L14-M13))</f>
        <v/>
      </c>
      <c r="O14" s="156" t="str">
        <f>IF(N14="","",RANK(N14,N12:N16))</f>
        <v/>
      </c>
      <c r="P14" s="157" t="str">
        <f t="shared" si="0"/>
        <v/>
      </c>
      <c r="Q14" s="53"/>
      <c r="R14" s="53" t="str">
        <f>IF(P14="","",ABS(P14-Q13))</f>
        <v/>
      </c>
      <c r="S14" s="158" t="str">
        <f>IF(R14="","",RANK(R14,R12:R16))</f>
        <v/>
      </c>
      <c r="T14" s="159" t="str">
        <f t="shared" si="1"/>
        <v/>
      </c>
      <c r="U14" s="54"/>
      <c r="V14" s="54" t="str">
        <f>IF(T14="","",ABS(T14-U13))</f>
        <v/>
      </c>
      <c r="W14" s="160" t="str">
        <f>IF(V14="","",RANK(V14,V12:V16))</f>
        <v/>
      </c>
      <c r="X14" s="161" t="str">
        <f t="shared" si="2"/>
        <v/>
      </c>
      <c r="Y14" s="55"/>
      <c r="Z14" s="162" t="e">
        <f>IF(B12="","",IF(M12&lt;0.5,M13,IF(Q12&lt;0.5,Q13,"NV")))</f>
        <v>#DIV/0!</v>
      </c>
      <c r="AA14" s="803"/>
      <c r="AB14" s="1500"/>
      <c r="AC14" s="803"/>
      <c r="AD14" s="803"/>
      <c r="AE14" s="1019"/>
    </row>
    <row r="15" spans="1:33" x14ac:dyDescent="0.2">
      <c r="A15" s="871"/>
      <c r="B15" s="865"/>
      <c r="C15" s="884"/>
      <c r="D15" s="859"/>
      <c r="E15" s="884"/>
      <c r="F15" s="884"/>
      <c r="G15" s="13" t="s">
        <v>5</v>
      </c>
      <c r="H15" s="99" t="str">
        <f>IF(I15&lt;&gt;"",H12,"")</f>
        <v/>
      </c>
      <c r="I15" s="208"/>
      <c r="J15" s="209"/>
      <c r="K15" s="227"/>
      <c r="L15" s="155" t="str">
        <f>IF(B12="","",IF(I12="TO","TO",IF(I15+J15+K15=0,"",(I15*60+J15+K15/100)+H15)))</f>
        <v/>
      </c>
      <c r="M15" s="52"/>
      <c r="N15" s="52" t="str">
        <f>IF(L15="","",ABS(L15-M13))</f>
        <v/>
      </c>
      <c r="O15" s="156" t="str">
        <f>IF(N15="","",RANK(N15,N12:N16))</f>
        <v/>
      </c>
      <c r="P15" s="157" t="str">
        <f t="shared" si="0"/>
        <v/>
      </c>
      <c r="Q15" s="53"/>
      <c r="R15" s="53" t="str">
        <f>IF(P15="","",ABS(P15-Q13))</f>
        <v/>
      </c>
      <c r="S15" s="158" t="str">
        <f>IF(R15="","",RANK(R15,R12:R16))</f>
        <v/>
      </c>
      <c r="T15" s="159" t="str">
        <f t="shared" si="1"/>
        <v/>
      </c>
      <c r="U15" s="54"/>
      <c r="V15" s="54" t="str">
        <f>IF(T15="","",ABS(T15-U13))</f>
        <v/>
      </c>
      <c r="W15" s="160" t="str">
        <f>IF(V15="","",RANK(V15,V12:V16))</f>
        <v/>
      </c>
      <c r="X15" s="161" t="str">
        <f t="shared" si="2"/>
        <v/>
      </c>
      <c r="Y15" s="55"/>
      <c r="Z15" s="162" t="e">
        <f>IF(B12="","",IF(Q12=0,M13,IF(Q12&lt;0.5,Q13,IF(U12&lt;0.5,U13,"NV"))))</f>
        <v>#DIV/0!</v>
      </c>
      <c r="AA15" s="803"/>
      <c r="AB15" s="1500"/>
      <c r="AC15" s="803"/>
      <c r="AD15" s="803"/>
      <c r="AE15" s="1019"/>
    </row>
    <row r="16" spans="1:33" ht="16" thickBot="1" x14ac:dyDescent="0.25">
      <c r="A16" s="879"/>
      <c r="B16" s="901"/>
      <c r="C16" s="885"/>
      <c r="D16" s="1419"/>
      <c r="E16" s="885"/>
      <c r="F16" s="885"/>
      <c r="G16" s="19" t="s">
        <v>6</v>
      </c>
      <c r="H16" s="100" t="str">
        <f>IF(I16&lt;&gt;"",H12,"")</f>
        <v/>
      </c>
      <c r="I16" s="212"/>
      <c r="J16" s="213"/>
      <c r="K16" s="242"/>
      <c r="L16" s="163" t="str">
        <f>IF(B12="","",IF(I12="TO","TO",IF(I16+J16+K16=0,"",(I16*60+J16+K16/100)+H16)))</f>
        <v/>
      </c>
      <c r="M16" s="56"/>
      <c r="N16" s="56" t="str">
        <f>IF(L16="","",ABS(L16-M13))</f>
        <v/>
      </c>
      <c r="O16" s="164" t="str">
        <f>IF(N16="","",RANK(N16,N12:N16))</f>
        <v/>
      </c>
      <c r="P16" s="165" t="str">
        <f t="shared" si="0"/>
        <v/>
      </c>
      <c r="Q16" s="57"/>
      <c r="R16" s="57" t="str">
        <f>IF(P16="","",ABS(P16-Q13))</f>
        <v/>
      </c>
      <c r="S16" s="166" t="str">
        <f>IF(R16="","",RANK(R16,R12:R16))</f>
        <v/>
      </c>
      <c r="T16" s="167" t="str">
        <f t="shared" si="1"/>
        <v/>
      </c>
      <c r="U16" s="58"/>
      <c r="V16" s="58" t="str">
        <f>IF(T16="","",ABS(T16-U13))</f>
        <v/>
      </c>
      <c r="W16" s="168" t="str">
        <f>IF(V16="","",RANK(V16,V12:V16))</f>
        <v/>
      </c>
      <c r="X16" s="169" t="str">
        <f t="shared" si="2"/>
        <v/>
      </c>
      <c r="Y16" s="59"/>
      <c r="Z16" s="170" t="e">
        <f>IF(B12="","",IF(U12&lt;0.5,TRIMMEAN(L12:L16,0.4),IF(Y12&lt;0.5,Y13,"NV")))</f>
        <v>#NUM!</v>
      </c>
      <c r="AA16" s="804"/>
      <c r="AB16" s="1501"/>
      <c r="AC16" s="804"/>
      <c r="AD16" s="804"/>
      <c r="AE16" s="1020"/>
    </row>
    <row r="17" spans="1:31" x14ac:dyDescent="0.2">
      <c r="A17" s="1538">
        <f>IF('Names And Totals'!A10="","",'Names And Totals'!A10)</f>
        <v>7</v>
      </c>
      <c r="B17" s="1540" t="str">
        <f>IF('Names And Totals'!B10="","",'Names And Totals'!B10)</f>
        <v>Katie Becker</v>
      </c>
      <c r="C17" s="861" t="str">
        <f>IF('Names And Totals'!B10="","",'Names And Totals'!E10)</f>
        <v>Female</v>
      </c>
      <c r="D17" s="1414" t="str">
        <f>IF(B17="","",IF(AB17="DQ","DQ",IF(AB17="TO","TO",IF(AB17="NV","NV",IF(AB17="","",RANK(AB17,$AB$12:$AB$507,0))))))</f>
        <v/>
      </c>
      <c r="E17" s="861" t="str">
        <f>IF(AC17="","",IF(AE17="DQ","DQ",IF(AC17="TO","TO",IF(Z17="","",RANK(AC17,$AC$12:$AC$507,0)))))</f>
        <v/>
      </c>
      <c r="F17" s="861" t="str">
        <f>IF(AD17="","",IF(AE17="DQ","DQ",IF(AD17="TO","TO",IF(Z17="","",RANK(AD17,$AD$12:$AD$507,0)))))</f>
        <v/>
      </c>
      <c r="G17" s="47" t="s">
        <v>7</v>
      </c>
      <c r="H17" s="248"/>
      <c r="I17" s="243"/>
      <c r="J17" s="240"/>
      <c r="K17" s="244"/>
      <c r="L17" s="193" t="str">
        <f>IF(B17="","",IF(I17="TO","TO",IF(I17+J17+K17=0,"",(I17*60+J17+K17/100)+H17)))</f>
        <v/>
      </c>
      <c r="M17" s="60">
        <f>IF(B17="","",MAX(L17:L21)-MIN(L17:L21))</f>
        <v>0</v>
      </c>
      <c r="N17" s="60" t="str">
        <f>IF(L17="","",ABS(L17-M18))</f>
        <v/>
      </c>
      <c r="O17" s="151" t="str">
        <f>IF(N17="","",RANK(N17,N17:N21))</f>
        <v/>
      </c>
      <c r="P17" s="60" t="str">
        <f>IF(L17="","",IF(O17=1,"",L17))</f>
        <v/>
      </c>
      <c r="Q17" s="62">
        <f>IF(B17="","",MAX(P17:P21)-MIN(P17:P21))</f>
        <v>0</v>
      </c>
      <c r="R17" s="62" t="str">
        <f>IF(P17="","",ABS(P17-Q18))</f>
        <v/>
      </c>
      <c r="S17" s="152" t="str">
        <f>IF(R17="","",RANK(R17,R17:R21))</f>
        <v/>
      </c>
      <c r="T17" s="62" t="str">
        <f>IF(R17="","",IF(S17=1,"",L17))</f>
        <v/>
      </c>
      <c r="U17" s="63">
        <f>IF(B17="","",MAX(T17:T21)-MIN(T17:T21))</f>
        <v>0</v>
      </c>
      <c r="V17" s="63" t="str">
        <f>IF(T17="","",ABS(T17-U18))</f>
        <v/>
      </c>
      <c r="W17" s="153" t="str">
        <f>IF(V17="","",RANK(V17,V17:V21))</f>
        <v/>
      </c>
      <c r="X17" s="63" t="str">
        <f>IF(W17="","",IF(W17=1,"",T17))</f>
        <v/>
      </c>
      <c r="Y17" s="64">
        <f>IF(B17="","",MAX(X17:X21)-MIN(X17:X21))</f>
        <v>0</v>
      </c>
      <c r="Z17" s="154" t="str">
        <f>IF(B17="","",L17)</f>
        <v/>
      </c>
      <c r="AA17" s="805" t="str">
        <f>IF(B17="","",IF(AE17="DQ","DQ",IF(L17="TO","TO",IF(L17="","",IF(L18="",Z17,IF(L19="",Z18,IF(L20="",Z19,IF(L21="",Z20,Z21))))))))</f>
        <v/>
      </c>
      <c r="AB17" s="1505" t="str">
        <f>IF(B17="","",IF(AE17="DQ","DQ",IF(AA17="TO","TO",IF(AA17="","",IF(AA17="NV","NV",IF((20-(AA17-$AB$3))&gt;0,(20-(AA17-$AB$3)),0))))))</f>
        <v/>
      </c>
      <c r="AC17" s="805" t="str">
        <f>IF(B17="","",IF(AB17="","",IF(C17="Female","",AB17)))</f>
        <v/>
      </c>
      <c r="AD17" s="805" t="str">
        <f>IF(B17="","",IF(AB17="","",IF(C17="Male","",AB17)))</f>
        <v/>
      </c>
      <c r="AE17" s="847"/>
    </row>
    <row r="18" spans="1:31" x14ac:dyDescent="0.2">
      <c r="A18" s="868"/>
      <c r="B18" s="874"/>
      <c r="C18" s="862"/>
      <c r="D18" s="1415"/>
      <c r="E18" s="862"/>
      <c r="F18" s="862"/>
      <c r="G18" s="16" t="s">
        <v>4</v>
      </c>
      <c r="H18" s="98" t="str">
        <f>IF(I18&lt;&gt;"",H17,"")</f>
        <v/>
      </c>
      <c r="I18" s="210"/>
      <c r="J18" s="211"/>
      <c r="K18" s="231"/>
      <c r="L18" s="171" t="str">
        <f>IF(B17="","",IF(I17="TO","TO",IF(I18+J18+K18=0,"",(I18*60+J18+K18/100)+H18)))</f>
        <v/>
      </c>
      <c r="M18" s="52" t="e">
        <f>IF(B17="","",AVERAGE(L17:L21))</f>
        <v>#DIV/0!</v>
      </c>
      <c r="N18" s="52" t="str">
        <f>IF(L18="","",ABS(L18-M18))</f>
        <v/>
      </c>
      <c r="O18" s="156" t="str">
        <f>IF(N18="","",RANK(N18,N17:N21))</f>
        <v/>
      </c>
      <c r="P18" s="157" t="str">
        <f t="shared" ref="P18:P21" si="3">IF(L18="","",IF(O18=1,"",L18))</f>
        <v/>
      </c>
      <c r="Q18" s="53" t="e">
        <f>IF(B17="","",AVERAGE(P17:P21))</f>
        <v>#DIV/0!</v>
      </c>
      <c r="R18" s="53" t="str">
        <f>IF(P18="","",ABS(P18-Q18))</f>
        <v/>
      </c>
      <c r="S18" s="158" t="str">
        <f>IF(R18="","",RANK(R18,R17:R21))</f>
        <v/>
      </c>
      <c r="T18" s="159" t="str">
        <f t="shared" ref="T18:T21" si="4">IF(R18="","",IF(S18=1,"",L18))</f>
        <v/>
      </c>
      <c r="U18" s="54" t="e">
        <f>IF(B17="","",AVERAGE(T17:T21))</f>
        <v>#DIV/0!</v>
      </c>
      <c r="V18" s="54" t="str">
        <f>IF(T18="","",ABS(T18-U18))</f>
        <v/>
      </c>
      <c r="W18" s="160" t="str">
        <f>IF(V18="","",RANK(V18,V17:V21))</f>
        <v/>
      </c>
      <c r="X18" s="161" t="str">
        <f t="shared" ref="X18:X21" si="5">IF(W18="","",IF(W18=1,"",T18))</f>
        <v/>
      </c>
      <c r="Y18" s="55" t="e">
        <f>IF(B17="","",AVERAGE(X17:X21))</f>
        <v>#DIV/0!</v>
      </c>
      <c r="Z18" s="162" t="e">
        <f>IF(B17="","",IF(M17&lt;0.5,M18,"NV"))</f>
        <v>#DIV/0!</v>
      </c>
      <c r="AA18" s="806"/>
      <c r="AB18" s="1506"/>
      <c r="AC18" s="806"/>
      <c r="AD18" s="806"/>
      <c r="AE18" s="847"/>
    </row>
    <row r="19" spans="1:31" x14ac:dyDescent="0.2">
      <c r="A19" s="868"/>
      <c r="B19" s="874"/>
      <c r="C19" s="862"/>
      <c r="D19" s="1415"/>
      <c r="E19" s="862"/>
      <c r="F19" s="862"/>
      <c r="G19" s="16" t="s">
        <v>8</v>
      </c>
      <c r="H19" s="98" t="str">
        <f>IF(I19&lt;&gt;"",H17,"")</f>
        <v/>
      </c>
      <c r="I19" s="210"/>
      <c r="J19" s="211"/>
      <c r="K19" s="231"/>
      <c r="L19" s="171" t="str">
        <f>IF(B17="","",IF(I17="TO","TO",IF(I19+J19+K19=0,"",(I19*60+J19+K19/100)+H19)))</f>
        <v/>
      </c>
      <c r="M19" s="52"/>
      <c r="N19" s="52" t="str">
        <f>IF(L19="","",ABS(L19-M18))</f>
        <v/>
      </c>
      <c r="O19" s="156" t="str">
        <f>IF(N19="","",RANK(N19,N17:N21))</f>
        <v/>
      </c>
      <c r="P19" s="157" t="str">
        <f t="shared" si="3"/>
        <v/>
      </c>
      <c r="Q19" s="53"/>
      <c r="R19" s="53" t="str">
        <f>IF(P19="","",ABS(P19-Q18))</f>
        <v/>
      </c>
      <c r="S19" s="158" t="str">
        <f>IF(R19="","",RANK(R19,R17:R21))</f>
        <v/>
      </c>
      <c r="T19" s="159" t="str">
        <f t="shared" si="4"/>
        <v/>
      </c>
      <c r="U19" s="54"/>
      <c r="V19" s="54" t="str">
        <f>IF(T19="","",ABS(T19-U18))</f>
        <v/>
      </c>
      <c r="W19" s="160" t="str">
        <f>IF(V19="","",RANK(V19,V17:V21))</f>
        <v/>
      </c>
      <c r="X19" s="161" t="str">
        <f t="shared" si="5"/>
        <v/>
      </c>
      <c r="Y19" s="55"/>
      <c r="Z19" s="162" t="e">
        <f>IF(B17="","",IF(M17&lt;0.5,M18,IF(Q17&lt;0.5,Q18,"NV")))</f>
        <v>#DIV/0!</v>
      </c>
      <c r="AA19" s="806"/>
      <c r="AB19" s="1506"/>
      <c r="AC19" s="806"/>
      <c r="AD19" s="806"/>
      <c r="AE19" s="847"/>
    </row>
    <row r="20" spans="1:31" x14ac:dyDescent="0.2">
      <c r="A20" s="868"/>
      <c r="B20" s="874"/>
      <c r="C20" s="862"/>
      <c r="D20" s="1415"/>
      <c r="E20" s="862"/>
      <c r="F20" s="862"/>
      <c r="G20" s="16" t="s">
        <v>5</v>
      </c>
      <c r="H20" s="98" t="str">
        <f>IF(I20&lt;&gt;"",H17,"")</f>
        <v/>
      </c>
      <c r="I20" s="210"/>
      <c r="J20" s="211"/>
      <c r="K20" s="231"/>
      <c r="L20" s="171" t="str">
        <f>IF(B17="","",IF(I17="TO","TO",IF(I20+J20+K20=0,"",(I20*60+J20+K20/100)+H20)))</f>
        <v/>
      </c>
      <c r="M20" s="52"/>
      <c r="N20" s="52" t="str">
        <f>IF(L20="","",ABS(L20-M18))</f>
        <v/>
      </c>
      <c r="O20" s="156" t="str">
        <f>IF(N20="","",RANK(N20,N17:N21))</f>
        <v/>
      </c>
      <c r="P20" s="157" t="str">
        <f t="shared" si="3"/>
        <v/>
      </c>
      <c r="Q20" s="53"/>
      <c r="R20" s="53" t="str">
        <f>IF(P20="","",ABS(P20-Q18))</f>
        <v/>
      </c>
      <c r="S20" s="158" t="str">
        <f>IF(R20="","",RANK(R20,R17:R21))</f>
        <v/>
      </c>
      <c r="T20" s="159" t="str">
        <f t="shared" si="4"/>
        <v/>
      </c>
      <c r="U20" s="54"/>
      <c r="V20" s="54" t="str">
        <f>IF(T20="","",ABS(T20-U18))</f>
        <v/>
      </c>
      <c r="W20" s="160" t="str">
        <f>IF(V20="","",RANK(V20,V17:V21))</f>
        <v/>
      </c>
      <c r="X20" s="161" t="str">
        <f t="shared" si="5"/>
        <v/>
      </c>
      <c r="Y20" s="55"/>
      <c r="Z20" s="162" t="e">
        <f>IF(B17="","",IF(Q17=0,M18,IF(Q17&lt;0.5,Q18,IF(U17&lt;0.5,U18,"NV"))))</f>
        <v>#DIV/0!</v>
      </c>
      <c r="AA20" s="806"/>
      <c r="AB20" s="1506"/>
      <c r="AC20" s="806"/>
      <c r="AD20" s="806"/>
      <c r="AE20" s="847"/>
    </row>
    <row r="21" spans="1:31" ht="16" thickBot="1" x14ac:dyDescent="0.25">
      <c r="A21" s="1539"/>
      <c r="B21" s="1541"/>
      <c r="C21" s="863"/>
      <c r="D21" s="1416"/>
      <c r="E21" s="863"/>
      <c r="F21" s="863"/>
      <c r="G21" s="46" t="s">
        <v>6</v>
      </c>
      <c r="H21" s="172" t="str">
        <f>IF(I21&lt;&gt;"",H17,"")</f>
        <v/>
      </c>
      <c r="I21" s="245"/>
      <c r="J21" s="246"/>
      <c r="K21" s="247"/>
      <c r="L21" s="194" t="str">
        <f>IF(B17="","",IF(I17="TO","TO",IF(I21+J21+K21=0,"",(I21*60+J21+K21/100)+H21)))</f>
        <v/>
      </c>
      <c r="M21" s="56"/>
      <c r="N21" s="56" t="str">
        <f>IF(L21="","",ABS(L21-M18))</f>
        <v/>
      </c>
      <c r="O21" s="164" t="str">
        <f>IF(N21="","",RANK(N21,N17:N21))</f>
        <v/>
      </c>
      <c r="P21" s="165" t="str">
        <f t="shared" si="3"/>
        <v/>
      </c>
      <c r="Q21" s="57"/>
      <c r="R21" s="57" t="str">
        <f>IF(P21="","",ABS(P21-Q18))</f>
        <v/>
      </c>
      <c r="S21" s="166" t="str">
        <f>IF(R21="","",RANK(R21,R17:R21))</f>
        <v/>
      </c>
      <c r="T21" s="167" t="str">
        <f t="shared" si="4"/>
        <v/>
      </c>
      <c r="U21" s="58"/>
      <c r="V21" s="58" t="str">
        <f>IF(T21="","",ABS(T21-U18))</f>
        <v/>
      </c>
      <c r="W21" s="168" t="str">
        <f>IF(V21="","",RANK(V21,V17:V21))</f>
        <v/>
      </c>
      <c r="X21" s="169" t="str">
        <f t="shared" si="5"/>
        <v/>
      </c>
      <c r="Y21" s="59"/>
      <c r="Z21" s="170" t="e">
        <f>IF(B17="","",IF(U17&lt;0.5,TRIMMEAN(L17:L21,0.4),IF(Y17&lt;0.5,Y18,"NV")))</f>
        <v>#NUM!</v>
      </c>
      <c r="AA21" s="807"/>
      <c r="AB21" s="1507"/>
      <c r="AC21" s="807"/>
      <c r="AD21" s="807"/>
      <c r="AE21" s="847"/>
    </row>
    <row r="22" spans="1:31" x14ac:dyDescent="0.2">
      <c r="A22" s="1241">
        <f>IF('Names And Totals'!A11="","",'Names And Totals'!A11)</f>
        <v>23</v>
      </c>
      <c r="B22" s="1537" t="str">
        <f>IF('Names And Totals'!B11="","",'Names And Totals'!B11)</f>
        <v>Kelly Marie Bougher</v>
      </c>
      <c r="C22" s="883" t="str">
        <f>IF('Names And Totals'!B11="","",'Names And Totals'!E11)</f>
        <v>Female</v>
      </c>
      <c r="D22" s="1431" t="str">
        <f>IF(B22="","",IF(AB22="DQ","DQ",IF(AB22="TO","TO",IF(AB22="NV","NV",IF(AB22="","",RANK(AB22,$AB$12:$AB$507,0))))))</f>
        <v/>
      </c>
      <c r="E22" s="883" t="str">
        <f>IF(AC22="","",IF(AE22="DQ","DQ",IF(AC22="TO","TO",IF(Z22="","",RANK(AC22,$AC$12:$AC$507,0)))))</f>
        <v/>
      </c>
      <c r="F22" s="883" t="str">
        <f>IF(AD22="","",IF(AE22="DQ","DQ",IF(AD22="TO","TO",IF(Z22="","",RANK(AD22,$AD$12:$AD$507,0)))))</f>
        <v/>
      </c>
      <c r="G22" s="18" t="s">
        <v>7</v>
      </c>
      <c r="H22" s="249"/>
      <c r="I22" s="235"/>
      <c r="J22" s="241"/>
      <c r="K22" s="236"/>
      <c r="L22" s="150" t="str">
        <f>IF(B22="","",IF(I22="TO","TO",IF(I22+J22+K22=0,"",(I22*60+J22+K22/100)+H22)))</f>
        <v/>
      </c>
      <c r="M22" s="60">
        <f>IF(B22="","",MAX(L22:L26)-MIN(L22:L26))</f>
        <v>0</v>
      </c>
      <c r="N22" s="60" t="str">
        <f>IF(L22="","",ABS(L22-M23))</f>
        <v/>
      </c>
      <c r="O22" s="151" t="str">
        <f>IF(N22="","",RANK(N22,N22:N26))</f>
        <v/>
      </c>
      <c r="P22" s="60" t="str">
        <f>IF(L22="","",IF(O22=1,"",L22))</f>
        <v/>
      </c>
      <c r="Q22" s="62">
        <f>IF(B22="","",MAX(P22:P26)-MIN(P22:P26))</f>
        <v>0</v>
      </c>
      <c r="R22" s="62" t="str">
        <f>IF(P22="","",ABS(P22-Q23))</f>
        <v/>
      </c>
      <c r="S22" s="152" t="str">
        <f>IF(R22="","",RANK(R22,R22:R26))</f>
        <v/>
      </c>
      <c r="T22" s="62" t="str">
        <f>IF(R22="","",IF(S22=1,"",L22))</f>
        <v/>
      </c>
      <c r="U22" s="63">
        <f>IF(B22="","",MAX(T22:T26)-MIN(T22:T26))</f>
        <v>0</v>
      </c>
      <c r="V22" s="63" t="str">
        <f>IF(T22="","",ABS(T22-U23))</f>
        <v/>
      </c>
      <c r="W22" s="153" t="str">
        <f>IF(V22="","",RANK(V22,V22:V26))</f>
        <v/>
      </c>
      <c r="X22" s="63" t="str">
        <f>IF(W22="","",IF(W22=1,"",T22))</f>
        <v/>
      </c>
      <c r="Y22" s="64">
        <f>IF(B22="","",MAX(X22:X26)-MIN(X22:X26))</f>
        <v>0</v>
      </c>
      <c r="Z22" s="154" t="str">
        <f>IF(B22="","",L22)</f>
        <v/>
      </c>
      <c r="AA22" s="802" t="str">
        <f>IF(B22="","",IF(AE22="DQ","DQ",IF(L22="TO","TO",IF(L22="","",IF(L23="",Z22,IF(L24="",Z23,IF(L25="",Z24,IF(L26="",Z25,Z26))))))))</f>
        <v/>
      </c>
      <c r="AB22" s="1499" t="str">
        <f>IF(B22="","",IF(AE22="DQ","DQ",IF(AA22="TO","TO",IF(AA22="","",IF(AA22="NV","NV",IF((20-(AA22-$AB$3))&gt;0,(20-(AA22-$AB$3)),0))))))</f>
        <v/>
      </c>
      <c r="AC22" s="802" t="str">
        <f>IF(B22="","",IF(AB22="","",IF(C22="Female","",AB22)))</f>
        <v/>
      </c>
      <c r="AD22" s="802" t="str">
        <f>IF(B22="","",IF(AB22="","",IF(C22="Male","",AB22)))</f>
        <v/>
      </c>
      <c r="AE22" s="1018"/>
    </row>
    <row r="23" spans="1:31" x14ac:dyDescent="0.2">
      <c r="A23" s="871"/>
      <c r="B23" s="865"/>
      <c r="C23" s="884"/>
      <c r="D23" s="859"/>
      <c r="E23" s="884"/>
      <c r="F23" s="884"/>
      <c r="G23" s="13" t="s">
        <v>4</v>
      </c>
      <c r="H23" s="99" t="str">
        <f>IF(I23&lt;&gt;"",H22,"")</f>
        <v/>
      </c>
      <c r="I23" s="208"/>
      <c r="J23" s="209"/>
      <c r="K23" s="227"/>
      <c r="L23" s="155" t="str">
        <f>IF(B22="","",IF(I22="TO","TO",IF(I23+J23+K23=0,"",(I23*60+J23+K23/100)+H23)))</f>
        <v/>
      </c>
      <c r="M23" s="52" t="e">
        <f>IF(B22="","",AVERAGE(L22:L26))</f>
        <v>#DIV/0!</v>
      </c>
      <c r="N23" s="52" t="str">
        <f>IF(L23="","",ABS(L23-M23))</f>
        <v/>
      </c>
      <c r="O23" s="156" t="str">
        <f>IF(N23="","",RANK(N23,N22:N26))</f>
        <v/>
      </c>
      <c r="P23" s="157" t="str">
        <f t="shared" ref="P23:P26" si="6">IF(L23="","",IF(O23=1,"",L23))</f>
        <v/>
      </c>
      <c r="Q23" s="53" t="e">
        <f>IF(B22="","",AVERAGE(P22:P26))</f>
        <v>#DIV/0!</v>
      </c>
      <c r="R23" s="53" t="str">
        <f>IF(P23="","",ABS(P23-Q23))</f>
        <v/>
      </c>
      <c r="S23" s="158" t="str">
        <f>IF(R23="","",RANK(R23,R22:R26))</f>
        <v/>
      </c>
      <c r="T23" s="159" t="str">
        <f t="shared" ref="T23:T26" si="7">IF(R23="","",IF(S23=1,"",L23))</f>
        <v/>
      </c>
      <c r="U23" s="54" t="e">
        <f>IF(B22="","",AVERAGE(T22:T26))</f>
        <v>#DIV/0!</v>
      </c>
      <c r="V23" s="54" t="str">
        <f>IF(T23="","",ABS(T23-U23))</f>
        <v/>
      </c>
      <c r="W23" s="160" t="str">
        <f>IF(V23="","",RANK(V23,V22:V26))</f>
        <v/>
      </c>
      <c r="X23" s="161" t="str">
        <f t="shared" ref="X23:X26" si="8">IF(W23="","",IF(W23=1,"",T23))</f>
        <v/>
      </c>
      <c r="Y23" s="55" t="e">
        <f>IF(B22="","",AVERAGE(X22:X26))</f>
        <v>#DIV/0!</v>
      </c>
      <c r="Z23" s="162" t="e">
        <f>IF(B22="","",IF(M22&lt;0.5,M23,"NV"))</f>
        <v>#DIV/0!</v>
      </c>
      <c r="AA23" s="803"/>
      <c r="AB23" s="1500"/>
      <c r="AC23" s="803"/>
      <c r="AD23" s="803"/>
      <c r="AE23" s="1019"/>
    </row>
    <row r="24" spans="1:31" x14ac:dyDescent="0.2">
      <c r="A24" s="871"/>
      <c r="B24" s="865"/>
      <c r="C24" s="884"/>
      <c r="D24" s="859"/>
      <c r="E24" s="884"/>
      <c r="F24" s="884"/>
      <c r="G24" s="13" t="s">
        <v>8</v>
      </c>
      <c r="H24" s="99" t="str">
        <f>IF(I24&lt;&gt;"",H22,"")</f>
        <v/>
      </c>
      <c r="I24" s="208"/>
      <c r="J24" s="209"/>
      <c r="K24" s="227"/>
      <c r="L24" s="155" t="str">
        <f>IF(B22="","",IF(I22="TO","TO",IF(I24+J24+K24=0,"",(I24*60+J24+K24/100)+H24)))</f>
        <v/>
      </c>
      <c r="M24" s="52"/>
      <c r="N24" s="52" t="str">
        <f>IF(L24="","",ABS(L24-M23))</f>
        <v/>
      </c>
      <c r="O24" s="156" t="str">
        <f>IF(N24="","",RANK(N24,N22:N26))</f>
        <v/>
      </c>
      <c r="P24" s="157" t="str">
        <f t="shared" si="6"/>
        <v/>
      </c>
      <c r="Q24" s="53"/>
      <c r="R24" s="53" t="str">
        <f>IF(P24="","",ABS(P24-Q23))</f>
        <v/>
      </c>
      <c r="S24" s="158" t="str">
        <f>IF(R24="","",RANK(R24,R22:R26))</f>
        <v/>
      </c>
      <c r="T24" s="159" t="str">
        <f t="shared" si="7"/>
        <v/>
      </c>
      <c r="U24" s="54"/>
      <c r="V24" s="54" t="str">
        <f>IF(T24="","",ABS(T24-U23))</f>
        <v/>
      </c>
      <c r="W24" s="160" t="str">
        <f>IF(V24="","",RANK(V24,V22:V26))</f>
        <v/>
      </c>
      <c r="X24" s="161" t="str">
        <f t="shared" si="8"/>
        <v/>
      </c>
      <c r="Y24" s="55"/>
      <c r="Z24" s="162" t="e">
        <f>IF(B22="","",IF(M22&lt;0.5,M23,IF(Q22&lt;0.5,Q23,"NV")))</f>
        <v>#DIV/0!</v>
      </c>
      <c r="AA24" s="803"/>
      <c r="AB24" s="1500"/>
      <c r="AC24" s="803"/>
      <c r="AD24" s="803"/>
      <c r="AE24" s="1019"/>
    </row>
    <row r="25" spans="1:31" x14ac:dyDescent="0.2">
      <c r="A25" s="871"/>
      <c r="B25" s="865"/>
      <c r="C25" s="884"/>
      <c r="D25" s="859"/>
      <c r="E25" s="884"/>
      <c r="F25" s="884"/>
      <c r="G25" s="13" t="s">
        <v>5</v>
      </c>
      <c r="H25" s="99" t="str">
        <f>IF(I25&lt;&gt;"",H22,"")</f>
        <v/>
      </c>
      <c r="I25" s="208"/>
      <c r="J25" s="209"/>
      <c r="K25" s="227"/>
      <c r="L25" s="155" t="str">
        <f>IF(B22="","",IF(I22="TO","TO",IF(I25+J25+K25=0,"",(I25*60+J25+K25/100)+H25)))</f>
        <v/>
      </c>
      <c r="M25" s="52"/>
      <c r="N25" s="52" t="str">
        <f>IF(L25="","",ABS(L25-M23))</f>
        <v/>
      </c>
      <c r="O25" s="156" t="str">
        <f>IF(N25="","",RANK(N25,N22:N26))</f>
        <v/>
      </c>
      <c r="P25" s="157" t="str">
        <f t="shared" si="6"/>
        <v/>
      </c>
      <c r="Q25" s="53"/>
      <c r="R25" s="53" t="str">
        <f>IF(P25="","",ABS(P25-Q23))</f>
        <v/>
      </c>
      <c r="S25" s="158" t="str">
        <f>IF(R25="","",RANK(R25,R22:R26))</f>
        <v/>
      </c>
      <c r="T25" s="159" t="str">
        <f t="shared" si="7"/>
        <v/>
      </c>
      <c r="U25" s="54"/>
      <c r="V25" s="54" t="str">
        <f>IF(T25="","",ABS(T25-U23))</f>
        <v/>
      </c>
      <c r="W25" s="160" t="str">
        <f>IF(V25="","",RANK(V25,V22:V26))</f>
        <v/>
      </c>
      <c r="X25" s="161" t="str">
        <f t="shared" si="8"/>
        <v/>
      </c>
      <c r="Y25" s="55"/>
      <c r="Z25" s="162" t="e">
        <f>IF(B22="","",IF(Q22=0,M23,IF(Q22&lt;0.5,Q23,IF(U22&lt;0.5,U23,"NV"))))</f>
        <v>#DIV/0!</v>
      </c>
      <c r="AA25" s="803"/>
      <c r="AB25" s="1500"/>
      <c r="AC25" s="803"/>
      <c r="AD25" s="803"/>
      <c r="AE25" s="1019"/>
    </row>
    <row r="26" spans="1:31" ht="16" thickBot="1" x14ac:dyDescent="0.25">
      <c r="A26" s="879"/>
      <c r="B26" s="901"/>
      <c r="C26" s="885"/>
      <c r="D26" s="1419"/>
      <c r="E26" s="885"/>
      <c r="F26" s="885"/>
      <c r="G26" s="19" t="s">
        <v>6</v>
      </c>
      <c r="H26" s="100" t="str">
        <f>IF(I26&lt;&gt;"",H22,"")</f>
        <v/>
      </c>
      <c r="I26" s="212"/>
      <c r="J26" s="213"/>
      <c r="K26" s="242"/>
      <c r="L26" s="163" t="str">
        <f>IF(B22="","",IF(I22="TO","TO",IF(I26+J26+K26=0,"",(I26*60+J26+K26/100)+H26)))</f>
        <v/>
      </c>
      <c r="M26" s="56"/>
      <c r="N26" s="56" t="str">
        <f>IF(L26="","",ABS(L26-M23))</f>
        <v/>
      </c>
      <c r="O26" s="164" t="str">
        <f>IF(N26="","",RANK(N26,N22:N26))</f>
        <v/>
      </c>
      <c r="P26" s="165" t="str">
        <f t="shared" si="6"/>
        <v/>
      </c>
      <c r="Q26" s="57"/>
      <c r="R26" s="57" t="str">
        <f>IF(P26="","",ABS(P26-Q23))</f>
        <v/>
      </c>
      <c r="S26" s="166" t="str">
        <f>IF(R26="","",RANK(R26,R22:R26))</f>
        <v/>
      </c>
      <c r="T26" s="167" t="str">
        <f t="shared" si="7"/>
        <v/>
      </c>
      <c r="U26" s="58"/>
      <c r="V26" s="58" t="str">
        <f>IF(T26="","",ABS(T26-U23))</f>
        <v/>
      </c>
      <c r="W26" s="168" t="str">
        <f>IF(V26="","",RANK(V26,V22:V26))</f>
        <v/>
      </c>
      <c r="X26" s="169" t="str">
        <f t="shared" si="8"/>
        <v/>
      </c>
      <c r="Y26" s="59"/>
      <c r="Z26" s="170" t="e">
        <f>IF(B22="","",IF(U22&lt;0.5,TRIMMEAN(L22:L26,0.4),IF(Y22&lt;0.5,Y23,"NV")))</f>
        <v>#NUM!</v>
      </c>
      <c r="AA26" s="804"/>
      <c r="AB26" s="1501"/>
      <c r="AC26" s="804"/>
      <c r="AD26" s="804"/>
      <c r="AE26" s="1020"/>
    </row>
    <row r="27" spans="1:31" x14ac:dyDescent="0.2">
      <c r="A27" s="1542">
        <f>IF('Names And Totals'!A12="","",'Names And Totals'!A12)</f>
        <v>4</v>
      </c>
      <c r="B27" s="1547" t="str">
        <f>IF('Names And Totals'!B12="","",'Names And Totals'!B12)</f>
        <v>Libby Bower</v>
      </c>
      <c r="C27" s="861" t="str">
        <f>IF('Names And Totals'!B12="","",'Names And Totals'!E12)</f>
        <v>Female</v>
      </c>
      <c r="D27" s="1414" t="str">
        <f>IF(B27="","",IF(AB27="DQ","DQ",IF(AB27="TO","TO",IF(AB27="NV","NV",IF(AB27="","",RANK(AB27,$AB$12:$AB$507,0))))))</f>
        <v/>
      </c>
      <c r="E27" s="861" t="str">
        <f>IF(AC27="","",IF(AE27="DQ","DQ",IF(AC27="TO","TO",IF(Z27="","",RANK(AC27,$AC$12:$AC$507,0)))))</f>
        <v/>
      </c>
      <c r="F27" s="861" t="str">
        <f>IF(AD27="","",IF(AE27="DQ","DQ",IF(AD27="TO","TO",IF(Z27="","",RANK(AD27,$AD$12:$AD$507,0)))))</f>
        <v/>
      </c>
      <c r="G27" s="15" t="s">
        <v>7</v>
      </c>
      <c r="H27" s="295"/>
      <c r="I27" s="228"/>
      <c r="J27" s="229"/>
      <c r="K27" s="230"/>
      <c r="L27" s="193" t="str">
        <f>IF(B27="","",IF(I27="TO","TO",IF(I27+J27+K27=0,"",(I27*60+J27+K27/100)+H27)))</f>
        <v/>
      </c>
      <c r="M27" s="60">
        <f>IF(B27="","",MAX(L27:L31)-MIN(L27:L31))</f>
        <v>0</v>
      </c>
      <c r="N27" s="60" t="str">
        <f>IF(L27="","",ABS(L27-M28))</f>
        <v/>
      </c>
      <c r="O27" s="151" t="str">
        <f>IF(N27="","",RANK(N27,N27:N31))</f>
        <v/>
      </c>
      <c r="P27" s="60" t="str">
        <f>IF(L27="","",IF(O27=1,"",L27))</f>
        <v/>
      </c>
      <c r="Q27" s="62">
        <f>IF(B27="","",MAX(P27:P31)-MIN(P27:P31))</f>
        <v>0</v>
      </c>
      <c r="R27" s="62" t="str">
        <f>IF(P27="","",ABS(P27-Q28))</f>
        <v/>
      </c>
      <c r="S27" s="152" t="str">
        <f>IF(R27="","",RANK(R27,R27:R31))</f>
        <v/>
      </c>
      <c r="T27" s="62" t="str">
        <f>IF(R27="","",IF(S27=1,"",L27))</f>
        <v/>
      </c>
      <c r="U27" s="63">
        <f>IF(B27="","",MAX(T27:T31)-MIN(T27:T31))</f>
        <v>0</v>
      </c>
      <c r="V27" s="63" t="str">
        <f>IF(T27="","",ABS(T27-U28))</f>
        <v/>
      </c>
      <c r="W27" s="153" t="str">
        <f>IF(V27="","",RANK(V27,V27:V31))</f>
        <v/>
      </c>
      <c r="X27" s="63" t="str">
        <f>IF(W27="","",IF(W27=1,"",T27))</f>
        <v/>
      </c>
      <c r="Y27" s="64">
        <f>IF(B27="","",MAX(X27:X31)-MIN(X27:X31))</f>
        <v>0</v>
      </c>
      <c r="Z27" s="154" t="str">
        <f>IF(B27="","",L27)</f>
        <v/>
      </c>
      <c r="AA27" s="805" t="str">
        <f>IF(B27="","",IF(AE27="DQ","DQ",IF(L27="TO","TO",IF(L27="","",IF(L28="",Z27,IF(L29="",Z28,IF(L30="",Z29,IF(L31="",Z30,Z31))))))))</f>
        <v/>
      </c>
      <c r="AB27" s="1505" t="str">
        <f>IF(B27="","",IF(AE27="DQ","DQ",IF(AA27="TO","TO",IF(AA27="","",IF(AA27="NV","NV",IF((20-(AA27-$AB$3))&gt;0,(20-(AA27-$AB$3)),0))))))</f>
        <v/>
      </c>
      <c r="AC27" s="805" t="str">
        <f>IF(B27="","",IF(AB27="","",IF(C27="Female","",AB27)))</f>
        <v/>
      </c>
      <c r="AD27" s="805" t="str">
        <f>IF(B27="","",IF(AB27="","",IF(C27="Male","",AB27)))</f>
        <v/>
      </c>
      <c r="AE27" s="846"/>
    </row>
    <row r="28" spans="1:31" x14ac:dyDescent="0.2">
      <c r="A28" s="1543"/>
      <c r="B28" s="1543"/>
      <c r="C28" s="862"/>
      <c r="D28" s="1415"/>
      <c r="E28" s="862"/>
      <c r="F28" s="862"/>
      <c r="G28" s="16" t="s">
        <v>4</v>
      </c>
      <c r="H28" s="98" t="str">
        <f>IF(I28&lt;&gt;"",$H$27,"")</f>
        <v/>
      </c>
      <c r="I28" s="210"/>
      <c r="J28" s="211"/>
      <c r="K28" s="231"/>
      <c r="L28" s="171" t="str">
        <f>IF(B27="","",IF(I27="TO","TO",IF(I28+J28+K28=0,"",(I28*60+J28+K28/100)+H28)))</f>
        <v/>
      </c>
      <c r="M28" s="52" t="e">
        <f>IF(B27="","",AVERAGE(L27:L31))</f>
        <v>#DIV/0!</v>
      </c>
      <c r="N28" s="52" t="str">
        <f>IF(L28="","",ABS(L28-M28))</f>
        <v/>
      </c>
      <c r="O28" s="156" t="str">
        <f>IF(N28="","",RANK(N28,N27:N31))</f>
        <v/>
      </c>
      <c r="P28" s="157" t="str">
        <f t="shared" ref="P28:P31" si="9">IF(L28="","",IF(O28=1,"",L28))</f>
        <v/>
      </c>
      <c r="Q28" s="53" t="e">
        <f>IF(B27="","",AVERAGE(P27:P31))</f>
        <v>#DIV/0!</v>
      </c>
      <c r="R28" s="53" t="str">
        <f>IF(P28="","",ABS(P28-Q28))</f>
        <v/>
      </c>
      <c r="S28" s="158" t="str">
        <f>IF(R28="","",RANK(R28,R27:R31))</f>
        <v/>
      </c>
      <c r="T28" s="159" t="str">
        <f t="shared" ref="T28:T31" si="10">IF(R28="","",IF(S28=1,"",L28))</f>
        <v/>
      </c>
      <c r="U28" s="54" t="e">
        <f>IF(B27="","",AVERAGE(T27:T31))</f>
        <v>#DIV/0!</v>
      </c>
      <c r="V28" s="54" t="str">
        <f>IF(T28="","",ABS(T28-U28))</f>
        <v/>
      </c>
      <c r="W28" s="160" t="str">
        <f>IF(V28="","",RANK(V28,V27:V31))</f>
        <v/>
      </c>
      <c r="X28" s="161" t="str">
        <f t="shared" ref="X28:X31" si="11">IF(W28="","",IF(W28=1,"",T28))</f>
        <v/>
      </c>
      <c r="Y28" s="55" t="e">
        <f>IF(B27="","",AVERAGE(X27:X31))</f>
        <v>#DIV/0!</v>
      </c>
      <c r="Z28" s="162" t="e">
        <f>IF(B27="","",IF(M27&lt;0.5,M28,"NV"))</f>
        <v>#DIV/0!</v>
      </c>
      <c r="AA28" s="806"/>
      <c r="AB28" s="1506"/>
      <c r="AC28" s="806"/>
      <c r="AD28" s="806"/>
      <c r="AE28" s="847"/>
    </row>
    <row r="29" spans="1:31" x14ac:dyDescent="0.2">
      <c r="A29" s="1543"/>
      <c r="B29" s="1543"/>
      <c r="C29" s="862"/>
      <c r="D29" s="1415"/>
      <c r="E29" s="862"/>
      <c r="F29" s="862"/>
      <c r="G29" s="16" t="s">
        <v>8</v>
      </c>
      <c r="H29" s="98" t="str">
        <f>IF(I29&lt;&gt;"",$H$27,"")</f>
        <v/>
      </c>
      <c r="I29" s="210"/>
      <c r="J29" s="211"/>
      <c r="K29" s="231"/>
      <c r="L29" s="171" t="str">
        <f>IF(B27="","",IF(I27="TO","TO",IF(I29+J29+K29=0,"",(I29*60+J29+K29/100)+H29)))</f>
        <v/>
      </c>
      <c r="M29" s="52"/>
      <c r="N29" s="52" t="str">
        <f>IF(L29="","",ABS(L29-M28))</f>
        <v/>
      </c>
      <c r="O29" s="156" t="str">
        <f>IF(N29="","",RANK(N29,N27:N31))</f>
        <v/>
      </c>
      <c r="P29" s="157" t="str">
        <f t="shared" si="9"/>
        <v/>
      </c>
      <c r="Q29" s="53"/>
      <c r="R29" s="53" t="str">
        <f>IF(P29="","",ABS(P29-Q28))</f>
        <v/>
      </c>
      <c r="S29" s="158" t="str">
        <f>IF(R29="","",RANK(R29,R27:R31))</f>
        <v/>
      </c>
      <c r="T29" s="159" t="str">
        <f t="shared" si="10"/>
        <v/>
      </c>
      <c r="U29" s="54"/>
      <c r="V29" s="54" t="str">
        <f>IF(T29="","",ABS(T29-U28))</f>
        <v/>
      </c>
      <c r="W29" s="160" t="str">
        <f>IF(V29="","",RANK(V29,V27:V31))</f>
        <v/>
      </c>
      <c r="X29" s="161" t="str">
        <f t="shared" si="11"/>
        <v/>
      </c>
      <c r="Y29" s="55"/>
      <c r="Z29" s="162" t="e">
        <f>IF(B27="","",IF(M27&lt;0.5,M28,IF(Q27&lt;0.5,Q28,"NV")))</f>
        <v>#DIV/0!</v>
      </c>
      <c r="AA29" s="806"/>
      <c r="AB29" s="1506"/>
      <c r="AC29" s="806"/>
      <c r="AD29" s="806"/>
      <c r="AE29" s="847"/>
    </row>
    <row r="30" spans="1:31" x14ac:dyDescent="0.2">
      <c r="A30" s="1543"/>
      <c r="B30" s="1543"/>
      <c r="C30" s="862"/>
      <c r="D30" s="1415"/>
      <c r="E30" s="862"/>
      <c r="F30" s="862"/>
      <c r="G30" s="16" t="s">
        <v>5</v>
      </c>
      <c r="H30" s="98" t="str">
        <f>IF(I30&lt;&gt;"",$H$27,"")</f>
        <v/>
      </c>
      <c r="I30" s="210"/>
      <c r="J30" s="211"/>
      <c r="K30" s="231"/>
      <c r="L30" s="171" t="str">
        <f>IF(B27="","",IF(I27="TO","TO",IF(I30+J30+K30=0,"",(I30*60+J30+K30/100)+H30)))</f>
        <v/>
      </c>
      <c r="M30" s="52"/>
      <c r="N30" s="52" t="str">
        <f>IF(L30="","",ABS(L30-M28))</f>
        <v/>
      </c>
      <c r="O30" s="156" t="str">
        <f>IF(N30="","",RANK(N30,N27:N31))</f>
        <v/>
      </c>
      <c r="P30" s="157" t="str">
        <f t="shared" si="9"/>
        <v/>
      </c>
      <c r="Q30" s="53"/>
      <c r="R30" s="53" t="str">
        <f>IF(P30="","",ABS(P30-Q28))</f>
        <v/>
      </c>
      <c r="S30" s="158" t="str">
        <f>IF(R30="","",RANK(R30,R27:R31))</f>
        <v/>
      </c>
      <c r="T30" s="159" t="str">
        <f t="shared" si="10"/>
        <v/>
      </c>
      <c r="U30" s="54"/>
      <c r="V30" s="54" t="str">
        <f>IF(T30="","",ABS(T30-U28))</f>
        <v/>
      </c>
      <c r="W30" s="160" t="str">
        <f>IF(V30="","",RANK(V30,V27:V31))</f>
        <v/>
      </c>
      <c r="X30" s="161" t="str">
        <f t="shared" si="11"/>
        <v/>
      </c>
      <c r="Y30" s="55"/>
      <c r="Z30" s="162" t="e">
        <f>IF(B27="","",IF(Q27=0,M28,IF(Q27&lt;0.5,Q28,IF(U27&lt;0.5,U28,"NV"))))</f>
        <v>#DIV/0!</v>
      </c>
      <c r="AA30" s="806"/>
      <c r="AB30" s="1506"/>
      <c r="AC30" s="806"/>
      <c r="AD30" s="806"/>
      <c r="AE30" s="847"/>
    </row>
    <row r="31" spans="1:31" ht="16" thickBot="1" x14ac:dyDescent="0.25">
      <c r="A31" s="1544"/>
      <c r="B31" s="1548"/>
      <c r="C31" s="863"/>
      <c r="D31" s="1416"/>
      <c r="E31" s="863"/>
      <c r="F31" s="863"/>
      <c r="G31" s="17" t="s">
        <v>6</v>
      </c>
      <c r="H31" s="265" t="str">
        <f>IF(I31&lt;&gt;"",$H$27,"")</f>
        <v/>
      </c>
      <c r="I31" s="251"/>
      <c r="J31" s="239"/>
      <c r="K31" s="250"/>
      <c r="L31" s="194" t="str">
        <f>IF(B27="","",IF(I27="TO","TO",IF(I31+J31+K31=0,"",(I31*60+J31+K31/100)+H31)))</f>
        <v/>
      </c>
      <c r="M31" s="56"/>
      <c r="N31" s="56" t="str">
        <f>IF(L31="","",ABS(L31-M28))</f>
        <v/>
      </c>
      <c r="O31" s="164" t="str">
        <f>IF(N31="","",RANK(N31,N27:N31))</f>
        <v/>
      </c>
      <c r="P31" s="165" t="str">
        <f t="shared" si="9"/>
        <v/>
      </c>
      <c r="Q31" s="57"/>
      <c r="R31" s="57" t="str">
        <f>IF(P31="","",ABS(P31-Q28))</f>
        <v/>
      </c>
      <c r="S31" s="166" t="str">
        <f>IF(R31="","",RANK(R31,R27:R31))</f>
        <v/>
      </c>
      <c r="T31" s="167" t="str">
        <f t="shared" si="10"/>
        <v/>
      </c>
      <c r="U31" s="58"/>
      <c r="V31" s="58" t="str">
        <f>IF(T31="","",ABS(T31-U28))</f>
        <v/>
      </c>
      <c r="W31" s="168" t="str">
        <f>IF(V31="","",RANK(V31,V27:V31))</f>
        <v/>
      </c>
      <c r="X31" s="169" t="str">
        <f t="shared" si="11"/>
        <v/>
      </c>
      <c r="Y31" s="59"/>
      <c r="Z31" s="170" t="e">
        <f>IF(B27="","",IF(U27&lt;0.5,TRIMMEAN(L27:L31,0.4),IF(Y27&lt;0.5,Y28,"NV")))</f>
        <v>#NUM!</v>
      </c>
      <c r="AA31" s="807"/>
      <c r="AB31" s="1507"/>
      <c r="AC31" s="807"/>
      <c r="AD31" s="807"/>
      <c r="AE31" s="848"/>
    </row>
    <row r="32" spans="1:31" x14ac:dyDescent="0.2">
      <c r="A32" s="1241">
        <f>IF('Names And Totals'!A13="","",'Names And Totals'!A13)</f>
        <v>10</v>
      </c>
      <c r="B32" s="864" t="str">
        <f>IF('Names And Totals'!B13="","",'Names And Totals'!B13)</f>
        <v>Dana Brelowski</v>
      </c>
      <c r="C32" s="884" t="str">
        <f>IF('Names And Totals'!B13="","",'Names And Totals'!E13)</f>
        <v>Female</v>
      </c>
      <c r="D32" s="858" t="str">
        <f>IF(B32="","",IF(AB32="DQ","DQ",IF(AB32="TO","TO",IF(AB32="NV","NV",IF(AB32="","",RANK(AB32,$AB$12:$AB$507,0))))))</f>
        <v/>
      </c>
      <c r="E32" s="884" t="str">
        <f>IF(AC32="","",IF(AE32="DQ","DQ",IF(AC32="TO","TO",IF(Z32="","",RANK(AC32,$AC$12:$AC$507,0)))))</f>
        <v/>
      </c>
      <c r="F32" s="884" t="str">
        <f>IF(AD32="","",IF(AE32="DQ","DQ",IF(AD32="TO","TO",IF(Z32="","",RANK(AD32,$AD$12:$AD$507,0)))))</f>
        <v/>
      </c>
      <c r="G32" s="375" t="s">
        <v>7</v>
      </c>
      <c r="H32" s="380"/>
      <c r="I32" s="232"/>
      <c r="J32" s="233"/>
      <c r="K32" s="234"/>
      <c r="L32" s="268" t="str">
        <f>IF(B32="","",IF(I32="TO","TO",IF(I32+J32+K32=0,"",(I32*60+J32+K32/100)+H32)))</f>
        <v/>
      </c>
      <c r="M32" s="157">
        <f>IF(B32="","",MAX(L32:L36)-MIN(L32:L36))</f>
        <v>0</v>
      </c>
      <c r="N32" s="157" t="str">
        <f>IF(L32="","",ABS(L32-M33))</f>
        <v/>
      </c>
      <c r="O32" s="275" t="str">
        <f>IF(N32="","",RANK(N32,N32:N36))</f>
        <v/>
      </c>
      <c r="P32" s="157" t="str">
        <f>IF(L32="","",IF(O32=1,"",L32))</f>
        <v/>
      </c>
      <c r="Q32" s="159">
        <f>IF(B32="","",MAX(P32:P36)-MIN(P32:P36))</f>
        <v>0</v>
      </c>
      <c r="R32" s="159" t="str">
        <f>IF(P32="","",ABS(P32-Q33))</f>
        <v/>
      </c>
      <c r="S32" s="276" t="str">
        <f>IF(R32="","",RANK(R32,R32:R36))</f>
        <v/>
      </c>
      <c r="T32" s="159" t="str">
        <f>IF(R32="","",IF(S32=1,"",L32))</f>
        <v/>
      </c>
      <c r="U32" s="161">
        <f>IF(B32="","",MAX(T32:T36)-MIN(T32:T36))</f>
        <v>0</v>
      </c>
      <c r="V32" s="161" t="str">
        <f>IF(T32="","",ABS(T32-U33))</f>
        <v/>
      </c>
      <c r="W32" s="277" t="str">
        <f>IF(V32="","",RANK(V32,V32:V36))</f>
        <v/>
      </c>
      <c r="X32" s="161" t="str">
        <f>IF(W32="","",IF(W32=1,"",T32))</f>
        <v/>
      </c>
      <c r="Y32" s="278">
        <f>IF(B32="","",MAX(X32:X36)-MIN(X32:X36))</f>
        <v>0</v>
      </c>
      <c r="Z32" s="381" t="str">
        <f>IF(B32="","",L32)</f>
        <v/>
      </c>
      <c r="AA32" s="803" t="str">
        <f>IF(B32="","",IF(AE32="DQ","DQ",IF(L32="TO","TO",IF(L32="","",IF(L33="",Z32,IF(L34="",Z33,IF(L35="",Z34,IF(L36="",Z35,Z36))))))))</f>
        <v/>
      </c>
      <c r="AB32" s="1536" t="str">
        <f>IF(B32="","",IF(AE32="DQ","DQ",IF(AA32="TO","TO",IF(AA32="","",IF(AA32="NV","NV",IF((20-(AA32-$AB$3))&gt;0,(20-(AA32-$AB$3)),0))))))</f>
        <v/>
      </c>
      <c r="AC32" s="803" t="str">
        <f>IF(B32="","",IF(AB32="","",IF(C32="Female","",AB32)))</f>
        <v/>
      </c>
      <c r="AD32" s="803" t="str">
        <f>IF(B32="","",IF(AB32="","",IF(C32="Male","",AB32)))</f>
        <v/>
      </c>
      <c r="AE32" s="1019"/>
    </row>
    <row r="33" spans="1:31" x14ac:dyDescent="0.2">
      <c r="A33" s="871"/>
      <c r="B33" s="865"/>
      <c r="C33" s="884"/>
      <c r="D33" s="859"/>
      <c r="E33" s="884"/>
      <c r="F33" s="884"/>
      <c r="G33" s="13" t="s">
        <v>4</v>
      </c>
      <c r="H33" s="99" t="str">
        <f>IF(I33&lt;&gt;"",H32,"")</f>
        <v/>
      </c>
      <c r="I33" s="208"/>
      <c r="J33" s="209"/>
      <c r="K33" s="227"/>
      <c r="L33" s="155" t="str">
        <f>IF(B32="","",IF(I32="TO","TO",IF(I33+J33+K33=0,"",(I33*60+J33+K33/100)+H33)))</f>
        <v/>
      </c>
      <c r="M33" s="52" t="e">
        <f>IF(B32="","",AVERAGE(L32:L36))</f>
        <v>#DIV/0!</v>
      </c>
      <c r="N33" s="52" t="str">
        <f>IF(L33="","",ABS(L33-M33))</f>
        <v/>
      </c>
      <c r="O33" s="156" t="str">
        <f>IF(N33="","",RANK(N33,N32:N36))</f>
        <v/>
      </c>
      <c r="P33" s="157" t="str">
        <f t="shared" ref="P33:P36" si="12">IF(L33="","",IF(O33=1,"",L33))</f>
        <v/>
      </c>
      <c r="Q33" s="53" t="e">
        <f>IF(B32="","",AVERAGE(P32:P36))</f>
        <v>#DIV/0!</v>
      </c>
      <c r="R33" s="53" t="str">
        <f>IF(P33="","",ABS(P33-Q33))</f>
        <v/>
      </c>
      <c r="S33" s="158" t="str">
        <f>IF(R33="","",RANK(R33,R32:R36))</f>
        <v/>
      </c>
      <c r="T33" s="159" t="str">
        <f t="shared" ref="T33:T36" si="13">IF(R33="","",IF(S33=1,"",L33))</f>
        <v/>
      </c>
      <c r="U33" s="54" t="e">
        <f>IF(B32="","",AVERAGE(T32:T36))</f>
        <v>#DIV/0!</v>
      </c>
      <c r="V33" s="54" t="str">
        <f>IF(T33="","",ABS(T33-U33))</f>
        <v/>
      </c>
      <c r="W33" s="160" t="str">
        <f>IF(V33="","",RANK(V33,V32:V36))</f>
        <v/>
      </c>
      <c r="X33" s="161" t="str">
        <f t="shared" ref="X33:X36" si="14">IF(W33="","",IF(W33=1,"",T33))</f>
        <v/>
      </c>
      <c r="Y33" s="55" t="e">
        <f>IF(B32="","",AVERAGE(X32:X36))</f>
        <v>#DIV/0!</v>
      </c>
      <c r="Z33" s="162" t="e">
        <f>IF(B32="","",IF(M32&lt;0.5,M33,"NV"))</f>
        <v>#DIV/0!</v>
      </c>
      <c r="AA33" s="803"/>
      <c r="AB33" s="1500"/>
      <c r="AC33" s="803"/>
      <c r="AD33" s="803"/>
      <c r="AE33" s="1019"/>
    </row>
    <row r="34" spans="1:31" x14ac:dyDescent="0.2">
      <c r="A34" s="871"/>
      <c r="B34" s="865"/>
      <c r="C34" s="884"/>
      <c r="D34" s="859"/>
      <c r="E34" s="884"/>
      <c r="F34" s="884"/>
      <c r="G34" s="13" t="s">
        <v>8</v>
      </c>
      <c r="H34" s="99" t="str">
        <f>IF(I34&lt;&gt;"",H32,"")</f>
        <v/>
      </c>
      <c r="I34" s="208"/>
      <c r="J34" s="209"/>
      <c r="K34" s="227"/>
      <c r="L34" s="155" t="str">
        <f>IF(B32="","",IF(I32="TO","TO",IF(I34+J34+K34=0,"",(I34*60+J34+K34/100)+H34)))</f>
        <v/>
      </c>
      <c r="M34" s="52"/>
      <c r="N34" s="52" t="str">
        <f>IF(L34="","",ABS(L34-M33))</f>
        <v/>
      </c>
      <c r="O34" s="156" t="str">
        <f>IF(N34="","",RANK(N34,N32:N36))</f>
        <v/>
      </c>
      <c r="P34" s="157" t="str">
        <f t="shared" si="12"/>
        <v/>
      </c>
      <c r="Q34" s="53"/>
      <c r="R34" s="53" t="str">
        <f>IF(P34="","",ABS(P34-Q33))</f>
        <v/>
      </c>
      <c r="S34" s="158" t="str">
        <f>IF(R34="","",RANK(R34,R32:R36))</f>
        <v/>
      </c>
      <c r="T34" s="159" t="str">
        <f t="shared" si="13"/>
        <v/>
      </c>
      <c r="U34" s="54"/>
      <c r="V34" s="54" t="str">
        <f>IF(T34="","",ABS(T34-U33))</f>
        <v/>
      </c>
      <c r="W34" s="160" t="str">
        <f>IF(V34="","",RANK(V34,V32:V36))</f>
        <v/>
      </c>
      <c r="X34" s="161" t="str">
        <f t="shared" si="14"/>
        <v/>
      </c>
      <c r="Y34" s="55"/>
      <c r="Z34" s="162" t="e">
        <f>IF(B32="","",IF(M32&lt;0.5,M33,IF(Q32&lt;0.5,Q33,"NV")))</f>
        <v>#DIV/0!</v>
      </c>
      <c r="AA34" s="803"/>
      <c r="AB34" s="1500"/>
      <c r="AC34" s="803"/>
      <c r="AD34" s="803"/>
      <c r="AE34" s="1019"/>
    </row>
    <row r="35" spans="1:31" x14ac:dyDescent="0.2">
      <c r="A35" s="871"/>
      <c r="B35" s="865"/>
      <c r="C35" s="884"/>
      <c r="D35" s="859"/>
      <c r="E35" s="884"/>
      <c r="F35" s="884"/>
      <c r="G35" s="13" t="s">
        <v>5</v>
      </c>
      <c r="H35" s="99" t="str">
        <f>IF(I35&lt;&gt;"",H32,"")</f>
        <v/>
      </c>
      <c r="I35" s="208"/>
      <c r="J35" s="209"/>
      <c r="K35" s="227"/>
      <c r="L35" s="155" t="str">
        <f>IF(B32="","",IF(I32="TO","TO",IF(I35+J35+K35=0,"",(I35*60+J35+K35/100)+H35)))</f>
        <v/>
      </c>
      <c r="M35" s="52"/>
      <c r="N35" s="52" t="str">
        <f>IF(L35="","",ABS(L35-M33))</f>
        <v/>
      </c>
      <c r="O35" s="156" t="str">
        <f>IF(N35="","",RANK(N35,N32:N36))</f>
        <v/>
      </c>
      <c r="P35" s="157" t="str">
        <f t="shared" si="12"/>
        <v/>
      </c>
      <c r="Q35" s="53"/>
      <c r="R35" s="53" t="str">
        <f>IF(P35="","",ABS(P35-Q33))</f>
        <v/>
      </c>
      <c r="S35" s="158" t="str">
        <f>IF(R35="","",RANK(R35,R32:R36))</f>
        <v/>
      </c>
      <c r="T35" s="159" t="str">
        <f t="shared" si="13"/>
        <v/>
      </c>
      <c r="U35" s="54"/>
      <c r="V35" s="54" t="str">
        <f>IF(T35="","",ABS(T35-U33))</f>
        <v/>
      </c>
      <c r="W35" s="160" t="str">
        <f>IF(V35="","",RANK(V35,V32:V36))</f>
        <v/>
      </c>
      <c r="X35" s="161" t="str">
        <f t="shared" si="14"/>
        <v/>
      </c>
      <c r="Y35" s="55"/>
      <c r="Z35" s="162" t="e">
        <f>IF(B32="","",IF(Q32=0,M33,IF(Q32&lt;0.5,Q33,IF(U32&lt;0.5,U33,"NV"))))</f>
        <v>#DIV/0!</v>
      </c>
      <c r="AA35" s="803"/>
      <c r="AB35" s="1500"/>
      <c r="AC35" s="803"/>
      <c r="AD35" s="803"/>
      <c r="AE35" s="1019"/>
    </row>
    <row r="36" spans="1:31" ht="16" thickBot="1" x14ac:dyDescent="0.25">
      <c r="A36" s="879"/>
      <c r="B36" s="901"/>
      <c r="C36" s="885"/>
      <c r="D36" s="1419"/>
      <c r="E36" s="885"/>
      <c r="F36" s="885"/>
      <c r="G36" s="19" t="s">
        <v>6</v>
      </c>
      <c r="H36" s="100" t="str">
        <f>IF(I36&lt;&gt;"",H32,"")</f>
        <v/>
      </c>
      <c r="I36" s="212"/>
      <c r="J36" s="213"/>
      <c r="K36" s="242"/>
      <c r="L36" s="163" t="str">
        <f>IF(B32="","",IF(I32="TO","TO",IF(I36+J36+K36=0,"",(I36*60+J36+K36/100)+H36)))</f>
        <v/>
      </c>
      <c r="M36" s="56"/>
      <c r="N36" s="56" t="str">
        <f>IF(L36="","",ABS(L36-M33))</f>
        <v/>
      </c>
      <c r="O36" s="164" t="str">
        <f>IF(N36="","",RANK(N36,N32:N36))</f>
        <v/>
      </c>
      <c r="P36" s="165" t="str">
        <f t="shared" si="12"/>
        <v/>
      </c>
      <c r="Q36" s="57"/>
      <c r="R36" s="57" t="str">
        <f>IF(P36="","",ABS(P36-Q33))</f>
        <v/>
      </c>
      <c r="S36" s="166" t="str">
        <f>IF(R36="","",RANK(R36,R32:R36))</f>
        <v/>
      </c>
      <c r="T36" s="167" t="str">
        <f t="shared" si="13"/>
        <v/>
      </c>
      <c r="U36" s="58"/>
      <c r="V36" s="58" t="str">
        <f>IF(T36="","",ABS(T36-U33))</f>
        <v/>
      </c>
      <c r="W36" s="168" t="str">
        <f>IF(V36="","",RANK(V36,V32:V36))</f>
        <v/>
      </c>
      <c r="X36" s="169" t="str">
        <f t="shared" si="14"/>
        <v/>
      </c>
      <c r="Y36" s="59"/>
      <c r="Z36" s="170" t="e">
        <f>IF(B32="","",IF(U32&lt;0.5,TRIMMEAN(L32:L36,0.4),IF(Y32&lt;0.5,Y33,"NV")))</f>
        <v>#NUM!</v>
      </c>
      <c r="AA36" s="804"/>
      <c r="AB36" s="1501"/>
      <c r="AC36" s="804"/>
      <c r="AD36" s="804"/>
      <c r="AE36" s="1020"/>
    </row>
    <row r="37" spans="1:31" x14ac:dyDescent="0.2">
      <c r="A37" s="1538">
        <f>IF('Names And Totals'!A14="","",'Names And Totals'!A14)</f>
        <v>16</v>
      </c>
      <c r="B37" s="1540" t="str">
        <f>IF('Names And Totals'!B14="","",'Names And Totals'!B14)</f>
        <v>Grace Ehlinger</v>
      </c>
      <c r="C37" s="861" t="str">
        <f>IF('Names And Totals'!B14="","",'Names And Totals'!E14)</f>
        <v>Female</v>
      </c>
      <c r="D37" s="1414" t="str">
        <f>IF(B37="","",IF(AB37="DQ","DQ",IF(AB37="TO","TO",IF(AB37="NV","NV",IF(AB37="","",RANK(AB37,$AB$12:$AB$507,0))))))</f>
        <v/>
      </c>
      <c r="E37" s="861" t="str">
        <f>IF(AC37="","",IF(AE37="DQ","DQ",IF(AC37="TO","TO",IF(Z37="","",RANK(AC37,$AC$12:$AC$507,0)))))</f>
        <v/>
      </c>
      <c r="F37" s="861" t="str">
        <f>IF(AD37="","",IF(AE37="DQ","DQ",IF(AD37="TO","TO",IF(Z37="","",RANK(AD37,$AD$12:$AD$507,0)))))</f>
        <v/>
      </c>
      <c r="G37" s="47" t="s">
        <v>7</v>
      </c>
      <c r="H37" s="248"/>
      <c r="I37" s="243"/>
      <c r="J37" s="240"/>
      <c r="K37" s="244"/>
      <c r="L37" s="193" t="str">
        <f>IF(B37="","",IF(I37="TO","TO",IF(I37+J37+K37=0,"",(I37*60+J37+K37/100)+H37)))</f>
        <v/>
      </c>
      <c r="M37" s="60">
        <f>IF(B37="","",MAX(L37:L41)-MIN(L37:L41))</f>
        <v>0</v>
      </c>
      <c r="N37" s="60" t="str">
        <f>IF(L37="","",ABS(L37-M38))</f>
        <v/>
      </c>
      <c r="O37" s="151" t="str">
        <f>IF(N37="","",RANK(N37,N37:N41))</f>
        <v/>
      </c>
      <c r="P37" s="60" t="str">
        <f>IF(L37="","",IF(O37=1,"",L37))</f>
        <v/>
      </c>
      <c r="Q37" s="62">
        <f>IF(B37="","",MAX(P37:P41)-MIN(P37:P41))</f>
        <v>0</v>
      </c>
      <c r="R37" s="62" t="str">
        <f>IF(P37="","",ABS(P37-Q38))</f>
        <v/>
      </c>
      <c r="S37" s="152" t="str">
        <f>IF(R37="","",RANK(R37,R37:R41))</f>
        <v/>
      </c>
      <c r="T37" s="62" t="str">
        <f>IF(R37="","",IF(S37=1,"",L37))</f>
        <v/>
      </c>
      <c r="U37" s="63">
        <f>IF(B37="","",MAX(T37:T41)-MIN(T37:T41))</f>
        <v>0</v>
      </c>
      <c r="V37" s="63" t="str">
        <f>IF(T37="","",ABS(T37-U38))</f>
        <v/>
      </c>
      <c r="W37" s="153" t="str">
        <f>IF(V37="","",RANK(V37,V37:V41))</f>
        <v/>
      </c>
      <c r="X37" s="63" t="str">
        <f>IF(W37="","",IF(W37=1,"",T37))</f>
        <v/>
      </c>
      <c r="Y37" s="64">
        <f>IF(B37="","",MAX(X37:X41)-MIN(X37:X41))</f>
        <v>0</v>
      </c>
      <c r="Z37" s="154" t="str">
        <f>IF(B37="","",L37)</f>
        <v/>
      </c>
      <c r="AA37" s="805" t="str">
        <f>IF(B37="","",IF(AE37="DQ","DQ",IF(L37="TO","TO",IF(L37="","",IF(L38="",Z37,IF(L39="",Z38,IF(L40="",Z39,IF(L41="",Z40,Z41))))))))</f>
        <v/>
      </c>
      <c r="AB37" s="1505" t="str">
        <f>IF(B37="","",IF(AE37="DQ","DQ",IF(AA37="TO","TO",IF(AA37="","",IF(AA37="NV","NV",IF((20-(AA37-$AB$3))&gt;0,(20-(AA37-$AB$3)),0))))))</f>
        <v/>
      </c>
      <c r="AC37" s="805" t="str">
        <f>IF(B37="","",IF(AB37="","",IF(C37="Female","",AB37)))</f>
        <v/>
      </c>
      <c r="AD37" s="805" t="str">
        <f>IF(B37="","",IF(AB37="","",IF(C37="Male","",AB37)))</f>
        <v/>
      </c>
      <c r="AE37" s="847"/>
    </row>
    <row r="38" spans="1:31" x14ac:dyDescent="0.2">
      <c r="A38" s="868"/>
      <c r="B38" s="874"/>
      <c r="C38" s="862"/>
      <c r="D38" s="1415"/>
      <c r="E38" s="862"/>
      <c r="F38" s="862"/>
      <c r="G38" s="16" t="s">
        <v>4</v>
      </c>
      <c r="H38" s="98" t="str">
        <f>IF(I38&lt;&gt;"",H37,"")</f>
        <v/>
      </c>
      <c r="I38" s="210"/>
      <c r="J38" s="211"/>
      <c r="K38" s="231"/>
      <c r="L38" s="171" t="str">
        <f>IF(B37="","",IF(I37="TO","TO",IF(I38+J38+K38=0,"",(I38*60+J38+K38/100)+H38)))</f>
        <v/>
      </c>
      <c r="M38" s="52" t="e">
        <f>IF(B37="","",AVERAGE(L37:L41))</f>
        <v>#DIV/0!</v>
      </c>
      <c r="N38" s="52" t="str">
        <f>IF(L38="","",ABS(L38-M38))</f>
        <v/>
      </c>
      <c r="O38" s="156" t="str">
        <f>IF(N38="","",RANK(N38,N37:N41))</f>
        <v/>
      </c>
      <c r="P38" s="157" t="str">
        <f t="shared" ref="P38:P41" si="15">IF(L38="","",IF(O38=1,"",L38))</f>
        <v/>
      </c>
      <c r="Q38" s="53" t="e">
        <f>IF(B37="","",AVERAGE(P37:P41))</f>
        <v>#DIV/0!</v>
      </c>
      <c r="R38" s="53" t="str">
        <f>IF(P38="","",ABS(P38-Q38))</f>
        <v/>
      </c>
      <c r="S38" s="158" t="str">
        <f>IF(R38="","",RANK(R38,R37:R41))</f>
        <v/>
      </c>
      <c r="T38" s="159" t="str">
        <f t="shared" ref="T38:T41" si="16">IF(R38="","",IF(S38=1,"",L38))</f>
        <v/>
      </c>
      <c r="U38" s="54" t="e">
        <f>IF(B37="","",AVERAGE(T37:T41))</f>
        <v>#DIV/0!</v>
      </c>
      <c r="V38" s="54" t="str">
        <f>IF(T38="","",ABS(T38-U38))</f>
        <v/>
      </c>
      <c r="W38" s="160" t="str">
        <f>IF(V38="","",RANK(V38,V37:V41))</f>
        <v/>
      </c>
      <c r="X38" s="161" t="str">
        <f t="shared" ref="X38:X41" si="17">IF(W38="","",IF(W38=1,"",T38))</f>
        <v/>
      </c>
      <c r="Y38" s="55" t="e">
        <f>IF(B37="","",AVERAGE(X37:X41))</f>
        <v>#DIV/0!</v>
      </c>
      <c r="Z38" s="162" t="e">
        <f>IF(B37="","",IF(M37&lt;0.5,M38,"NV"))</f>
        <v>#DIV/0!</v>
      </c>
      <c r="AA38" s="806"/>
      <c r="AB38" s="1506"/>
      <c r="AC38" s="806"/>
      <c r="AD38" s="806"/>
      <c r="AE38" s="847"/>
    </row>
    <row r="39" spans="1:31" x14ac:dyDescent="0.2">
      <c r="A39" s="868"/>
      <c r="B39" s="874"/>
      <c r="C39" s="862"/>
      <c r="D39" s="1415"/>
      <c r="E39" s="862"/>
      <c r="F39" s="862"/>
      <c r="G39" s="16" t="s">
        <v>8</v>
      </c>
      <c r="H39" s="98" t="str">
        <f>IF(I39&lt;&gt;"",H37,"")</f>
        <v/>
      </c>
      <c r="I39" s="210"/>
      <c r="J39" s="211"/>
      <c r="K39" s="231"/>
      <c r="L39" s="171" t="str">
        <f>IF(B37="","",IF(I37="TO","TO",IF(I39+J39+K39=0,"",(I39*60+J39+K39/100)+H39)))</f>
        <v/>
      </c>
      <c r="M39" s="52"/>
      <c r="N39" s="52" t="str">
        <f>IF(L39="","",ABS(L39-M38))</f>
        <v/>
      </c>
      <c r="O39" s="156" t="str">
        <f>IF(N39="","",RANK(N39,N37:N41))</f>
        <v/>
      </c>
      <c r="P39" s="157" t="str">
        <f t="shared" si="15"/>
        <v/>
      </c>
      <c r="Q39" s="53"/>
      <c r="R39" s="53" t="str">
        <f>IF(P39="","",ABS(P39-Q38))</f>
        <v/>
      </c>
      <c r="S39" s="158" t="str">
        <f>IF(R39="","",RANK(R39,R37:R41))</f>
        <v/>
      </c>
      <c r="T39" s="159" t="str">
        <f t="shared" si="16"/>
        <v/>
      </c>
      <c r="U39" s="54"/>
      <c r="V39" s="54" t="str">
        <f>IF(T39="","",ABS(T39-U38))</f>
        <v/>
      </c>
      <c r="W39" s="160" t="str">
        <f>IF(V39="","",RANK(V39,V37:V41))</f>
        <v/>
      </c>
      <c r="X39" s="161" t="str">
        <f t="shared" si="17"/>
        <v/>
      </c>
      <c r="Y39" s="55"/>
      <c r="Z39" s="162" t="e">
        <f>IF(B37="","",IF(M37&lt;0.5,M38,IF(Q37&lt;0.5,Q38,"NV")))</f>
        <v>#DIV/0!</v>
      </c>
      <c r="AA39" s="806"/>
      <c r="AB39" s="1506"/>
      <c r="AC39" s="806"/>
      <c r="AD39" s="806"/>
      <c r="AE39" s="847"/>
    </row>
    <row r="40" spans="1:31" x14ac:dyDescent="0.2">
      <c r="A40" s="868"/>
      <c r="B40" s="874"/>
      <c r="C40" s="862"/>
      <c r="D40" s="1415"/>
      <c r="E40" s="862"/>
      <c r="F40" s="862"/>
      <c r="G40" s="16" t="s">
        <v>5</v>
      </c>
      <c r="H40" s="98" t="str">
        <f>IF(I40&lt;&gt;"",H37,"")</f>
        <v/>
      </c>
      <c r="I40" s="210"/>
      <c r="J40" s="211"/>
      <c r="K40" s="231"/>
      <c r="L40" s="171" t="str">
        <f>IF(B37="","",IF(I37="TO","TO",IF(I40+J40+K40=0,"",(I40*60+J40+K40/100)+H40)))</f>
        <v/>
      </c>
      <c r="M40" s="52"/>
      <c r="N40" s="52" t="str">
        <f>IF(L40="","",ABS(L40-M38))</f>
        <v/>
      </c>
      <c r="O40" s="156" t="str">
        <f>IF(N40="","",RANK(N40,N37:N41))</f>
        <v/>
      </c>
      <c r="P40" s="157" t="str">
        <f t="shared" si="15"/>
        <v/>
      </c>
      <c r="Q40" s="53"/>
      <c r="R40" s="53" t="str">
        <f>IF(P40="","",ABS(P40-Q38))</f>
        <v/>
      </c>
      <c r="S40" s="158" t="str">
        <f>IF(R40="","",RANK(R40,R37:R41))</f>
        <v/>
      </c>
      <c r="T40" s="159" t="str">
        <f t="shared" si="16"/>
        <v/>
      </c>
      <c r="U40" s="54"/>
      <c r="V40" s="54" t="str">
        <f>IF(T40="","",ABS(T40-U38))</f>
        <v/>
      </c>
      <c r="W40" s="160" t="str">
        <f>IF(V40="","",RANK(V40,V37:V41))</f>
        <v/>
      </c>
      <c r="X40" s="161" t="str">
        <f t="shared" si="17"/>
        <v/>
      </c>
      <c r="Y40" s="55"/>
      <c r="Z40" s="162" t="e">
        <f>IF(B37="","",IF(Q37=0,M38,IF(Q37&lt;0.5,Q38,IF(U37&lt;0.5,U38,"NV"))))</f>
        <v>#DIV/0!</v>
      </c>
      <c r="AA40" s="806"/>
      <c r="AB40" s="1506"/>
      <c r="AC40" s="806"/>
      <c r="AD40" s="806"/>
      <c r="AE40" s="847"/>
    </row>
    <row r="41" spans="1:31" ht="16" thickBot="1" x14ac:dyDescent="0.25">
      <c r="A41" s="1539"/>
      <c r="B41" s="1541"/>
      <c r="C41" s="863"/>
      <c r="D41" s="1416"/>
      <c r="E41" s="863"/>
      <c r="F41" s="863"/>
      <c r="G41" s="46" t="s">
        <v>6</v>
      </c>
      <c r="H41" s="172" t="str">
        <f>IF(I41&lt;&gt;"",H37,"")</f>
        <v/>
      </c>
      <c r="I41" s="245"/>
      <c r="J41" s="246"/>
      <c r="K41" s="247"/>
      <c r="L41" s="194" t="str">
        <f>IF(B37="","",IF(I37="TO","TO",IF(I41+J41+K41=0,"",(I41*60+J41+K41/100)+H41)))</f>
        <v/>
      </c>
      <c r="M41" s="56"/>
      <c r="N41" s="56" t="str">
        <f>IF(L41="","",ABS(L41-M38))</f>
        <v/>
      </c>
      <c r="O41" s="164" t="str">
        <f>IF(N41="","",RANK(N41,N37:N41))</f>
        <v/>
      </c>
      <c r="P41" s="165" t="str">
        <f t="shared" si="15"/>
        <v/>
      </c>
      <c r="Q41" s="57"/>
      <c r="R41" s="57" t="str">
        <f>IF(P41="","",ABS(P41-Q38))</f>
        <v/>
      </c>
      <c r="S41" s="166" t="str">
        <f>IF(R41="","",RANK(R41,R37:R41))</f>
        <v/>
      </c>
      <c r="T41" s="167" t="str">
        <f t="shared" si="16"/>
        <v/>
      </c>
      <c r="U41" s="58"/>
      <c r="V41" s="58" t="str">
        <f>IF(T41="","",ABS(T41-U38))</f>
        <v/>
      </c>
      <c r="W41" s="168" t="str">
        <f>IF(V41="","",RANK(V41,V37:V41))</f>
        <v/>
      </c>
      <c r="X41" s="169" t="str">
        <f t="shared" si="17"/>
        <v/>
      </c>
      <c r="Y41" s="59"/>
      <c r="Z41" s="170" t="e">
        <f>IF(B37="","",IF(U37&lt;0.5,TRIMMEAN(L37:L41,0.4),IF(Y37&lt;0.5,Y38,"NV")))</f>
        <v>#NUM!</v>
      </c>
      <c r="AA41" s="807"/>
      <c r="AB41" s="1507"/>
      <c r="AC41" s="807"/>
      <c r="AD41" s="807"/>
      <c r="AE41" s="847"/>
    </row>
    <row r="42" spans="1:31" x14ac:dyDescent="0.2">
      <c r="A42" s="1241">
        <f>IF('Names And Totals'!A15="","",'Names And Totals'!A15)</f>
        <v>18</v>
      </c>
      <c r="B42" s="1537" t="str">
        <f>IF('Names And Totals'!B15="","",'Names And Totals'!B15)</f>
        <v>Edward Fermoso</v>
      </c>
      <c r="C42" s="883" t="str">
        <f>IF('Names And Totals'!B15="","",'Names And Totals'!E15)</f>
        <v>Male</v>
      </c>
      <c r="D42" s="1431" t="str">
        <f>IF(B42="","",IF(AB42="DQ","DQ",IF(AB42="TO","TO",IF(AB42="NV","NV",IF(AB42="","",RANK(AB42,$AB$12:$AB$507,0))))))</f>
        <v/>
      </c>
      <c r="E42" s="883" t="str">
        <f>IF(AC42="","",IF(AE42="DQ","DQ",IF(AC42="TO","TO",IF(Z42="","",RANK(AC42,$AC$12:$AC$507,0)))))</f>
        <v/>
      </c>
      <c r="F42" s="883" t="str">
        <f>IF(AD42="","",IF(AE42="DQ","DQ",IF(AD42="TO","TO",IF(Z42="","",RANK(AD42,$AD$12:$AD$507,0)))))</f>
        <v/>
      </c>
      <c r="G42" s="18" t="s">
        <v>7</v>
      </c>
      <c r="H42" s="249"/>
      <c r="I42" s="235"/>
      <c r="J42" s="241"/>
      <c r="K42" s="236"/>
      <c r="L42" s="150" t="str">
        <f>IF(B42="","",IF(I42="TO","TO",IF(I42+J42+K42=0,"",(I42*60+J42+K42/100)+H42)))</f>
        <v/>
      </c>
      <c r="M42" s="60">
        <f>IF(B42="","",MAX(L42:L46)-MIN(L42:L46))</f>
        <v>0</v>
      </c>
      <c r="N42" s="60" t="str">
        <f>IF(L42="","",ABS(L42-M43))</f>
        <v/>
      </c>
      <c r="O42" s="151" t="str">
        <f>IF(N42="","",RANK(N42,N42:N46))</f>
        <v/>
      </c>
      <c r="P42" s="60" t="str">
        <f>IF(L42="","",IF(O42=1,"",L42))</f>
        <v/>
      </c>
      <c r="Q42" s="62">
        <f>IF(B42="","",MAX(P42:P46)-MIN(P42:P46))</f>
        <v>0</v>
      </c>
      <c r="R42" s="62" t="str">
        <f>IF(P42="","",ABS(P42-Q43))</f>
        <v/>
      </c>
      <c r="S42" s="152" t="str">
        <f>IF(R42="","",RANK(R42,R42:R46))</f>
        <v/>
      </c>
      <c r="T42" s="62" t="str">
        <f>IF(R42="","",IF(S42=1,"",L42))</f>
        <v/>
      </c>
      <c r="U42" s="63">
        <f>IF(B42="","",MAX(T42:T46)-MIN(T42:T46))</f>
        <v>0</v>
      </c>
      <c r="V42" s="63" t="str">
        <f>IF(T42="","",ABS(T42-U43))</f>
        <v/>
      </c>
      <c r="W42" s="153" t="str">
        <f>IF(V42="","",RANK(V42,V42:V46))</f>
        <v/>
      </c>
      <c r="X42" s="63" t="str">
        <f>IF(W42="","",IF(W42=1,"",T42))</f>
        <v/>
      </c>
      <c r="Y42" s="64">
        <f>IF(B42="","",MAX(X42:X46)-MIN(X42:X46))</f>
        <v>0</v>
      </c>
      <c r="Z42" s="154" t="str">
        <f>IF(B42="","",L42)</f>
        <v/>
      </c>
      <c r="AA42" s="802" t="str">
        <f>IF(B42="","",IF(AE42="DQ","DQ",IF(L42="TO","TO",IF(L42="","",IF(L43="",Z42,IF(L44="",Z43,IF(L45="",Z44,IF(L46="",Z45,Z46))))))))</f>
        <v/>
      </c>
      <c r="AB42" s="1499" t="str">
        <f>IF(B42="","",IF(AE42="DQ","DQ",IF(AA42="TO","TO",IF(AA42="","",IF(AA42="NV","NV",IF((20-(AA42-$AB$3))&gt;0,(20-(AA42-$AB$3)),0))))))</f>
        <v/>
      </c>
      <c r="AC42" s="802" t="str">
        <f>IF(B42="","",IF(AB42="","",IF(C42="Female","",AB42)))</f>
        <v/>
      </c>
      <c r="AD42" s="802" t="str">
        <f>IF(B42="","",IF(AB42="","",IF(C42="Male","",AB42)))</f>
        <v/>
      </c>
      <c r="AE42" s="1018"/>
    </row>
    <row r="43" spans="1:31" x14ac:dyDescent="0.2">
      <c r="A43" s="871"/>
      <c r="B43" s="865"/>
      <c r="C43" s="884"/>
      <c r="D43" s="859"/>
      <c r="E43" s="884"/>
      <c r="F43" s="884"/>
      <c r="G43" s="13" t="s">
        <v>4</v>
      </c>
      <c r="H43" s="99" t="str">
        <f>IF(I43&lt;&gt;"",H42,"")</f>
        <v/>
      </c>
      <c r="I43" s="208"/>
      <c r="J43" s="209"/>
      <c r="K43" s="227"/>
      <c r="L43" s="155" t="str">
        <f>IF(B42="","",IF(I42="TO","TO",IF(I43+J43+K43=0,"",(I43*60+J43+K43/100)+H43)))</f>
        <v/>
      </c>
      <c r="M43" s="52" t="e">
        <f>IF(B42="","",AVERAGE(L42:L46))</f>
        <v>#DIV/0!</v>
      </c>
      <c r="N43" s="52" t="str">
        <f>IF(L43="","",ABS(L43-M43))</f>
        <v/>
      </c>
      <c r="O43" s="156" t="str">
        <f>IF(N43="","",RANK(N43,N42:N46))</f>
        <v/>
      </c>
      <c r="P43" s="157" t="str">
        <f t="shared" ref="P43:P46" si="18">IF(L43="","",IF(O43=1,"",L43))</f>
        <v/>
      </c>
      <c r="Q43" s="53" t="e">
        <f>IF(B42="","",AVERAGE(P42:P46))</f>
        <v>#DIV/0!</v>
      </c>
      <c r="R43" s="53" t="str">
        <f>IF(P43="","",ABS(P43-Q43))</f>
        <v/>
      </c>
      <c r="S43" s="158" t="str">
        <f>IF(R43="","",RANK(R43,R42:R46))</f>
        <v/>
      </c>
      <c r="T43" s="159" t="str">
        <f t="shared" ref="T43:T46" si="19">IF(R43="","",IF(S43=1,"",L43))</f>
        <v/>
      </c>
      <c r="U43" s="54" t="e">
        <f>IF(B42="","",AVERAGE(T42:T46))</f>
        <v>#DIV/0!</v>
      </c>
      <c r="V43" s="54" t="str">
        <f>IF(T43="","",ABS(T43-U43))</f>
        <v/>
      </c>
      <c r="W43" s="160" t="str">
        <f>IF(V43="","",RANK(V43,V42:V46))</f>
        <v/>
      </c>
      <c r="X43" s="161" t="str">
        <f t="shared" ref="X43:X46" si="20">IF(W43="","",IF(W43=1,"",T43))</f>
        <v/>
      </c>
      <c r="Y43" s="55" t="e">
        <f>IF(B42="","",AVERAGE(X42:X46))</f>
        <v>#DIV/0!</v>
      </c>
      <c r="Z43" s="162" t="e">
        <f>IF(B42="","",IF(M42&lt;0.5,M43,"NV"))</f>
        <v>#DIV/0!</v>
      </c>
      <c r="AA43" s="803"/>
      <c r="AB43" s="1500"/>
      <c r="AC43" s="803"/>
      <c r="AD43" s="803"/>
      <c r="AE43" s="1019"/>
    </row>
    <row r="44" spans="1:31" x14ac:dyDescent="0.2">
      <c r="A44" s="871"/>
      <c r="B44" s="865"/>
      <c r="C44" s="884"/>
      <c r="D44" s="859"/>
      <c r="E44" s="884"/>
      <c r="F44" s="884"/>
      <c r="G44" s="13" t="s">
        <v>8</v>
      </c>
      <c r="H44" s="99" t="str">
        <f>IF(I44&lt;&gt;"",H42,"")</f>
        <v/>
      </c>
      <c r="I44" s="208"/>
      <c r="J44" s="209"/>
      <c r="K44" s="227"/>
      <c r="L44" s="155" t="str">
        <f>IF(B42="","",IF(I42="TO","TO",IF(I44+J44+K44=0,"",(I44*60+J44+K44/100)+H44)))</f>
        <v/>
      </c>
      <c r="M44" s="52"/>
      <c r="N44" s="52" t="str">
        <f>IF(L44="","",ABS(L44-M43))</f>
        <v/>
      </c>
      <c r="O44" s="156" t="str">
        <f>IF(N44="","",RANK(N44,N42:N46))</f>
        <v/>
      </c>
      <c r="P44" s="157" t="str">
        <f t="shared" si="18"/>
        <v/>
      </c>
      <c r="Q44" s="53"/>
      <c r="R44" s="53" t="str">
        <f>IF(P44="","",ABS(P44-Q43))</f>
        <v/>
      </c>
      <c r="S44" s="158" t="str">
        <f>IF(R44="","",RANK(R44,R42:R46))</f>
        <v/>
      </c>
      <c r="T44" s="159" t="str">
        <f t="shared" si="19"/>
        <v/>
      </c>
      <c r="U44" s="54"/>
      <c r="V44" s="54" t="str">
        <f>IF(T44="","",ABS(T44-U43))</f>
        <v/>
      </c>
      <c r="W44" s="160" t="str">
        <f>IF(V44="","",RANK(V44,V42:V46))</f>
        <v/>
      </c>
      <c r="X44" s="161" t="str">
        <f t="shared" si="20"/>
        <v/>
      </c>
      <c r="Y44" s="55"/>
      <c r="Z44" s="162" t="e">
        <f>IF(B42="","",IF(M42&lt;0.5,M43,IF(Q42&lt;0.5,Q43,"NV")))</f>
        <v>#DIV/0!</v>
      </c>
      <c r="AA44" s="803"/>
      <c r="AB44" s="1500"/>
      <c r="AC44" s="803"/>
      <c r="AD44" s="803"/>
      <c r="AE44" s="1019"/>
    </row>
    <row r="45" spans="1:31" x14ac:dyDescent="0.2">
      <c r="A45" s="871"/>
      <c r="B45" s="865"/>
      <c r="C45" s="884"/>
      <c r="D45" s="859"/>
      <c r="E45" s="884"/>
      <c r="F45" s="884"/>
      <c r="G45" s="13" t="s">
        <v>5</v>
      </c>
      <c r="H45" s="99" t="str">
        <f>IF(I45&lt;&gt;"",H42,"")</f>
        <v/>
      </c>
      <c r="I45" s="208"/>
      <c r="J45" s="209"/>
      <c r="K45" s="227"/>
      <c r="L45" s="155" t="str">
        <f>IF(B42="","",IF(I42="TO","TO",IF(I45+J45+K45=0,"",(I45*60+J45+K45/100)+H45)))</f>
        <v/>
      </c>
      <c r="M45" s="52"/>
      <c r="N45" s="52" t="str">
        <f>IF(L45="","",ABS(L45-M43))</f>
        <v/>
      </c>
      <c r="O45" s="156" t="str">
        <f>IF(N45="","",RANK(N45,N42:N46))</f>
        <v/>
      </c>
      <c r="P45" s="157" t="str">
        <f t="shared" si="18"/>
        <v/>
      </c>
      <c r="Q45" s="53"/>
      <c r="R45" s="53" t="str">
        <f>IF(P45="","",ABS(P45-Q43))</f>
        <v/>
      </c>
      <c r="S45" s="158" t="str">
        <f>IF(R45="","",RANK(R45,R42:R46))</f>
        <v/>
      </c>
      <c r="T45" s="159" t="str">
        <f t="shared" si="19"/>
        <v/>
      </c>
      <c r="U45" s="54"/>
      <c r="V45" s="54" t="str">
        <f>IF(T45="","",ABS(T45-U43))</f>
        <v/>
      </c>
      <c r="W45" s="160" t="str">
        <f>IF(V45="","",RANK(V45,V42:V46))</f>
        <v/>
      </c>
      <c r="X45" s="161" t="str">
        <f t="shared" si="20"/>
        <v/>
      </c>
      <c r="Y45" s="55"/>
      <c r="Z45" s="162" t="e">
        <f>IF(B42="","",IF(Q42=0,M43,IF(Q42&lt;0.5,Q43,IF(U42&lt;0.5,U43,"NV"))))</f>
        <v>#DIV/0!</v>
      </c>
      <c r="AA45" s="803"/>
      <c r="AB45" s="1500"/>
      <c r="AC45" s="803"/>
      <c r="AD45" s="803"/>
      <c r="AE45" s="1019"/>
    </row>
    <row r="46" spans="1:31" ht="16" thickBot="1" x14ac:dyDescent="0.25">
      <c r="A46" s="879"/>
      <c r="B46" s="901"/>
      <c r="C46" s="885"/>
      <c r="D46" s="1419"/>
      <c r="E46" s="885"/>
      <c r="F46" s="885"/>
      <c r="G46" s="19" t="s">
        <v>6</v>
      </c>
      <c r="H46" s="100" t="str">
        <f>IF(I46&lt;&gt;"",H42,"")</f>
        <v/>
      </c>
      <c r="I46" s="212"/>
      <c r="J46" s="213"/>
      <c r="K46" s="242"/>
      <c r="L46" s="163" t="str">
        <f>IF(B42="","",IF(I42="TO","TO",IF(I46+J46+K46=0,"",(I46*60+J46+K46/100)+H46)))</f>
        <v/>
      </c>
      <c r="M46" s="56"/>
      <c r="N46" s="56" t="str">
        <f>IF(L46="","",ABS(L46-M43))</f>
        <v/>
      </c>
      <c r="O46" s="164" t="str">
        <f>IF(N46="","",RANK(N46,N42:N46))</f>
        <v/>
      </c>
      <c r="P46" s="165" t="str">
        <f t="shared" si="18"/>
        <v/>
      </c>
      <c r="Q46" s="57"/>
      <c r="R46" s="57" t="str">
        <f>IF(P46="","",ABS(P46-Q43))</f>
        <v/>
      </c>
      <c r="S46" s="166" t="str">
        <f>IF(R46="","",RANK(R46,R42:R46))</f>
        <v/>
      </c>
      <c r="T46" s="167" t="str">
        <f t="shared" si="19"/>
        <v/>
      </c>
      <c r="U46" s="58"/>
      <c r="V46" s="58" t="str">
        <f>IF(T46="","",ABS(T46-U43))</f>
        <v/>
      </c>
      <c r="W46" s="168" t="str">
        <f>IF(V46="","",RANK(V46,V42:V46))</f>
        <v/>
      </c>
      <c r="X46" s="169" t="str">
        <f t="shared" si="20"/>
        <v/>
      </c>
      <c r="Y46" s="59"/>
      <c r="Z46" s="170" t="e">
        <f>IF(B42="","",IF(U42&lt;0.5,TRIMMEAN(L42:L46,0.4),IF(Y42&lt;0.5,Y43,"NV")))</f>
        <v>#NUM!</v>
      </c>
      <c r="AA46" s="804"/>
      <c r="AB46" s="1501"/>
      <c r="AC46" s="804"/>
      <c r="AD46" s="804"/>
      <c r="AE46" s="1020"/>
    </row>
    <row r="47" spans="1:31" x14ac:dyDescent="0.2">
      <c r="A47" s="1538">
        <f>IF('Names And Totals'!A16="","",'Names And Totals'!A16)</f>
        <v>8</v>
      </c>
      <c r="B47" s="1540" t="str">
        <f>IF('Names And Totals'!B16="","",'Names And Totals'!B16)</f>
        <v>Katie Fleming</v>
      </c>
      <c r="C47" s="861" t="str">
        <f>IF('Names And Totals'!B16="","",'Names And Totals'!E16)</f>
        <v>Female</v>
      </c>
      <c r="D47" s="1414" t="str">
        <f>IF(B47="","",IF(AB47="DQ","DQ",IF(AB47="TO","TO",IF(AB47="NV","NV",IF(AB47="","",RANK(AB47,$AB$12:$AB$507,0))))))</f>
        <v/>
      </c>
      <c r="E47" s="861" t="str">
        <f>IF(AC47="","",IF(AE47="DQ","DQ",IF(AC47="TO","TO",IF(Z47="","",RANK(AC47,$AC$12:$AC$507,0)))))</f>
        <v/>
      </c>
      <c r="F47" s="861" t="str">
        <f>IF(AD47="","",IF(AE47="DQ","DQ",IF(AD47="TO","TO",IF(Z47="","",RANK(AD47,$AD$12:$AD$507,0)))))</f>
        <v/>
      </c>
      <c r="G47" s="15" t="s">
        <v>7</v>
      </c>
      <c r="H47" s="295"/>
      <c r="I47" s="228"/>
      <c r="J47" s="229"/>
      <c r="K47" s="230"/>
      <c r="L47" s="193" t="str">
        <f>IF(B47="","",IF(I47="TO","TO",IF(I47+J47+K47=0,"",(I47*60+J47+K47/100)+H47)))</f>
        <v/>
      </c>
      <c r="M47" s="60">
        <f>IF(B47="","",MAX(L47:L51)-MIN(L47:L51))</f>
        <v>0</v>
      </c>
      <c r="N47" s="60" t="str">
        <f>IF(L47="","",ABS(L47-M48))</f>
        <v/>
      </c>
      <c r="O47" s="151" t="str">
        <f>IF(N47="","",RANK(N47,N47:N51))</f>
        <v/>
      </c>
      <c r="P47" s="60" t="str">
        <f>IF(L47="","",IF(O47=1,"",L47))</f>
        <v/>
      </c>
      <c r="Q47" s="62">
        <f>IF(B47="","",MAX(P47:P51)-MIN(P47:P51))</f>
        <v>0</v>
      </c>
      <c r="R47" s="62" t="str">
        <f>IF(P47="","",ABS(P47-Q48))</f>
        <v/>
      </c>
      <c r="S47" s="152" t="str">
        <f>IF(R47="","",RANK(R47,R47:R51))</f>
        <v/>
      </c>
      <c r="T47" s="62" t="str">
        <f>IF(R47="","",IF(S47=1,"",L47))</f>
        <v/>
      </c>
      <c r="U47" s="63">
        <f>IF(B47="","",MAX(T47:T51)-MIN(T47:T51))</f>
        <v>0</v>
      </c>
      <c r="V47" s="63" t="str">
        <f>IF(T47="","",ABS(T47-U48))</f>
        <v/>
      </c>
      <c r="W47" s="153" t="str">
        <f>IF(V47="","",RANK(V47,V47:V51))</f>
        <v/>
      </c>
      <c r="X47" s="63" t="str">
        <f>IF(W47="","",IF(W47=1,"",T47))</f>
        <v/>
      </c>
      <c r="Y47" s="64">
        <f>IF(B47="","",MAX(X47:X51)-MIN(X47:X51))</f>
        <v>0</v>
      </c>
      <c r="Z47" s="154" t="str">
        <f>IF(B47="","",L47)</f>
        <v/>
      </c>
      <c r="AA47" s="805" t="str">
        <f>IF(B47="","",IF(AE47="DQ","DQ",IF(L47="TO","TO",IF(L47="","",IF(L48="",Z47,IF(L49="",Z48,IF(L50="",Z49,IF(L51="",Z50,Z51))))))))</f>
        <v/>
      </c>
      <c r="AB47" s="1505" t="str">
        <f>IF(B47="","",IF(AE47="DQ","DQ",IF(AA47="TO","TO",IF(AA47="","",IF(AA47="NV","NV",IF((20-(AA47-$AB$3))&gt;0,(20-(AA47-$AB$3)),0))))))</f>
        <v/>
      </c>
      <c r="AC47" s="805" t="str">
        <f>IF(B47="","",IF(AB47="","",IF(C47="Female","",AB47)))</f>
        <v/>
      </c>
      <c r="AD47" s="805" t="str">
        <f>IF(B47="","",IF(AB47="","",IF(C47="Male","",AB47)))</f>
        <v/>
      </c>
      <c r="AE47" s="847"/>
    </row>
    <row r="48" spans="1:31" x14ac:dyDescent="0.2">
      <c r="A48" s="868"/>
      <c r="B48" s="874"/>
      <c r="C48" s="862"/>
      <c r="D48" s="1415"/>
      <c r="E48" s="862"/>
      <c r="F48" s="862"/>
      <c r="G48" s="16" t="s">
        <v>4</v>
      </c>
      <c r="H48" s="98" t="str">
        <f>IF(I48&lt;&gt;"",$H$27,"")</f>
        <v/>
      </c>
      <c r="I48" s="210"/>
      <c r="J48" s="211"/>
      <c r="K48" s="231"/>
      <c r="L48" s="171" t="str">
        <f>IF(B47="","",IF(I47="TO","TO",IF(I48+J48+K48=0,"",(I48*60+J48+K48/100)+H48)))</f>
        <v/>
      </c>
      <c r="M48" s="52" t="e">
        <f>IF(B47="","",AVERAGE(L47:L51))</f>
        <v>#DIV/0!</v>
      </c>
      <c r="N48" s="52" t="str">
        <f>IF(L48="","",ABS(L48-M48))</f>
        <v/>
      </c>
      <c r="O48" s="156" t="str">
        <f>IF(N48="","",RANK(N48,N47:N51))</f>
        <v/>
      </c>
      <c r="P48" s="157" t="str">
        <f t="shared" ref="P48:P51" si="21">IF(L48="","",IF(O48=1,"",L48))</f>
        <v/>
      </c>
      <c r="Q48" s="53" t="e">
        <f>IF(B47="","",AVERAGE(P47:P51))</f>
        <v>#DIV/0!</v>
      </c>
      <c r="R48" s="53" t="str">
        <f>IF(P48="","",ABS(P48-Q48))</f>
        <v/>
      </c>
      <c r="S48" s="158" t="str">
        <f>IF(R48="","",RANK(R48,R47:R51))</f>
        <v/>
      </c>
      <c r="T48" s="159" t="str">
        <f t="shared" ref="T48:T51" si="22">IF(R48="","",IF(S48=1,"",L48))</f>
        <v/>
      </c>
      <c r="U48" s="54" t="e">
        <f>IF(B47="","",AVERAGE(T47:T51))</f>
        <v>#DIV/0!</v>
      </c>
      <c r="V48" s="54" t="str">
        <f>IF(T48="","",ABS(T48-U48))</f>
        <v/>
      </c>
      <c r="W48" s="160" t="str">
        <f>IF(V48="","",RANK(V48,V47:V51))</f>
        <v/>
      </c>
      <c r="X48" s="161" t="str">
        <f t="shared" ref="X48:X51" si="23">IF(W48="","",IF(W48=1,"",T48))</f>
        <v/>
      </c>
      <c r="Y48" s="55" t="e">
        <f>IF(B47="","",AVERAGE(X47:X51))</f>
        <v>#DIV/0!</v>
      </c>
      <c r="Z48" s="162" t="e">
        <f>IF(B47="","",IF(M47&lt;0.5,M48,"NV"))</f>
        <v>#DIV/0!</v>
      </c>
      <c r="AA48" s="806"/>
      <c r="AB48" s="1506"/>
      <c r="AC48" s="806"/>
      <c r="AD48" s="806"/>
      <c r="AE48" s="847"/>
    </row>
    <row r="49" spans="1:31" x14ac:dyDescent="0.2">
      <c r="A49" s="868"/>
      <c r="B49" s="874"/>
      <c r="C49" s="862"/>
      <c r="D49" s="1415"/>
      <c r="E49" s="862"/>
      <c r="F49" s="862"/>
      <c r="G49" s="16" t="s">
        <v>8</v>
      </c>
      <c r="H49" s="98" t="str">
        <f>IF(I49&lt;&gt;"",$H$27,"")</f>
        <v/>
      </c>
      <c r="I49" s="210"/>
      <c r="J49" s="211"/>
      <c r="K49" s="231"/>
      <c r="L49" s="171" t="str">
        <f>IF(B47="","",IF(I47="TO","TO",IF(I49+J49+K49=0,"",(I49*60+J49+K49/100)+H49)))</f>
        <v/>
      </c>
      <c r="M49" s="52"/>
      <c r="N49" s="52" t="str">
        <f>IF(L49="","",ABS(L49-M48))</f>
        <v/>
      </c>
      <c r="O49" s="156" t="str">
        <f>IF(N49="","",RANK(N49,N47:N51))</f>
        <v/>
      </c>
      <c r="P49" s="157" t="str">
        <f t="shared" si="21"/>
        <v/>
      </c>
      <c r="Q49" s="53"/>
      <c r="R49" s="53" t="str">
        <f>IF(P49="","",ABS(P49-Q48))</f>
        <v/>
      </c>
      <c r="S49" s="158" t="str">
        <f>IF(R49="","",RANK(R49,R47:R51))</f>
        <v/>
      </c>
      <c r="T49" s="159" t="str">
        <f t="shared" si="22"/>
        <v/>
      </c>
      <c r="U49" s="54"/>
      <c r="V49" s="54" t="str">
        <f>IF(T49="","",ABS(T49-U48))</f>
        <v/>
      </c>
      <c r="W49" s="160" t="str">
        <f>IF(V49="","",RANK(V49,V47:V51))</f>
        <v/>
      </c>
      <c r="X49" s="161" t="str">
        <f t="shared" si="23"/>
        <v/>
      </c>
      <c r="Y49" s="55"/>
      <c r="Z49" s="162" t="e">
        <f>IF(B47="","",IF(M47&lt;0.5,M48,IF(Q47&lt;0.5,Q48,"NV")))</f>
        <v>#DIV/0!</v>
      </c>
      <c r="AA49" s="806"/>
      <c r="AB49" s="1506"/>
      <c r="AC49" s="806"/>
      <c r="AD49" s="806"/>
      <c r="AE49" s="847"/>
    </row>
    <row r="50" spans="1:31" x14ac:dyDescent="0.2">
      <c r="A50" s="868"/>
      <c r="B50" s="874"/>
      <c r="C50" s="862"/>
      <c r="D50" s="1415"/>
      <c r="E50" s="862"/>
      <c r="F50" s="862"/>
      <c r="G50" s="16" t="s">
        <v>5</v>
      </c>
      <c r="H50" s="98" t="str">
        <f>IF(I50&lt;&gt;"",$H$27,"")</f>
        <v/>
      </c>
      <c r="I50" s="210"/>
      <c r="J50" s="211"/>
      <c r="K50" s="231"/>
      <c r="L50" s="171" t="str">
        <f>IF(B47="","",IF(I47="TO","TO",IF(I50+J50+K50=0,"",(I50*60+J50+K50/100)+H50)))</f>
        <v/>
      </c>
      <c r="M50" s="52"/>
      <c r="N50" s="52" t="str">
        <f>IF(L50="","",ABS(L50-M48))</f>
        <v/>
      </c>
      <c r="O50" s="156" t="str">
        <f>IF(N50="","",RANK(N50,N47:N51))</f>
        <v/>
      </c>
      <c r="P50" s="157" t="str">
        <f t="shared" si="21"/>
        <v/>
      </c>
      <c r="Q50" s="53"/>
      <c r="R50" s="53" t="str">
        <f>IF(P50="","",ABS(P50-Q48))</f>
        <v/>
      </c>
      <c r="S50" s="158" t="str">
        <f>IF(R50="","",RANK(R50,R47:R51))</f>
        <v/>
      </c>
      <c r="T50" s="159" t="str">
        <f t="shared" si="22"/>
        <v/>
      </c>
      <c r="U50" s="54"/>
      <c r="V50" s="54" t="str">
        <f>IF(T50="","",ABS(T50-U48))</f>
        <v/>
      </c>
      <c r="W50" s="160" t="str">
        <f>IF(V50="","",RANK(V50,V47:V51))</f>
        <v/>
      </c>
      <c r="X50" s="161" t="str">
        <f t="shared" si="23"/>
        <v/>
      </c>
      <c r="Y50" s="55"/>
      <c r="Z50" s="162" t="e">
        <f>IF(B47="","",IF(Q47=0,M48,IF(Q47&lt;0.5,Q48,IF(U47&lt;0.5,U48,"NV"))))</f>
        <v>#DIV/0!</v>
      </c>
      <c r="AA50" s="806"/>
      <c r="AB50" s="1506"/>
      <c r="AC50" s="806"/>
      <c r="AD50" s="806"/>
      <c r="AE50" s="847"/>
    </row>
    <row r="51" spans="1:31" ht="16" thickBot="1" x14ac:dyDescent="0.25">
      <c r="A51" s="1539"/>
      <c r="B51" s="1541"/>
      <c r="C51" s="863"/>
      <c r="D51" s="1416"/>
      <c r="E51" s="863"/>
      <c r="F51" s="863"/>
      <c r="G51" s="17" t="s">
        <v>6</v>
      </c>
      <c r="H51" s="265" t="str">
        <f>IF(I51&lt;&gt;"",$H$27,"")</f>
        <v/>
      </c>
      <c r="I51" s="251"/>
      <c r="J51" s="239"/>
      <c r="K51" s="250"/>
      <c r="L51" s="194" t="str">
        <f>IF(B47="","",IF(I47="TO","TO",IF(I51+J51+K51=0,"",(I51*60+J51+K51/100)+H51)))</f>
        <v/>
      </c>
      <c r="M51" s="56"/>
      <c r="N51" s="56" t="str">
        <f>IF(L51="","",ABS(L51-M48))</f>
        <v/>
      </c>
      <c r="O51" s="164" t="str">
        <f>IF(N51="","",RANK(N51,N47:N51))</f>
        <v/>
      </c>
      <c r="P51" s="165" t="str">
        <f t="shared" si="21"/>
        <v/>
      </c>
      <c r="Q51" s="57"/>
      <c r="R51" s="57" t="str">
        <f>IF(P51="","",ABS(P51-Q48))</f>
        <v/>
      </c>
      <c r="S51" s="166" t="str">
        <f>IF(R51="","",RANK(R51,R47:R51))</f>
        <v/>
      </c>
      <c r="T51" s="167" t="str">
        <f t="shared" si="22"/>
        <v/>
      </c>
      <c r="U51" s="58"/>
      <c r="V51" s="58" t="str">
        <f>IF(T51="","",ABS(T51-U48))</f>
        <v/>
      </c>
      <c r="W51" s="168" t="str">
        <f>IF(V51="","",RANK(V51,V47:V51))</f>
        <v/>
      </c>
      <c r="X51" s="169" t="str">
        <f t="shared" si="23"/>
        <v/>
      </c>
      <c r="Y51" s="59"/>
      <c r="Z51" s="170" t="e">
        <f>IF(B47="","",IF(U47&lt;0.5,TRIMMEAN(L47:L51,0.4),IF(Y47&lt;0.5,Y48,"NV")))</f>
        <v>#NUM!</v>
      </c>
      <c r="AA51" s="807"/>
      <c r="AB51" s="1507"/>
      <c r="AC51" s="807"/>
      <c r="AD51" s="807"/>
      <c r="AE51" s="847"/>
    </row>
    <row r="52" spans="1:31" x14ac:dyDescent="0.2">
      <c r="A52" s="1241">
        <f>IF('Names And Totals'!A17="","",'Names And Totals'!A17)</f>
        <v>24</v>
      </c>
      <c r="B52" s="1537" t="str">
        <f>IF('Names And Totals'!B17="","",'Names And Totals'!B17)</f>
        <v>Tyler Ford</v>
      </c>
      <c r="C52" s="883" t="str">
        <f>IF('Names And Totals'!B17="","",'Names And Totals'!E17)</f>
        <v>Male</v>
      </c>
      <c r="D52" s="858" t="str">
        <f>IF(B52="","",IF(AB52="DQ","DQ",IF(AB52="TO","TO",IF(AB52="NV","NV",IF(AB52="","",RANK(AB52,$AB$12:$AB$507,0))))))</f>
        <v/>
      </c>
      <c r="E52" s="883" t="str">
        <f>IF(AC52="","",IF(AE52="DQ","DQ",IF(AC52="TO","TO",IF(Z52="","",RANK(AC52,$AC$12:$AC$507,0)))))</f>
        <v/>
      </c>
      <c r="F52" s="884" t="str">
        <f>IF(AD52="","",IF(AE52="DQ","DQ",IF(AD52="TO","TO",IF(Z52="","",RANK(AD52,$AD$12:$AD$507,0)))))</f>
        <v/>
      </c>
      <c r="G52" s="375" t="s">
        <v>7</v>
      </c>
      <c r="H52" s="380"/>
      <c r="I52" s="232"/>
      <c r="J52" s="233"/>
      <c r="K52" s="234"/>
      <c r="L52" s="268" t="str">
        <f>IF(B52="","",IF(I52="TO","TO",IF(I52+J52+K52=0,"",(I52*60+J52+K52/100)+H52)))</f>
        <v/>
      </c>
      <c r="M52" s="157">
        <f>IF(B52="","",MAX(L52:L56)-MIN(L52:L56))</f>
        <v>0</v>
      </c>
      <c r="N52" s="157" t="str">
        <f>IF(L52="","",ABS(L52-M53))</f>
        <v/>
      </c>
      <c r="O52" s="275" t="str">
        <f>IF(N52="","",RANK(N52,N52:N56))</f>
        <v/>
      </c>
      <c r="P52" s="157" t="str">
        <f>IF(L52="","",IF(O52=1,"",L52))</f>
        <v/>
      </c>
      <c r="Q52" s="159">
        <f>IF(B52="","",MAX(P52:P56)-MIN(P52:P56))</f>
        <v>0</v>
      </c>
      <c r="R52" s="159" t="str">
        <f>IF(P52="","",ABS(P52-Q53))</f>
        <v/>
      </c>
      <c r="S52" s="276" t="str">
        <f>IF(R52="","",RANK(R52,R52:R56))</f>
        <v/>
      </c>
      <c r="T52" s="159" t="str">
        <f>IF(R52="","",IF(S52=1,"",L52))</f>
        <v/>
      </c>
      <c r="U52" s="161">
        <f>IF(B52="","",MAX(T52:T56)-MIN(T52:T56))</f>
        <v>0</v>
      </c>
      <c r="V52" s="161" t="str">
        <f>IF(T52="","",ABS(T52-U53))</f>
        <v/>
      </c>
      <c r="W52" s="277" t="str">
        <f>IF(V52="","",RANK(V52,V52:V56))</f>
        <v/>
      </c>
      <c r="X52" s="161" t="str">
        <f>IF(W52="","",IF(W52=1,"",T52))</f>
        <v/>
      </c>
      <c r="Y52" s="278">
        <f>IF(B52="","",MAX(X52:X56)-MIN(X52:X56))</f>
        <v>0</v>
      </c>
      <c r="Z52" s="381" t="str">
        <f>IF(B52="","",L52)</f>
        <v/>
      </c>
      <c r="AA52" s="803" t="str">
        <f>IF(B52="","",IF(AE52="DQ","DQ",IF(L52="TO","TO",IF(L52="","",IF(L53="",Z52,IF(L54="",Z53,IF(L55="",Z54,IF(L56="",Z55,Z56))))))))</f>
        <v/>
      </c>
      <c r="AB52" s="1536" t="str">
        <f>IF(B52="","",IF(AE52="DQ","DQ",IF(AA52="TO","TO",IF(AA52="","",IF(AA52="NV","NV",IF((20-(AA52-$AB$3))&gt;0,(20-(AA52-$AB$3)),0))))))</f>
        <v/>
      </c>
      <c r="AC52" s="802" t="str">
        <f>IF(B52="","",IF(AB52="","",IF(C52="Female","",AB52)))</f>
        <v/>
      </c>
      <c r="AD52" s="802" t="str">
        <f>IF(B52="","",IF(AB52="","",IF(C52="Male","",AB52)))</f>
        <v/>
      </c>
      <c r="AE52" s="1018"/>
    </row>
    <row r="53" spans="1:31" x14ac:dyDescent="0.2">
      <c r="A53" s="871"/>
      <c r="B53" s="865"/>
      <c r="C53" s="884"/>
      <c r="D53" s="859"/>
      <c r="E53" s="884"/>
      <c r="F53" s="884"/>
      <c r="G53" s="13" t="s">
        <v>4</v>
      </c>
      <c r="H53" s="99" t="str">
        <f>IF(I53&lt;&gt;"",H52,"")</f>
        <v/>
      </c>
      <c r="I53" s="208"/>
      <c r="J53" s="209"/>
      <c r="K53" s="227"/>
      <c r="L53" s="155" t="str">
        <f>IF(B52="","",IF(I52="TO","TO",IF(I53+J53+K53=0,"",(I53*60+J53+K53/100)+H53)))</f>
        <v/>
      </c>
      <c r="M53" s="52" t="e">
        <f>IF(B52="","",AVERAGE(L52:L56))</f>
        <v>#DIV/0!</v>
      </c>
      <c r="N53" s="52" t="str">
        <f>IF(L53="","",ABS(L53-M53))</f>
        <v/>
      </c>
      <c r="O53" s="156" t="str">
        <f>IF(N53="","",RANK(N53,N52:N56))</f>
        <v/>
      </c>
      <c r="P53" s="157" t="str">
        <f t="shared" ref="P53:P56" si="24">IF(L53="","",IF(O53=1,"",L53))</f>
        <v/>
      </c>
      <c r="Q53" s="53" t="e">
        <f>IF(B52="","",AVERAGE(P52:P56))</f>
        <v>#DIV/0!</v>
      </c>
      <c r="R53" s="53" t="str">
        <f>IF(P53="","",ABS(P53-Q53))</f>
        <v/>
      </c>
      <c r="S53" s="158" t="str">
        <f>IF(R53="","",RANK(R53,R52:R56))</f>
        <v/>
      </c>
      <c r="T53" s="159" t="str">
        <f t="shared" ref="T53:T56" si="25">IF(R53="","",IF(S53=1,"",L53))</f>
        <v/>
      </c>
      <c r="U53" s="54" t="e">
        <f>IF(B52="","",AVERAGE(T52:T56))</f>
        <v>#DIV/0!</v>
      </c>
      <c r="V53" s="54" t="str">
        <f>IF(T53="","",ABS(T53-U53))</f>
        <v/>
      </c>
      <c r="W53" s="160" t="str">
        <f>IF(V53="","",RANK(V53,V52:V56))</f>
        <v/>
      </c>
      <c r="X53" s="161" t="str">
        <f t="shared" ref="X53:X56" si="26">IF(W53="","",IF(W53=1,"",T53))</f>
        <v/>
      </c>
      <c r="Y53" s="55" t="e">
        <f>IF(B52="","",AVERAGE(X52:X56))</f>
        <v>#DIV/0!</v>
      </c>
      <c r="Z53" s="162" t="e">
        <f>IF(B52="","",IF(M52&lt;0.5,M53,"NV"))</f>
        <v>#DIV/0!</v>
      </c>
      <c r="AA53" s="803"/>
      <c r="AB53" s="1500"/>
      <c r="AC53" s="803"/>
      <c r="AD53" s="803"/>
      <c r="AE53" s="1019"/>
    </row>
    <row r="54" spans="1:31" x14ac:dyDescent="0.2">
      <c r="A54" s="871"/>
      <c r="B54" s="865"/>
      <c r="C54" s="884"/>
      <c r="D54" s="859"/>
      <c r="E54" s="884"/>
      <c r="F54" s="884"/>
      <c r="G54" s="13" t="s">
        <v>8</v>
      </c>
      <c r="H54" s="99" t="str">
        <f>IF(I54&lt;&gt;"",H52,"")</f>
        <v/>
      </c>
      <c r="I54" s="208"/>
      <c r="J54" s="209"/>
      <c r="K54" s="227"/>
      <c r="L54" s="155" t="str">
        <f>IF(B52="","",IF(I52="TO","TO",IF(I54+J54+K54=0,"",(I54*60+J54+K54/100)+H54)))</f>
        <v/>
      </c>
      <c r="M54" s="52"/>
      <c r="N54" s="52" t="str">
        <f>IF(L54="","",ABS(L54-M53))</f>
        <v/>
      </c>
      <c r="O54" s="156" t="str">
        <f>IF(N54="","",RANK(N54,N52:N56))</f>
        <v/>
      </c>
      <c r="P54" s="157" t="str">
        <f t="shared" si="24"/>
        <v/>
      </c>
      <c r="Q54" s="53"/>
      <c r="R54" s="53" t="str">
        <f>IF(P54="","",ABS(P54-Q53))</f>
        <v/>
      </c>
      <c r="S54" s="158" t="str">
        <f>IF(R54="","",RANK(R54,R52:R56))</f>
        <v/>
      </c>
      <c r="T54" s="159" t="str">
        <f t="shared" si="25"/>
        <v/>
      </c>
      <c r="U54" s="54"/>
      <c r="V54" s="54" t="str">
        <f>IF(T54="","",ABS(T54-U53))</f>
        <v/>
      </c>
      <c r="W54" s="160" t="str">
        <f>IF(V54="","",RANK(V54,V52:V56))</f>
        <v/>
      </c>
      <c r="X54" s="161" t="str">
        <f t="shared" si="26"/>
        <v/>
      </c>
      <c r="Y54" s="55"/>
      <c r="Z54" s="162" t="e">
        <f>IF(B52="","",IF(M52&lt;0.5,M53,IF(Q52&lt;0.5,Q53,"NV")))</f>
        <v>#DIV/0!</v>
      </c>
      <c r="AA54" s="803"/>
      <c r="AB54" s="1500"/>
      <c r="AC54" s="803"/>
      <c r="AD54" s="803"/>
      <c r="AE54" s="1019"/>
    </row>
    <row r="55" spans="1:31" x14ac:dyDescent="0.2">
      <c r="A55" s="871"/>
      <c r="B55" s="865"/>
      <c r="C55" s="884"/>
      <c r="D55" s="859"/>
      <c r="E55" s="884"/>
      <c r="F55" s="884"/>
      <c r="G55" s="13" t="s">
        <v>5</v>
      </c>
      <c r="H55" s="99" t="str">
        <f>IF(I55&lt;&gt;"",H52,"")</f>
        <v/>
      </c>
      <c r="I55" s="208"/>
      <c r="J55" s="209"/>
      <c r="K55" s="227"/>
      <c r="L55" s="155" t="str">
        <f>IF(B52="","",IF(I52="TO","TO",IF(I55+J55+K55=0,"",(I55*60+J55+K55/100)+H55)))</f>
        <v/>
      </c>
      <c r="M55" s="52"/>
      <c r="N55" s="52" t="str">
        <f>IF(L55="","",ABS(L55-M53))</f>
        <v/>
      </c>
      <c r="O55" s="156" t="str">
        <f>IF(N55="","",RANK(N55,N52:N56))</f>
        <v/>
      </c>
      <c r="P55" s="157" t="str">
        <f t="shared" si="24"/>
        <v/>
      </c>
      <c r="Q55" s="53"/>
      <c r="R55" s="53" t="str">
        <f>IF(P55="","",ABS(P55-Q53))</f>
        <v/>
      </c>
      <c r="S55" s="158" t="str">
        <f>IF(R55="","",RANK(R55,R52:R56))</f>
        <v/>
      </c>
      <c r="T55" s="159" t="str">
        <f t="shared" si="25"/>
        <v/>
      </c>
      <c r="U55" s="54"/>
      <c r="V55" s="54" t="str">
        <f>IF(T55="","",ABS(T55-U53))</f>
        <v/>
      </c>
      <c r="W55" s="160" t="str">
        <f>IF(V55="","",RANK(V55,V52:V56))</f>
        <v/>
      </c>
      <c r="X55" s="161" t="str">
        <f t="shared" si="26"/>
        <v/>
      </c>
      <c r="Y55" s="55"/>
      <c r="Z55" s="162" t="e">
        <f>IF(B52="","",IF(Q52=0,M53,IF(Q52&lt;0.5,Q53,IF(U52&lt;0.5,U53,"NV"))))</f>
        <v>#DIV/0!</v>
      </c>
      <c r="AA55" s="803"/>
      <c r="AB55" s="1500"/>
      <c r="AC55" s="803"/>
      <c r="AD55" s="803"/>
      <c r="AE55" s="1019"/>
    </row>
    <row r="56" spans="1:31" ht="16" thickBot="1" x14ac:dyDescent="0.25">
      <c r="A56" s="879"/>
      <c r="B56" s="901"/>
      <c r="C56" s="885"/>
      <c r="D56" s="1419"/>
      <c r="E56" s="885"/>
      <c r="F56" s="885"/>
      <c r="G56" s="19" t="s">
        <v>6</v>
      </c>
      <c r="H56" s="100" t="str">
        <f>IF(I56&lt;&gt;"",H52,"")</f>
        <v/>
      </c>
      <c r="I56" s="212"/>
      <c r="J56" s="213"/>
      <c r="K56" s="242"/>
      <c r="L56" s="163" t="str">
        <f>IF(B52="","",IF(I52="TO","TO",IF(I56+J56+K56=0,"",(I56*60+J56+K56/100)+H56)))</f>
        <v/>
      </c>
      <c r="M56" s="56"/>
      <c r="N56" s="56" t="str">
        <f>IF(L56="","",ABS(L56-M53))</f>
        <v/>
      </c>
      <c r="O56" s="164" t="str">
        <f>IF(N56="","",RANK(N56,N52:N56))</f>
        <v/>
      </c>
      <c r="P56" s="165" t="str">
        <f t="shared" si="24"/>
        <v/>
      </c>
      <c r="Q56" s="57"/>
      <c r="R56" s="57" t="str">
        <f>IF(P56="","",ABS(P56-Q53))</f>
        <v/>
      </c>
      <c r="S56" s="166" t="str">
        <f>IF(R56="","",RANK(R56,R52:R56))</f>
        <v/>
      </c>
      <c r="T56" s="167" t="str">
        <f t="shared" si="25"/>
        <v/>
      </c>
      <c r="U56" s="58"/>
      <c r="V56" s="58" t="str">
        <f>IF(T56="","",ABS(T56-U53))</f>
        <v/>
      </c>
      <c r="W56" s="168" t="str">
        <f>IF(V56="","",RANK(V56,V52:V56))</f>
        <v/>
      </c>
      <c r="X56" s="169" t="str">
        <f t="shared" si="26"/>
        <v/>
      </c>
      <c r="Y56" s="59"/>
      <c r="Z56" s="170" t="e">
        <f>IF(B52="","",IF(U52&lt;0.5,TRIMMEAN(L52:L56,0.4),IF(Y52&lt;0.5,Y53,"NV")))</f>
        <v>#NUM!</v>
      </c>
      <c r="AA56" s="804"/>
      <c r="AB56" s="1501"/>
      <c r="AC56" s="804"/>
      <c r="AD56" s="804"/>
      <c r="AE56" s="1020"/>
    </row>
    <row r="57" spans="1:31" x14ac:dyDescent="0.2">
      <c r="A57" s="1538">
        <f>IF('Names And Totals'!A18="","",'Names And Totals'!A18)</f>
        <v>25</v>
      </c>
      <c r="B57" s="1540" t="str">
        <f>IF('Names And Totals'!B18="","",'Names And Totals'!B18)</f>
        <v>Fabian Gaytan</v>
      </c>
      <c r="C57" s="861" t="str">
        <f>IF('Names And Totals'!B18="","",'Names And Totals'!E18)</f>
        <v>Male</v>
      </c>
      <c r="D57" s="1414" t="str">
        <f>IF(B57="","",IF(AB57="DQ","DQ",IF(AB57="TO","TO",IF(AB57="NV","NV",IF(AB57="","",RANK(AB57,$AB$12:$AB$507,0))))))</f>
        <v/>
      </c>
      <c r="E57" s="861" t="str">
        <f>IF(AC57="","",IF(AE57="DQ","DQ",IF(AC57="TO","TO",IF(Z57="","",RANK(AC57,$AC$12:$AC$507,0)))))</f>
        <v/>
      </c>
      <c r="F57" s="861" t="str">
        <f>IF(AD57="","",IF(AE57="DQ","DQ",IF(AD57="TO","TO",IF(Z57="","",RANK(AD57,$AD$12:$AD$507,0)))))</f>
        <v/>
      </c>
      <c r="G57" s="47" t="s">
        <v>7</v>
      </c>
      <c r="H57" s="248"/>
      <c r="I57" s="243"/>
      <c r="J57" s="240"/>
      <c r="K57" s="244"/>
      <c r="L57" s="193" t="str">
        <f>IF(B57="","",IF(I57="TO","TO",IF(I57+J57+K57=0,"",(I57*60+J57+K57/100)+H57)))</f>
        <v/>
      </c>
      <c r="M57" s="60">
        <f>IF(B57="","",MAX(L57:L61)-MIN(L57:L61))</f>
        <v>0</v>
      </c>
      <c r="N57" s="60" t="str">
        <f>IF(L57="","",ABS(L57-M58))</f>
        <v/>
      </c>
      <c r="O57" s="151" t="str">
        <f>IF(N57="","",RANK(N57,N57:N61))</f>
        <v/>
      </c>
      <c r="P57" s="60" t="str">
        <f>IF(L57="","",IF(O57=1,"",L57))</f>
        <v/>
      </c>
      <c r="Q57" s="62">
        <f>IF(B57="","",MAX(P57:P61)-MIN(P57:P61))</f>
        <v>0</v>
      </c>
      <c r="R57" s="62" t="str">
        <f>IF(P57="","",ABS(P57-Q58))</f>
        <v/>
      </c>
      <c r="S57" s="152" t="str">
        <f>IF(R57="","",RANK(R57,R57:R61))</f>
        <v/>
      </c>
      <c r="T57" s="62" t="str">
        <f>IF(R57="","",IF(S57=1,"",L57))</f>
        <v/>
      </c>
      <c r="U57" s="63">
        <f>IF(B57="","",MAX(T57:T61)-MIN(T57:T61))</f>
        <v>0</v>
      </c>
      <c r="V57" s="63" t="str">
        <f>IF(T57="","",ABS(T57-U58))</f>
        <v/>
      </c>
      <c r="W57" s="153" t="str">
        <f>IF(V57="","",RANK(V57,V57:V61))</f>
        <v/>
      </c>
      <c r="X57" s="63" t="str">
        <f>IF(W57="","",IF(W57=1,"",T57))</f>
        <v/>
      </c>
      <c r="Y57" s="64">
        <f>IF(B57="","",MAX(X57:X61)-MIN(X57:X61))</f>
        <v>0</v>
      </c>
      <c r="Z57" s="154" t="str">
        <f>IF(B57="","",L57)</f>
        <v/>
      </c>
      <c r="AA57" s="805" t="str">
        <f>IF(B57="","",IF(AE57="DQ","DQ",IF(L57="TO","TO",IF(L57="","",IF(L58="",Z57,IF(L59="",Z58,IF(L60="",Z59,IF(L61="",Z60,Z61))))))))</f>
        <v/>
      </c>
      <c r="AB57" s="1505" t="str">
        <f>IF(B57="","",IF(AE57="DQ","DQ",IF(AA57="TO","TO",IF(AA57="","",IF(AA57="NV","NV",IF((20-(AA57-$AB$3))&gt;0,(20-(AA57-$AB$3)),0))))))</f>
        <v/>
      </c>
      <c r="AC57" s="805" t="str">
        <f>IF(B57="","",IF(AB57="","",IF(C57="Female","",AB57)))</f>
        <v/>
      </c>
      <c r="AD57" s="805" t="str">
        <f>IF(B57="","",IF(AB57="","",IF(C57="Male","",AB57)))</f>
        <v/>
      </c>
      <c r="AE57" s="847"/>
    </row>
    <row r="58" spans="1:31" x14ac:dyDescent="0.2">
      <c r="A58" s="868"/>
      <c r="B58" s="874"/>
      <c r="C58" s="862"/>
      <c r="D58" s="1415"/>
      <c r="E58" s="862"/>
      <c r="F58" s="862"/>
      <c r="G58" s="16" t="s">
        <v>4</v>
      </c>
      <c r="H58" s="98" t="str">
        <f>IF(I58&lt;&gt;"",H57,"")</f>
        <v/>
      </c>
      <c r="I58" s="210"/>
      <c r="J58" s="211"/>
      <c r="K58" s="231"/>
      <c r="L58" s="171" t="str">
        <f>IF(B57="","",IF(I57="TO","TO",IF(I58+J58+K58=0,"",(I58*60+J58+K58/100)+H58)))</f>
        <v/>
      </c>
      <c r="M58" s="52" t="e">
        <f>IF(B57="","",AVERAGE(L57:L61))</f>
        <v>#DIV/0!</v>
      </c>
      <c r="N58" s="52" t="str">
        <f>IF(L58="","",ABS(L58-M58))</f>
        <v/>
      </c>
      <c r="O58" s="156" t="str">
        <f>IF(N58="","",RANK(N58,N57:N61))</f>
        <v/>
      </c>
      <c r="P58" s="157" t="str">
        <f t="shared" ref="P58:P61" si="27">IF(L58="","",IF(O58=1,"",L58))</f>
        <v/>
      </c>
      <c r="Q58" s="53" t="e">
        <f>IF(B57="","",AVERAGE(P57:P61))</f>
        <v>#DIV/0!</v>
      </c>
      <c r="R58" s="53" t="str">
        <f>IF(P58="","",ABS(P58-Q58))</f>
        <v/>
      </c>
      <c r="S58" s="158" t="str">
        <f>IF(R58="","",RANK(R58,R57:R61))</f>
        <v/>
      </c>
      <c r="T58" s="159" t="str">
        <f t="shared" ref="T58:T61" si="28">IF(R58="","",IF(S58=1,"",L58))</f>
        <v/>
      </c>
      <c r="U58" s="54" t="e">
        <f>IF(B57="","",AVERAGE(T57:T61))</f>
        <v>#DIV/0!</v>
      </c>
      <c r="V58" s="54" t="str">
        <f>IF(T58="","",ABS(T58-U58))</f>
        <v/>
      </c>
      <c r="W58" s="160" t="str">
        <f>IF(V58="","",RANK(V58,V57:V61))</f>
        <v/>
      </c>
      <c r="X58" s="161" t="str">
        <f t="shared" ref="X58:X61" si="29">IF(W58="","",IF(W58=1,"",T58))</f>
        <v/>
      </c>
      <c r="Y58" s="55" t="e">
        <f>IF(B57="","",AVERAGE(X57:X61))</f>
        <v>#DIV/0!</v>
      </c>
      <c r="Z58" s="162" t="e">
        <f>IF(B57="","",IF(M57&lt;0.5,M58,"NV"))</f>
        <v>#DIV/0!</v>
      </c>
      <c r="AA58" s="806"/>
      <c r="AB58" s="1506"/>
      <c r="AC58" s="806"/>
      <c r="AD58" s="806"/>
      <c r="AE58" s="847"/>
    </row>
    <row r="59" spans="1:31" x14ac:dyDescent="0.2">
      <c r="A59" s="868"/>
      <c r="B59" s="874"/>
      <c r="C59" s="862"/>
      <c r="D59" s="1415"/>
      <c r="E59" s="862"/>
      <c r="F59" s="862"/>
      <c r="G59" s="16" t="s">
        <v>8</v>
      </c>
      <c r="H59" s="98" t="str">
        <f>IF(I59&lt;&gt;"",H57,"")</f>
        <v/>
      </c>
      <c r="I59" s="210"/>
      <c r="J59" s="211"/>
      <c r="K59" s="231"/>
      <c r="L59" s="171" t="str">
        <f>IF(B57="","",IF(I57="TO","TO",IF(I59+J59+K59=0,"",(I59*60+J59+K59/100)+H59)))</f>
        <v/>
      </c>
      <c r="M59" s="52"/>
      <c r="N59" s="52" t="str">
        <f>IF(L59="","",ABS(L59-M58))</f>
        <v/>
      </c>
      <c r="O59" s="156" t="str">
        <f>IF(N59="","",RANK(N59,N57:N61))</f>
        <v/>
      </c>
      <c r="P59" s="157" t="str">
        <f t="shared" si="27"/>
        <v/>
      </c>
      <c r="Q59" s="53"/>
      <c r="R59" s="53" t="str">
        <f>IF(P59="","",ABS(P59-Q58))</f>
        <v/>
      </c>
      <c r="S59" s="158" t="str">
        <f>IF(R59="","",RANK(R59,R57:R61))</f>
        <v/>
      </c>
      <c r="T59" s="159" t="str">
        <f t="shared" si="28"/>
        <v/>
      </c>
      <c r="U59" s="54"/>
      <c r="V59" s="54" t="str">
        <f>IF(T59="","",ABS(T59-U58))</f>
        <v/>
      </c>
      <c r="W59" s="160" t="str">
        <f>IF(V59="","",RANK(V59,V57:V61))</f>
        <v/>
      </c>
      <c r="X59" s="161" t="str">
        <f t="shared" si="29"/>
        <v/>
      </c>
      <c r="Y59" s="55"/>
      <c r="Z59" s="162" t="e">
        <f>IF(B57="","",IF(M57&lt;0.5,M58,IF(Q57&lt;0.5,Q58,"NV")))</f>
        <v>#DIV/0!</v>
      </c>
      <c r="AA59" s="806"/>
      <c r="AB59" s="1506"/>
      <c r="AC59" s="806"/>
      <c r="AD59" s="806"/>
      <c r="AE59" s="847"/>
    </row>
    <row r="60" spans="1:31" x14ac:dyDescent="0.2">
      <c r="A60" s="868"/>
      <c r="B60" s="874"/>
      <c r="C60" s="862"/>
      <c r="D60" s="1415"/>
      <c r="E60" s="862"/>
      <c r="F60" s="862"/>
      <c r="G60" s="16" t="s">
        <v>5</v>
      </c>
      <c r="H60" s="98" t="str">
        <f>IF(I60&lt;&gt;"",H57,"")</f>
        <v/>
      </c>
      <c r="I60" s="210"/>
      <c r="J60" s="211"/>
      <c r="K60" s="231"/>
      <c r="L60" s="171" t="str">
        <f>IF(B57="","",IF(I57="TO","TO",IF(I60+J60+K60=0,"",(I60*60+J60+K60/100)+H60)))</f>
        <v/>
      </c>
      <c r="M60" s="52"/>
      <c r="N60" s="52" t="str">
        <f>IF(L60="","",ABS(L60-M58))</f>
        <v/>
      </c>
      <c r="O60" s="156" t="str">
        <f>IF(N60="","",RANK(N60,N57:N61))</f>
        <v/>
      </c>
      <c r="P60" s="157" t="str">
        <f t="shared" si="27"/>
        <v/>
      </c>
      <c r="Q60" s="53"/>
      <c r="R60" s="53" t="str">
        <f>IF(P60="","",ABS(P60-Q58))</f>
        <v/>
      </c>
      <c r="S60" s="158" t="str">
        <f>IF(R60="","",RANK(R60,R57:R61))</f>
        <v/>
      </c>
      <c r="T60" s="159" t="str">
        <f t="shared" si="28"/>
        <v/>
      </c>
      <c r="U60" s="54"/>
      <c r="V60" s="54" t="str">
        <f>IF(T60="","",ABS(T60-U58))</f>
        <v/>
      </c>
      <c r="W60" s="160" t="str">
        <f>IF(V60="","",RANK(V60,V57:V61))</f>
        <v/>
      </c>
      <c r="X60" s="161" t="str">
        <f t="shared" si="29"/>
        <v/>
      </c>
      <c r="Y60" s="55"/>
      <c r="Z60" s="162" t="e">
        <f>IF(B57="","",IF(Q57=0,M58,IF(Q57&lt;0.5,Q58,IF(U57&lt;0.5,U58,"NV"))))</f>
        <v>#DIV/0!</v>
      </c>
      <c r="AA60" s="806"/>
      <c r="AB60" s="1506"/>
      <c r="AC60" s="806"/>
      <c r="AD60" s="806"/>
      <c r="AE60" s="847"/>
    </row>
    <row r="61" spans="1:31" ht="16" thickBot="1" x14ac:dyDescent="0.25">
      <c r="A61" s="1539"/>
      <c r="B61" s="1541"/>
      <c r="C61" s="863"/>
      <c r="D61" s="1416"/>
      <c r="E61" s="863"/>
      <c r="F61" s="863"/>
      <c r="G61" s="46" t="s">
        <v>6</v>
      </c>
      <c r="H61" s="172" t="str">
        <f>IF(I61&lt;&gt;"",H57,"")</f>
        <v/>
      </c>
      <c r="I61" s="245"/>
      <c r="J61" s="246"/>
      <c r="K61" s="247"/>
      <c r="L61" s="194" t="str">
        <f>IF(B57="","",IF(I57="TO","TO",IF(I61+J61+K61=0,"",(I61*60+J61+K61/100)+H61)))</f>
        <v/>
      </c>
      <c r="M61" s="56"/>
      <c r="N61" s="56" t="str">
        <f>IF(L61="","",ABS(L61-M58))</f>
        <v/>
      </c>
      <c r="O61" s="164" t="str">
        <f>IF(N61="","",RANK(N61,N57:N61))</f>
        <v/>
      </c>
      <c r="P61" s="165" t="str">
        <f t="shared" si="27"/>
        <v/>
      </c>
      <c r="Q61" s="57"/>
      <c r="R61" s="57" t="str">
        <f>IF(P61="","",ABS(P61-Q58))</f>
        <v/>
      </c>
      <c r="S61" s="166" t="str">
        <f>IF(R61="","",RANK(R61,R57:R61))</f>
        <v/>
      </c>
      <c r="T61" s="167" t="str">
        <f t="shared" si="28"/>
        <v/>
      </c>
      <c r="U61" s="58"/>
      <c r="V61" s="58" t="str">
        <f>IF(T61="","",ABS(T61-U58))</f>
        <v/>
      </c>
      <c r="W61" s="168" t="str">
        <f>IF(V61="","",RANK(V61,V57:V61))</f>
        <v/>
      </c>
      <c r="X61" s="169" t="str">
        <f t="shared" si="29"/>
        <v/>
      </c>
      <c r="Y61" s="59"/>
      <c r="Z61" s="170" t="e">
        <f>IF(B57="","",IF(U57&lt;0.5,TRIMMEAN(L57:L61,0.4),IF(Y57&lt;0.5,Y58,"NV")))</f>
        <v>#NUM!</v>
      </c>
      <c r="AA61" s="807"/>
      <c r="AB61" s="1507"/>
      <c r="AC61" s="807"/>
      <c r="AD61" s="807"/>
      <c r="AE61" s="847"/>
    </row>
    <row r="62" spans="1:31" x14ac:dyDescent="0.2">
      <c r="A62" s="1241">
        <f>IF('Names And Totals'!A19="","",'Names And Totals'!A19)</f>
        <v>9</v>
      </c>
      <c r="B62" s="1537" t="str">
        <f>IF('Names And Totals'!B19="","",'Names And Totals'!B19)</f>
        <v>Mel C Hamilton</v>
      </c>
      <c r="C62" s="883" t="str">
        <f>IF('Names And Totals'!B19="","",'Names And Totals'!E19)</f>
        <v>Female</v>
      </c>
      <c r="D62" s="1431" t="str">
        <f>IF(B62="","",IF(AB62="DQ","DQ",IF(AB62="TO","TO",IF(AB62="NV","NV",IF(AB62="","",RANK(AB62,$AB$12:$AB$507,0))))))</f>
        <v/>
      </c>
      <c r="E62" s="883" t="str">
        <f>IF(AC62="","",IF(AE62="DQ","DQ",IF(AC62="TO","TO",IF(Z62="","",RANK(AC62,$AC$12:$AC$507,0)))))</f>
        <v/>
      </c>
      <c r="F62" s="883" t="str">
        <f>IF(AD62="","",IF(AE62="DQ","DQ",IF(AD62="TO","TO",IF(Z62="","",RANK(AD62,$AD$12:$AD$507,0)))))</f>
        <v/>
      </c>
      <c r="G62" s="18" t="s">
        <v>7</v>
      </c>
      <c r="H62" s="249"/>
      <c r="I62" s="235"/>
      <c r="J62" s="241"/>
      <c r="K62" s="236"/>
      <c r="L62" s="150" t="str">
        <f>IF(B62="","",IF(I62="TO","TO",IF(I62+J62+K62=0,"",(I62*60+J62+K62/100)+H62)))</f>
        <v/>
      </c>
      <c r="M62" s="60">
        <f>IF(B62="","",MAX(L62:L66)-MIN(L62:L66))</f>
        <v>0</v>
      </c>
      <c r="N62" s="60" t="str">
        <f>IF(L62="","",ABS(L62-M63))</f>
        <v/>
      </c>
      <c r="O62" s="151" t="str">
        <f>IF(N62="","",RANK(N62,N62:N66))</f>
        <v/>
      </c>
      <c r="P62" s="60" t="str">
        <f>IF(L62="","",IF(O62=1,"",L62))</f>
        <v/>
      </c>
      <c r="Q62" s="62">
        <f>IF(B62="","",MAX(P62:P66)-MIN(P62:P66))</f>
        <v>0</v>
      </c>
      <c r="R62" s="62" t="str">
        <f>IF(P62="","",ABS(P62-Q63))</f>
        <v/>
      </c>
      <c r="S62" s="152" t="str">
        <f>IF(R62="","",RANK(R62,R62:R66))</f>
        <v/>
      </c>
      <c r="T62" s="62" t="str">
        <f>IF(R62="","",IF(S62=1,"",L62))</f>
        <v/>
      </c>
      <c r="U62" s="63">
        <f>IF(B62="","",MAX(T62:T66)-MIN(T62:T66))</f>
        <v>0</v>
      </c>
      <c r="V62" s="63" t="str">
        <f>IF(T62="","",ABS(T62-U63))</f>
        <v/>
      </c>
      <c r="W62" s="153" t="str">
        <f>IF(V62="","",RANK(V62,V62:V66))</f>
        <v/>
      </c>
      <c r="X62" s="63" t="str">
        <f>IF(W62="","",IF(W62=1,"",T62))</f>
        <v/>
      </c>
      <c r="Y62" s="64">
        <f>IF(B62="","",MAX(X62:X66)-MIN(X62:X66))</f>
        <v>0</v>
      </c>
      <c r="Z62" s="154" t="str">
        <f>IF(B62="","",L62)</f>
        <v/>
      </c>
      <c r="AA62" s="802" t="str">
        <f>IF(B62="","",IF(AE62="DQ","DQ",IF(L62="TO","TO",IF(L62="","",IF(L63="",Z62,IF(L64="",Z63,IF(L65="",Z64,IF(L66="",Z65,Z66))))))))</f>
        <v/>
      </c>
      <c r="AB62" s="1499" t="str">
        <f>IF(B62="","",IF(AE62="DQ","DQ",IF(AA62="TO","TO",IF(AA62="","",IF(AA62="NV","NV",IF((20-(AA62-$AB$3))&gt;0,(20-(AA62-$AB$3)),0))))))</f>
        <v/>
      </c>
      <c r="AC62" s="802" t="str">
        <f>IF(B62="","",IF(AB62="","",IF(C62="Female","",AB62)))</f>
        <v/>
      </c>
      <c r="AD62" s="802" t="str">
        <f>IF(B62="","",IF(AB62="","",IF(C62="Male","",AB62)))</f>
        <v/>
      </c>
      <c r="AE62" s="1018"/>
    </row>
    <row r="63" spans="1:31" x14ac:dyDescent="0.2">
      <c r="A63" s="871"/>
      <c r="B63" s="865"/>
      <c r="C63" s="884"/>
      <c r="D63" s="859"/>
      <c r="E63" s="884"/>
      <c r="F63" s="884"/>
      <c r="G63" s="13" t="s">
        <v>4</v>
      </c>
      <c r="H63" s="99" t="str">
        <f>IF(I63&lt;&gt;"",H62,"")</f>
        <v/>
      </c>
      <c r="I63" s="208"/>
      <c r="J63" s="209"/>
      <c r="K63" s="227"/>
      <c r="L63" s="155" t="str">
        <f>IF(B62="","",IF(I62="TO","TO",IF(I63+J63+K63=0,"",(I63*60+J63+K63/100)+H63)))</f>
        <v/>
      </c>
      <c r="M63" s="52" t="e">
        <f>IF(B62="","",AVERAGE(L62:L66))</f>
        <v>#DIV/0!</v>
      </c>
      <c r="N63" s="52" t="str">
        <f>IF(L63="","",ABS(L63-M63))</f>
        <v/>
      </c>
      <c r="O63" s="156" t="str">
        <f>IF(N63="","",RANK(N63,N62:N66))</f>
        <v/>
      </c>
      <c r="P63" s="157" t="str">
        <f t="shared" ref="P63:P66" si="30">IF(L63="","",IF(O63=1,"",L63))</f>
        <v/>
      </c>
      <c r="Q63" s="53" t="e">
        <f>IF(B62="","",AVERAGE(P62:P66))</f>
        <v>#DIV/0!</v>
      </c>
      <c r="R63" s="53" t="str">
        <f>IF(P63="","",ABS(P63-Q63))</f>
        <v/>
      </c>
      <c r="S63" s="158" t="str">
        <f>IF(R63="","",RANK(R63,R62:R66))</f>
        <v/>
      </c>
      <c r="T63" s="159" t="str">
        <f t="shared" ref="T63:T66" si="31">IF(R63="","",IF(S63=1,"",L63))</f>
        <v/>
      </c>
      <c r="U63" s="54" t="e">
        <f>IF(B62="","",AVERAGE(T62:T66))</f>
        <v>#DIV/0!</v>
      </c>
      <c r="V63" s="54" t="str">
        <f>IF(T63="","",ABS(T63-U63))</f>
        <v/>
      </c>
      <c r="W63" s="160" t="str">
        <f>IF(V63="","",RANK(V63,V62:V66))</f>
        <v/>
      </c>
      <c r="X63" s="161" t="str">
        <f t="shared" ref="X63:X66" si="32">IF(W63="","",IF(W63=1,"",T63))</f>
        <v/>
      </c>
      <c r="Y63" s="55" t="e">
        <f>IF(B62="","",AVERAGE(X62:X66))</f>
        <v>#DIV/0!</v>
      </c>
      <c r="Z63" s="162" t="e">
        <f>IF(B62="","",IF(M62&lt;0.5,M63,"NV"))</f>
        <v>#DIV/0!</v>
      </c>
      <c r="AA63" s="803"/>
      <c r="AB63" s="1500"/>
      <c r="AC63" s="803"/>
      <c r="AD63" s="803"/>
      <c r="AE63" s="1019"/>
    </row>
    <row r="64" spans="1:31" x14ac:dyDescent="0.2">
      <c r="A64" s="871"/>
      <c r="B64" s="865"/>
      <c r="C64" s="884"/>
      <c r="D64" s="859"/>
      <c r="E64" s="884"/>
      <c r="F64" s="884"/>
      <c r="G64" s="13" t="s">
        <v>8</v>
      </c>
      <c r="H64" s="99" t="str">
        <f>IF(I64&lt;&gt;"",H62,"")</f>
        <v/>
      </c>
      <c r="I64" s="208"/>
      <c r="J64" s="209"/>
      <c r="K64" s="227"/>
      <c r="L64" s="155" t="str">
        <f>IF(B62="","",IF(I62="TO","TO",IF(I64+J64+K64=0,"",(I64*60+J64+K64/100)+H64)))</f>
        <v/>
      </c>
      <c r="M64" s="52"/>
      <c r="N64" s="52" t="str">
        <f>IF(L64="","",ABS(L64-M63))</f>
        <v/>
      </c>
      <c r="O64" s="156" t="str">
        <f>IF(N64="","",RANK(N64,N62:N66))</f>
        <v/>
      </c>
      <c r="P64" s="157" t="str">
        <f t="shared" si="30"/>
        <v/>
      </c>
      <c r="Q64" s="53"/>
      <c r="R64" s="53" t="str">
        <f>IF(P64="","",ABS(P64-Q63))</f>
        <v/>
      </c>
      <c r="S64" s="158" t="str">
        <f>IF(R64="","",RANK(R64,R62:R66))</f>
        <v/>
      </c>
      <c r="T64" s="159" t="str">
        <f t="shared" si="31"/>
        <v/>
      </c>
      <c r="U64" s="54"/>
      <c r="V64" s="54" t="str">
        <f>IF(T64="","",ABS(T64-U63))</f>
        <v/>
      </c>
      <c r="W64" s="160" t="str">
        <f>IF(V64="","",RANK(V64,V62:V66))</f>
        <v/>
      </c>
      <c r="X64" s="161" t="str">
        <f t="shared" si="32"/>
        <v/>
      </c>
      <c r="Y64" s="55"/>
      <c r="Z64" s="162" t="e">
        <f>IF(B62="","",IF(M62&lt;0.5,M63,IF(Q62&lt;0.5,Q63,"NV")))</f>
        <v>#DIV/0!</v>
      </c>
      <c r="AA64" s="803"/>
      <c r="AB64" s="1500"/>
      <c r="AC64" s="803"/>
      <c r="AD64" s="803"/>
      <c r="AE64" s="1019"/>
    </row>
    <row r="65" spans="1:31" x14ac:dyDescent="0.2">
      <c r="A65" s="871"/>
      <c r="B65" s="865"/>
      <c r="C65" s="884"/>
      <c r="D65" s="859"/>
      <c r="E65" s="884"/>
      <c r="F65" s="884"/>
      <c r="G65" s="13" t="s">
        <v>5</v>
      </c>
      <c r="H65" s="99" t="str">
        <f>IF(I65&lt;&gt;"",H62,"")</f>
        <v/>
      </c>
      <c r="I65" s="208"/>
      <c r="J65" s="209"/>
      <c r="K65" s="227"/>
      <c r="L65" s="155" t="str">
        <f>IF(B62="","",IF(I62="TO","TO",IF(I65+J65+K65=0,"",(I65*60+J65+K65/100)+H65)))</f>
        <v/>
      </c>
      <c r="M65" s="52"/>
      <c r="N65" s="52" t="str">
        <f>IF(L65="","",ABS(L65-M63))</f>
        <v/>
      </c>
      <c r="O65" s="156" t="str">
        <f>IF(N65="","",RANK(N65,N62:N66))</f>
        <v/>
      </c>
      <c r="P65" s="157" t="str">
        <f t="shared" si="30"/>
        <v/>
      </c>
      <c r="Q65" s="53"/>
      <c r="R65" s="53" t="str">
        <f>IF(P65="","",ABS(P65-Q63))</f>
        <v/>
      </c>
      <c r="S65" s="158" t="str">
        <f>IF(R65="","",RANK(R65,R62:R66))</f>
        <v/>
      </c>
      <c r="T65" s="159" t="str">
        <f t="shared" si="31"/>
        <v/>
      </c>
      <c r="U65" s="54"/>
      <c r="V65" s="54" t="str">
        <f>IF(T65="","",ABS(T65-U63))</f>
        <v/>
      </c>
      <c r="W65" s="160" t="str">
        <f>IF(V65="","",RANK(V65,V62:V66))</f>
        <v/>
      </c>
      <c r="X65" s="161" t="str">
        <f t="shared" si="32"/>
        <v/>
      </c>
      <c r="Y65" s="55"/>
      <c r="Z65" s="162" t="e">
        <f>IF(B62="","",IF(Q62=0,M63,IF(Q62&lt;0.5,Q63,IF(U62&lt;0.5,U63,"NV"))))</f>
        <v>#DIV/0!</v>
      </c>
      <c r="AA65" s="803"/>
      <c r="AB65" s="1500"/>
      <c r="AC65" s="803"/>
      <c r="AD65" s="803"/>
      <c r="AE65" s="1019"/>
    </row>
    <row r="66" spans="1:31" ht="16" thickBot="1" x14ac:dyDescent="0.25">
      <c r="A66" s="879"/>
      <c r="B66" s="901"/>
      <c r="C66" s="885"/>
      <c r="D66" s="1419"/>
      <c r="E66" s="885"/>
      <c r="F66" s="885"/>
      <c r="G66" s="19" t="s">
        <v>6</v>
      </c>
      <c r="H66" s="100" t="str">
        <f>IF(I66&lt;&gt;"",H62,"")</f>
        <v/>
      </c>
      <c r="I66" s="212"/>
      <c r="J66" s="213"/>
      <c r="K66" s="242"/>
      <c r="L66" s="163" t="str">
        <f>IF(B62="","",IF(I62="TO","TO",IF(I66+J66+K66=0,"",(I66*60+J66+K66/100)+H66)))</f>
        <v/>
      </c>
      <c r="M66" s="56"/>
      <c r="N66" s="56" t="str">
        <f>IF(L66="","",ABS(L66-M63))</f>
        <v/>
      </c>
      <c r="O66" s="164" t="str">
        <f>IF(N66="","",RANK(N66,N62:N66))</f>
        <v/>
      </c>
      <c r="P66" s="165" t="str">
        <f t="shared" si="30"/>
        <v/>
      </c>
      <c r="Q66" s="57"/>
      <c r="R66" s="57" t="str">
        <f>IF(P66="","",ABS(P66-Q63))</f>
        <v/>
      </c>
      <c r="S66" s="166" t="str">
        <f>IF(R66="","",RANK(R66,R62:R66))</f>
        <v/>
      </c>
      <c r="T66" s="167" t="str">
        <f t="shared" si="31"/>
        <v/>
      </c>
      <c r="U66" s="58"/>
      <c r="V66" s="58" t="str">
        <f>IF(T66="","",ABS(T66-U63))</f>
        <v/>
      </c>
      <c r="W66" s="168" t="str">
        <f>IF(V66="","",RANK(V66,V62:V66))</f>
        <v/>
      </c>
      <c r="X66" s="169" t="str">
        <f t="shared" si="32"/>
        <v/>
      </c>
      <c r="Y66" s="59"/>
      <c r="Z66" s="170" t="e">
        <f>IF(B62="","",IF(U62&lt;0.5,TRIMMEAN(L62:L66,0.4),IF(Y62&lt;0.5,Y63,"NV")))</f>
        <v>#NUM!</v>
      </c>
      <c r="AA66" s="804"/>
      <c r="AB66" s="1501"/>
      <c r="AC66" s="804"/>
      <c r="AD66" s="804"/>
      <c r="AE66" s="1020"/>
    </row>
    <row r="67" spans="1:31" x14ac:dyDescent="0.2">
      <c r="A67" s="1538">
        <f>IF('Names And Totals'!A20="","",'Names And Totals'!A20)</f>
        <v>19</v>
      </c>
      <c r="B67" s="1540" t="str">
        <f>IF('Names And Totals'!B20="","",'Names And Totals'!B20)</f>
        <v>Luis Felipe</v>
      </c>
      <c r="C67" s="861" t="str">
        <f>IF('Names And Totals'!B20="","",'Names And Totals'!E20)</f>
        <v>Male</v>
      </c>
      <c r="D67" s="1414" t="str">
        <f>IF(B67="","",IF(AB67="DQ","DQ",IF(AB67="TO","TO",IF(AB67="NV","NV",IF(AB67="","",RANK(AB67,$AB$12:$AB$507,0))))))</f>
        <v/>
      </c>
      <c r="E67" s="861" t="str">
        <f>IF(AC67="","",IF(AE67="DQ","DQ",IF(AC67="TO","TO",IF(Z67="","",RANK(AC67,$AC$12:$AC$507,0)))))</f>
        <v/>
      </c>
      <c r="F67" s="861" t="str">
        <f>IF(AD67="","",IF(AE67="DQ","DQ",IF(AD67="TO","TO",IF(Z67="","",RANK(AD67,$AD$12:$AD$507,0)))))</f>
        <v/>
      </c>
      <c r="G67" s="15" t="s">
        <v>7</v>
      </c>
      <c r="H67" s="295"/>
      <c r="I67" s="228"/>
      <c r="J67" s="229"/>
      <c r="K67" s="230"/>
      <c r="L67" s="193" t="str">
        <f>IF(B67="","",IF(I67="TO","TO",IF(I67+J67+K67=0,"",(I67*60+J67+K67/100)+H67)))</f>
        <v/>
      </c>
      <c r="M67" s="60">
        <f>IF(B67="","",MAX(L67:L71)-MIN(L67:L71))</f>
        <v>0</v>
      </c>
      <c r="N67" s="60" t="str">
        <f>IF(L67="","",ABS(L67-M68))</f>
        <v/>
      </c>
      <c r="O67" s="151" t="str">
        <f>IF(N67="","",RANK(N67,N67:N71))</f>
        <v/>
      </c>
      <c r="P67" s="60" t="str">
        <f>IF(L67="","",IF(O67=1,"",L67))</f>
        <v/>
      </c>
      <c r="Q67" s="62">
        <f>IF(B67="","",MAX(P67:P71)-MIN(P67:P71))</f>
        <v>0</v>
      </c>
      <c r="R67" s="62" t="str">
        <f>IF(P67="","",ABS(P67-Q68))</f>
        <v/>
      </c>
      <c r="S67" s="152" t="str">
        <f>IF(R67="","",RANK(R67,R67:R71))</f>
        <v/>
      </c>
      <c r="T67" s="62" t="str">
        <f>IF(R67="","",IF(S67=1,"",L67))</f>
        <v/>
      </c>
      <c r="U67" s="63">
        <f>IF(B67="","",MAX(T67:T71)-MIN(T67:T71))</f>
        <v>0</v>
      </c>
      <c r="V67" s="63" t="str">
        <f>IF(T67="","",ABS(T67-U68))</f>
        <v/>
      </c>
      <c r="W67" s="153" t="str">
        <f>IF(V67="","",RANK(V67,V67:V71))</f>
        <v/>
      </c>
      <c r="X67" s="63" t="str">
        <f>IF(W67="","",IF(W67=1,"",T67))</f>
        <v/>
      </c>
      <c r="Y67" s="64">
        <f>IF(B67="","",MAX(X67:X71)-MIN(X67:X71))</f>
        <v>0</v>
      </c>
      <c r="Z67" s="154" t="str">
        <f>IF(B67="","",L67)</f>
        <v/>
      </c>
      <c r="AA67" s="805" t="str">
        <f>IF(B67="","",IF(AE67="DQ","DQ",IF(L67="TO","TO",IF(L67="","",IF(L68="",Z67,IF(L69="",Z68,IF(L70="",Z69,IF(L71="",Z70,Z71))))))))</f>
        <v/>
      </c>
      <c r="AB67" s="1505" t="str">
        <f>IF(B67="","",IF(AE67="DQ","DQ",IF(AA67="TO","TO",IF(AA67="","",IF(AA67="NV","NV",IF((20-(AA67-$AB$3))&gt;0,(20-(AA67-$AB$3)),0))))))</f>
        <v/>
      </c>
      <c r="AC67" s="805" t="str">
        <f>IF(B67="","",IF(AB67="","",IF(C67="Female","",AB67)))</f>
        <v/>
      </c>
      <c r="AD67" s="805" t="str">
        <f>IF(B67="","",IF(AB67="","",IF(C67="Male","",AB67)))</f>
        <v/>
      </c>
      <c r="AE67" s="846"/>
    </row>
    <row r="68" spans="1:31" x14ac:dyDescent="0.2">
      <c r="A68" s="868"/>
      <c r="B68" s="874"/>
      <c r="C68" s="862"/>
      <c r="D68" s="1415"/>
      <c r="E68" s="862"/>
      <c r="F68" s="862"/>
      <c r="G68" s="16" t="s">
        <v>4</v>
      </c>
      <c r="H68" s="98" t="str">
        <f>IF(I68&lt;&gt;"",$H$27,"")</f>
        <v/>
      </c>
      <c r="I68" s="210"/>
      <c r="J68" s="211"/>
      <c r="K68" s="231"/>
      <c r="L68" s="171" t="str">
        <f>IF(B67="","",IF(I67="TO","TO",IF(I68+J68+K68=0,"",(I68*60+J68+K68/100)+H68)))</f>
        <v/>
      </c>
      <c r="M68" s="52" t="e">
        <f>IF(B67="","",AVERAGE(L67:L71))</f>
        <v>#DIV/0!</v>
      </c>
      <c r="N68" s="52" t="str">
        <f>IF(L68="","",ABS(L68-M68))</f>
        <v/>
      </c>
      <c r="O68" s="156" t="str">
        <f>IF(N68="","",RANK(N68,N67:N71))</f>
        <v/>
      </c>
      <c r="P68" s="157" t="str">
        <f t="shared" ref="P68:P71" si="33">IF(L68="","",IF(O68=1,"",L68))</f>
        <v/>
      </c>
      <c r="Q68" s="53" t="e">
        <f>IF(B67="","",AVERAGE(P67:P71))</f>
        <v>#DIV/0!</v>
      </c>
      <c r="R68" s="53" t="str">
        <f>IF(P68="","",ABS(P68-Q68))</f>
        <v/>
      </c>
      <c r="S68" s="158" t="str">
        <f>IF(R68="","",RANK(R68,R67:R71))</f>
        <v/>
      </c>
      <c r="T68" s="159" t="str">
        <f t="shared" ref="T68:T71" si="34">IF(R68="","",IF(S68=1,"",L68))</f>
        <v/>
      </c>
      <c r="U68" s="54" t="e">
        <f>IF(B67="","",AVERAGE(T67:T71))</f>
        <v>#DIV/0!</v>
      </c>
      <c r="V68" s="54" t="str">
        <f>IF(T68="","",ABS(T68-U68))</f>
        <v/>
      </c>
      <c r="W68" s="160" t="str">
        <f>IF(V68="","",RANK(V68,V67:V71))</f>
        <v/>
      </c>
      <c r="X68" s="161" t="str">
        <f t="shared" ref="X68:X71" si="35">IF(W68="","",IF(W68=1,"",T68))</f>
        <v/>
      </c>
      <c r="Y68" s="55" t="e">
        <f>IF(B67="","",AVERAGE(X67:X71))</f>
        <v>#DIV/0!</v>
      </c>
      <c r="Z68" s="162" t="e">
        <f>IF(B67="","",IF(M67&lt;0.5,M68,"NV"))</f>
        <v>#DIV/0!</v>
      </c>
      <c r="AA68" s="806"/>
      <c r="AB68" s="1506"/>
      <c r="AC68" s="806"/>
      <c r="AD68" s="806"/>
      <c r="AE68" s="847"/>
    </row>
    <row r="69" spans="1:31" x14ac:dyDescent="0.2">
      <c r="A69" s="868"/>
      <c r="B69" s="874"/>
      <c r="C69" s="862"/>
      <c r="D69" s="1415"/>
      <c r="E69" s="862"/>
      <c r="F69" s="862"/>
      <c r="G69" s="16" t="s">
        <v>8</v>
      </c>
      <c r="H69" s="98" t="str">
        <f>IF(I69&lt;&gt;"",$H$27,"")</f>
        <v/>
      </c>
      <c r="I69" s="210"/>
      <c r="J69" s="211"/>
      <c r="K69" s="231"/>
      <c r="L69" s="171" t="str">
        <f>IF(B67="","",IF(I67="TO","TO",IF(I69+J69+K69=0,"",(I69*60+J69+K69/100)+H69)))</f>
        <v/>
      </c>
      <c r="M69" s="52"/>
      <c r="N69" s="52" t="str">
        <f>IF(L69="","",ABS(L69-M68))</f>
        <v/>
      </c>
      <c r="O69" s="156" t="str">
        <f>IF(N69="","",RANK(N69,N67:N71))</f>
        <v/>
      </c>
      <c r="P69" s="157" t="str">
        <f t="shared" si="33"/>
        <v/>
      </c>
      <c r="Q69" s="53"/>
      <c r="R69" s="53" t="str">
        <f>IF(P69="","",ABS(P69-Q68))</f>
        <v/>
      </c>
      <c r="S69" s="158" t="str">
        <f>IF(R69="","",RANK(R69,R67:R71))</f>
        <v/>
      </c>
      <c r="T69" s="159" t="str">
        <f t="shared" si="34"/>
        <v/>
      </c>
      <c r="U69" s="54"/>
      <c r="V69" s="54" t="str">
        <f>IF(T69="","",ABS(T69-U68))</f>
        <v/>
      </c>
      <c r="W69" s="160" t="str">
        <f>IF(V69="","",RANK(V69,V67:V71))</f>
        <v/>
      </c>
      <c r="X69" s="161" t="str">
        <f t="shared" si="35"/>
        <v/>
      </c>
      <c r="Y69" s="55"/>
      <c r="Z69" s="162" t="e">
        <f>IF(B67="","",IF(M67&lt;0.5,M68,IF(Q67&lt;0.5,Q68,"NV")))</f>
        <v>#DIV/0!</v>
      </c>
      <c r="AA69" s="806"/>
      <c r="AB69" s="1506"/>
      <c r="AC69" s="806"/>
      <c r="AD69" s="806"/>
      <c r="AE69" s="847"/>
    </row>
    <row r="70" spans="1:31" x14ac:dyDescent="0.2">
      <c r="A70" s="868"/>
      <c r="B70" s="874"/>
      <c r="C70" s="862"/>
      <c r="D70" s="1415"/>
      <c r="E70" s="862"/>
      <c r="F70" s="862"/>
      <c r="G70" s="16" t="s">
        <v>5</v>
      </c>
      <c r="H70" s="98" t="str">
        <f>IF(I70&lt;&gt;"",$H$27,"")</f>
        <v/>
      </c>
      <c r="I70" s="210"/>
      <c r="J70" s="211"/>
      <c r="K70" s="231"/>
      <c r="L70" s="171" t="str">
        <f>IF(B67="","",IF(I67="TO","TO",IF(I70+J70+K70=0,"",(I70*60+J70+K70/100)+H70)))</f>
        <v/>
      </c>
      <c r="M70" s="52"/>
      <c r="N70" s="52" t="str">
        <f>IF(L70="","",ABS(L70-M68))</f>
        <v/>
      </c>
      <c r="O70" s="156" t="str">
        <f>IF(N70="","",RANK(N70,N67:N71))</f>
        <v/>
      </c>
      <c r="P70" s="157" t="str">
        <f t="shared" si="33"/>
        <v/>
      </c>
      <c r="Q70" s="53"/>
      <c r="R70" s="53" t="str">
        <f>IF(P70="","",ABS(P70-Q68))</f>
        <v/>
      </c>
      <c r="S70" s="158" t="str">
        <f>IF(R70="","",RANK(R70,R67:R71))</f>
        <v/>
      </c>
      <c r="T70" s="159" t="str">
        <f t="shared" si="34"/>
        <v/>
      </c>
      <c r="U70" s="54"/>
      <c r="V70" s="54" t="str">
        <f>IF(T70="","",ABS(T70-U68))</f>
        <v/>
      </c>
      <c r="W70" s="160" t="str">
        <f>IF(V70="","",RANK(V70,V67:V71))</f>
        <v/>
      </c>
      <c r="X70" s="161" t="str">
        <f t="shared" si="35"/>
        <v/>
      </c>
      <c r="Y70" s="55"/>
      <c r="Z70" s="162" t="e">
        <f>IF(B67="","",IF(Q67=0,M68,IF(Q67&lt;0.5,Q68,IF(U67&lt;0.5,U68,"NV"))))</f>
        <v>#DIV/0!</v>
      </c>
      <c r="AA70" s="806"/>
      <c r="AB70" s="1506"/>
      <c r="AC70" s="806"/>
      <c r="AD70" s="806"/>
      <c r="AE70" s="847"/>
    </row>
    <row r="71" spans="1:31" ht="16" thickBot="1" x14ac:dyDescent="0.25">
      <c r="A71" s="1539"/>
      <c r="B71" s="1541"/>
      <c r="C71" s="863"/>
      <c r="D71" s="1416"/>
      <c r="E71" s="863"/>
      <c r="F71" s="863"/>
      <c r="G71" s="17" t="s">
        <v>6</v>
      </c>
      <c r="H71" s="265" t="str">
        <f>IF(I71&lt;&gt;"",$H$27,"")</f>
        <v/>
      </c>
      <c r="I71" s="251"/>
      <c r="J71" s="239"/>
      <c r="K71" s="250"/>
      <c r="L71" s="194" t="str">
        <f>IF(B67="","",IF(I67="TO","TO",IF(I71+J71+K71=0,"",(I71*60+J71+K71/100)+H71)))</f>
        <v/>
      </c>
      <c r="M71" s="56"/>
      <c r="N71" s="56" t="str">
        <f>IF(L71="","",ABS(L71-M68))</f>
        <v/>
      </c>
      <c r="O71" s="164" t="str">
        <f>IF(N71="","",RANK(N71,N67:N71))</f>
        <v/>
      </c>
      <c r="P71" s="165" t="str">
        <f t="shared" si="33"/>
        <v/>
      </c>
      <c r="Q71" s="57"/>
      <c r="R71" s="57" t="str">
        <f>IF(P71="","",ABS(P71-Q68))</f>
        <v/>
      </c>
      <c r="S71" s="166" t="str">
        <f>IF(R71="","",RANK(R71,R67:R71))</f>
        <v/>
      </c>
      <c r="T71" s="167" t="str">
        <f t="shared" si="34"/>
        <v/>
      </c>
      <c r="U71" s="58"/>
      <c r="V71" s="58" t="str">
        <f>IF(T71="","",ABS(T71-U68))</f>
        <v/>
      </c>
      <c r="W71" s="168" t="str">
        <f>IF(V71="","",RANK(V71,V67:V71))</f>
        <v/>
      </c>
      <c r="X71" s="169" t="str">
        <f t="shared" si="35"/>
        <v/>
      </c>
      <c r="Y71" s="59"/>
      <c r="Z71" s="170" t="e">
        <f>IF(B67="","",IF(U67&lt;0.5,TRIMMEAN(L67:L71,0.4),IF(Y67&lt;0.5,Y68,"NV")))</f>
        <v>#NUM!</v>
      </c>
      <c r="AA71" s="807"/>
      <c r="AB71" s="1507"/>
      <c r="AC71" s="807"/>
      <c r="AD71" s="807"/>
      <c r="AE71" s="848"/>
    </row>
    <row r="72" spans="1:31" x14ac:dyDescent="0.2">
      <c r="A72" s="1241">
        <f>IF('Names And Totals'!A21="","",'Names And Totals'!A21)</f>
        <v>5</v>
      </c>
      <c r="B72" s="1537" t="str">
        <f>IF('Names And Totals'!B21="","",'Names And Totals'!B21)</f>
        <v>Cameron Hughes</v>
      </c>
      <c r="C72" s="883" t="str">
        <f>IF('Names And Totals'!B21="","",'Names And Totals'!E21)</f>
        <v>Male</v>
      </c>
      <c r="D72" s="858" t="str">
        <f>IF(B72="","",IF(AB72="DQ","DQ",IF(AB72="TO","TO",IF(AB72="NV","NV",IF(AB72="","",RANK(AB72,$AB$12:$AB$507,0))))))</f>
        <v/>
      </c>
      <c r="E72" s="883" t="str">
        <f>IF(AC72="","",IF(AE72="DQ","DQ",IF(AC72="TO","TO",IF(Z72="","",RANK(AC72,$AC$12:$AC$507,0)))))</f>
        <v/>
      </c>
      <c r="F72" s="884" t="str">
        <f>IF(AD72="","",IF(AE72="DQ","DQ",IF(AD72="TO","TO",IF(Z72="","",RANK(AD72,$AD$12:$AD$507,0)))))</f>
        <v/>
      </c>
      <c r="G72" s="375" t="s">
        <v>7</v>
      </c>
      <c r="H72" s="380"/>
      <c r="I72" s="232"/>
      <c r="J72" s="233"/>
      <c r="K72" s="234"/>
      <c r="L72" s="268" t="str">
        <f>IF(B72="","",IF(I72="TO","TO",IF(I72+J72+K72=0,"",(I72*60+J72+K72/100)+H72)))</f>
        <v/>
      </c>
      <c r="M72" s="157">
        <f>IF(B72="","",MAX(L72:L76)-MIN(L72:L76))</f>
        <v>0</v>
      </c>
      <c r="N72" s="157" t="str">
        <f>IF(L72="","",ABS(L72-M73))</f>
        <v/>
      </c>
      <c r="O72" s="275" t="str">
        <f>IF(N72="","",RANK(N72,N72:N76))</f>
        <v/>
      </c>
      <c r="P72" s="157" t="str">
        <f>IF(L72="","",IF(O72=1,"",L72))</f>
        <v/>
      </c>
      <c r="Q72" s="159">
        <f>IF(B72="","",MAX(P72:P76)-MIN(P72:P76))</f>
        <v>0</v>
      </c>
      <c r="R72" s="159" t="str">
        <f>IF(P72="","",ABS(P72-Q73))</f>
        <v/>
      </c>
      <c r="S72" s="276" t="str">
        <f>IF(R72="","",RANK(R72,R72:R76))</f>
        <v/>
      </c>
      <c r="T72" s="159" t="str">
        <f>IF(R72="","",IF(S72=1,"",L72))</f>
        <v/>
      </c>
      <c r="U72" s="161">
        <f>IF(B72="","",MAX(T72:T76)-MIN(T72:T76))</f>
        <v>0</v>
      </c>
      <c r="V72" s="161" t="str">
        <f>IF(T72="","",ABS(T72-U73))</f>
        <v/>
      </c>
      <c r="W72" s="277" t="str">
        <f>IF(V72="","",RANK(V72,V72:V76))</f>
        <v/>
      </c>
      <c r="X72" s="161" t="str">
        <f>IF(W72="","",IF(W72=1,"",T72))</f>
        <v/>
      </c>
      <c r="Y72" s="278">
        <f>IF(B72="","",MAX(X72:X76)-MIN(X72:X76))</f>
        <v>0</v>
      </c>
      <c r="Z72" s="381" t="str">
        <f>IF(B72="","",L72)</f>
        <v/>
      </c>
      <c r="AA72" s="803" t="str">
        <f>IF(B72="","",IF(AE72="DQ","DQ",IF(L72="TO","TO",IF(L72="","",IF(L73="",Z72,IF(L74="",Z73,IF(L75="",Z74,IF(L76="",Z75,Z76))))))))</f>
        <v/>
      </c>
      <c r="AB72" s="1536" t="str">
        <f>IF(B72="","",IF(AE72="DQ","DQ",IF(AA72="TO","TO",IF(AA72="","",IF(AA72="NV","NV",IF((20-(AA72-$AB$3))&gt;0,(20-(AA72-$AB$3)),0))))))</f>
        <v/>
      </c>
      <c r="AC72" s="803" t="str">
        <f>IF(B72="","",IF(AB72="","",IF(C72="Female","",AB72)))</f>
        <v/>
      </c>
      <c r="AD72" s="803" t="str">
        <f>IF(B72="","",IF(AB72="","",IF(C72="Male","",AB72)))</f>
        <v/>
      </c>
      <c r="AE72" s="1019"/>
    </row>
    <row r="73" spans="1:31" x14ac:dyDescent="0.2">
      <c r="A73" s="871"/>
      <c r="B73" s="865"/>
      <c r="C73" s="884"/>
      <c r="D73" s="859"/>
      <c r="E73" s="884"/>
      <c r="F73" s="884"/>
      <c r="G73" s="13" t="s">
        <v>4</v>
      </c>
      <c r="H73" s="99" t="str">
        <f>IF(I73&lt;&gt;"",H72,"")</f>
        <v/>
      </c>
      <c r="I73" s="208"/>
      <c r="J73" s="209"/>
      <c r="K73" s="227"/>
      <c r="L73" s="155" t="str">
        <f>IF(B72="","",IF(I72="TO","TO",IF(I73+J73+K73=0,"",(I73*60+J73+K73/100)+H73)))</f>
        <v/>
      </c>
      <c r="M73" s="52" t="e">
        <f>IF(B72="","",AVERAGE(L72:L76))</f>
        <v>#DIV/0!</v>
      </c>
      <c r="N73" s="52" t="str">
        <f>IF(L73="","",ABS(L73-M73))</f>
        <v/>
      </c>
      <c r="O73" s="156" t="str">
        <f>IF(N73="","",RANK(N73,N72:N76))</f>
        <v/>
      </c>
      <c r="P73" s="157" t="str">
        <f t="shared" ref="P73:P76" si="36">IF(L73="","",IF(O73=1,"",L73))</f>
        <v/>
      </c>
      <c r="Q73" s="53" t="e">
        <f>IF(B72="","",AVERAGE(P72:P76))</f>
        <v>#DIV/0!</v>
      </c>
      <c r="R73" s="53" t="str">
        <f>IF(P73="","",ABS(P73-Q73))</f>
        <v/>
      </c>
      <c r="S73" s="158" t="str">
        <f>IF(R73="","",RANK(R73,R72:R76))</f>
        <v/>
      </c>
      <c r="T73" s="159" t="str">
        <f t="shared" ref="T73:T76" si="37">IF(R73="","",IF(S73=1,"",L73))</f>
        <v/>
      </c>
      <c r="U73" s="54" t="e">
        <f>IF(B72="","",AVERAGE(T72:T76))</f>
        <v>#DIV/0!</v>
      </c>
      <c r="V73" s="54" t="str">
        <f>IF(T73="","",ABS(T73-U73))</f>
        <v/>
      </c>
      <c r="W73" s="160" t="str">
        <f>IF(V73="","",RANK(V73,V72:V76))</f>
        <v/>
      </c>
      <c r="X73" s="161" t="str">
        <f t="shared" ref="X73:X76" si="38">IF(W73="","",IF(W73=1,"",T73))</f>
        <v/>
      </c>
      <c r="Y73" s="55" t="e">
        <f>IF(B72="","",AVERAGE(X72:X76))</f>
        <v>#DIV/0!</v>
      </c>
      <c r="Z73" s="162" t="e">
        <f>IF(B72="","",IF(M72&lt;0.5,M73,"NV"))</f>
        <v>#DIV/0!</v>
      </c>
      <c r="AA73" s="803"/>
      <c r="AB73" s="1500"/>
      <c r="AC73" s="803"/>
      <c r="AD73" s="803"/>
      <c r="AE73" s="1019"/>
    </row>
    <row r="74" spans="1:31" x14ac:dyDescent="0.2">
      <c r="A74" s="871"/>
      <c r="B74" s="865"/>
      <c r="C74" s="884"/>
      <c r="D74" s="859"/>
      <c r="E74" s="884"/>
      <c r="F74" s="884"/>
      <c r="G74" s="13" t="s">
        <v>8</v>
      </c>
      <c r="H74" s="99" t="str">
        <f>IF(I74&lt;&gt;"",H72,"")</f>
        <v/>
      </c>
      <c r="I74" s="208"/>
      <c r="J74" s="209"/>
      <c r="K74" s="227"/>
      <c r="L74" s="155" t="str">
        <f>IF(B72="","",IF(I72="TO","TO",IF(I74+J74+K74=0,"",(I74*60+J74+K74/100)+H74)))</f>
        <v/>
      </c>
      <c r="M74" s="52"/>
      <c r="N74" s="52" t="str">
        <f>IF(L74="","",ABS(L74-M73))</f>
        <v/>
      </c>
      <c r="O74" s="156" t="str">
        <f>IF(N74="","",RANK(N74,N72:N76))</f>
        <v/>
      </c>
      <c r="P74" s="157" t="str">
        <f t="shared" si="36"/>
        <v/>
      </c>
      <c r="Q74" s="53"/>
      <c r="R74" s="53" t="str">
        <f>IF(P74="","",ABS(P74-Q73))</f>
        <v/>
      </c>
      <c r="S74" s="158" t="str">
        <f>IF(R74="","",RANK(R74,R72:R76))</f>
        <v/>
      </c>
      <c r="T74" s="159" t="str">
        <f t="shared" si="37"/>
        <v/>
      </c>
      <c r="U74" s="54"/>
      <c r="V74" s="54" t="str">
        <f>IF(T74="","",ABS(T74-U73))</f>
        <v/>
      </c>
      <c r="W74" s="160" t="str">
        <f>IF(V74="","",RANK(V74,V72:V76))</f>
        <v/>
      </c>
      <c r="X74" s="161" t="str">
        <f t="shared" si="38"/>
        <v/>
      </c>
      <c r="Y74" s="55"/>
      <c r="Z74" s="162" t="e">
        <f>IF(B72="","",IF(M72&lt;0.5,M73,IF(Q72&lt;0.5,Q73,"NV")))</f>
        <v>#DIV/0!</v>
      </c>
      <c r="AA74" s="803"/>
      <c r="AB74" s="1500"/>
      <c r="AC74" s="803"/>
      <c r="AD74" s="803"/>
      <c r="AE74" s="1019"/>
    </row>
    <row r="75" spans="1:31" x14ac:dyDescent="0.2">
      <c r="A75" s="871"/>
      <c r="B75" s="865"/>
      <c r="C75" s="884"/>
      <c r="D75" s="859"/>
      <c r="E75" s="884"/>
      <c r="F75" s="884"/>
      <c r="G75" s="13" t="s">
        <v>5</v>
      </c>
      <c r="H75" s="99" t="str">
        <f>IF(I75&lt;&gt;"",H72,"")</f>
        <v/>
      </c>
      <c r="I75" s="208"/>
      <c r="J75" s="209"/>
      <c r="K75" s="227"/>
      <c r="L75" s="155" t="str">
        <f>IF(B72="","",IF(I72="TO","TO",IF(I75+J75+K75=0,"",(I75*60+J75+K75/100)+H75)))</f>
        <v/>
      </c>
      <c r="M75" s="52"/>
      <c r="N75" s="52" t="str">
        <f>IF(L75="","",ABS(L75-M73))</f>
        <v/>
      </c>
      <c r="O75" s="156" t="str">
        <f>IF(N75="","",RANK(N75,N72:N76))</f>
        <v/>
      </c>
      <c r="P75" s="157" t="str">
        <f t="shared" si="36"/>
        <v/>
      </c>
      <c r="Q75" s="53"/>
      <c r="R75" s="53" t="str">
        <f>IF(P75="","",ABS(P75-Q73))</f>
        <v/>
      </c>
      <c r="S75" s="158" t="str">
        <f>IF(R75="","",RANK(R75,R72:R76))</f>
        <v/>
      </c>
      <c r="T75" s="159" t="str">
        <f t="shared" si="37"/>
        <v/>
      </c>
      <c r="U75" s="54"/>
      <c r="V75" s="54" t="str">
        <f>IF(T75="","",ABS(T75-U73))</f>
        <v/>
      </c>
      <c r="W75" s="160" t="str">
        <f>IF(V75="","",RANK(V75,V72:V76))</f>
        <v/>
      </c>
      <c r="X75" s="161" t="str">
        <f t="shared" si="38"/>
        <v/>
      </c>
      <c r="Y75" s="55"/>
      <c r="Z75" s="162" t="e">
        <f>IF(B72="","",IF(Q72=0,M73,IF(Q72&lt;0.5,Q73,IF(U72&lt;0.5,U73,"NV"))))</f>
        <v>#DIV/0!</v>
      </c>
      <c r="AA75" s="803"/>
      <c r="AB75" s="1500"/>
      <c r="AC75" s="803"/>
      <c r="AD75" s="803"/>
      <c r="AE75" s="1019"/>
    </row>
    <row r="76" spans="1:31" ht="16" thickBot="1" x14ac:dyDescent="0.25">
      <c r="A76" s="879"/>
      <c r="B76" s="901"/>
      <c r="C76" s="885"/>
      <c r="D76" s="1419"/>
      <c r="E76" s="885"/>
      <c r="F76" s="885"/>
      <c r="G76" s="19" t="s">
        <v>6</v>
      </c>
      <c r="H76" s="100" t="str">
        <f>IF(I76&lt;&gt;"",H72,"")</f>
        <v/>
      </c>
      <c r="I76" s="212"/>
      <c r="J76" s="213"/>
      <c r="K76" s="242"/>
      <c r="L76" s="163" t="str">
        <f>IF(B72="","",IF(I72="TO","TO",IF(I76+J76+K76=0,"",(I76*60+J76+K76/100)+H76)))</f>
        <v/>
      </c>
      <c r="M76" s="56"/>
      <c r="N76" s="56" t="str">
        <f>IF(L76="","",ABS(L76-M73))</f>
        <v/>
      </c>
      <c r="O76" s="164" t="str">
        <f>IF(N76="","",RANK(N76,N72:N76))</f>
        <v/>
      </c>
      <c r="P76" s="165" t="str">
        <f t="shared" si="36"/>
        <v/>
      </c>
      <c r="Q76" s="57"/>
      <c r="R76" s="57" t="str">
        <f>IF(P76="","",ABS(P76-Q73))</f>
        <v/>
      </c>
      <c r="S76" s="166" t="str">
        <f>IF(R76="","",RANK(R76,R72:R76))</f>
        <v/>
      </c>
      <c r="T76" s="167" t="str">
        <f t="shared" si="37"/>
        <v/>
      </c>
      <c r="U76" s="58"/>
      <c r="V76" s="58" t="str">
        <f>IF(T76="","",ABS(T76-U73))</f>
        <v/>
      </c>
      <c r="W76" s="168" t="str">
        <f>IF(V76="","",RANK(V76,V72:V76))</f>
        <v/>
      </c>
      <c r="X76" s="169" t="str">
        <f t="shared" si="38"/>
        <v/>
      </c>
      <c r="Y76" s="59"/>
      <c r="Z76" s="170" t="e">
        <f>IF(B72="","",IF(U72&lt;0.5,TRIMMEAN(L72:L76,0.4),IF(Y72&lt;0.5,Y73,"NV")))</f>
        <v>#NUM!</v>
      </c>
      <c r="AA76" s="804"/>
      <c r="AB76" s="1501"/>
      <c r="AC76" s="804"/>
      <c r="AD76" s="804"/>
      <c r="AE76" s="1020"/>
    </row>
    <row r="77" spans="1:31" x14ac:dyDescent="0.2">
      <c r="A77" s="1538">
        <f>IF('Names And Totals'!A22="","",'Names And Totals'!A22)</f>
        <v>14</v>
      </c>
      <c r="B77" s="1540" t="str">
        <f>IF('Names And Totals'!B22="","",'Names And Totals'!B22)</f>
        <v>Patrick Kelsch</v>
      </c>
      <c r="C77" s="861" t="str">
        <f>IF('Names And Totals'!B22="","",'Names And Totals'!E22)</f>
        <v>Male</v>
      </c>
      <c r="D77" s="1414" t="str">
        <f>IF(B77="","",IF(AB77="DQ","DQ",IF(AB77="TO","TO",IF(AB77="NV","NV",IF(AB77="","",RANK(AB77,$AB$12:$AB$507,0))))))</f>
        <v/>
      </c>
      <c r="E77" s="861" t="str">
        <f>IF(AC77="","",IF(AE77="DQ","DQ",IF(AC77="TO","TO",IF(Z77="","",RANK(AC77,$AC$12:$AC$507,0)))))</f>
        <v/>
      </c>
      <c r="F77" s="861" t="str">
        <f>IF(AD77="","",IF(AE77="DQ","DQ",IF(AD77="TO","TO",IF(Z77="","",RANK(AD77,$AD$12:$AD$507,0)))))</f>
        <v/>
      </c>
      <c r="G77" s="47" t="s">
        <v>7</v>
      </c>
      <c r="H77" s="248"/>
      <c r="I77" s="243"/>
      <c r="J77" s="240"/>
      <c r="K77" s="244"/>
      <c r="L77" s="193" t="str">
        <f>IF(B77="","",IF(I77="TO","TO",IF(I77+J77+K77=0,"",(I77*60+J77+K77/100)+H77)))</f>
        <v/>
      </c>
      <c r="M77" s="60">
        <f>IF(B77="","",MAX(L77:L81)-MIN(L77:L81))</f>
        <v>0</v>
      </c>
      <c r="N77" s="60" t="str">
        <f>IF(L77="","",ABS(L77-M78))</f>
        <v/>
      </c>
      <c r="O77" s="151" t="str">
        <f>IF(N77="","",RANK(N77,N77:N81))</f>
        <v/>
      </c>
      <c r="P77" s="60" t="str">
        <f>IF(L77="","",IF(O77=1,"",L77))</f>
        <v/>
      </c>
      <c r="Q77" s="62">
        <f>IF(B77="","",MAX(P77:P81)-MIN(P77:P81))</f>
        <v>0</v>
      </c>
      <c r="R77" s="62" t="str">
        <f>IF(P77="","",ABS(P77-Q78))</f>
        <v/>
      </c>
      <c r="S77" s="152" t="str">
        <f>IF(R77="","",RANK(R77,R77:R81))</f>
        <v/>
      </c>
      <c r="T77" s="62" t="str">
        <f>IF(R77="","",IF(S77=1,"",L77))</f>
        <v/>
      </c>
      <c r="U77" s="63">
        <f>IF(B77="","",MAX(T77:T81)-MIN(T77:T81))</f>
        <v>0</v>
      </c>
      <c r="V77" s="63" t="str">
        <f>IF(T77="","",ABS(T77-U78))</f>
        <v/>
      </c>
      <c r="W77" s="153" t="str">
        <f>IF(V77="","",RANK(V77,V77:V81))</f>
        <v/>
      </c>
      <c r="X77" s="63" t="str">
        <f>IF(W77="","",IF(W77=1,"",T77))</f>
        <v/>
      </c>
      <c r="Y77" s="64">
        <f>IF(B77="","",MAX(X77:X81)-MIN(X77:X81))</f>
        <v>0</v>
      </c>
      <c r="Z77" s="154" t="str">
        <f>IF(B77="","",L77)</f>
        <v/>
      </c>
      <c r="AA77" s="805" t="str">
        <f>IF(B77="","",IF(AE77="DQ","DQ",IF(L77="TO","TO",IF(L77="","",IF(L78="",Z77,IF(L79="",Z78,IF(L80="",Z79,IF(L81="",Z80,Z81))))))))</f>
        <v/>
      </c>
      <c r="AB77" s="1505" t="str">
        <f>IF(B77="","",IF(AE77="DQ","DQ",IF(AA77="TO","TO",IF(AA77="","",IF(AA77="NV","NV",IF((20-(AA77-$AB$3))&gt;0,(20-(AA77-$AB$3)),0))))))</f>
        <v/>
      </c>
      <c r="AC77" s="805" t="str">
        <f>IF(B77="","",IF(AB77="","",IF(C77="Female","",AB77)))</f>
        <v/>
      </c>
      <c r="AD77" s="805" t="str">
        <f>IF(B77="","",IF(AB77="","",IF(C77="Male","",AB77)))</f>
        <v/>
      </c>
      <c r="AE77" s="847"/>
    </row>
    <row r="78" spans="1:31" x14ac:dyDescent="0.2">
      <c r="A78" s="868"/>
      <c r="B78" s="874"/>
      <c r="C78" s="862"/>
      <c r="D78" s="1415"/>
      <c r="E78" s="862"/>
      <c r="F78" s="862"/>
      <c r="G78" s="16" t="s">
        <v>4</v>
      </c>
      <c r="H78" s="98" t="str">
        <f>IF(I78&lt;&gt;"",H77,"")</f>
        <v/>
      </c>
      <c r="I78" s="210"/>
      <c r="J78" s="211"/>
      <c r="K78" s="231"/>
      <c r="L78" s="171" t="str">
        <f>IF(B77="","",IF(I77="TO","TO",IF(I78+J78+K78=0,"",(I78*60+J78+K78/100)+H78)))</f>
        <v/>
      </c>
      <c r="M78" s="52" t="e">
        <f>IF(B77="","",AVERAGE(L77:L81))</f>
        <v>#DIV/0!</v>
      </c>
      <c r="N78" s="52" t="str">
        <f>IF(L78="","",ABS(L78-M78))</f>
        <v/>
      </c>
      <c r="O78" s="156" t="str">
        <f>IF(N78="","",RANK(N78,N77:N81))</f>
        <v/>
      </c>
      <c r="P78" s="157" t="str">
        <f t="shared" ref="P78:P81" si="39">IF(L78="","",IF(O78=1,"",L78))</f>
        <v/>
      </c>
      <c r="Q78" s="53" t="e">
        <f>IF(B77="","",AVERAGE(P77:P81))</f>
        <v>#DIV/0!</v>
      </c>
      <c r="R78" s="53" t="str">
        <f>IF(P78="","",ABS(P78-Q78))</f>
        <v/>
      </c>
      <c r="S78" s="158" t="str">
        <f>IF(R78="","",RANK(R78,R77:R81))</f>
        <v/>
      </c>
      <c r="T78" s="159" t="str">
        <f t="shared" ref="T78:T81" si="40">IF(R78="","",IF(S78=1,"",L78))</f>
        <v/>
      </c>
      <c r="U78" s="54" t="e">
        <f>IF(B77="","",AVERAGE(T77:T81))</f>
        <v>#DIV/0!</v>
      </c>
      <c r="V78" s="54" t="str">
        <f>IF(T78="","",ABS(T78-U78))</f>
        <v/>
      </c>
      <c r="W78" s="160" t="str">
        <f>IF(V78="","",RANK(V78,V77:V81))</f>
        <v/>
      </c>
      <c r="X78" s="161" t="str">
        <f t="shared" ref="X78:X81" si="41">IF(W78="","",IF(W78=1,"",T78))</f>
        <v/>
      </c>
      <c r="Y78" s="55" t="e">
        <f>IF(B77="","",AVERAGE(X77:X81))</f>
        <v>#DIV/0!</v>
      </c>
      <c r="Z78" s="162" t="e">
        <f>IF(B77="","",IF(M77&lt;0.5,M78,"NV"))</f>
        <v>#DIV/0!</v>
      </c>
      <c r="AA78" s="806"/>
      <c r="AB78" s="1506"/>
      <c r="AC78" s="806"/>
      <c r="AD78" s="806"/>
      <c r="AE78" s="847"/>
    </row>
    <row r="79" spans="1:31" x14ac:dyDescent="0.2">
      <c r="A79" s="868"/>
      <c r="B79" s="874"/>
      <c r="C79" s="862"/>
      <c r="D79" s="1415"/>
      <c r="E79" s="862"/>
      <c r="F79" s="862"/>
      <c r="G79" s="16" t="s">
        <v>8</v>
      </c>
      <c r="H79" s="98" t="str">
        <f>IF(I79&lt;&gt;"",H77,"")</f>
        <v/>
      </c>
      <c r="I79" s="210"/>
      <c r="J79" s="211"/>
      <c r="K79" s="231"/>
      <c r="L79" s="171" t="str">
        <f>IF(B77="","",IF(I77="TO","TO",IF(I79+J79+K79=0,"",(I79*60+J79+K79/100)+H79)))</f>
        <v/>
      </c>
      <c r="M79" s="52"/>
      <c r="N79" s="52" t="str">
        <f>IF(L79="","",ABS(L79-M78))</f>
        <v/>
      </c>
      <c r="O79" s="156" t="str">
        <f>IF(N79="","",RANK(N79,N77:N81))</f>
        <v/>
      </c>
      <c r="P79" s="157" t="str">
        <f t="shared" si="39"/>
        <v/>
      </c>
      <c r="Q79" s="53"/>
      <c r="R79" s="53" t="str">
        <f>IF(P79="","",ABS(P79-Q78))</f>
        <v/>
      </c>
      <c r="S79" s="158" t="str">
        <f>IF(R79="","",RANK(R79,R77:R81))</f>
        <v/>
      </c>
      <c r="T79" s="159" t="str">
        <f t="shared" si="40"/>
        <v/>
      </c>
      <c r="U79" s="54"/>
      <c r="V79" s="54" t="str">
        <f>IF(T79="","",ABS(T79-U78))</f>
        <v/>
      </c>
      <c r="W79" s="160" t="str">
        <f>IF(V79="","",RANK(V79,V77:V81))</f>
        <v/>
      </c>
      <c r="X79" s="161" t="str">
        <f t="shared" si="41"/>
        <v/>
      </c>
      <c r="Y79" s="55"/>
      <c r="Z79" s="162" t="e">
        <f>IF(B77="","",IF(M77&lt;0.5,M78,IF(Q77&lt;0.5,Q78,"NV")))</f>
        <v>#DIV/0!</v>
      </c>
      <c r="AA79" s="806"/>
      <c r="AB79" s="1506"/>
      <c r="AC79" s="806"/>
      <c r="AD79" s="806"/>
      <c r="AE79" s="847"/>
    </row>
    <row r="80" spans="1:31" x14ac:dyDescent="0.2">
      <c r="A80" s="868"/>
      <c r="B80" s="874"/>
      <c r="C80" s="862"/>
      <c r="D80" s="1415"/>
      <c r="E80" s="862"/>
      <c r="F80" s="862"/>
      <c r="G80" s="16" t="s">
        <v>5</v>
      </c>
      <c r="H80" s="98" t="str">
        <f>IF(I80&lt;&gt;"",H77,"")</f>
        <v/>
      </c>
      <c r="I80" s="210"/>
      <c r="J80" s="211"/>
      <c r="K80" s="231"/>
      <c r="L80" s="171" t="str">
        <f>IF(B77="","",IF(I77="TO","TO",IF(I80+J80+K80=0,"",(I80*60+J80+K80/100)+H80)))</f>
        <v/>
      </c>
      <c r="M80" s="52"/>
      <c r="N80" s="52" t="str">
        <f>IF(L80="","",ABS(L80-M78))</f>
        <v/>
      </c>
      <c r="O80" s="156" t="str">
        <f>IF(N80="","",RANK(N80,N77:N81))</f>
        <v/>
      </c>
      <c r="P80" s="157" t="str">
        <f t="shared" si="39"/>
        <v/>
      </c>
      <c r="Q80" s="53"/>
      <c r="R80" s="53" t="str">
        <f>IF(P80="","",ABS(P80-Q78))</f>
        <v/>
      </c>
      <c r="S80" s="158" t="str">
        <f>IF(R80="","",RANK(R80,R77:R81))</f>
        <v/>
      </c>
      <c r="T80" s="159" t="str">
        <f t="shared" si="40"/>
        <v/>
      </c>
      <c r="U80" s="54"/>
      <c r="V80" s="54" t="str">
        <f>IF(T80="","",ABS(T80-U78))</f>
        <v/>
      </c>
      <c r="W80" s="160" t="str">
        <f>IF(V80="","",RANK(V80,V77:V81))</f>
        <v/>
      </c>
      <c r="X80" s="161" t="str">
        <f t="shared" si="41"/>
        <v/>
      </c>
      <c r="Y80" s="55"/>
      <c r="Z80" s="162" t="e">
        <f>IF(B77="","",IF(Q77=0,M78,IF(Q77&lt;0.5,Q78,IF(U77&lt;0.5,U78,"NV"))))</f>
        <v>#DIV/0!</v>
      </c>
      <c r="AA80" s="806"/>
      <c r="AB80" s="1506"/>
      <c r="AC80" s="806"/>
      <c r="AD80" s="806"/>
      <c r="AE80" s="847"/>
    </row>
    <row r="81" spans="1:31" ht="16" thickBot="1" x14ac:dyDescent="0.25">
      <c r="A81" s="1539"/>
      <c r="B81" s="1541"/>
      <c r="C81" s="863"/>
      <c r="D81" s="1416"/>
      <c r="E81" s="863"/>
      <c r="F81" s="863"/>
      <c r="G81" s="46" t="s">
        <v>6</v>
      </c>
      <c r="H81" s="172" t="str">
        <f>IF(I81&lt;&gt;"",H77,"")</f>
        <v/>
      </c>
      <c r="I81" s="245"/>
      <c r="J81" s="246"/>
      <c r="K81" s="247"/>
      <c r="L81" s="194" t="str">
        <f>IF(B77="","",IF(I77="TO","TO",IF(I81+J81+K81=0,"",(I81*60+J81+K81/100)+H81)))</f>
        <v/>
      </c>
      <c r="M81" s="56"/>
      <c r="N81" s="56" t="str">
        <f>IF(L81="","",ABS(L81-M78))</f>
        <v/>
      </c>
      <c r="O81" s="164" t="str">
        <f>IF(N81="","",RANK(N81,N77:N81))</f>
        <v/>
      </c>
      <c r="P81" s="165" t="str">
        <f t="shared" si="39"/>
        <v/>
      </c>
      <c r="Q81" s="57"/>
      <c r="R81" s="57" t="str">
        <f>IF(P81="","",ABS(P81-Q78))</f>
        <v/>
      </c>
      <c r="S81" s="166" t="str">
        <f>IF(R81="","",RANK(R81,R77:R81))</f>
        <v/>
      </c>
      <c r="T81" s="167" t="str">
        <f t="shared" si="40"/>
        <v/>
      </c>
      <c r="U81" s="58"/>
      <c r="V81" s="58" t="str">
        <f>IF(T81="","",ABS(T81-U78))</f>
        <v/>
      </c>
      <c r="W81" s="168" t="str">
        <f>IF(V81="","",RANK(V81,V77:V81))</f>
        <v/>
      </c>
      <c r="X81" s="169" t="str">
        <f t="shared" si="41"/>
        <v/>
      </c>
      <c r="Y81" s="59"/>
      <c r="Z81" s="170" t="e">
        <f>IF(B77="","",IF(U77&lt;0.5,TRIMMEAN(L77:L81,0.4),IF(Y77&lt;0.5,Y78,"NV")))</f>
        <v>#NUM!</v>
      </c>
      <c r="AA81" s="807"/>
      <c r="AB81" s="1507"/>
      <c r="AC81" s="807"/>
      <c r="AD81" s="807"/>
      <c r="AE81" s="847"/>
    </row>
    <row r="82" spans="1:31" x14ac:dyDescent="0.2">
      <c r="A82" s="1241">
        <f>IF('Names And Totals'!A23="","",'Names And Totals'!A23)</f>
        <v>1</v>
      </c>
      <c r="B82" s="1537" t="str">
        <f>IF('Names And Totals'!B23="","",'Names And Totals'!B23)</f>
        <v>Abdon Leon-Espinoza</v>
      </c>
      <c r="C82" s="883" t="str">
        <f>IF('Names And Totals'!B23="","",'Names And Totals'!E23)</f>
        <v>Male</v>
      </c>
      <c r="D82" s="1431" t="str">
        <f>IF(B82="","",IF(AB82="DQ","DQ",IF(AB82="TO","TO",IF(AB82="NV","NV",IF(AB82="","",RANK(AB82,$AB$12:$AB$507,0))))))</f>
        <v/>
      </c>
      <c r="E82" s="883" t="str">
        <f>IF(AC82="","",IF(AE82="DQ","DQ",IF(AC82="TO","TO",IF(Z82="","",RANK(AC82,$AC$12:$AC$507,0)))))</f>
        <v/>
      </c>
      <c r="F82" s="883" t="str">
        <f>IF(AD82="","",IF(AE82="DQ","DQ",IF(AD82="TO","TO",IF(Z82="","",RANK(AD82,$AD$12:$AD$507,0)))))</f>
        <v/>
      </c>
      <c r="G82" s="18" t="s">
        <v>7</v>
      </c>
      <c r="H82" s="249"/>
      <c r="I82" s="235"/>
      <c r="J82" s="241"/>
      <c r="K82" s="236"/>
      <c r="L82" s="150" t="str">
        <f>IF(B82="","",IF(I82="TO","TO",IF(I82+J82+K82=0,"",(I82*60+J82+K82/100)+H82)))</f>
        <v/>
      </c>
      <c r="M82" s="60">
        <f>IF(B82="","",MAX(L82:L86)-MIN(L82:L86))</f>
        <v>0</v>
      </c>
      <c r="N82" s="60" t="str">
        <f>IF(L82="","",ABS(L82-M83))</f>
        <v/>
      </c>
      <c r="O82" s="151" t="str">
        <f>IF(N82="","",RANK(N82,N82:N86))</f>
        <v/>
      </c>
      <c r="P82" s="60" t="str">
        <f>IF(L82="","",IF(O82=1,"",L82))</f>
        <v/>
      </c>
      <c r="Q82" s="62">
        <f>IF(B82="","",MAX(P82:P86)-MIN(P82:P86))</f>
        <v>0</v>
      </c>
      <c r="R82" s="62" t="str">
        <f>IF(P82="","",ABS(P82-Q83))</f>
        <v/>
      </c>
      <c r="S82" s="152" t="str">
        <f>IF(R82="","",RANK(R82,R82:R86))</f>
        <v/>
      </c>
      <c r="T82" s="62" t="str">
        <f>IF(R82="","",IF(S82=1,"",L82))</f>
        <v/>
      </c>
      <c r="U82" s="63">
        <f>IF(B82="","",MAX(T82:T86)-MIN(T82:T86))</f>
        <v>0</v>
      </c>
      <c r="V82" s="63" t="str">
        <f>IF(T82="","",ABS(T82-U83))</f>
        <v/>
      </c>
      <c r="W82" s="153" t="str">
        <f>IF(V82="","",RANK(V82,V82:V86))</f>
        <v/>
      </c>
      <c r="X82" s="63" t="str">
        <f>IF(W82="","",IF(W82=1,"",T82))</f>
        <v/>
      </c>
      <c r="Y82" s="64">
        <f>IF(B82="","",MAX(X82:X86)-MIN(X82:X86))</f>
        <v>0</v>
      </c>
      <c r="Z82" s="154" t="str">
        <f>IF(B82="","",L82)</f>
        <v/>
      </c>
      <c r="AA82" s="802" t="str">
        <f>IF(B82="","",IF(AE82="DQ","DQ",IF(L82="TO","TO",IF(L82="","",IF(L83="",Z82,IF(L84="",Z83,IF(L85="",Z84,IF(L86="",Z85,Z86))))))))</f>
        <v/>
      </c>
      <c r="AB82" s="1499" t="str">
        <f>IF(B82="","",IF(AE82="DQ","DQ",IF(AA82="TO","TO",IF(AA82="","",IF(AA82="NV","NV",IF((20-(AA82-$AB$3))&gt;0,(20-(AA82-$AB$3)),0))))))</f>
        <v/>
      </c>
      <c r="AC82" s="802" t="str">
        <f>IF(B82="","",IF(AB82="","",IF(C82="Female","",AB82)))</f>
        <v/>
      </c>
      <c r="AD82" s="802" t="str">
        <f>IF(B82="","",IF(AB82="","",IF(C82="Male","",AB82)))</f>
        <v/>
      </c>
      <c r="AE82" s="1018"/>
    </row>
    <row r="83" spans="1:31" x14ac:dyDescent="0.2">
      <c r="A83" s="871"/>
      <c r="B83" s="865"/>
      <c r="C83" s="884"/>
      <c r="D83" s="859"/>
      <c r="E83" s="884"/>
      <c r="F83" s="884"/>
      <c r="G83" s="13" t="s">
        <v>4</v>
      </c>
      <c r="H83" s="99" t="str">
        <f>IF(I83&lt;&gt;"",H82,"")</f>
        <v/>
      </c>
      <c r="I83" s="208"/>
      <c r="J83" s="209"/>
      <c r="K83" s="227"/>
      <c r="L83" s="155" t="str">
        <f>IF(B82="","",IF(I82="TO","TO",IF(I83+J83+K83=0,"",(I83*60+J83+K83/100)+H83)))</f>
        <v/>
      </c>
      <c r="M83" s="52" t="e">
        <f>IF(B82="","",AVERAGE(L82:L86))</f>
        <v>#DIV/0!</v>
      </c>
      <c r="N83" s="52" t="str">
        <f>IF(L83="","",ABS(L83-M83))</f>
        <v/>
      </c>
      <c r="O83" s="156" t="str">
        <f>IF(N83="","",RANK(N83,N82:N86))</f>
        <v/>
      </c>
      <c r="P83" s="157" t="str">
        <f t="shared" ref="P83:P86" si="42">IF(L83="","",IF(O83=1,"",L83))</f>
        <v/>
      </c>
      <c r="Q83" s="53" t="e">
        <f>IF(B82="","",AVERAGE(P82:P86))</f>
        <v>#DIV/0!</v>
      </c>
      <c r="R83" s="53" t="str">
        <f>IF(P83="","",ABS(P83-Q83))</f>
        <v/>
      </c>
      <c r="S83" s="158" t="str">
        <f>IF(R83="","",RANK(R83,R82:R86))</f>
        <v/>
      </c>
      <c r="T83" s="159" t="str">
        <f t="shared" ref="T83:T86" si="43">IF(R83="","",IF(S83=1,"",L83))</f>
        <v/>
      </c>
      <c r="U83" s="54" t="e">
        <f>IF(B82="","",AVERAGE(T82:T86))</f>
        <v>#DIV/0!</v>
      </c>
      <c r="V83" s="54" t="str">
        <f>IF(T83="","",ABS(T83-U83))</f>
        <v/>
      </c>
      <c r="W83" s="160" t="str">
        <f>IF(V83="","",RANK(V83,V82:V86))</f>
        <v/>
      </c>
      <c r="X83" s="161" t="str">
        <f t="shared" ref="X83:X86" si="44">IF(W83="","",IF(W83=1,"",T83))</f>
        <v/>
      </c>
      <c r="Y83" s="55" t="e">
        <f>IF(B82="","",AVERAGE(X82:X86))</f>
        <v>#DIV/0!</v>
      </c>
      <c r="Z83" s="162" t="e">
        <f>IF(B82="","",IF(M82&lt;0.5,M83,"NV"))</f>
        <v>#DIV/0!</v>
      </c>
      <c r="AA83" s="803"/>
      <c r="AB83" s="1500"/>
      <c r="AC83" s="803"/>
      <c r="AD83" s="803"/>
      <c r="AE83" s="1019"/>
    </row>
    <row r="84" spans="1:31" x14ac:dyDescent="0.2">
      <c r="A84" s="871"/>
      <c r="B84" s="865"/>
      <c r="C84" s="884"/>
      <c r="D84" s="859"/>
      <c r="E84" s="884"/>
      <c r="F84" s="884"/>
      <c r="G84" s="13" t="s">
        <v>8</v>
      </c>
      <c r="H84" s="99" t="str">
        <f>IF(I84&lt;&gt;"",H82,"")</f>
        <v/>
      </c>
      <c r="I84" s="208"/>
      <c r="J84" s="209"/>
      <c r="K84" s="227"/>
      <c r="L84" s="155" t="str">
        <f>IF(B82="","",IF(I82="TO","TO",IF(I84+J84+K84=0,"",(I84*60+J84+K84/100)+H84)))</f>
        <v/>
      </c>
      <c r="M84" s="52"/>
      <c r="N84" s="52" t="str">
        <f>IF(L84="","",ABS(L84-M83))</f>
        <v/>
      </c>
      <c r="O84" s="156" t="str">
        <f>IF(N84="","",RANK(N84,N82:N86))</f>
        <v/>
      </c>
      <c r="P84" s="157" t="str">
        <f t="shared" si="42"/>
        <v/>
      </c>
      <c r="Q84" s="53"/>
      <c r="R84" s="53" t="str">
        <f>IF(P84="","",ABS(P84-Q83))</f>
        <v/>
      </c>
      <c r="S84" s="158" t="str">
        <f>IF(R84="","",RANK(R84,R82:R86))</f>
        <v/>
      </c>
      <c r="T84" s="159" t="str">
        <f t="shared" si="43"/>
        <v/>
      </c>
      <c r="U84" s="54"/>
      <c r="V84" s="54" t="str">
        <f>IF(T84="","",ABS(T84-U83))</f>
        <v/>
      </c>
      <c r="W84" s="160" t="str">
        <f>IF(V84="","",RANK(V84,V82:V86))</f>
        <v/>
      </c>
      <c r="X84" s="161" t="str">
        <f t="shared" si="44"/>
        <v/>
      </c>
      <c r="Y84" s="55"/>
      <c r="Z84" s="162" t="e">
        <f>IF(B82="","",IF(M82&lt;0.5,M83,IF(Q82&lt;0.5,Q83,"NV")))</f>
        <v>#DIV/0!</v>
      </c>
      <c r="AA84" s="803"/>
      <c r="AB84" s="1500"/>
      <c r="AC84" s="803"/>
      <c r="AD84" s="803"/>
      <c r="AE84" s="1019"/>
    </row>
    <row r="85" spans="1:31" x14ac:dyDescent="0.2">
      <c r="A85" s="871"/>
      <c r="B85" s="865"/>
      <c r="C85" s="884"/>
      <c r="D85" s="859"/>
      <c r="E85" s="884"/>
      <c r="F85" s="884"/>
      <c r="G85" s="13" t="s">
        <v>5</v>
      </c>
      <c r="H85" s="99" t="str">
        <f>IF(I85&lt;&gt;"",H82,"")</f>
        <v/>
      </c>
      <c r="I85" s="208"/>
      <c r="J85" s="209"/>
      <c r="K85" s="227"/>
      <c r="L85" s="155" t="str">
        <f>IF(B82="","",IF(I82="TO","TO",IF(I85+J85+K85=0,"",(I85*60+J85+K85/100)+H85)))</f>
        <v/>
      </c>
      <c r="M85" s="52"/>
      <c r="N85" s="52" t="str">
        <f>IF(L85="","",ABS(L85-M83))</f>
        <v/>
      </c>
      <c r="O85" s="156" t="str">
        <f>IF(N85="","",RANK(N85,N82:N86))</f>
        <v/>
      </c>
      <c r="P85" s="157" t="str">
        <f t="shared" si="42"/>
        <v/>
      </c>
      <c r="Q85" s="53"/>
      <c r="R85" s="53" t="str">
        <f>IF(P85="","",ABS(P85-Q83))</f>
        <v/>
      </c>
      <c r="S85" s="158" t="str">
        <f>IF(R85="","",RANK(R85,R82:R86))</f>
        <v/>
      </c>
      <c r="T85" s="159" t="str">
        <f t="shared" si="43"/>
        <v/>
      </c>
      <c r="U85" s="54"/>
      <c r="V85" s="54" t="str">
        <f>IF(T85="","",ABS(T85-U83))</f>
        <v/>
      </c>
      <c r="W85" s="160" t="str">
        <f>IF(V85="","",RANK(V85,V82:V86))</f>
        <v/>
      </c>
      <c r="X85" s="161" t="str">
        <f t="shared" si="44"/>
        <v/>
      </c>
      <c r="Y85" s="55"/>
      <c r="Z85" s="162" t="e">
        <f>IF(B82="","",IF(Q82=0,M83,IF(Q82&lt;0.5,Q83,IF(U82&lt;0.5,U83,"NV"))))</f>
        <v>#DIV/0!</v>
      </c>
      <c r="AA85" s="803"/>
      <c r="AB85" s="1500"/>
      <c r="AC85" s="803"/>
      <c r="AD85" s="803"/>
      <c r="AE85" s="1019"/>
    </row>
    <row r="86" spans="1:31" ht="16" thickBot="1" x14ac:dyDescent="0.25">
      <c r="A86" s="879"/>
      <c r="B86" s="901"/>
      <c r="C86" s="885"/>
      <c r="D86" s="1419"/>
      <c r="E86" s="885"/>
      <c r="F86" s="885"/>
      <c r="G86" s="19" t="s">
        <v>6</v>
      </c>
      <c r="H86" s="100" t="str">
        <f>IF(I86&lt;&gt;"",H82,"")</f>
        <v/>
      </c>
      <c r="I86" s="212"/>
      <c r="J86" s="213"/>
      <c r="K86" s="242"/>
      <c r="L86" s="163" t="str">
        <f>IF(B82="","",IF(I82="TO","TO",IF(I86+J86+K86=0,"",(I86*60+J86+K86/100)+H86)))</f>
        <v/>
      </c>
      <c r="M86" s="56"/>
      <c r="N86" s="56" t="str">
        <f>IF(L86="","",ABS(L86-M83))</f>
        <v/>
      </c>
      <c r="O86" s="164" t="str">
        <f>IF(N86="","",RANK(N86,N82:N86))</f>
        <v/>
      </c>
      <c r="P86" s="165" t="str">
        <f t="shared" si="42"/>
        <v/>
      </c>
      <c r="Q86" s="57"/>
      <c r="R86" s="57" t="str">
        <f>IF(P86="","",ABS(P86-Q83))</f>
        <v/>
      </c>
      <c r="S86" s="166" t="str">
        <f>IF(R86="","",RANK(R86,R82:R86))</f>
        <v/>
      </c>
      <c r="T86" s="167" t="str">
        <f t="shared" si="43"/>
        <v/>
      </c>
      <c r="U86" s="58"/>
      <c r="V86" s="58" t="str">
        <f>IF(T86="","",ABS(T86-U83))</f>
        <v/>
      </c>
      <c r="W86" s="168" t="str">
        <f>IF(V86="","",RANK(V86,V82:V86))</f>
        <v/>
      </c>
      <c r="X86" s="169" t="str">
        <f t="shared" si="44"/>
        <v/>
      </c>
      <c r="Y86" s="59"/>
      <c r="Z86" s="170" t="e">
        <f>IF(B82="","",IF(U82&lt;0.5,TRIMMEAN(L82:L86,0.4),IF(Y82&lt;0.5,Y83,"NV")))</f>
        <v>#NUM!</v>
      </c>
      <c r="AA86" s="804"/>
      <c r="AB86" s="1501"/>
      <c r="AC86" s="804"/>
      <c r="AD86" s="804"/>
      <c r="AE86" s="1020"/>
    </row>
    <row r="87" spans="1:31" x14ac:dyDescent="0.2">
      <c r="A87" s="1538">
        <f>IF('Names And Totals'!A24="","",'Names And Totals'!A24)</f>
        <v>15</v>
      </c>
      <c r="B87" s="1540" t="str">
        <f>IF('Names And Totals'!B24="","",'Names And Totals'!B24)</f>
        <v>Lisa Mende</v>
      </c>
      <c r="C87" s="861" t="str">
        <f>IF('Names And Totals'!B24="","",'Names And Totals'!E24)</f>
        <v>Female</v>
      </c>
      <c r="D87" s="1414" t="str">
        <f>IF(B87="","",IF(AB87="DQ","DQ",IF(AB87="TO","TO",IF(AB87="NV","NV",IF(AB87="","",RANK(AB87,$AB$12:$AB$507,0))))))</f>
        <v/>
      </c>
      <c r="E87" s="861" t="str">
        <f>IF(AC87="","",IF(AE87="DQ","DQ",IF(AC87="TO","TO",IF(Z87="","",RANK(AC87,$AC$12:$AC$507,0)))))</f>
        <v/>
      </c>
      <c r="F87" s="861" t="str">
        <f>IF(AD87="","",IF(AE87="DQ","DQ",IF(AD87="TO","TO",IF(Z87="","",RANK(AD87,$AD$12:$AD$507,0)))))</f>
        <v/>
      </c>
      <c r="G87" s="15" t="s">
        <v>7</v>
      </c>
      <c r="H87" s="295"/>
      <c r="I87" s="228"/>
      <c r="J87" s="229"/>
      <c r="K87" s="230"/>
      <c r="L87" s="193" t="str">
        <f>IF(B87="","",IF(I87="TO","TO",IF(I87+J87+K87=0,"",(I87*60+J87+K87/100)+H87)))</f>
        <v/>
      </c>
      <c r="M87" s="60">
        <f>IF(B87="","",MAX(L87:L91)-MIN(L87:L91))</f>
        <v>0</v>
      </c>
      <c r="N87" s="60" t="str">
        <f>IF(L87="","",ABS(L87-M88))</f>
        <v/>
      </c>
      <c r="O87" s="151" t="str">
        <f>IF(N87="","",RANK(N87,N87:N91))</f>
        <v/>
      </c>
      <c r="P87" s="60" t="str">
        <f>IF(L87="","",IF(O87=1,"",L87))</f>
        <v/>
      </c>
      <c r="Q87" s="62">
        <f>IF(B87="","",MAX(P87:P91)-MIN(P87:P91))</f>
        <v>0</v>
      </c>
      <c r="R87" s="62" t="str">
        <f>IF(P87="","",ABS(P87-Q88))</f>
        <v/>
      </c>
      <c r="S87" s="152" t="str">
        <f>IF(R87="","",RANK(R87,R87:R91))</f>
        <v/>
      </c>
      <c r="T87" s="62" t="str">
        <f>IF(R87="","",IF(S87=1,"",L87))</f>
        <v/>
      </c>
      <c r="U87" s="63">
        <f>IF(B87="","",MAX(T87:T91)-MIN(T87:T91))</f>
        <v>0</v>
      </c>
      <c r="V87" s="63" t="str">
        <f>IF(T87="","",ABS(T87-U88))</f>
        <v/>
      </c>
      <c r="W87" s="153" t="str">
        <f>IF(V87="","",RANK(V87,V87:V91))</f>
        <v/>
      </c>
      <c r="X87" s="63" t="str">
        <f>IF(W87="","",IF(W87=1,"",T87))</f>
        <v/>
      </c>
      <c r="Y87" s="64">
        <f>IF(B87="","",MAX(X87:X91)-MIN(X87:X91))</f>
        <v>0</v>
      </c>
      <c r="Z87" s="154" t="str">
        <f>IF(B87="","",L87)</f>
        <v/>
      </c>
      <c r="AA87" s="805" t="str">
        <f>IF(B87="","",IF(AE87="DQ","DQ",IF(L87="TO","TO",IF(L87="","",IF(L88="",Z87,IF(L89="",Z88,IF(L90="",Z89,IF(L91="",Z90,Z91))))))))</f>
        <v/>
      </c>
      <c r="AB87" s="1505" t="str">
        <f>IF(B87="","",IF(AE87="DQ","DQ",IF(AA87="TO","TO",IF(AA87="","",IF(AA87="NV","NV",IF((20-(AA87-$AB$3))&gt;0,(20-(AA87-$AB$3)),0))))))</f>
        <v/>
      </c>
      <c r="AC87" s="805" t="str">
        <f>IF(B87="","",IF(AB87="","",IF(C87="Female","",AB87)))</f>
        <v/>
      </c>
      <c r="AD87" s="805" t="str">
        <f>IF(B87="","",IF(AB87="","",IF(C87="Male","",AB87)))</f>
        <v/>
      </c>
      <c r="AE87" s="846"/>
    </row>
    <row r="88" spans="1:31" x14ac:dyDescent="0.2">
      <c r="A88" s="868"/>
      <c r="B88" s="874"/>
      <c r="C88" s="862"/>
      <c r="D88" s="1415"/>
      <c r="E88" s="862"/>
      <c r="F88" s="862"/>
      <c r="G88" s="16" t="s">
        <v>4</v>
      </c>
      <c r="H88" s="98" t="str">
        <f>IF(I88&lt;&gt;"",$H$27,"")</f>
        <v/>
      </c>
      <c r="I88" s="210"/>
      <c r="J88" s="211"/>
      <c r="K88" s="231"/>
      <c r="L88" s="171" t="str">
        <f>IF(B87="","",IF(I87="TO","TO",IF(I88+J88+K88=0,"",(I88*60+J88+K88/100)+H88)))</f>
        <v/>
      </c>
      <c r="M88" s="52" t="e">
        <f>IF(B87="","",AVERAGE(L87:L91))</f>
        <v>#DIV/0!</v>
      </c>
      <c r="N88" s="52" t="str">
        <f>IF(L88="","",ABS(L88-M88))</f>
        <v/>
      </c>
      <c r="O88" s="156" t="str">
        <f>IF(N88="","",RANK(N88,N87:N91))</f>
        <v/>
      </c>
      <c r="P88" s="157" t="str">
        <f t="shared" ref="P88:P91" si="45">IF(L88="","",IF(O88=1,"",L88))</f>
        <v/>
      </c>
      <c r="Q88" s="53" t="e">
        <f>IF(B87="","",AVERAGE(P87:P91))</f>
        <v>#DIV/0!</v>
      </c>
      <c r="R88" s="53" t="str">
        <f>IF(P88="","",ABS(P88-Q88))</f>
        <v/>
      </c>
      <c r="S88" s="158" t="str">
        <f>IF(R88="","",RANK(R88,R87:R91))</f>
        <v/>
      </c>
      <c r="T88" s="159" t="str">
        <f t="shared" ref="T88:T91" si="46">IF(R88="","",IF(S88=1,"",L88))</f>
        <v/>
      </c>
      <c r="U88" s="54" t="e">
        <f>IF(B87="","",AVERAGE(T87:T91))</f>
        <v>#DIV/0!</v>
      </c>
      <c r="V88" s="54" t="str">
        <f>IF(T88="","",ABS(T88-U88))</f>
        <v/>
      </c>
      <c r="W88" s="160" t="str">
        <f>IF(V88="","",RANK(V88,V87:V91))</f>
        <v/>
      </c>
      <c r="X88" s="161" t="str">
        <f t="shared" ref="X88:X91" si="47">IF(W88="","",IF(W88=1,"",T88))</f>
        <v/>
      </c>
      <c r="Y88" s="55" t="e">
        <f>IF(B87="","",AVERAGE(X87:X91))</f>
        <v>#DIV/0!</v>
      </c>
      <c r="Z88" s="162" t="e">
        <f>IF(B87="","",IF(M87&lt;0.5,M88,"NV"))</f>
        <v>#DIV/0!</v>
      </c>
      <c r="AA88" s="806"/>
      <c r="AB88" s="1506"/>
      <c r="AC88" s="806"/>
      <c r="AD88" s="806"/>
      <c r="AE88" s="847"/>
    </row>
    <row r="89" spans="1:31" x14ac:dyDescent="0.2">
      <c r="A89" s="868"/>
      <c r="B89" s="874"/>
      <c r="C89" s="862"/>
      <c r="D89" s="1415"/>
      <c r="E89" s="862"/>
      <c r="F89" s="862"/>
      <c r="G89" s="16" t="s">
        <v>8</v>
      </c>
      <c r="H89" s="98" t="str">
        <f>IF(I89&lt;&gt;"",$H$27,"")</f>
        <v/>
      </c>
      <c r="I89" s="210"/>
      <c r="J89" s="211"/>
      <c r="K89" s="231"/>
      <c r="L89" s="171" t="str">
        <f>IF(B87="","",IF(I87="TO","TO",IF(I89+J89+K89=0,"",(I89*60+J89+K89/100)+H89)))</f>
        <v/>
      </c>
      <c r="M89" s="52"/>
      <c r="N89" s="52" t="str">
        <f>IF(L89="","",ABS(L89-M88))</f>
        <v/>
      </c>
      <c r="O89" s="156" t="str">
        <f>IF(N89="","",RANK(N89,N87:N91))</f>
        <v/>
      </c>
      <c r="P89" s="157" t="str">
        <f t="shared" si="45"/>
        <v/>
      </c>
      <c r="Q89" s="53"/>
      <c r="R89" s="53" t="str">
        <f>IF(P89="","",ABS(P89-Q88))</f>
        <v/>
      </c>
      <c r="S89" s="158" t="str">
        <f>IF(R89="","",RANK(R89,R87:R91))</f>
        <v/>
      </c>
      <c r="T89" s="159" t="str">
        <f t="shared" si="46"/>
        <v/>
      </c>
      <c r="U89" s="54"/>
      <c r="V89" s="54" t="str">
        <f>IF(T89="","",ABS(T89-U88))</f>
        <v/>
      </c>
      <c r="W89" s="160" t="str">
        <f>IF(V89="","",RANK(V89,V87:V91))</f>
        <v/>
      </c>
      <c r="X89" s="161" t="str">
        <f t="shared" si="47"/>
        <v/>
      </c>
      <c r="Y89" s="55"/>
      <c r="Z89" s="162" t="e">
        <f>IF(B87="","",IF(M87&lt;0.5,M88,IF(Q87&lt;0.5,Q88,"NV")))</f>
        <v>#DIV/0!</v>
      </c>
      <c r="AA89" s="806"/>
      <c r="AB89" s="1506"/>
      <c r="AC89" s="806"/>
      <c r="AD89" s="806"/>
      <c r="AE89" s="847"/>
    </row>
    <row r="90" spans="1:31" x14ac:dyDescent="0.2">
      <c r="A90" s="868"/>
      <c r="B90" s="874"/>
      <c r="C90" s="862"/>
      <c r="D90" s="1415"/>
      <c r="E90" s="862"/>
      <c r="F90" s="862"/>
      <c r="G90" s="16" t="s">
        <v>5</v>
      </c>
      <c r="H90" s="98" t="str">
        <f>IF(I90&lt;&gt;"",$H$27,"")</f>
        <v/>
      </c>
      <c r="I90" s="210"/>
      <c r="J90" s="211"/>
      <c r="K90" s="231"/>
      <c r="L90" s="171" t="str">
        <f>IF(B87="","",IF(I87="TO","TO",IF(I90+J90+K90=0,"",(I90*60+J90+K90/100)+H90)))</f>
        <v/>
      </c>
      <c r="M90" s="52"/>
      <c r="N90" s="52" t="str">
        <f>IF(L90="","",ABS(L90-M88))</f>
        <v/>
      </c>
      <c r="O90" s="156" t="str">
        <f>IF(N90="","",RANK(N90,N87:N91))</f>
        <v/>
      </c>
      <c r="P90" s="157" t="str">
        <f t="shared" si="45"/>
        <v/>
      </c>
      <c r="Q90" s="53"/>
      <c r="R90" s="53" t="str">
        <f>IF(P90="","",ABS(P90-Q88))</f>
        <v/>
      </c>
      <c r="S90" s="158" t="str">
        <f>IF(R90="","",RANK(R90,R87:R91))</f>
        <v/>
      </c>
      <c r="T90" s="159" t="str">
        <f t="shared" si="46"/>
        <v/>
      </c>
      <c r="U90" s="54"/>
      <c r="V90" s="54" t="str">
        <f>IF(T90="","",ABS(T90-U88))</f>
        <v/>
      </c>
      <c r="W90" s="160" t="str">
        <f>IF(V90="","",RANK(V90,V87:V91))</f>
        <v/>
      </c>
      <c r="X90" s="161" t="str">
        <f t="shared" si="47"/>
        <v/>
      </c>
      <c r="Y90" s="55"/>
      <c r="Z90" s="162" t="e">
        <f>IF(B87="","",IF(Q87=0,M88,IF(Q87&lt;0.5,Q88,IF(U87&lt;0.5,U88,"NV"))))</f>
        <v>#DIV/0!</v>
      </c>
      <c r="AA90" s="806"/>
      <c r="AB90" s="1506"/>
      <c r="AC90" s="806"/>
      <c r="AD90" s="806"/>
      <c r="AE90" s="847"/>
    </row>
    <row r="91" spans="1:31" ht="16" thickBot="1" x14ac:dyDescent="0.25">
      <c r="A91" s="1539"/>
      <c r="B91" s="1541"/>
      <c r="C91" s="863"/>
      <c r="D91" s="1416"/>
      <c r="E91" s="863"/>
      <c r="F91" s="863"/>
      <c r="G91" s="17" t="s">
        <v>6</v>
      </c>
      <c r="H91" s="265" t="str">
        <f>IF(I91&lt;&gt;"",$H$27,"")</f>
        <v/>
      </c>
      <c r="I91" s="251"/>
      <c r="J91" s="239"/>
      <c r="K91" s="250"/>
      <c r="L91" s="194" t="str">
        <f>IF(B87="","",IF(I87="TO","TO",IF(I91+J91+K91=0,"",(I91*60+J91+K91/100)+H91)))</f>
        <v/>
      </c>
      <c r="M91" s="56"/>
      <c r="N91" s="56" t="str">
        <f>IF(L91="","",ABS(L91-M88))</f>
        <v/>
      </c>
      <c r="O91" s="164" t="str">
        <f>IF(N91="","",RANK(N91,N87:N91))</f>
        <v/>
      </c>
      <c r="P91" s="165" t="str">
        <f t="shared" si="45"/>
        <v/>
      </c>
      <c r="Q91" s="57"/>
      <c r="R91" s="57" t="str">
        <f>IF(P91="","",ABS(P91-Q88))</f>
        <v/>
      </c>
      <c r="S91" s="166" t="str">
        <f>IF(R91="","",RANK(R91,R87:R91))</f>
        <v/>
      </c>
      <c r="T91" s="167" t="str">
        <f t="shared" si="46"/>
        <v/>
      </c>
      <c r="U91" s="58"/>
      <c r="V91" s="58" t="str">
        <f>IF(T91="","",ABS(T91-U88))</f>
        <v/>
      </c>
      <c r="W91" s="168" t="str">
        <f>IF(V91="","",RANK(V91,V87:V91))</f>
        <v/>
      </c>
      <c r="X91" s="169" t="str">
        <f t="shared" si="47"/>
        <v/>
      </c>
      <c r="Y91" s="59"/>
      <c r="Z91" s="170" t="e">
        <f>IF(B87="","",IF(U87&lt;0.5,TRIMMEAN(L87:L91,0.4),IF(Y87&lt;0.5,Y88,"NV")))</f>
        <v>#NUM!</v>
      </c>
      <c r="AA91" s="807"/>
      <c r="AB91" s="1507"/>
      <c r="AC91" s="807"/>
      <c r="AD91" s="807"/>
      <c r="AE91" s="848"/>
    </row>
    <row r="92" spans="1:31" x14ac:dyDescent="0.2">
      <c r="A92" s="1241">
        <f>IF('Names And Totals'!A25="","",'Names And Totals'!A25)</f>
        <v>27</v>
      </c>
      <c r="B92" s="1537" t="str">
        <f>IF('Names And Totals'!B25="","",'Names And Totals'!B25)</f>
        <v>Aaron Morit</v>
      </c>
      <c r="C92" s="883" t="str">
        <f>IF('Names And Totals'!B25="","",'Names And Totals'!E25)</f>
        <v>Male</v>
      </c>
      <c r="D92" s="858" t="str">
        <f>IF(B92="","",IF(AB92="DQ","DQ",IF(AB92="TO","TO",IF(AB92="NV","NV",IF(AB92="","",RANK(AB92,$AB$12:$AB$507,0))))))</f>
        <v/>
      </c>
      <c r="E92" s="883" t="str">
        <f>IF(AC92="","",IF(AE92="DQ","DQ",IF(AC92="TO","TO",IF(Z92="","",RANK(AC92,$AC$12:$AC$507,0)))))</f>
        <v/>
      </c>
      <c r="F92" s="884" t="str">
        <f>IF(AD92="","",IF(AE92="DQ","DQ",IF(AD92="TO","TO",IF(Z92="","",RANK(AD92,$AD$12:$AD$507,0)))))</f>
        <v/>
      </c>
      <c r="G92" s="375" t="s">
        <v>7</v>
      </c>
      <c r="H92" s="380"/>
      <c r="I92" s="232"/>
      <c r="J92" s="233"/>
      <c r="K92" s="234"/>
      <c r="L92" s="268" t="str">
        <f>IF(B92="","",IF(I92="TO","TO",IF(I92+J92+K92=0,"",(I92*60+J92+K92/100)+H92)))</f>
        <v/>
      </c>
      <c r="M92" s="157">
        <f>IF(B92="","",MAX(L92:L96)-MIN(L92:L96))</f>
        <v>0</v>
      </c>
      <c r="N92" s="157" t="str">
        <f>IF(L92="","",ABS(L92-M93))</f>
        <v/>
      </c>
      <c r="O92" s="275" t="str">
        <f>IF(N92="","",RANK(N92,N92:N96))</f>
        <v/>
      </c>
      <c r="P92" s="157" t="str">
        <f>IF(L92="","",IF(O92=1,"",L92))</f>
        <v/>
      </c>
      <c r="Q92" s="159">
        <f>IF(B92="","",MAX(P92:P96)-MIN(P92:P96))</f>
        <v>0</v>
      </c>
      <c r="R92" s="159" t="str">
        <f>IF(P92="","",ABS(P92-Q93))</f>
        <v/>
      </c>
      <c r="S92" s="276" t="str">
        <f>IF(R92="","",RANK(R92,R92:R96))</f>
        <v/>
      </c>
      <c r="T92" s="159" t="str">
        <f>IF(R92="","",IF(S92=1,"",L92))</f>
        <v/>
      </c>
      <c r="U92" s="161">
        <f>IF(B92="","",MAX(T92:T96)-MIN(T92:T96))</f>
        <v>0</v>
      </c>
      <c r="V92" s="161" t="str">
        <f>IF(T92="","",ABS(T92-U93))</f>
        <v/>
      </c>
      <c r="W92" s="277" t="str">
        <f>IF(V92="","",RANK(V92,V92:V96))</f>
        <v/>
      </c>
      <c r="X92" s="161" t="str">
        <f>IF(W92="","",IF(W92=1,"",T92))</f>
        <v/>
      </c>
      <c r="Y92" s="278">
        <f>IF(B92="","",MAX(X92:X96)-MIN(X92:X96))</f>
        <v>0</v>
      </c>
      <c r="Z92" s="381" t="str">
        <f>IF(B92="","",L92)</f>
        <v/>
      </c>
      <c r="AA92" s="803" t="str">
        <f>IF(B92="","",IF(AE92="DQ","DQ",IF(L92="TO","TO",IF(L92="","",IF(L93="",Z92,IF(L94="",Z93,IF(L95="",Z94,IF(L96="",Z95,Z96))))))))</f>
        <v/>
      </c>
      <c r="AB92" s="1536" t="str">
        <f>IF(B92="","",IF(AE92="DQ","DQ",IF(AA92="TO","TO",IF(AA92="","",IF(AA92="NV","NV",IF((20-(AA92-$AB$3))&gt;0,(20-(AA92-$AB$3)),0))))))</f>
        <v/>
      </c>
      <c r="AC92" s="803" t="str">
        <f>IF(B92="","",IF(AB92="","",IF(C92="Female","",AB92)))</f>
        <v/>
      </c>
      <c r="AD92" s="803" t="str">
        <f>IF(B92="","",IF(AB92="","",IF(C92="Male","",AB92)))</f>
        <v/>
      </c>
      <c r="AE92" s="1019"/>
    </row>
    <row r="93" spans="1:31" x14ac:dyDescent="0.2">
      <c r="A93" s="871"/>
      <c r="B93" s="865"/>
      <c r="C93" s="884"/>
      <c r="D93" s="859"/>
      <c r="E93" s="884"/>
      <c r="F93" s="884"/>
      <c r="G93" s="13" t="s">
        <v>4</v>
      </c>
      <c r="H93" s="99" t="str">
        <f>IF(I93&lt;&gt;"",H92,"")</f>
        <v/>
      </c>
      <c r="I93" s="208"/>
      <c r="J93" s="209"/>
      <c r="K93" s="227"/>
      <c r="L93" s="155" t="str">
        <f>IF(B92="","",IF(I92="TO","TO",IF(I93+J93+K93=0,"",(I93*60+J93+K93/100)+H93)))</f>
        <v/>
      </c>
      <c r="M93" s="52" t="e">
        <f>IF(B92="","",AVERAGE(L92:L96))</f>
        <v>#DIV/0!</v>
      </c>
      <c r="N93" s="52" t="str">
        <f>IF(L93="","",ABS(L93-M93))</f>
        <v/>
      </c>
      <c r="O93" s="156" t="str">
        <f>IF(N93="","",RANK(N93,N92:N96))</f>
        <v/>
      </c>
      <c r="P93" s="157" t="str">
        <f t="shared" ref="P93:P96" si="48">IF(L93="","",IF(O93=1,"",L93))</f>
        <v/>
      </c>
      <c r="Q93" s="53" t="e">
        <f>IF(B92="","",AVERAGE(P92:P96))</f>
        <v>#DIV/0!</v>
      </c>
      <c r="R93" s="53" t="str">
        <f>IF(P93="","",ABS(P93-Q93))</f>
        <v/>
      </c>
      <c r="S93" s="158" t="str">
        <f>IF(R93="","",RANK(R93,R92:R96))</f>
        <v/>
      </c>
      <c r="T93" s="159" t="str">
        <f t="shared" ref="T93:T96" si="49">IF(R93="","",IF(S93=1,"",L93))</f>
        <v/>
      </c>
      <c r="U93" s="54" t="e">
        <f>IF(B92="","",AVERAGE(T92:T96))</f>
        <v>#DIV/0!</v>
      </c>
      <c r="V93" s="54" t="str">
        <f>IF(T93="","",ABS(T93-U93))</f>
        <v/>
      </c>
      <c r="W93" s="160" t="str">
        <f>IF(V93="","",RANK(V93,V92:V96))</f>
        <v/>
      </c>
      <c r="X93" s="161" t="str">
        <f t="shared" ref="X93:X96" si="50">IF(W93="","",IF(W93=1,"",T93))</f>
        <v/>
      </c>
      <c r="Y93" s="55" t="e">
        <f>IF(B92="","",AVERAGE(X92:X96))</f>
        <v>#DIV/0!</v>
      </c>
      <c r="Z93" s="162" t="e">
        <f>IF(B92="","",IF(M92&lt;0.5,M93,"NV"))</f>
        <v>#DIV/0!</v>
      </c>
      <c r="AA93" s="803"/>
      <c r="AB93" s="1500"/>
      <c r="AC93" s="803"/>
      <c r="AD93" s="803"/>
      <c r="AE93" s="1019"/>
    </row>
    <row r="94" spans="1:31" x14ac:dyDescent="0.2">
      <c r="A94" s="871"/>
      <c r="B94" s="865"/>
      <c r="C94" s="884"/>
      <c r="D94" s="859"/>
      <c r="E94" s="884"/>
      <c r="F94" s="884"/>
      <c r="G94" s="13" t="s">
        <v>8</v>
      </c>
      <c r="H94" s="99" t="str">
        <f>IF(I94&lt;&gt;"",H92,"")</f>
        <v/>
      </c>
      <c r="I94" s="208"/>
      <c r="J94" s="209"/>
      <c r="K94" s="227"/>
      <c r="L94" s="155" t="str">
        <f>IF(B92="","",IF(I92="TO","TO",IF(I94+J94+K94=0,"",(I94*60+J94+K94/100)+H94)))</f>
        <v/>
      </c>
      <c r="M94" s="52"/>
      <c r="N94" s="52" t="str">
        <f>IF(L94="","",ABS(L94-M93))</f>
        <v/>
      </c>
      <c r="O94" s="156" t="str">
        <f>IF(N94="","",RANK(N94,N92:N96))</f>
        <v/>
      </c>
      <c r="P94" s="157" t="str">
        <f t="shared" si="48"/>
        <v/>
      </c>
      <c r="Q94" s="53"/>
      <c r="R94" s="53" t="str">
        <f>IF(P94="","",ABS(P94-Q93))</f>
        <v/>
      </c>
      <c r="S94" s="158" t="str">
        <f>IF(R94="","",RANK(R94,R92:R96))</f>
        <v/>
      </c>
      <c r="T94" s="159" t="str">
        <f t="shared" si="49"/>
        <v/>
      </c>
      <c r="U94" s="54"/>
      <c r="V94" s="54" t="str">
        <f>IF(T94="","",ABS(T94-U93))</f>
        <v/>
      </c>
      <c r="W94" s="160" t="str">
        <f>IF(V94="","",RANK(V94,V92:V96))</f>
        <v/>
      </c>
      <c r="X94" s="161" t="str">
        <f t="shared" si="50"/>
        <v/>
      </c>
      <c r="Y94" s="55"/>
      <c r="Z94" s="162" t="e">
        <f>IF(B92="","",IF(M92&lt;0.5,M93,IF(Q92&lt;0.5,Q93,"NV")))</f>
        <v>#DIV/0!</v>
      </c>
      <c r="AA94" s="803"/>
      <c r="AB94" s="1500"/>
      <c r="AC94" s="803"/>
      <c r="AD94" s="803"/>
      <c r="AE94" s="1019"/>
    </row>
    <row r="95" spans="1:31" x14ac:dyDescent="0.2">
      <c r="A95" s="871"/>
      <c r="B95" s="865"/>
      <c r="C95" s="884"/>
      <c r="D95" s="859"/>
      <c r="E95" s="884"/>
      <c r="F95" s="884"/>
      <c r="G95" s="13" t="s">
        <v>5</v>
      </c>
      <c r="H95" s="99" t="str">
        <f>IF(I95&lt;&gt;"",H92,"")</f>
        <v/>
      </c>
      <c r="I95" s="208"/>
      <c r="J95" s="209"/>
      <c r="K95" s="227"/>
      <c r="L95" s="155" t="str">
        <f>IF(B92="","",IF(I92="TO","TO",IF(I95+J95+K95=0,"",(I95*60+J95+K95/100)+H95)))</f>
        <v/>
      </c>
      <c r="M95" s="52"/>
      <c r="N95" s="52" t="str">
        <f>IF(L95="","",ABS(L95-M93))</f>
        <v/>
      </c>
      <c r="O95" s="156" t="str">
        <f>IF(N95="","",RANK(N95,N92:N96))</f>
        <v/>
      </c>
      <c r="P95" s="157" t="str">
        <f t="shared" si="48"/>
        <v/>
      </c>
      <c r="Q95" s="53"/>
      <c r="R95" s="53" t="str">
        <f>IF(P95="","",ABS(P95-Q93))</f>
        <v/>
      </c>
      <c r="S95" s="158" t="str">
        <f>IF(R95="","",RANK(R95,R92:R96))</f>
        <v/>
      </c>
      <c r="T95" s="159" t="str">
        <f t="shared" si="49"/>
        <v/>
      </c>
      <c r="U95" s="54"/>
      <c r="V95" s="54" t="str">
        <f>IF(T95="","",ABS(T95-U93))</f>
        <v/>
      </c>
      <c r="W95" s="160" t="str">
        <f>IF(V95="","",RANK(V95,V92:V96))</f>
        <v/>
      </c>
      <c r="X95" s="161" t="str">
        <f t="shared" si="50"/>
        <v/>
      </c>
      <c r="Y95" s="55"/>
      <c r="Z95" s="162" t="e">
        <f>IF(B92="","",IF(Q92=0,M93,IF(Q92&lt;0.5,Q93,IF(U92&lt;0.5,U93,"NV"))))</f>
        <v>#DIV/0!</v>
      </c>
      <c r="AA95" s="803"/>
      <c r="AB95" s="1500"/>
      <c r="AC95" s="803"/>
      <c r="AD95" s="803"/>
      <c r="AE95" s="1019"/>
    </row>
    <row r="96" spans="1:31" ht="16" thickBot="1" x14ac:dyDescent="0.25">
      <c r="A96" s="879"/>
      <c r="B96" s="901"/>
      <c r="C96" s="885"/>
      <c r="D96" s="1419"/>
      <c r="E96" s="885"/>
      <c r="F96" s="885"/>
      <c r="G96" s="19" t="s">
        <v>6</v>
      </c>
      <c r="H96" s="100" t="str">
        <f>IF(I96&lt;&gt;"",H92,"")</f>
        <v/>
      </c>
      <c r="I96" s="212"/>
      <c r="J96" s="213"/>
      <c r="K96" s="242"/>
      <c r="L96" s="163" t="str">
        <f>IF(B92="","",IF(I92="TO","TO",IF(I96+J96+K96=0,"",(I96*60+J96+K96/100)+H96)))</f>
        <v/>
      </c>
      <c r="M96" s="56"/>
      <c r="N96" s="56" t="str">
        <f>IF(L96="","",ABS(L96-M93))</f>
        <v/>
      </c>
      <c r="O96" s="164" t="str">
        <f>IF(N96="","",RANK(N96,N92:N96))</f>
        <v/>
      </c>
      <c r="P96" s="165" t="str">
        <f t="shared" si="48"/>
        <v/>
      </c>
      <c r="Q96" s="57"/>
      <c r="R96" s="57" t="str">
        <f>IF(P96="","",ABS(P96-Q93))</f>
        <v/>
      </c>
      <c r="S96" s="166" t="str">
        <f>IF(R96="","",RANK(R96,R92:R96))</f>
        <v/>
      </c>
      <c r="T96" s="167" t="str">
        <f t="shared" si="49"/>
        <v/>
      </c>
      <c r="U96" s="58"/>
      <c r="V96" s="58" t="str">
        <f>IF(T96="","",ABS(T96-U93))</f>
        <v/>
      </c>
      <c r="W96" s="168" t="str">
        <f>IF(V96="","",RANK(V96,V92:V96))</f>
        <v/>
      </c>
      <c r="X96" s="169" t="str">
        <f t="shared" si="50"/>
        <v/>
      </c>
      <c r="Y96" s="59"/>
      <c r="Z96" s="170" t="e">
        <f>IF(B92="","",IF(U92&lt;0.5,TRIMMEAN(L92:L96,0.4),IF(Y92&lt;0.5,Y93,"NV")))</f>
        <v>#NUM!</v>
      </c>
      <c r="AA96" s="804"/>
      <c r="AB96" s="1501"/>
      <c r="AC96" s="804"/>
      <c r="AD96" s="804"/>
      <c r="AE96" s="1020"/>
    </row>
    <row r="97" spans="1:31" x14ac:dyDescent="0.2">
      <c r="A97" s="1538">
        <f>IF('Names And Totals'!A26="","",'Names And Totals'!A26)</f>
        <v>12</v>
      </c>
      <c r="B97" s="1540" t="str">
        <f>IF('Names And Totals'!B26="","",'Names And Totals'!B26)</f>
        <v>Beau Nagan</v>
      </c>
      <c r="C97" s="861" t="str">
        <f>IF('Names And Totals'!B26="","",'Names And Totals'!E26)</f>
        <v>Male</v>
      </c>
      <c r="D97" s="1414" t="str">
        <f>IF(B97="","",IF(AB97="DQ","DQ",IF(AB97="TO","TO",IF(AB97="NV","NV",IF(AB97="","",RANK(AB97,$AB$12:$AB$507,0))))))</f>
        <v/>
      </c>
      <c r="E97" s="861" t="str">
        <f>IF(AC97="","",IF(AE97="DQ","DQ",IF(AC97="TO","TO",IF(Z97="","",RANK(AC97,$AC$12:$AC$507,0)))))</f>
        <v/>
      </c>
      <c r="F97" s="861" t="str">
        <f>IF(AD97="","",IF(AE97="DQ","DQ",IF(AD97="TO","TO",IF(Z97="","",RANK(AD97,$AD$12:$AD$507,0)))))</f>
        <v/>
      </c>
      <c r="G97" s="47" t="s">
        <v>7</v>
      </c>
      <c r="H97" s="248"/>
      <c r="I97" s="243"/>
      <c r="J97" s="240"/>
      <c r="K97" s="244"/>
      <c r="L97" s="193" t="str">
        <f>IF(B97="","",IF(I97="TO","TO",IF(I97+J97+K97=0,"",(I97*60+J97+K97/100)+H97)))</f>
        <v/>
      </c>
      <c r="M97" s="60">
        <f>IF(B97="","",MAX(L97:L101)-MIN(L97:L101))</f>
        <v>0</v>
      </c>
      <c r="N97" s="60" t="str">
        <f>IF(L97="","",ABS(L97-M98))</f>
        <v/>
      </c>
      <c r="O97" s="151" t="str">
        <f>IF(N97="","",RANK(N97,N97:N101))</f>
        <v/>
      </c>
      <c r="P97" s="60" t="str">
        <f>IF(L97="","",IF(O97=1,"",L97))</f>
        <v/>
      </c>
      <c r="Q97" s="62">
        <f>IF(B97="","",MAX(P97:P101)-MIN(P97:P101))</f>
        <v>0</v>
      </c>
      <c r="R97" s="62" t="str">
        <f>IF(P97="","",ABS(P97-Q98))</f>
        <v/>
      </c>
      <c r="S97" s="152" t="str">
        <f>IF(R97="","",RANK(R97,R97:R101))</f>
        <v/>
      </c>
      <c r="T97" s="62" t="str">
        <f>IF(R97="","",IF(S97=1,"",L97))</f>
        <v/>
      </c>
      <c r="U97" s="63">
        <f>IF(B97="","",MAX(T97:T101)-MIN(T97:T101))</f>
        <v>0</v>
      </c>
      <c r="V97" s="63" t="str">
        <f>IF(T97="","",ABS(T97-U98))</f>
        <v/>
      </c>
      <c r="W97" s="153" t="str">
        <f>IF(V97="","",RANK(V97,V97:V101))</f>
        <v/>
      </c>
      <c r="X97" s="63" t="str">
        <f>IF(W97="","",IF(W97=1,"",T97))</f>
        <v/>
      </c>
      <c r="Y97" s="64">
        <f>IF(B97="","",MAX(X97:X101)-MIN(X97:X101))</f>
        <v>0</v>
      </c>
      <c r="Z97" s="154" t="str">
        <f>IF(B97="","",L97)</f>
        <v/>
      </c>
      <c r="AA97" s="805" t="str">
        <f>IF(B97="","",IF(AE97="DQ","DQ",IF(L97="TO","TO",IF(L97="","",IF(L98="",Z97,IF(L99="",Z98,IF(L100="",Z99,IF(L101="",Z100,Z101))))))))</f>
        <v/>
      </c>
      <c r="AB97" s="1505" t="str">
        <f>IF(B97="","",IF(AE97="DQ","DQ",IF(AA97="TO","TO",IF(AA97="","",IF(AA97="NV","NV",IF((20-(AA97-$AB$3))&gt;0,(20-(AA97-$AB$3)),0))))))</f>
        <v/>
      </c>
      <c r="AC97" s="805" t="str">
        <f>IF(B97="","",IF(AB97="","",IF(C97="Female","",AB97)))</f>
        <v/>
      </c>
      <c r="AD97" s="805" t="str">
        <f>IF(B97="","",IF(AB97="","",IF(C97="Male","",AB97)))</f>
        <v/>
      </c>
      <c r="AE97" s="847"/>
    </row>
    <row r="98" spans="1:31" x14ac:dyDescent="0.2">
      <c r="A98" s="868"/>
      <c r="B98" s="874"/>
      <c r="C98" s="862"/>
      <c r="D98" s="1415"/>
      <c r="E98" s="862"/>
      <c r="F98" s="862"/>
      <c r="G98" s="16" t="s">
        <v>4</v>
      </c>
      <c r="H98" s="98" t="str">
        <f>IF(I98&lt;&gt;"",H97,"")</f>
        <v/>
      </c>
      <c r="I98" s="210"/>
      <c r="J98" s="211"/>
      <c r="K98" s="231"/>
      <c r="L98" s="171" t="str">
        <f>IF(B97="","",IF(I97="TO","TO",IF(I98+J98+K98=0,"",(I98*60+J98+K98/100)+H98)))</f>
        <v/>
      </c>
      <c r="M98" s="52" t="e">
        <f>IF(B97="","",AVERAGE(L97:L101))</f>
        <v>#DIV/0!</v>
      </c>
      <c r="N98" s="52" t="str">
        <f>IF(L98="","",ABS(L98-M98))</f>
        <v/>
      </c>
      <c r="O98" s="156" t="str">
        <f>IF(N98="","",RANK(N98,N97:N101))</f>
        <v/>
      </c>
      <c r="P98" s="157" t="str">
        <f t="shared" ref="P98:P101" si="51">IF(L98="","",IF(O98=1,"",L98))</f>
        <v/>
      </c>
      <c r="Q98" s="53" t="e">
        <f>IF(B97="","",AVERAGE(P97:P101))</f>
        <v>#DIV/0!</v>
      </c>
      <c r="R98" s="53" t="str">
        <f>IF(P98="","",ABS(P98-Q98))</f>
        <v/>
      </c>
      <c r="S98" s="158" t="str">
        <f>IF(R98="","",RANK(R98,R97:R101))</f>
        <v/>
      </c>
      <c r="T98" s="159" t="str">
        <f t="shared" ref="T98:T101" si="52">IF(R98="","",IF(S98=1,"",L98))</f>
        <v/>
      </c>
      <c r="U98" s="54" t="e">
        <f>IF(B97="","",AVERAGE(T97:T101))</f>
        <v>#DIV/0!</v>
      </c>
      <c r="V98" s="54" t="str">
        <f>IF(T98="","",ABS(T98-U98))</f>
        <v/>
      </c>
      <c r="W98" s="160" t="str">
        <f>IF(V98="","",RANK(V98,V97:V101))</f>
        <v/>
      </c>
      <c r="X98" s="161" t="str">
        <f t="shared" ref="X98:X101" si="53">IF(W98="","",IF(W98=1,"",T98))</f>
        <v/>
      </c>
      <c r="Y98" s="55" t="e">
        <f>IF(B97="","",AVERAGE(X97:X101))</f>
        <v>#DIV/0!</v>
      </c>
      <c r="Z98" s="162" t="e">
        <f>IF(B97="","",IF(M97&lt;0.5,M98,"NV"))</f>
        <v>#DIV/0!</v>
      </c>
      <c r="AA98" s="806"/>
      <c r="AB98" s="1506"/>
      <c r="AC98" s="806"/>
      <c r="AD98" s="806"/>
      <c r="AE98" s="847"/>
    </row>
    <row r="99" spans="1:31" x14ac:dyDescent="0.2">
      <c r="A99" s="868"/>
      <c r="B99" s="874"/>
      <c r="C99" s="862"/>
      <c r="D99" s="1415"/>
      <c r="E99" s="862"/>
      <c r="F99" s="862"/>
      <c r="G99" s="16" t="s">
        <v>8</v>
      </c>
      <c r="H99" s="98" t="str">
        <f>IF(I99&lt;&gt;"",H97,"")</f>
        <v/>
      </c>
      <c r="I99" s="210"/>
      <c r="J99" s="211"/>
      <c r="K99" s="231"/>
      <c r="L99" s="171" t="str">
        <f>IF(B97="","",IF(I97="TO","TO",IF(I99+J99+K99=0,"",(I99*60+J99+K99/100)+H99)))</f>
        <v/>
      </c>
      <c r="M99" s="52"/>
      <c r="N99" s="52" t="str">
        <f>IF(L99="","",ABS(L99-M98))</f>
        <v/>
      </c>
      <c r="O99" s="156" t="str">
        <f>IF(N99="","",RANK(N99,N97:N101))</f>
        <v/>
      </c>
      <c r="P99" s="157" t="str">
        <f t="shared" si="51"/>
        <v/>
      </c>
      <c r="Q99" s="53"/>
      <c r="R99" s="53" t="str">
        <f>IF(P99="","",ABS(P99-Q98))</f>
        <v/>
      </c>
      <c r="S99" s="158" t="str">
        <f>IF(R99="","",RANK(R99,R97:R101))</f>
        <v/>
      </c>
      <c r="T99" s="159" t="str">
        <f t="shared" si="52"/>
        <v/>
      </c>
      <c r="U99" s="54"/>
      <c r="V99" s="54" t="str">
        <f>IF(T99="","",ABS(T99-U98))</f>
        <v/>
      </c>
      <c r="W99" s="160" t="str">
        <f>IF(V99="","",RANK(V99,V97:V101))</f>
        <v/>
      </c>
      <c r="X99" s="161" t="str">
        <f t="shared" si="53"/>
        <v/>
      </c>
      <c r="Y99" s="55"/>
      <c r="Z99" s="162" t="e">
        <f>IF(B97="","",IF(M97&lt;0.5,M98,IF(Q97&lt;0.5,Q98,"NV")))</f>
        <v>#DIV/0!</v>
      </c>
      <c r="AA99" s="806"/>
      <c r="AB99" s="1506"/>
      <c r="AC99" s="806"/>
      <c r="AD99" s="806"/>
      <c r="AE99" s="847"/>
    </row>
    <row r="100" spans="1:31" x14ac:dyDescent="0.2">
      <c r="A100" s="868"/>
      <c r="B100" s="874"/>
      <c r="C100" s="862"/>
      <c r="D100" s="1415"/>
      <c r="E100" s="862"/>
      <c r="F100" s="862"/>
      <c r="G100" s="16" t="s">
        <v>5</v>
      </c>
      <c r="H100" s="98" t="str">
        <f>IF(I100&lt;&gt;"",H97,"")</f>
        <v/>
      </c>
      <c r="I100" s="210"/>
      <c r="J100" s="211"/>
      <c r="K100" s="231"/>
      <c r="L100" s="171" t="str">
        <f>IF(B97="","",IF(I97="TO","TO",IF(I100+J100+K100=0,"",(I100*60+J100+K100/100)+H100)))</f>
        <v/>
      </c>
      <c r="M100" s="52"/>
      <c r="N100" s="52" t="str">
        <f>IF(L100="","",ABS(L100-M98))</f>
        <v/>
      </c>
      <c r="O100" s="156" t="str">
        <f>IF(N100="","",RANK(N100,N97:N101))</f>
        <v/>
      </c>
      <c r="P100" s="157" t="str">
        <f t="shared" si="51"/>
        <v/>
      </c>
      <c r="Q100" s="53"/>
      <c r="R100" s="53" t="str">
        <f>IF(P100="","",ABS(P100-Q98))</f>
        <v/>
      </c>
      <c r="S100" s="158" t="str">
        <f>IF(R100="","",RANK(R100,R97:R101))</f>
        <v/>
      </c>
      <c r="T100" s="159" t="str">
        <f t="shared" si="52"/>
        <v/>
      </c>
      <c r="U100" s="54"/>
      <c r="V100" s="54" t="str">
        <f>IF(T100="","",ABS(T100-U98))</f>
        <v/>
      </c>
      <c r="W100" s="160" t="str">
        <f>IF(V100="","",RANK(V100,V97:V101))</f>
        <v/>
      </c>
      <c r="X100" s="161" t="str">
        <f t="shared" si="53"/>
        <v/>
      </c>
      <c r="Y100" s="55"/>
      <c r="Z100" s="162" t="e">
        <f>IF(B97="","",IF(Q97=0,M98,IF(Q97&lt;0.5,Q98,IF(U97&lt;0.5,U98,"NV"))))</f>
        <v>#DIV/0!</v>
      </c>
      <c r="AA100" s="806"/>
      <c r="AB100" s="1506"/>
      <c r="AC100" s="806"/>
      <c r="AD100" s="806"/>
      <c r="AE100" s="847"/>
    </row>
    <row r="101" spans="1:31" ht="16" thickBot="1" x14ac:dyDescent="0.25">
      <c r="A101" s="1539"/>
      <c r="B101" s="1541"/>
      <c r="C101" s="863"/>
      <c r="D101" s="1416"/>
      <c r="E101" s="863"/>
      <c r="F101" s="863"/>
      <c r="G101" s="46" t="s">
        <v>6</v>
      </c>
      <c r="H101" s="172" t="str">
        <f>IF(I101&lt;&gt;"",H97,"")</f>
        <v/>
      </c>
      <c r="I101" s="245"/>
      <c r="J101" s="246"/>
      <c r="K101" s="247"/>
      <c r="L101" s="194" t="str">
        <f>IF(B97="","",IF(I97="TO","TO",IF(I101+J101+K101=0,"",(I101*60+J101+K101/100)+H101)))</f>
        <v/>
      </c>
      <c r="M101" s="56"/>
      <c r="N101" s="56" t="str">
        <f>IF(L101="","",ABS(L101-M98))</f>
        <v/>
      </c>
      <c r="O101" s="164" t="str">
        <f>IF(N101="","",RANK(N101,N97:N101))</f>
        <v/>
      </c>
      <c r="P101" s="165" t="str">
        <f t="shared" si="51"/>
        <v/>
      </c>
      <c r="Q101" s="57"/>
      <c r="R101" s="57" t="str">
        <f>IF(P101="","",ABS(P101-Q98))</f>
        <v/>
      </c>
      <c r="S101" s="166" t="str">
        <f>IF(R101="","",RANK(R101,R97:R101))</f>
        <v/>
      </c>
      <c r="T101" s="167" t="str">
        <f t="shared" si="52"/>
        <v/>
      </c>
      <c r="U101" s="58"/>
      <c r="V101" s="58" t="str">
        <f>IF(T101="","",ABS(T101-U98))</f>
        <v/>
      </c>
      <c r="W101" s="168" t="str">
        <f>IF(V101="","",RANK(V101,V97:V101))</f>
        <v/>
      </c>
      <c r="X101" s="169" t="str">
        <f t="shared" si="53"/>
        <v/>
      </c>
      <c r="Y101" s="59"/>
      <c r="Z101" s="170" t="e">
        <f>IF(B97="","",IF(U97&lt;0.5,TRIMMEAN(L97:L101,0.4),IF(Y97&lt;0.5,Y98,"NV")))</f>
        <v>#NUM!</v>
      </c>
      <c r="AA101" s="807"/>
      <c r="AB101" s="1507"/>
      <c r="AC101" s="807"/>
      <c r="AD101" s="807"/>
      <c r="AE101" s="847"/>
    </row>
    <row r="102" spans="1:31" x14ac:dyDescent="0.2">
      <c r="A102" s="1241">
        <f>IF('Names And Totals'!A27="","",'Names And Totals'!A27)</f>
        <v>13</v>
      </c>
      <c r="B102" s="1537" t="str">
        <f>IF('Names And Totals'!B27="","",'Names And Totals'!B27)</f>
        <v>Phil Reth</v>
      </c>
      <c r="C102" s="883" t="str">
        <f>IF('Names And Totals'!B27="","",'Names And Totals'!E27)</f>
        <v>Male</v>
      </c>
      <c r="D102" s="1431" t="str">
        <f>IF(B102="","",IF(AB102="DQ","DQ",IF(AB102="TO","TO",IF(AB102="NV","NV",IF(AB102="","",RANK(AB102,$AB$12:$AB$507,0))))))</f>
        <v/>
      </c>
      <c r="E102" s="883" t="str">
        <f>IF(AC102="","",IF(AE102="DQ","DQ",IF(AC102="TO","TO",IF(Z102="","",RANK(AC102,$AC$12:$AC$507,0)))))</f>
        <v/>
      </c>
      <c r="F102" s="883" t="str">
        <f>IF(AD102="","",IF(AE102="DQ","DQ",IF(AD102="TO","TO",IF(Z102="","",RANK(AD102,$AD$12:$AD$507,0)))))</f>
        <v/>
      </c>
      <c r="G102" s="18" t="s">
        <v>7</v>
      </c>
      <c r="H102" s="249"/>
      <c r="I102" s="235"/>
      <c r="J102" s="241"/>
      <c r="K102" s="236"/>
      <c r="L102" s="150" t="str">
        <f>IF(B102="","",IF(I102="TO","TO",IF(I102+J102+K102=0,"",(I102*60+J102+K102/100)+H102)))</f>
        <v/>
      </c>
      <c r="M102" s="60">
        <f>IF(B102="","",MAX(L102:L106)-MIN(L102:L106))</f>
        <v>0</v>
      </c>
      <c r="N102" s="60" t="str">
        <f>IF(L102="","",ABS(L102-M103))</f>
        <v/>
      </c>
      <c r="O102" s="151" t="str">
        <f>IF(N102="","",RANK(N102,N102:N106))</f>
        <v/>
      </c>
      <c r="P102" s="60" t="str">
        <f>IF(L102="","",IF(O102=1,"",L102))</f>
        <v/>
      </c>
      <c r="Q102" s="62">
        <f>IF(B102="","",MAX(P102:P106)-MIN(P102:P106))</f>
        <v>0</v>
      </c>
      <c r="R102" s="62" t="str">
        <f>IF(P102="","",ABS(P102-Q103))</f>
        <v/>
      </c>
      <c r="S102" s="152" t="str">
        <f>IF(R102="","",RANK(R102,R102:R106))</f>
        <v/>
      </c>
      <c r="T102" s="62" t="str">
        <f>IF(R102="","",IF(S102=1,"",L102))</f>
        <v/>
      </c>
      <c r="U102" s="63">
        <f>IF(B102="","",MAX(T102:T106)-MIN(T102:T106))</f>
        <v>0</v>
      </c>
      <c r="V102" s="63" t="str">
        <f>IF(T102="","",ABS(T102-U103))</f>
        <v/>
      </c>
      <c r="W102" s="153" t="str">
        <f>IF(V102="","",RANK(V102,V102:V106))</f>
        <v/>
      </c>
      <c r="X102" s="63" t="str">
        <f>IF(W102="","",IF(W102=1,"",T102))</f>
        <v/>
      </c>
      <c r="Y102" s="64">
        <f>IF(B102="","",MAX(X102:X106)-MIN(X102:X106))</f>
        <v>0</v>
      </c>
      <c r="Z102" s="154" t="str">
        <f>IF(B102="","",L102)</f>
        <v/>
      </c>
      <c r="AA102" s="802" t="str">
        <f>IF(B102="","",IF(AE102="DQ","DQ",IF(L102="TO","TO",IF(L102="","",IF(L103="",Z102,IF(L104="",Z103,IF(L105="",Z104,IF(L106="",Z105,Z106))))))))</f>
        <v/>
      </c>
      <c r="AB102" s="1499" t="str">
        <f>IF(B102="","",IF(AE102="DQ","DQ",IF(AA102="TO","TO",IF(AA102="","",IF(AA102="NV","NV",IF((20-(AA102-$AB$3))&gt;0,(20-(AA102-$AB$3)),0))))))</f>
        <v/>
      </c>
      <c r="AC102" s="802" t="str">
        <f>IF(B102="","",IF(AB102="","",IF(C102="Female","",AB102)))</f>
        <v/>
      </c>
      <c r="AD102" s="802" t="str">
        <f>IF(B102="","",IF(AB102="","",IF(C102="Male","",AB102)))</f>
        <v/>
      </c>
      <c r="AE102" s="1018"/>
    </row>
    <row r="103" spans="1:31" x14ac:dyDescent="0.2">
      <c r="A103" s="871"/>
      <c r="B103" s="865"/>
      <c r="C103" s="884"/>
      <c r="D103" s="859"/>
      <c r="E103" s="884"/>
      <c r="F103" s="884"/>
      <c r="G103" s="13" t="s">
        <v>4</v>
      </c>
      <c r="H103" s="99" t="str">
        <f>IF(I103&lt;&gt;"",H102,"")</f>
        <v/>
      </c>
      <c r="I103" s="208"/>
      <c r="J103" s="209"/>
      <c r="K103" s="227"/>
      <c r="L103" s="155" t="str">
        <f>IF(B102="","",IF(I102="TO","TO",IF(I103+J103+K103=0,"",(I103*60+J103+K103/100)+H103)))</f>
        <v/>
      </c>
      <c r="M103" s="52" t="e">
        <f>IF(B102="","",AVERAGE(L102:L106))</f>
        <v>#DIV/0!</v>
      </c>
      <c r="N103" s="52" t="str">
        <f>IF(L103="","",ABS(L103-M103))</f>
        <v/>
      </c>
      <c r="O103" s="156" t="str">
        <f>IF(N103="","",RANK(N103,N102:N106))</f>
        <v/>
      </c>
      <c r="P103" s="157" t="str">
        <f t="shared" ref="P103:P106" si="54">IF(L103="","",IF(O103=1,"",L103))</f>
        <v/>
      </c>
      <c r="Q103" s="53" t="e">
        <f>IF(B102="","",AVERAGE(P102:P106))</f>
        <v>#DIV/0!</v>
      </c>
      <c r="R103" s="53" t="str">
        <f>IF(P103="","",ABS(P103-Q103))</f>
        <v/>
      </c>
      <c r="S103" s="158" t="str">
        <f>IF(R103="","",RANK(R103,R102:R106))</f>
        <v/>
      </c>
      <c r="T103" s="159" t="str">
        <f t="shared" ref="T103:T106" si="55">IF(R103="","",IF(S103=1,"",L103))</f>
        <v/>
      </c>
      <c r="U103" s="54" t="e">
        <f>IF(B102="","",AVERAGE(T102:T106))</f>
        <v>#DIV/0!</v>
      </c>
      <c r="V103" s="54" t="str">
        <f>IF(T103="","",ABS(T103-U103))</f>
        <v/>
      </c>
      <c r="W103" s="160" t="str">
        <f>IF(V103="","",RANK(V103,V102:V106))</f>
        <v/>
      </c>
      <c r="X103" s="161" t="str">
        <f t="shared" ref="X103:X106" si="56">IF(W103="","",IF(W103=1,"",T103))</f>
        <v/>
      </c>
      <c r="Y103" s="55" t="e">
        <f>IF(B102="","",AVERAGE(X102:X106))</f>
        <v>#DIV/0!</v>
      </c>
      <c r="Z103" s="162" t="e">
        <f>IF(B102="","",IF(M102&lt;0.5,M103,"NV"))</f>
        <v>#DIV/0!</v>
      </c>
      <c r="AA103" s="803"/>
      <c r="AB103" s="1500"/>
      <c r="AC103" s="803"/>
      <c r="AD103" s="803"/>
      <c r="AE103" s="1019"/>
    </row>
    <row r="104" spans="1:31" x14ac:dyDescent="0.2">
      <c r="A104" s="871"/>
      <c r="B104" s="865"/>
      <c r="C104" s="884"/>
      <c r="D104" s="859"/>
      <c r="E104" s="884"/>
      <c r="F104" s="884"/>
      <c r="G104" s="13" t="s">
        <v>8</v>
      </c>
      <c r="H104" s="99" t="str">
        <f>IF(I104&lt;&gt;"",H102,"")</f>
        <v/>
      </c>
      <c r="I104" s="208"/>
      <c r="J104" s="209"/>
      <c r="K104" s="227"/>
      <c r="L104" s="155" t="str">
        <f>IF(B102="","",IF(I102="TO","TO",IF(I104+J104+K104=0,"",(I104*60+J104+K104/100)+H104)))</f>
        <v/>
      </c>
      <c r="M104" s="52"/>
      <c r="N104" s="52" t="str">
        <f>IF(L104="","",ABS(L104-M103))</f>
        <v/>
      </c>
      <c r="O104" s="156" t="str">
        <f>IF(N104="","",RANK(N104,N102:N106))</f>
        <v/>
      </c>
      <c r="P104" s="157" t="str">
        <f t="shared" si="54"/>
        <v/>
      </c>
      <c r="Q104" s="53"/>
      <c r="R104" s="53" t="str">
        <f>IF(P104="","",ABS(P104-Q103))</f>
        <v/>
      </c>
      <c r="S104" s="158" t="str">
        <f>IF(R104="","",RANK(R104,R102:R106))</f>
        <v/>
      </c>
      <c r="T104" s="159" t="str">
        <f t="shared" si="55"/>
        <v/>
      </c>
      <c r="U104" s="54"/>
      <c r="V104" s="54" t="str">
        <f>IF(T104="","",ABS(T104-U103))</f>
        <v/>
      </c>
      <c r="W104" s="160" t="str">
        <f>IF(V104="","",RANK(V104,V102:V106))</f>
        <v/>
      </c>
      <c r="X104" s="161" t="str">
        <f t="shared" si="56"/>
        <v/>
      </c>
      <c r="Y104" s="55"/>
      <c r="Z104" s="162" t="e">
        <f>IF(B102="","",IF(M102&lt;0.5,M103,IF(Q102&lt;0.5,Q103,"NV")))</f>
        <v>#DIV/0!</v>
      </c>
      <c r="AA104" s="803"/>
      <c r="AB104" s="1500"/>
      <c r="AC104" s="803"/>
      <c r="AD104" s="803"/>
      <c r="AE104" s="1019"/>
    </row>
    <row r="105" spans="1:31" x14ac:dyDescent="0.2">
      <c r="A105" s="871"/>
      <c r="B105" s="865"/>
      <c r="C105" s="884"/>
      <c r="D105" s="859"/>
      <c r="E105" s="884"/>
      <c r="F105" s="884"/>
      <c r="G105" s="13" t="s">
        <v>5</v>
      </c>
      <c r="H105" s="99" t="str">
        <f>IF(I105&lt;&gt;"",H102,"")</f>
        <v/>
      </c>
      <c r="I105" s="208"/>
      <c r="J105" s="209"/>
      <c r="K105" s="227"/>
      <c r="L105" s="155" t="str">
        <f>IF(B102="","",IF(I102="TO","TO",IF(I105+J105+K105=0,"",(I105*60+J105+K105/100)+H105)))</f>
        <v/>
      </c>
      <c r="M105" s="52"/>
      <c r="N105" s="52" t="str">
        <f>IF(L105="","",ABS(L105-M103))</f>
        <v/>
      </c>
      <c r="O105" s="156" t="str">
        <f>IF(N105="","",RANK(N105,N102:N106))</f>
        <v/>
      </c>
      <c r="P105" s="157" t="str">
        <f t="shared" si="54"/>
        <v/>
      </c>
      <c r="Q105" s="53"/>
      <c r="R105" s="53" t="str">
        <f>IF(P105="","",ABS(P105-Q103))</f>
        <v/>
      </c>
      <c r="S105" s="158" t="str">
        <f>IF(R105="","",RANK(R105,R102:R106))</f>
        <v/>
      </c>
      <c r="T105" s="159" t="str">
        <f t="shared" si="55"/>
        <v/>
      </c>
      <c r="U105" s="54"/>
      <c r="V105" s="54" t="str">
        <f>IF(T105="","",ABS(T105-U103))</f>
        <v/>
      </c>
      <c r="W105" s="160" t="str">
        <f>IF(V105="","",RANK(V105,V102:V106))</f>
        <v/>
      </c>
      <c r="X105" s="161" t="str">
        <f t="shared" si="56"/>
        <v/>
      </c>
      <c r="Y105" s="55"/>
      <c r="Z105" s="162" t="e">
        <f>IF(B102="","",IF(Q102=0,M103,IF(Q102&lt;0.5,Q103,IF(U102&lt;0.5,U103,"NV"))))</f>
        <v>#DIV/0!</v>
      </c>
      <c r="AA105" s="803"/>
      <c r="AB105" s="1500"/>
      <c r="AC105" s="803"/>
      <c r="AD105" s="803"/>
      <c r="AE105" s="1019"/>
    </row>
    <row r="106" spans="1:31" ht="16" thickBot="1" x14ac:dyDescent="0.25">
      <c r="A106" s="879"/>
      <c r="B106" s="901"/>
      <c r="C106" s="885"/>
      <c r="D106" s="1419"/>
      <c r="E106" s="885"/>
      <c r="F106" s="885"/>
      <c r="G106" s="19" t="s">
        <v>6</v>
      </c>
      <c r="H106" s="100" t="str">
        <f>IF(I106&lt;&gt;"",H102,"")</f>
        <v/>
      </c>
      <c r="I106" s="212"/>
      <c r="J106" s="213"/>
      <c r="K106" s="242"/>
      <c r="L106" s="163" t="str">
        <f>IF(B102="","",IF(I102="TO","TO",IF(I106+J106+K106=0,"",(I106*60+J106+K106/100)+H106)))</f>
        <v/>
      </c>
      <c r="M106" s="56"/>
      <c r="N106" s="56" t="str">
        <f>IF(L106="","",ABS(L106-M103))</f>
        <v/>
      </c>
      <c r="O106" s="164" t="str">
        <f>IF(N106="","",RANK(N106,N102:N106))</f>
        <v/>
      </c>
      <c r="P106" s="165" t="str">
        <f t="shared" si="54"/>
        <v/>
      </c>
      <c r="Q106" s="57"/>
      <c r="R106" s="57" t="str">
        <f>IF(P106="","",ABS(P106-Q103))</f>
        <v/>
      </c>
      <c r="S106" s="166" t="str">
        <f>IF(R106="","",RANK(R106,R102:R106))</f>
        <v/>
      </c>
      <c r="T106" s="167" t="str">
        <f t="shared" si="55"/>
        <v/>
      </c>
      <c r="U106" s="58"/>
      <c r="V106" s="58" t="str">
        <f>IF(T106="","",ABS(T106-U103))</f>
        <v/>
      </c>
      <c r="W106" s="168" t="str">
        <f>IF(V106="","",RANK(V106,V102:V106))</f>
        <v/>
      </c>
      <c r="X106" s="169" t="str">
        <f t="shared" si="56"/>
        <v/>
      </c>
      <c r="Y106" s="59"/>
      <c r="Z106" s="170" t="e">
        <f>IF(B102="","",IF(U102&lt;0.5,TRIMMEAN(L102:L106,0.4),IF(Y102&lt;0.5,Y103,"NV")))</f>
        <v>#NUM!</v>
      </c>
      <c r="AA106" s="804"/>
      <c r="AB106" s="1501"/>
      <c r="AC106" s="804"/>
      <c r="AD106" s="804"/>
      <c r="AE106" s="1020"/>
    </row>
    <row r="107" spans="1:31" x14ac:dyDescent="0.2">
      <c r="A107" s="1538">
        <f>IF('Names And Totals'!A28="","",'Names And Totals'!A28)</f>
        <v>11</v>
      </c>
      <c r="B107" s="1540" t="str">
        <f>IF('Names And Totals'!B28="","",'Names And Totals'!B28)</f>
        <v>Ryan Sams</v>
      </c>
      <c r="C107" s="861" t="str">
        <f>IF('Names And Totals'!B28="","",'Names And Totals'!E28)</f>
        <v>Male</v>
      </c>
      <c r="D107" s="1414" t="str">
        <f>IF(B107="","",IF(AB107="DQ","DQ",IF(AB107="TO","TO",IF(AB107="NV","NV",IF(AB107="","",RANK(AB107,$AB$12:$AB$507,0))))))</f>
        <v/>
      </c>
      <c r="E107" s="861" t="str">
        <f>IF(AC107="","",IF(AE107="DQ","DQ",IF(AC107="TO","TO",IF(Z107="","",RANK(AC107,$AC$12:$AC$507,0)))))</f>
        <v/>
      </c>
      <c r="F107" s="861" t="str">
        <f>IF(AD107="","",IF(AE107="DQ","DQ",IF(AD107="TO","TO",IF(Z107="","",RANK(AD107,$AD$12:$AD$507,0)))))</f>
        <v/>
      </c>
      <c r="G107" s="15" t="s">
        <v>7</v>
      </c>
      <c r="H107" s="295"/>
      <c r="I107" s="228"/>
      <c r="J107" s="229"/>
      <c r="K107" s="230"/>
      <c r="L107" s="193" t="str">
        <f>IF(B107="","",IF(I107="TO","TO",IF(I107+J107+K107=0,"",(I107*60+J107+K107/100)+H107)))</f>
        <v/>
      </c>
      <c r="M107" s="60">
        <f>IF(B107="","",MAX(L107:L111)-MIN(L107:L111))</f>
        <v>0</v>
      </c>
      <c r="N107" s="60" t="str">
        <f>IF(L107="","",ABS(L107-M108))</f>
        <v/>
      </c>
      <c r="O107" s="151" t="str">
        <f>IF(N107="","",RANK(N107,N107:N111))</f>
        <v/>
      </c>
      <c r="P107" s="60" t="str">
        <f>IF(L107="","",IF(O107=1,"",L107))</f>
        <v/>
      </c>
      <c r="Q107" s="62">
        <f>IF(B107="","",MAX(P107:P111)-MIN(P107:P111))</f>
        <v>0</v>
      </c>
      <c r="R107" s="62" t="str">
        <f>IF(P107="","",ABS(P107-Q108))</f>
        <v/>
      </c>
      <c r="S107" s="152" t="str">
        <f>IF(R107="","",RANK(R107,R107:R111))</f>
        <v/>
      </c>
      <c r="T107" s="62" t="str">
        <f>IF(R107="","",IF(S107=1,"",L107))</f>
        <v/>
      </c>
      <c r="U107" s="63">
        <f>IF(B107="","",MAX(T107:T111)-MIN(T107:T111))</f>
        <v>0</v>
      </c>
      <c r="V107" s="63" t="str">
        <f>IF(T107="","",ABS(T107-U108))</f>
        <v/>
      </c>
      <c r="W107" s="153" t="str">
        <f>IF(V107="","",RANK(V107,V107:V111))</f>
        <v/>
      </c>
      <c r="X107" s="63" t="str">
        <f>IF(W107="","",IF(W107=1,"",T107))</f>
        <v/>
      </c>
      <c r="Y107" s="64">
        <f>IF(B107="","",MAX(X107:X111)-MIN(X107:X111))</f>
        <v>0</v>
      </c>
      <c r="Z107" s="154" t="str">
        <f>IF(B107="","",L107)</f>
        <v/>
      </c>
      <c r="AA107" s="805" t="str">
        <f>IF(B107="","",IF(AE107="DQ","DQ",IF(L107="TO","TO",IF(L107="","",IF(L108="",Z107,IF(L109="",Z108,IF(L110="",Z109,IF(L111="",Z110,Z111))))))))</f>
        <v/>
      </c>
      <c r="AB107" s="1505" t="str">
        <f>IF(B107="","",IF(AE107="DQ","DQ",IF(AA107="TO","TO",IF(AA107="","",IF(AA107="NV","NV",IF((20-(AA107-$AB$3))&gt;0,(20-(AA107-$AB$3)),0))))))</f>
        <v/>
      </c>
      <c r="AC107" s="805" t="str">
        <f>IF(B107="","",IF(AB107="","",IF(C107="Female","",AB107)))</f>
        <v/>
      </c>
      <c r="AD107" s="805" t="str">
        <f>IF(B107="","",IF(AB107="","",IF(C107="Male","",AB107)))</f>
        <v/>
      </c>
      <c r="AE107" s="846"/>
    </row>
    <row r="108" spans="1:31" x14ac:dyDescent="0.2">
      <c r="A108" s="868"/>
      <c r="B108" s="874"/>
      <c r="C108" s="862"/>
      <c r="D108" s="1415"/>
      <c r="E108" s="862"/>
      <c r="F108" s="862"/>
      <c r="G108" s="16" t="s">
        <v>4</v>
      </c>
      <c r="H108" s="98" t="str">
        <f>IF(I108&lt;&gt;"",$H$27,"")</f>
        <v/>
      </c>
      <c r="I108" s="210"/>
      <c r="J108" s="211"/>
      <c r="K108" s="231"/>
      <c r="L108" s="171" t="str">
        <f>IF(B107="","",IF(I107="TO","TO",IF(I108+J108+K108=0,"",(I108*60+J108+K108/100)+H108)))</f>
        <v/>
      </c>
      <c r="M108" s="52" t="e">
        <f>IF(B107="","",AVERAGE(L107:L111))</f>
        <v>#DIV/0!</v>
      </c>
      <c r="N108" s="52" t="str">
        <f>IF(L108="","",ABS(L108-M108))</f>
        <v/>
      </c>
      <c r="O108" s="156" t="str">
        <f>IF(N108="","",RANK(N108,N107:N111))</f>
        <v/>
      </c>
      <c r="P108" s="157" t="str">
        <f t="shared" ref="P108:P111" si="57">IF(L108="","",IF(O108=1,"",L108))</f>
        <v/>
      </c>
      <c r="Q108" s="53" t="e">
        <f>IF(B107="","",AVERAGE(P107:P111))</f>
        <v>#DIV/0!</v>
      </c>
      <c r="R108" s="53" t="str">
        <f>IF(P108="","",ABS(P108-Q108))</f>
        <v/>
      </c>
      <c r="S108" s="158" t="str">
        <f>IF(R108="","",RANK(R108,R107:R111))</f>
        <v/>
      </c>
      <c r="T108" s="159" t="str">
        <f t="shared" ref="T108:T111" si="58">IF(R108="","",IF(S108=1,"",L108))</f>
        <v/>
      </c>
      <c r="U108" s="54" t="e">
        <f>IF(B107="","",AVERAGE(T107:T111))</f>
        <v>#DIV/0!</v>
      </c>
      <c r="V108" s="54" t="str">
        <f>IF(T108="","",ABS(T108-U108))</f>
        <v/>
      </c>
      <c r="W108" s="160" t="str">
        <f>IF(V108="","",RANK(V108,V107:V111))</f>
        <v/>
      </c>
      <c r="X108" s="161" t="str">
        <f t="shared" ref="X108:X111" si="59">IF(W108="","",IF(W108=1,"",T108))</f>
        <v/>
      </c>
      <c r="Y108" s="55" t="e">
        <f>IF(B107="","",AVERAGE(X107:X111))</f>
        <v>#DIV/0!</v>
      </c>
      <c r="Z108" s="162" t="e">
        <f>IF(B107="","",IF(M107&lt;0.5,M108,"NV"))</f>
        <v>#DIV/0!</v>
      </c>
      <c r="AA108" s="806"/>
      <c r="AB108" s="1506"/>
      <c r="AC108" s="806"/>
      <c r="AD108" s="806"/>
      <c r="AE108" s="847"/>
    </row>
    <row r="109" spans="1:31" x14ac:dyDescent="0.2">
      <c r="A109" s="868"/>
      <c r="B109" s="874"/>
      <c r="C109" s="862"/>
      <c r="D109" s="1415"/>
      <c r="E109" s="862"/>
      <c r="F109" s="862"/>
      <c r="G109" s="16" t="s">
        <v>8</v>
      </c>
      <c r="H109" s="98" t="str">
        <f>IF(I109&lt;&gt;"",$H$27,"")</f>
        <v/>
      </c>
      <c r="I109" s="210"/>
      <c r="J109" s="211"/>
      <c r="K109" s="231"/>
      <c r="L109" s="171" t="str">
        <f>IF(B107="","",IF(I107="TO","TO",IF(I109+J109+K109=0,"",(I109*60+J109+K109/100)+H109)))</f>
        <v/>
      </c>
      <c r="M109" s="52"/>
      <c r="N109" s="52" t="str">
        <f>IF(L109="","",ABS(L109-M108))</f>
        <v/>
      </c>
      <c r="O109" s="156" t="str">
        <f>IF(N109="","",RANK(N109,N107:N111))</f>
        <v/>
      </c>
      <c r="P109" s="157" t="str">
        <f t="shared" si="57"/>
        <v/>
      </c>
      <c r="Q109" s="53"/>
      <c r="R109" s="53" t="str">
        <f>IF(P109="","",ABS(P109-Q108))</f>
        <v/>
      </c>
      <c r="S109" s="158" t="str">
        <f>IF(R109="","",RANK(R109,R107:R111))</f>
        <v/>
      </c>
      <c r="T109" s="159" t="str">
        <f t="shared" si="58"/>
        <v/>
      </c>
      <c r="U109" s="54"/>
      <c r="V109" s="54" t="str">
        <f>IF(T109="","",ABS(T109-U108))</f>
        <v/>
      </c>
      <c r="W109" s="160" t="str">
        <f>IF(V109="","",RANK(V109,V107:V111))</f>
        <v/>
      </c>
      <c r="X109" s="161" t="str">
        <f t="shared" si="59"/>
        <v/>
      </c>
      <c r="Y109" s="55"/>
      <c r="Z109" s="162" t="e">
        <f>IF(B107="","",IF(M107&lt;0.5,M108,IF(Q107&lt;0.5,Q108,"NV")))</f>
        <v>#DIV/0!</v>
      </c>
      <c r="AA109" s="806"/>
      <c r="AB109" s="1506"/>
      <c r="AC109" s="806"/>
      <c r="AD109" s="806"/>
      <c r="AE109" s="847"/>
    </row>
    <row r="110" spans="1:31" x14ac:dyDescent="0.2">
      <c r="A110" s="868"/>
      <c r="B110" s="874"/>
      <c r="C110" s="862"/>
      <c r="D110" s="1415"/>
      <c r="E110" s="862"/>
      <c r="F110" s="862"/>
      <c r="G110" s="16" t="s">
        <v>5</v>
      </c>
      <c r="H110" s="98" t="str">
        <f>IF(I110&lt;&gt;"",$H$27,"")</f>
        <v/>
      </c>
      <c r="I110" s="210"/>
      <c r="J110" s="211"/>
      <c r="K110" s="231"/>
      <c r="L110" s="171" t="str">
        <f>IF(B107="","",IF(I107="TO","TO",IF(I110+J110+K110=0,"",(I110*60+J110+K110/100)+H110)))</f>
        <v/>
      </c>
      <c r="M110" s="52"/>
      <c r="N110" s="52" t="str">
        <f>IF(L110="","",ABS(L110-M108))</f>
        <v/>
      </c>
      <c r="O110" s="156" t="str">
        <f>IF(N110="","",RANK(N110,N107:N111))</f>
        <v/>
      </c>
      <c r="P110" s="157" t="str">
        <f t="shared" si="57"/>
        <v/>
      </c>
      <c r="Q110" s="53"/>
      <c r="R110" s="53" t="str">
        <f>IF(P110="","",ABS(P110-Q108))</f>
        <v/>
      </c>
      <c r="S110" s="158" t="str">
        <f>IF(R110="","",RANK(R110,R107:R111))</f>
        <v/>
      </c>
      <c r="T110" s="159" t="str">
        <f t="shared" si="58"/>
        <v/>
      </c>
      <c r="U110" s="54"/>
      <c r="V110" s="54" t="str">
        <f>IF(T110="","",ABS(T110-U108))</f>
        <v/>
      </c>
      <c r="W110" s="160" t="str">
        <f>IF(V110="","",RANK(V110,V107:V111))</f>
        <v/>
      </c>
      <c r="X110" s="161" t="str">
        <f t="shared" si="59"/>
        <v/>
      </c>
      <c r="Y110" s="55"/>
      <c r="Z110" s="162" t="e">
        <f>IF(B107="","",IF(Q107=0,M108,IF(Q107&lt;0.5,Q108,IF(U107&lt;0.5,U108,"NV"))))</f>
        <v>#DIV/0!</v>
      </c>
      <c r="AA110" s="806"/>
      <c r="AB110" s="1506"/>
      <c r="AC110" s="806"/>
      <c r="AD110" s="806"/>
      <c r="AE110" s="847"/>
    </row>
    <row r="111" spans="1:31" ht="16" thickBot="1" x14ac:dyDescent="0.25">
      <c r="A111" s="1539"/>
      <c r="B111" s="1541"/>
      <c r="C111" s="863"/>
      <c r="D111" s="1416"/>
      <c r="E111" s="863"/>
      <c r="F111" s="863"/>
      <c r="G111" s="17" t="s">
        <v>6</v>
      </c>
      <c r="H111" s="265" t="str">
        <f>IF(I111&lt;&gt;"",$H$27,"")</f>
        <v/>
      </c>
      <c r="I111" s="251"/>
      <c r="J111" s="239"/>
      <c r="K111" s="250"/>
      <c r="L111" s="194" t="str">
        <f>IF(B107="","",IF(I107="TO","TO",IF(I111+J111+K111=0,"",(I111*60+J111+K111/100)+H111)))</f>
        <v/>
      </c>
      <c r="M111" s="56"/>
      <c r="N111" s="56" t="str">
        <f>IF(L111="","",ABS(L111-M108))</f>
        <v/>
      </c>
      <c r="O111" s="164" t="str">
        <f>IF(N111="","",RANK(N111,N107:N111))</f>
        <v/>
      </c>
      <c r="P111" s="165" t="str">
        <f t="shared" si="57"/>
        <v/>
      </c>
      <c r="Q111" s="57"/>
      <c r="R111" s="57" t="str">
        <f>IF(P111="","",ABS(P111-Q108))</f>
        <v/>
      </c>
      <c r="S111" s="166" t="str">
        <f>IF(R111="","",RANK(R111,R107:R111))</f>
        <v/>
      </c>
      <c r="T111" s="167" t="str">
        <f t="shared" si="58"/>
        <v/>
      </c>
      <c r="U111" s="58"/>
      <c r="V111" s="58" t="str">
        <f>IF(T111="","",ABS(T111-U108))</f>
        <v/>
      </c>
      <c r="W111" s="168" t="str">
        <f>IF(V111="","",RANK(V111,V107:V111))</f>
        <v/>
      </c>
      <c r="X111" s="169" t="str">
        <f t="shared" si="59"/>
        <v/>
      </c>
      <c r="Y111" s="59"/>
      <c r="Z111" s="170" t="e">
        <f>IF(B107="","",IF(U107&lt;0.5,TRIMMEAN(L107:L111,0.4),IF(Y107&lt;0.5,Y108,"NV")))</f>
        <v>#NUM!</v>
      </c>
      <c r="AA111" s="807"/>
      <c r="AB111" s="1507"/>
      <c r="AC111" s="807"/>
      <c r="AD111" s="807"/>
      <c r="AE111" s="848"/>
    </row>
    <row r="112" spans="1:31" x14ac:dyDescent="0.2">
      <c r="A112" s="1241">
        <f>IF('Names And Totals'!A29="","",'Names And Totals'!A29)</f>
        <v>20</v>
      </c>
      <c r="B112" s="1537" t="str">
        <f>IF('Names And Totals'!B29="","",'Names And Totals'!B29)</f>
        <v>Daniel Sancen</v>
      </c>
      <c r="C112" s="883" t="str">
        <f>IF('Names And Totals'!B29="","",'Names And Totals'!E29)</f>
        <v>Male</v>
      </c>
      <c r="D112" s="858" t="str">
        <f>IF(B112="","",IF(AB112="DQ","DQ",IF(AB112="TO","TO",IF(AB112="NV","NV",IF(AB112="","",RANK(AB112,$AB$12:$AB$507,0))))))</f>
        <v/>
      </c>
      <c r="E112" s="883" t="str">
        <f>IF(AC112="","",IF(AE112="DQ","DQ",IF(AC112="TO","TO",IF(Z112="","",RANK(AC112,$AC$12:$AC$507,0)))))</f>
        <v/>
      </c>
      <c r="F112" s="884" t="str">
        <f>IF(AD112="","",IF(AE112="DQ","DQ",IF(AD112="TO","TO",IF(Z112="","",RANK(AD112,$AD$12:$AD$507,0)))))</f>
        <v/>
      </c>
      <c r="G112" s="375" t="s">
        <v>7</v>
      </c>
      <c r="H112" s="380"/>
      <c r="I112" s="232"/>
      <c r="J112" s="233"/>
      <c r="K112" s="234"/>
      <c r="L112" s="268" t="str">
        <f>IF(B112="","",IF(I112="TO","TO",IF(I112+J112+K112=0,"",(I112*60+J112+K112/100)+H112)))</f>
        <v/>
      </c>
      <c r="M112" s="157">
        <f>IF(B112="","",MAX(L112:L116)-MIN(L112:L116))</f>
        <v>0</v>
      </c>
      <c r="N112" s="157" t="str">
        <f>IF(L112="","",ABS(L112-M113))</f>
        <v/>
      </c>
      <c r="O112" s="275" t="str">
        <f>IF(N112="","",RANK(N112,N112:N116))</f>
        <v/>
      </c>
      <c r="P112" s="157" t="str">
        <f>IF(L112="","",IF(O112=1,"",L112))</f>
        <v/>
      </c>
      <c r="Q112" s="159">
        <f>IF(B112="","",MAX(P112:P116)-MIN(P112:P116))</f>
        <v>0</v>
      </c>
      <c r="R112" s="159" t="str">
        <f>IF(P112="","",ABS(P112-Q113))</f>
        <v/>
      </c>
      <c r="S112" s="276" t="str">
        <f>IF(R112="","",RANK(R112,R112:R116))</f>
        <v/>
      </c>
      <c r="T112" s="159" t="str">
        <f>IF(R112="","",IF(S112=1,"",L112))</f>
        <v/>
      </c>
      <c r="U112" s="161">
        <f>IF(B112="","",MAX(T112:T116)-MIN(T112:T116))</f>
        <v>0</v>
      </c>
      <c r="V112" s="161" t="str">
        <f>IF(T112="","",ABS(T112-U113))</f>
        <v/>
      </c>
      <c r="W112" s="277" t="str">
        <f>IF(V112="","",RANK(V112,V112:V116))</f>
        <v/>
      </c>
      <c r="X112" s="161" t="str">
        <f>IF(W112="","",IF(W112=1,"",T112))</f>
        <v/>
      </c>
      <c r="Y112" s="278">
        <f>IF(B112="","",MAX(X112:X116)-MIN(X112:X116))</f>
        <v>0</v>
      </c>
      <c r="Z112" s="381" t="str">
        <f>IF(B112="","",L112)</f>
        <v/>
      </c>
      <c r="AA112" s="803" t="str">
        <f>IF(B112="","",IF(AE112="DQ","DQ",IF(L112="TO","TO",IF(L112="","",IF(L113="",Z112,IF(L114="",Z113,IF(L115="",Z114,IF(L116="",Z115,Z116))))))))</f>
        <v/>
      </c>
      <c r="AB112" s="1536" t="str">
        <f>IF(B112="","",IF(AE112="DQ","DQ",IF(AA112="TO","TO",IF(AA112="","",IF(AA112="NV","NV",IF((20-(AA112-$AB$3))&gt;0,(20-(AA112-$AB$3)),0))))))</f>
        <v/>
      </c>
      <c r="AC112" s="803" t="str">
        <f>IF(B112="","",IF(AB112="","",IF(C112="Female","",AB112)))</f>
        <v/>
      </c>
      <c r="AD112" s="803" t="str">
        <f>IF(B112="","",IF(AB112="","",IF(C112="Male","",AB112)))</f>
        <v/>
      </c>
      <c r="AE112" s="1019"/>
    </row>
    <row r="113" spans="1:31" x14ac:dyDescent="0.2">
      <c r="A113" s="871"/>
      <c r="B113" s="865"/>
      <c r="C113" s="884"/>
      <c r="D113" s="859"/>
      <c r="E113" s="884"/>
      <c r="F113" s="884"/>
      <c r="G113" s="13" t="s">
        <v>4</v>
      </c>
      <c r="H113" s="99" t="str">
        <f>IF(I113&lt;&gt;"",H112,"")</f>
        <v/>
      </c>
      <c r="I113" s="208"/>
      <c r="J113" s="209"/>
      <c r="K113" s="227"/>
      <c r="L113" s="155" t="str">
        <f>IF(B112="","",IF(I112="TO","TO",IF(I113+J113+K113=0,"",(I113*60+J113+K113/100)+H113)))</f>
        <v/>
      </c>
      <c r="M113" s="52" t="e">
        <f>IF(B112="","",AVERAGE(L112:L116))</f>
        <v>#DIV/0!</v>
      </c>
      <c r="N113" s="52" t="str">
        <f>IF(L113="","",ABS(L113-M113))</f>
        <v/>
      </c>
      <c r="O113" s="156" t="str">
        <f>IF(N113="","",RANK(N113,N112:N116))</f>
        <v/>
      </c>
      <c r="P113" s="157" t="str">
        <f t="shared" ref="P113:P116" si="60">IF(L113="","",IF(O113=1,"",L113))</f>
        <v/>
      </c>
      <c r="Q113" s="53" t="e">
        <f>IF(B112="","",AVERAGE(P112:P116))</f>
        <v>#DIV/0!</v>
      </c>
      <c r="R113" s="53" t="str">
        <f>IF(P113="","",ABS(P113-Q113))</f>
        <v/>
      </c>
      <c r="S113" s="158" t="str">
        <f>IF(R113="","",RANK(R113,R112:R116))</f>
        <v/>
      </c>
      <c r="T113" s="159" t="str">
        <f t="shared" ref="T113:T116" si="61">IF(R113="","",IF(S113=1,"",L113))</f>
        <v/>
      </c>
      <c r="U113" s="54" t="e">
        <f>IF(B112="","",AVERAGE(T112:T116))</f>
        <v>#DIV/0!</v>
      </c>
      <c r="V113" s="54" t="str">
        <f>IF(T113="","",ABS(T113-U113))</f>
        <v/>
      </c>
      <c r="W113" s="160" t="str">
        <f>IF(V113="","",RANK(V113,V112:V116))</f>
        <v/>
      </c>
      <c r="X113" s="161" t="str">
        <f t="shared" ref="X113:X116" si="62">IF(W113="","",IF(W113=1,"",T113))</f>
        <v/>
      </c>
      <c r="Y113" s="55" t="e">
        <f>IF(B112="","",AVERAGE(X112:X116))</f>
        <v>#DIV/0!</v>
      </c>
      <c r="Z113" s="162" t="e">
        <f>IF(B112="","",IF(M112&lt;0.5,M113,"NV"))</f>
        <v>#DIV/0!</v>
      </c>
      <c r="AA113" s="803"/>
      <c r="AB113" s="1500"/>
      <c r="AC113" s="803"/>
      <c r="AD113" s="803"/>
      <c r="AE113" s="1019"/>
    </row>
    <row r="114" spans="1:31" x14ac:dyDescent="0.2">
      <c r="A114" s="871"/>
      <c r="B114" s="865"/>
      <c r="C114" s="884"/>
      <c r="D114" s="859"/>
      <c r="E114" s="884"/>
      <c r="F114" s="884"/>
      <c r="G114" s="13" t="s">
        <v>8</v>
      </c>
      <c r="H114" s="99" t="str">
        <f>IF(I114&lt;&gt;"",H112,"")</f>
        <v/>
      </c>
      <c r="I114" s="208"/>
      <c r="J114" s="209"/>
      <c r="K114" s="227"/>
      <c r="L114" s="155" t="str">
        <f>IF(B112="","",IF(I112="TO","TO",IF(I114+J114+K114=0,"",(I114*60+J114+K114/100)+H114)))</f>
        <v/>
      </c>
      <c r="M114" s="52"/>
      <c r="N114" s="52" t="str">
        <f>IF(L114="","",ABS(L114-M113))</f>
        <v/>
      </c>
      <c r="O114" s="156" t="str">
        <f>IF(N114="","",RANK(N114,N112:N116))</f>
        <v/>
      </c>
      <c r="P114" s="157" t="str">
        <f t="shared" si="60"/>
        <v/>
      </c>
      <c r="Q114" s="53"/>
      <c r="R114" s="53" t="str">
        <f>IF(P114="","",ABS(P114-Q113))</f>
        <v/>
      </c>
      <c r="S114" s="158" t="str">
        <f>IF(R114="","",RANK(R114,R112:R116))</f>
        <v/>
      </c>
      <c r="T114" s="159" t="str">
        <f t="shared" si="61"/>
        <v/>
      </c>
      <c r="U114" s="54"/>
      <c r="V114" s="54" t="str">
        <f>IF(T114="","",ABS(T114-U113))</f>
        <v/>
      </c>
      <c r="W114" s="160" t="str">
        <f>IF(V114="","",RANK(V114,V112:V116))</f>
        <v/>
      </c>
      <c r="X114" s="161" t="str">
        <f t="shared" si="62"/>
        <v/>
      </c>
      <c r="Y114" s="55"/>
      <c r="Z114" s="162" t="e">
        <f>IF(B112="","",IF(M112&lt;0.5,M113,IF(Q112&lt;0.5,Q113,"NV")))</f>
        <v>#DIV/0!</v>
      </c>
      <c r="AA114" s="803"/>
      <c r="AB114" s="1500"/>
      <c r="AC114" s="803"/>
      <c r="AD114" s="803"/>
      <c r="AE114" s="1019"/>
    </row>
    <row r="115" spans="1:31" x14ac:dyDescent="0.2">
      <c r="A115" s="871"/>
      <c r="B115" s="865"/>
      <c r="C115" s="884"/>
      <c r="D115" s="859"/>
      <c r="E115" s="884"/>
      <c r="F115" s="884"/>
      <c r="G115" s="13" t="s">
        <v>5</v>
      </c>
      <c r="H115" s="99" t="str">
        <f>IF(I115&lt;&gt;"",H112,"")</f>
        <v/>
      </c>
      <c r="I115" s="208"/>
      <c r="J115" s="209"/>
      <c r="K115" s="227"/>
      <c r="L115" s="155" t="str">
        <f>IF(B112="","",IF(I112="TO","TO",IF(I115+J115+K115=0,"",(I115*60+J115+K115/100)+H115)))</f>
        <v/>
      </c>
      <c r="M115" s="52"/>
      <c r="N115" s="52" t="str">
        <f>IF(L115="","",ABS(L115-M113))</f>
        <v/>
      </c>
      <c r="O115" s="156" t="str">
        <f>IF(N115="","",RANK(N115,N112:N116))</f>
        <v/>
      </c>
      <c r="P115" s="157" t="str">
        <f t="shared" si="60"/>
        <v/>
      </c>
      <c r="Q115" s="53"/>
      <c r="R115" s="53" t="str">
        <f>IF(P115="","",ABS(P115-Q113))</f>
        <v/>
      </c>
      <c r="S115" s="158" t="str">
        <f>IF(R115="","",RANK(R115,R112:R116))</f>
        <v/>
      </c>
      <c r="T115" s="159" t="str">
        <f t="shared" si="61"/>
        <v/>
      </c>
      <c r="U115" s="54"/>
      <c r="V115" s="54" t="str">
        <f>IF(T115="","",ABS(T115-U113))</f>
        <v/>
      </c>
      <c r="W115" s="160" t="str">
        <f>IF(V115="","",RANK(V115,V112:V116))</f>
        <v/>
      </c>
      <c r="X115" s="161" t="str">
        <f t="shared" si="62"/>
        <v/>
      </c>
      <c r="Y115" s="55"/>
      <c r="Z115" s="162" t="e">
        <f>IF(B112="","",IF(Q112=0,M113,IF(Q112&lt;0.5,Q113,IF(U112&lt;0.5,U113,"NV"))))</f>
        <v>#DIV/0!</v>
      </c>
      <c r="AA115" s="803"/>
      <c r="AB115" s="1500"/>
      <c r="AC115" s="803"/>
      <c r="AD115" s="803"/>
      <c r="AE115" s="1019"/>
    </row>
    <row r="116" spans="1:31" ht="16" thickBot="1" x14ac:dyDescent="0.25">
      <c r="A116" s="879"/>
      <c r="B116" s="901"/>
      <c r="C116" s="885"/>
      <c r="D116" s="1419"/>
      <c r="E116" s="885"/>
      <c r="F116" s="885"/>
      <c r="G116" s="19" t="s">
        <v>6</v>
      </c>
      <c r="H116" s="100" t="str">
        <f>IF(I116&lt;&gt;"",H112,"")</f>
        <v/>
      </c>
      <c r="I116" s="212"/>
      <c r="J116" s="213"/>
      <c r="K116" s="242"/>
      <c r="L116" s="163" t="str">
        <f>IF(B112="","",IF(I112="TO","TO",IF(I116+J116+K116=0,"",(I116*60+J116+K116/100)+H116)))</f>
        <v/>
      </c>
      <c r="M116" s="56"/>
      <c r="N116" s="56" t="str">
        <f>IF(L116="","",ABS(L116-M113))</f>
        <v/>
      </c>
      <c r="O116" s="164" t="str">
        <f>IF(N116="","",RANK(N116,N112:N116))</f>
        <v/>
      </c>
      <c r="P116" s="165" t="str">
        <f t="shared" si="60"/>
        <v/>
      </c>
      <c r="Q116" s="57"/>
      <c r="R116" s="57" t="str">
        <f>IF(P116="","",ABS(P116-Q113))</f>
        <v/>
      </c>
      <c r="S116" s="166" t="str">
        <f>IF(R116="","",RANK(R116,R112:R116))</f>
        <v/>
      </c>
      <c r="T116" s="167" t="str">
        <f t="shared" si="61"/>
        <v/>
      </c>
      <c r="U116" s="58"/>
      <c r="V116" s="58" t="str">
        <f>IF(T116="","",ABS(T116-U113))</f>
        <v/>
      </c>
      <c r="W116" s="168" t="str">
        <f>IF(V116="","",RANK(V116,V112:V116))</f>
        <v/>
      </c>
      <c r="X116" s="169" t="str">
        <f t="shared" si="62"/>
        <v/>
      </c>
      <c r="Y116" s="59"/>
      <c r="Z116" s="170" t="e">
        <f>IF(B112="","",IF(U112&lt;0.5,TRIMMEAN(L112:L116,0.4),IF(Y112&lt;0.5,Y113,"NV")))</f>
        <v>#NUM!</v>
      </c>
      <c r="AA116" s="804"/>
      <c r="AB116" s="1501"/>
      <c r="AC116" s="804"/>
      <c r="AD116" s="804"/>
      <c r="AE116" s="1020"/>
    </row>
    <row r="117" spans="1:31" x14ac:dyDescent="0.2">
      <c r="A117" s="1538">
        <f>IF('Names And Totals'!A30="","",'Names And Totals'!A30)</f>
        <v>29</v>
      </c>
      <c r="B117" s="1540" t="str">
        <f>IF('Names And Totals'!B30="","",'Names And Totals'!B30)</f>
        <v>Samuel John Sapyta</v>
      </c>
      <c r="C117" s="861" t="str">
        <f>IF('Names And Totals'!B30="","",'Names And Totals'!E30)</f>
        <v>Male</v>
      </c>
      <c r="D117" s="1414" t="str">
        <f>IF(B117="","",IF(AB117="DQ","DQ",IF(AB117="TO","TO",IF(AB117="NV","NV",IF(AB117="","",RANK(AB117,$AB$12:$AB$507,0))))))</f>
        <v/>
      </c>
      <c r="E117" s="861" t="str">
        <f>IF(AC117="","",IF(AE117="DQ","DQ",IF(AC117="TO","TO",IF(Z117="","",RANK(AC117,$AC$12:$AC$507,0)))))</f>
        <v/>
      </c>
      <c r="F117" s="861" t="str">
        <f>IF(AD117="","",IF(AE117="DQ","DQ",IF(AD117="TO","TO",IF(Z117="","",RANK(AD117,$AD$12:$AD$507,0)))))</f>
        <v/>
      </c>
      <c r="G117" s="47" t="s">
        <v>7</v>
      </c>
      <c r="H117" s="248"/>
      <c r="I117" s="243"/>
      <c r="J117" s="240"/>
      <c r="K117" s="244"/>
      <c r="L117" s="193" t="str">
        <f>IF(B117="","",IF(I117="TO","TO",IF(I117+J117+K117=0,"",(I117*60+J117+K117/100)+H117)))</f>
        <v/>
      </c>
      <c r="M117" s="60">
        <f>IF(B117="","",MAX(L117:L121)-MIN(L117:L121))</f>
        <v>0</v>
      </c>
      <c r="N117" s="60" t="str">
        <f>IF(L117="","",ABS(L117-M118))</f>
        <v/>
      </c>
      <c r="O117" s="151" t="str">
        <f>IF(N117="","",RANK(N117,N117:N121))</f>
        <v/>
      </c>
      <c r="P117" s="60" t="str">
        <f>IF(L117="","",IF(O117=1,"",L117))</f>
        <v/>
      </c>
      <c r="Q117" s="62">
        <f>IF(B117="","",MAX(P117:P121)-MIN(P117:P121))</f>
        <v>0</v>
      </c>
      <c r="R117" s="62" t="str">
        <f>IF(P117="","",ABS(P117-Q118))</f>
        <v/>
      </c>
      <c r="S117" s="152" t="str">
        <f>IF(R117="","",RANK(R117,R117:R121))</f>
        <v/>
      </c>
      <c r="T117" s="62" t="str">
        <f>IF(R117="","",IF(S117=1,"",L117))</f>
        <v/>
      </c>
      <c r="U117" s="63">
        <f>IF(B117="","",MAX(T117:T121)-MIN(T117:T121))</f>
        <v>0</v>
      </c>
      <c r="V117" s="63" t="str">
        <f>IF(T117="","",ABS(T117-U118))</f>
        <v/>
      </c>
      <c r="W117" s="153" t="str">
        <f>IF(V117="","",RANK(V117,V117:V121))</f>
        <v/>
      </c>
      <c r="X117" s="63" t="str">
        <f>IF(W117="","",IF(W117=1,"",T117))</f>
        <v/>
      </c>
      <c r="Y117" s="64">
        <f>IF(B117="","",MAX(X117:X121)-MIN(X117:X121))</f>
        <v>0</v>
      </c>
      <c r="Z117" s="154" t="str">
        <f>IF(B117="","",L117)</f>
        <v/>
      </c>
      <c r="AA117" s="805" t="str">
        <f>IF(B117="","",IF(AE117="DQ","DQ",IF(L117="TO","TO",IF(L117="","",IF(L118="",Z117,IF(L119="",Z118,IF(L120="",Z119,IF(L121="",Z120,Z121))))))))</f>
        <v/>
      </c>
      <c r="AB117" s="1505" t="str">
        <f>IF(B117="","",IF(AE117="DQ","DQ",IF(AA117="TO","TO",IF(AA117="","",IF(AA117="NV","NV",IF((20-(AA117-$AB$3))&gt;0,(20-(AA117-$AB$3)),0))))))</f>
        <v/>
      </c>
      <c r="AC117" s="805" t="str">
        <f>IF(B117="","",IF(AB117="","",IF(C117="Female","",AB117)))</f>
        <v/>
      </c>
      <c r="AD117" s="805" t="str">
        <f>IF(B117="","",IF(AB117="","",IF(C117="Male","",AB117)))</f>
        <v/>
      </c>
      <c r="AE117" s="847"/>
    </row>
    <row r="118" spans="1:31" x14ac:dyDescent="0.2">
      <c r="A118" s="868"/>
      <c r="B118" s="874"/>
      <c r="C118" s="862"/>
      <c r="D118" s="1415"/>
      <c r="E118" s="862"/>
      <c r="F118" s="862"/>
      <c r="G118" s="16" t="s">
        <v>4</v>
      </c>
      <c r="H118" s="98" t="str">
        <f>IF(I118&lt;&gt;"",H117,"")</f>
        <v/>
      </c>
      <c r="I118" s="210"/>
      <c r="J118" s="211"/>
      <c r="K118" s="231"/>
      <c r="L118" s="171" t="str">
        <f>IF(B117="","",IF(I117="TO","TO",IF(I118+J118+K118=0,"",(I118*60+J118+K118/100)+H118)))</f>
        <v/>
      </c>
      <c r="M118" s="52" t="e">
        <f>IF(B117="","",AVERAGE(L117:L121))</f>
        <v>#DIV/0!</v>
      </c>
      <c r="N118" s="52" t="str">
        <f>IF(L118="","",ABS(L118-M118))</f>
        <v/>
      </c>
      <c r="O118" s="156" t="str">
        <f>IF(N118="","",RANK(N118,N117:N121))</f>
        <v/>
      </c>
      <c r="P118" s="157" t="str">
        <f t="shared" ref="P118:P121" si="63">IF(L118="","",IF(O118=1,"",L118))</f>
        <v/>
      </c>
      <c r="Q118" s="53" t="e">
        <f>IF(B117="","",AVERAGE(P117:P121))</f>
        <v>#DIV/0!</v>
      </c>
      <c r="R118" s="53" t="str">
        <f>IF(P118="","",ABS(P118-Q118))</f>
        <v/>
      </c>
      <c r="S118" s="158" t="str">
        <f>IF(R118="","",RANK(R118,R117:R121))</f>
        <v/>
      </c>
      <c r="T118" s="159" t="str">
        <f t="shared" ref="T118:T121" si="64">IF(R118="","",IF(S118=1,"",L118))</f>
        <v/>
      </c>
      <c r="U118" s="54" t="e">
        <f>IF(B117="","",AVERAGE(T117:T121))</f>
        <v>#DIV/0!</v>
      </c>
      <c r="V118" s="54" t="str">
        <f>IF(T118="","",ABS(T118-U118))</f>
        <v/>
      </c>
      <c r="W118" s="160" t="str">
        <f>IF(V118="","",RANK(V118,V117:V121))</f>
        <v/>
      </c>
      <c r="X118" s="161" t="str">
        <f t="shared" ref="X118:X121" si="65">IF(W118="","",IF(W118=1,"",T118))</f>
        <v/>
      </c>
      <c r="Y118" s="55" t="e">
        <f>IF(B117="","",AVERAGE(X117:X121))</f>
        <v>#DIV/0!</v>
      </c>
      <c r="Z118" s="162" t="e">
        <f>IF(B117="","",IF(M117&lt;0.5,M118,"NV"))</f>
        <v>#DIV/0!</v>
      </c>
      <c r="AA118" s="806"/>
      <c r="AB118" s="1506"/>
      <c r="AC118" s="806"/>
      <c r="AD118" s="806"/>
      <c r="AE118" s="847"/>
    </row>
    <row r="119" spans="1:31" x14ac:dyDescent="0.2">
      <c r="A119" s="868"/>
      <c r="B119" s="874"/>
      <c r="C119" s="862"/>
      <c r="D119" s="1415"/>
      <c r="E119" s="862"/>
      <c r="F119" s="862"/>
      <c r="G119" s="16" t="s">
        <v>8</v>
      </c>
      <c r="H119" s="98" t="str">
        <f>IF(I119&lt;&gt;"",H117,"")</f>
        <v/>
      </c>
      <c r="I119" s="210"/>
      <c r="J119" s="211"/>
      <c r="K119" s="231"/>
      <c r="L119" s="171" t="str">
        <f>IF(B117="","",IF(I117="TO","TO",IF(I119+J119+K119=0,"",(I119*60+J119+K119/100)+H119)))</f>
        <v/>
      </c>
      <c r="M119" s="52"/>
      <c r="N119" s="52" t="str">
        <f>IF(L119="","",ABS(L119-M118))</f>
        <v/>
      </c>
      <c r="O119" s="156" t="str">
        <f>IF(N119="","",RANK(N119,N117:N121))</f>
        <v/>
      </c>
      <c r="P119" s="157" t="str">
        <f t="shared" si="63"/>
        <v/>
      </c>
      <c r="Q119" s="53"/>
      <c r="R119" s="53" t="str">
        <f>IF(P119="","",ABS(P119-Q118))</f>
        <v/>
      </c>
      <c r="S119" s="158" t="str">
        <f>IF(R119="","",RANK(R119,R117:R121))</f>
        <v/>
      </c>
      <c r="T119" s="159" t="str">
        <f t="shared" si="64"/>
        <v/>
      </c>
      <c r="U119" s="54"/>
      <c r="V119" s="54" t="str">
        <f>IF(T119="","",ABS(T119-U118))</f>
        <v/>
      </c>
      <c r="W119" s="160" t="str">
        <f>IF(V119="","",RANK(V119,V117:V121))</f>
        <v/>
      </c>
      <c r="X119" s="161" t="str">
        <f t="shared" si="65"/>
        <v/>
      </c>
      <c r="Y119" s="55"/>
      <c r="Z119" s="162" t="e">
        <f>IF(B117="","",IF(M117&lt;0.5,M118,IF(Q117&lt;0.5,Q118,"NV")))</f>
        <v>#DIV/0!</v>
      </c>
      <c r="AA119" s="806"/>
      <c r="AB119" s="1506"/>
      <c r="AC119" s="806"/>
      <c r="AD119" s="806"/>
      <c r="AE119" s="847"/>
    </row>
    <row r="120" spans="1:31" x14ac:dyDescent="0.2">
      <c r="A120" s="868"/>
      <c r="B120" s="874"/>
      <c r="C120" s="862"/>
      <c r="D120" s="1415"/>
      <c r="E120" s="862"/>
      <c r="F120" s="862"/>
      <c r="G120" s="16" t="s">
        <v>5</v>
      </c>
      <c r="H120" s="98" t="str">
        <f>IF(I120&lt;&gt;"",H117,"")</f>
        <v/>
      </c>
      <c r="I120" s="210"/>
      <c r="J120" s="211"/>
      <c r="K120" s="231"/>
      <c r="L120" s="171" t="str">
        <f>IF(B117="","",IF(I117="TO","TO",IF(I120+J120+K120=0,"",(I120*60+J120+K120/100)+H120)))</f>
        <v/>
      </c>
      <c r="M120" s="52"/>
      <c r="N120" s="52" t="str">
        <f>IF(L120="","",ABS(L120-M118))</f>
        <v/>
      </c>
      <c r="O120" s="156" t="str">
        <f>IF(N120="","",RANK(N120,N117:N121))</f>
        <v/>
      </c>
      <c r="P120" s="157" t="str">
        <f t="shared" si="63"/>
        <v/>
      </c>
      <c r="Q120" s="53"/>
      <c r="R120" s="53" t="str">
        <f>IF(P120="","",ABS(P120-Q118))</f>
        <v/>
      </c>
      <c r="S120" s="158" t="str">
        <f>IF(R120="","",RANK(R120,R117:R121))</f>
        <v/>
      </c>
      <c r="T120" s="159" t="str">
        <f t="shared" si="64"/>
        <v/>
      </c>
      <c r="U120" s="54"/>
      <c r="V120" s="54" t="str">
        <f>IF(T120="","",ABS(T120-U118))</f>
        <v/>
      </c>
      <c r="W120" s="160" t="str">
        <f>IF(V120="","",RANK(V120,V117:V121))</f>
        <v/>
      </c>
      <c r="X120" s="161" t="str">
        <f t="shared" si="65"/>
        <v/>
      </c>
      <c r="Y120" s="55"/>
      <c r="Z120" s="162" t="e">
        <f>IF(B117="","",IF(Q117=0,M118,IF(Q117&lt;0.5,Q118,IF(U117&lt;0.5,U118,"NV"))))</f>
        <v>#DIV/0!</v>
      </c>
      <c r="AA120" s="806"/>
      <c r="AB120" s="1506"/>
      <c r="AC120" s="806"/>
      <c r="AD120" s="806"/>
      <c r="AE120" s="847"/>
    </row>
    <row r="121" spans="1:31" ht="16" thickBot="1" x14ac:dyDescent="0.25">
      <c r="A121" s="1539"/>
      <c r="B121" s="1541"/>
      <c r="C121" s="863"/>
      <c r="D121" s="1416"/>
      <c r="E121" s="863"/>
      <c r="F121" s="863"/>
      <c r="G121" s="46" t="s">
        <v>6</v>
      </c>
      <c r="H121" s="172" t="str">
        <f>IF(I121&lt;&gt;"",H117,"")</f>
        <v/>
      </c>
      <c r="I121" s="245"/>
      <c r="J121" s="246"/>
      <c r="K121" s="247"/>
      <c r="L121" s="194" t="str">
        <f>IF(B117="","",IF(I117="TO","TO",IF(I121+J121+K121=0,"",(I121*60+J121+K121/100)+H121)))</f>
        <v/>
      </c>
      <c r="M121" s="56"/>
      <c r="N121" s="56" t="str">
        <f>IF(L121="","",ABS(L121-M118))</f>
        <v/>
      </c>
      <c r="O121" s="164" t="str">
        <f>IF(N121="","",RANK(N121,N117:N121))</f>
        <v/>
      </c>
      <c r="P121" s="165" t="str">
        <f t="shared" si="63"/>
        <v/>
      </c>
      <c r="Q121" s="57"/>
      <c r="R121" s="57" t="str">
        <f>IF(P121="","",ABS(P121-Q118))</f>
        <v/>
      </c>
      <c r="S121" s="166" t="str">
        <f>IF(R121="","",RANK(R121,R117:R121))</f>
        <v/>
      </c>
      <c r="T121" s="167" t="str">
        <f t="shared" si="64"/>
        <v/>
      </c>
      <c r="U121" s="58"/>
      <c r="V121" s="58" t="str">
        <f>IF(T121="","",ABS(T121-U118))</f>
        <v/>
      </c>
      <c r="W121" s="168" t="str">
        <f>IF(V121="","",RANK(V121,V117:V121))</f>
        <v/>
      </c>
      <c r="X121" s="169" t="str">
        <f t="shared" si="65"/>
        <v/>
      </c>
      <c r="Y121" s="59"/>
      <c r="Z121" s="170" t="e">
        <f>IF(B117="","",IF(U117&lt;0.5,TRIMMEAN(L117:L121,0.4),IF(Y117&lt;0.5,Y118,"NV")))</f>
        <v>#NUM!</v>
      </c>
      <c r="AA121" s="807"/>
      <c r="AB121" s="1507"/>
      <c r="AC121" s="807"/>
      <c r="AD121" s="807"/>
      <c r="AE121" s="847"/>
    </row>
    <row r="122" spans="1:31" x14ac:dyDescent="0.2">
      <c r="A122" s="1241">
        <f>IF('Names And Totals'!A31="","",'Names And Totals'!A31)</f>
        <v>28</v>
      </c>
      <c r="B122" s="1537" t="str">
        <f>IF('Names And Totals'!B31="","",'Names And Totals'!B31)</f>
        <v>Sam Soltswisch</v>
      </c>
      <c r="C122" s="883" t="str">
        <f>IF('Names And Totals'!B31="","",'Names And Totals'!E31)</f>
        <v>Male</v>
      </c>
      <c r="D122" s="1431" t="str">
        <f>IF(B122="","",IF(AB122="DQ","DQ",IF(AB122="TO","TO",IF(AB122="NV","NV",IF(AB122="","",RANK(AB122,$AB$12:$AB$507,0))))))</f>
        <v/>
      </c>
      <c r="E122" s="883" t="str">
        <f>IF(AC122="","",IF(AE122="DQ","DQ",IF(AC122="TO","TO",IF(Z122="","",RANK(AC122,$AC$12:$AC$507,0)))))</f>
        <v/>
      </c>
      <c r="F122" s="883" t="str">
        <f>IF(AD122="","",IF(AE122="DQ","DQ",IF(AD122="TO","TO",IF(Z122="","",RANK(AD122,$AD$12:$AD$507,0)))))</f>
        <v/>
      </c>
      <c r="G122" s="18" t="s">
        <v>7</v>
      </c>
      <c r="H122" s="249"/>
      <c r="I122" s="235"/>
      <c r="J122" s="241"/>
      <c r="K122" s="236"/>
      <c r="L122" s="150" t="str">
        <f>IF(B122="","",IF(I122="TO","TO",IF(I122+J122+K122=0,"",(I122*60+J122+K122/100)+H122)))</f>
        <v/>
      </c>
      <c r="M122" s="60">
        <f>IF(B122="","",MAX(L122:L126)-MIN(L122:L126))</f>
        <v>0</v>
      </c>
      <c r="N122" s="60" t="str">
        <f>IF(L122="","",ABS(L122-M123))</f>
        <v/>
      </c>
      <c r="O122" s="151" t="str">
        <f>IF(N122="","",RANK(N122,N122:N126))</f>
        <v/>
      </c>
      <c r="P122" s="60" t="str">
        <f>IF(L122="","",IF(O122=1,"",L122))</f>
        <v/>
      </c>
      <c r="Q122" s="62">
        <f>IF(B122="","",MAX(P122:P126)-MIN(P122:P126))</f>
        <v>0</v>
      </c>
      <c r="R122" s="62" t="str">
        <f>IF(P122="","",ABS(P122-Q123))</f>
        <v/>
      </c>
      <c r="S122" s="152" t="str">
        <f>IF(R122="","",RANK(R122,R122:R126))</f>
        <v/>
      </c>
      <c r="T122" s="62" t="str">
        <f>IF(R122="","",IF(S122=1,"",L122))</f>
        <v/>
      </c>
      <c r="U122" s="63">
        <f>IF(B122="","",MAX(T122:T126)-MIN(T122:T126))</f>
        <v>0</v>
      </c>
      <c r="V122" s="63" t="str">
        <f>IF(T122="","",ABS(T122-U123))</f>
        <v/>
      </c>
      <c r="W122" s="153" t="str">
        <f>IF(V122="","",RANK(V122,V122:V126))</f>
        <v/>
      </c>
      <c r="X122" s="63" t="str">
        <f>IF(W122="","",IF(W122=1,"",T122))</f>
        <v/>
      </c>
      <c r="Y122" s="64">
        <f>IF(B122="","",MAX(X122:X126)-MIN(X122:X126))</f>
        <v>0</v>
      </c>
      <c r="Z122" s="154" t="str">
        <f>IF(B122="","",L122)</f>
        <v/>
      </c>
      <c r="AA122" s="802" t="str">
        <f>IF(B122="","",IF(AE122="DQ","DQ",IF(L122="TO","TO",IF(L122="","",IF(L123="",Z122,IF(L124="",Z123,IF(L125="",Z124,IF(L126="",Z125,Z126))))))))</f>
        <v/>
      </c>
      <c r="AB122" s="1499" t="str">
        <f>IF(B122="","",IF(AE122="DQ","DQ",IF(AA122="TO","TO",IF(AA122="","",IF(AA122="NV","NV",IF((20-(AA122-$AB$3))&gt;0,(20-(AA122-$AB$3)),0))))))</f>
        <v/>
      </c>
      <c r="AC122" s="802" t="str">
        <f>IF(B122="","",IF(AB122="","",IF(C122="Female","",AB122)))</f>
        <v/>
      </c>
      <c r="AD122" s="802" t="str">
        <f>IF(B122="","",IF(AB122="","",IF(C122="Male","",AB122)))</f>
        <v/>
      </c>
      <c r="AE122" s="1018"/>
    </row>
    <row r="123" spans="1:31" x14ac:dyDescent="0.2">
      <c r="A123" s="871"/>
      <c r="B123" s="865"/>
      <c r="C123" s="884"/>
      <c r="D123" s="859"/>
      <c r="E123" s="884"/>
      <c r="F123" s="884"/>
      <c r="G123" s="13" t="s">
        <v>4</v>
      </c>
      <c r="H123" s="99" t="str">
        <f>IF(I123&lt;&gt;"",H122,"")</f>
        <v/>
      </c>
      <c r="I123" s="208"/>
      <c r="J123" s="209"/>
      <c r="K123" s="227"/>
      <c r="L123" s="155" t="str">
        <f>IF(B122="","",IF(I122="TO","TO",IF(I123+J123+K123=0,"",(I123*60+J123+K123/100)+H123)))</f>
        <v/>
      </c>
      <c r="M123" s="52" t="e">
        <f>IF(B122="","",AVERAGE(L122:L126))</f>
        <v>#DIV/0!</v>
      </c>
      <c r="N123" s="52" t="str">
        <f>IF(L123="","",ABS(L123-M123))</f>
        <v/>
      </c>
      <c r="O123" s="156" t="str">
        <f>IF(N123="","",RANK(N123,N122:N126))</f>
        <v/>
      </c>
      <c r="P123" s="157" t="str">
        <f t="shared" ref="P123:P126" si="66">IF(L123="","",IF(O123=1,"",L123))</f>
        <v/>
      </c>
      <c r="Q123" s="53" t="e">
        <f>IF(B122="","",AVERAGE(P122:P126))</f>
        <v>#DIV/0!</v>
      </c>
      <c r="R123" s="53" t="str">
        <f>IF(P123="","",ABS(P123-Q123))</f>
        <v/>
      </c>
      <c r="S123" s="158" t="str">
        <f>IF(R123="","",RANK(R123,R122:R126))</f>
        <v/>
      </c>
      <c r="T123" s="159" t="str">
        <f t="shared" ref="T123:T126" si="67">IF(R123="","",IF(S123=1,"",L123))</f>
        <v/>
      </c>
      <c r="U123" s="54" t="e">
        <f>IF(B122="","",AVERAGE(T122:T126))</f>
        <v>#DIV/0!</v>
      </c>
      <c r="V123" s="54" t="str">
        <f>IF(T123="","",ABS(T123-U123))</f>
        <v/>
      </c>
      <c r="W123" s="160" t="str">
        <f>IF(V123="","",RANK(V123,V122:V126))</f>
        <v/>
      </c>
      <c r="X123" s="161" t="str">
        <f t="shared" ref="X123:X126" si="68">IF(W123="","",IF(W123=1,"",T123))</f>
        <v/>
      </c>
      <c r="Y123" s="55" t="e">
        <f>IF(B122="","",AVERAGE(X122:X126))</f>
        <v>#DIV/0!</v>
      </c>
      <c r="Z123" s="162" t="e">
        <f>IF(B122="","",IF(M122&lt;0.5,M123,"NV"))</f>
        <v>#DIV/0!</v>
      </c>
      <c r="AA123" s="803"/>
      <c r="AB123" s="1500"/>
      <c r="AC123" s="803"/>
      <c r="AD123" s="803"/>
      <c r="AE123" s="1019"/>
    </row>
    <row r="124" spans="1:31" x14ac:dyDescent="0.2">
      <c r="A124" s="871"/>
      <c r="B124" s="865"/>
      <c r="C124" s="884"/>
      <c r="D124" s="859"/>
      <c r="E124" s="884"/>
      <c r="F124" s="884"/>
      <c r="G124" s="13" t="s">
        <v>8</v>
      </c>
      <c r="H124" s="99" t="str">
        <f>IF(I124&lt;&gt;"",H122,"")</f>
        <v/>
      </c>
      <c r="I124" s="208"/>
      <c r="J124" s="209"/>
      <c r="K124" s="227"/>
      <c r="L124" s="155" t="str">
        <f>IF(B122="","",IF(I122="TO","TO",IF(I124+J124+K124=0,"",(I124*60+J124+K124/100)+H124)))</f>
        <v/>
      </c>
      <c r="M124" s="52"/>
      <c r="N124" s="52" t="str">
        <f>IF(L124="","",ABS(L124-M123))</f>
        <v/>
      </c>
      <c r="O124" s="156" t="str">
        <f>IF(N124="","",RANK(N124,N122:N126))</f>
        <v/>
      </c>
      <c r="P124" s="157" t="str">
        <f t="shared" si="66"/>
        <v/>
      </c>
      <c r="Q124" s="53"/>
      <c r="R124" s="53" t="str">
        <f>IF(P124="","",ABS(P124-Q123))</f>
        <v/>
      </c>
      <c r="S124" s="158" t="str">
        <f>IF(R124="","",RANK(R124,R122:R126))</f>
        <v/>
      </c>
      <c r="T124" s="159" t="str">
        <f t="shared" si="67"/>
        <v/>
      </c>
      <c r="U124" s="54"/>
      <c r="V124" s="54" t="str">
        <f>IF(T124="","",ABS(T124-U123))</f>
        <v/>
      </c>
      <c r="W124" s="160" t="str">
        <f>IF(V124="","",RANK(V124,V122:V126))</f>
        <v/>
      </c>
      <c r="X124" s="161" t="str">
        <f t="shared" si="68"/>
        <v/>
      </c>
      <c r="Y124" s="55"/>
      <c r="Z124" s="162" t="e">
        <f>IF(B122="","",IF(M122&lt;0.5,M123,IF(Q122&lt;0.5,Q123,"NV")))</f>
        <v>#DIV/0!</v>
      </c>
      <c r="AA124" s="803"/>
      <c r="AB124" s="1500"/>
      <c r="AC124" s="803"/>
      <c r="AD124" s="803"/>
      <c r="AE124" s="1019"/>
    </row>
    <row r="125" spans="1:31" x14ac:dyDescent="0.2">
      <c r="A125" s="871"/>
      <c r="B125" s="865"/>
      <c r="C125" s="884"/>
      <c r="D125" s="859"/>
      <c r="E125" s="884"/>
      <c r="F125" s="884"/>
      <c r="G125" s="13" t="s">
        <v>5</v>
      </c>
      <c r="H125" s="99" t="str">
        <f>IF(I125&lt;&gt;"",H122,"")</f>
        <v/>
      </c>
      <c r="I125" s="208"/>
      <c r="J125" s="209"/>
      <c r="K125" s="227"/>
      <c r="L125" s="155" t="str">
        <f>IF(B122="","",IF(I122="TO","TO",IF(I125+J125+K125=0,"",(I125*60+J125+K125/100)+H125)))</f>
        <v/>
      </c>
      <c r="M125" s="52"/>
      <c r="N125" s="52" t="str">
        <f>IF(L125="","",ABS(L125-M123))</f>
        <v/>
      </c>
      <c r="O125" s="156" t="str">
        <f>IF(N125="","",RANK(N125,N122:N126))</f>
        <v/>
      </c>
      <c r="P125" s="157" t="str">
        <f t="shared" si="66"/>
        <v/>
      </c>
      <c r="Q125" s="53"/>
      <c r="R125" s="53" t="str">
        <f>IF(P125="","",ABS(P125-Q123))</f>
        <v/>
      </c>
      <c r="S125" s="158" t="str">
        <f>IF(R125="","",RANK(R125,R122:R126))</f>
        <v/>
      </c>
      <c r="T125" s="159" t="str">
        <f t="shared" si="67"/>
        <v/>
      </c>
      <c r="U125" s="54"/>
      <c r="V125" s="54" t="str">
        <f>IF(T125="","",ABS(T125-U123))</f>
        <v/>
      </c>
      <c r="W125" s="160" t="str">
        <f>IF(V125="","",RANK(V125,V122:V126))</f>
        <v/>
      </c>
      <c r="X125" s="161" t="str">
        <f t="shared" si="68"/>
        <v/>
      </c>
      <c r="Y125" s="55"/>
      <c r="Z125" s="162" t="e">
        <f>IF(B122="","",IF(Q122=0,M123,IF(Q122&lt;0.5,Q123,IF(U122&lt;0.5,U123,"NV"))))</f>
        <v>#DIV/0!</v>
      </c>
      <c r="AA125" s="803"/>
      <c r="AB125" s="1500"/>
      <c r="AC125" s="803"/>
      <c r="AD125" s="803"/>
      <c r="AE125" s="1019"/>
    </row>
    <row r="126" spans="1:31" ht="16" thickBot="1" x14ac:dyDescent="0.25">
      <c r="A126" s="879"/>
      <c r="B126" s="901"/>
      <c r="C126" s="885"/>
      <c r="D126" s="1419"/>
      <c r="E126" s="885"/>
      <c r="F126" s="885"/>
      <c r="G126" s="19" t="s">
        <v>6</v>
      </c>
      <c r="H126" s="100" t="str">
        <f>IF(I126&lt;&gt;"",H122,"")</f>
        <v/>
      </c>
      <c r="I126" s="212"/>
      <c r="J126" s="213"/>
      <c r="K126" s="242"/>
      <c r="L126" s="163" t="str">
        <f>IF(B122="","",IF(I122="TO","TO",IF(I126+J126+K126=0,"",(I126*60+J126+K126/100)+H126)))</f>
        <v/>
      </c>
      <c r="M126" s="56"/>
      <c r="N126" s="56" t="str">
        <f>IF(L126="","",ABS(L126-M123))</f>
        <v/>
      </c>
      <c r="O126" s="164" t="str">
        <f>IF(N126="","",RANK(N126,N122:N126))</f>
        <v/>
      </c>
      <c r="P126" s="165" t="str">
        <f t="shared" si="66"/>
        <v/>
      </c>
      <c r="Q126" s="57"/>
      <c r="R126" s="57" t="str">
        <f>IF(P126="","",ABS(P126-Q123))</f>
        <v/>
      </c>
      <c r="S126" s="166" t="str">
        <f>IF(R126="","",RANK(R126,R122:R126))</f>
        <v/>
      </c>
      <c r="T126" s="167" t="str">
        <f t="shared" si="67"/>
        <v/>
      </c>
      <c r="U126" s="58"/>
      <c r="V126" s="58" t="str">
        <f>IF(T126="","",ABS(T126-U123))</f>
        <v/>
      </c>
      <c r="W126" s="168" t="str">
        <f>IF(V126="","",RANK(V126,V122:V126))</f>
        <v/>
      </c>
      <c r="X126" s="169" t="str">
        <f t="shared" si="68"/>
        <v/>
      </c>
      <c r="Y126" s="59"/>
      <c r="Z126" s="170" t="e">
        <f>IF(B122="","",IF(U122&lt;0.5,TRIMMEAN(L122:L126,0.4),IF(Y122&lt;0.5,Y123,"NV")))</f>
        <v>#NUM!</v>
      </c>
      <c r="AA126" s="804"/>
      <c r="AB126" s="1501"/>
      <c r="AC126" s="804"/>
      <c r="AD126" s="804"/>
      <c r="AE126" s="1020"/>
    </row>
    <row r="127" spans="1:31" x14ac:dyDescent="0.2">
      <c r="A127" s="1538">
        <f>IF('Names And Totals'!A32="","",'Names And Totals'!A32)</f>
        <v>17</v>
      </c>
      <c r="B127" s="1540" t="str">
        <f>IF('Names And Totals'!B32="","",'Names And Totals'!B32)</f>
        <v>Janet Sonntag</v>
      </c>
      <c r="C127" s="861" t="str">
        <f>IF('Names And Totals'!B32="","",'Names And Totals'!E32)</f>
        <v>Female</v>
      </c>
      <c r="D127" s="1414" t="str">
        <f>IF(B127="","",IF(AB127="DQ","DQ",IF(AB127="TO","TO",IF(AB127="NV","NV",IF(AB127="","",RANK(AB127,$AB$12:$AB$507,0))))))</f>
        <v/>
      </c>
      <c r="E127" s="861" t="str">
        <f>IF(AC127="","",IF(AE127="DQ","DQ",IF(AC127="TO","TO",IF(Z127="","",RANK(AC127,$AC$12:$AC$507,0)))))</f>
        <v/>
      </c>
      <c r="F127" s="861" t="str">
        <f>IF(AD127="","",IF(AE127="DQ","DQ",IF(AD127="TO","TO",IF(Z127="","",RANK(AD127,$AD$12:$AD$507,0)))))</f>
        <v/>
      </c>
      <c r="G127" s="15" t="s">
        <v>7</v>
      </c>
      <c r="H127" s="295"/>
      <c r="I127" s="228"/>
      <c r="J127" s="229"/>
      <c r="K127" s="230"/>
      <c r="L127" s="193" t="str">
        <f>IF(B127="","",IF(I127="TO","TO",IF(I127+J127+K127=0,"",(I127*60+J127+K127/100)+H127)))</f>
        <v/>
      </c>
      <c r="M127" s="60">
        <f>IF(B127="","",MAX(L127:L131)-MIN(L127:L131))</f>
        <v>0</v>
      </c>
      <c r="N127" s="60" t="str">
        <f>IF(L127="","",ABS(L127-M128))</f>
        <v/>
      </c>
      <c r="O127" s="151" t="str">
        <f>IF(N127="","",RANK(N127,N127:N131))</f>
        <v/>
      </c>
      <c r="P127" s="60" t="str">
        <f>IF(L127="","",IF(O127=1,"",L127))</f>
        <v/>
      </c>
      <c r="Q127" s="62">
        <f>IF(B127="","",MAX(P127:P131)-MIN(P127:P131))</f>
        <v>0</v>
      </c>
      <c r="R127" s="62" t="str">
        <f>IF(P127="","",ABS(P127-Q128))</f>
        <v/>
      </c>
      <c r="S127" s="152" t="str">
        <f>IF(R127="","",RANK(R127,R127:R131))</f>
        <v/>
      </c>
      <c r="T127" s="62" t="str">
        <f>IF(R127="","",IF(S127=1,"",L127))</f>
        <v/>
      </c>
      <c r="U127" s="63">
        <f>IF(B127="","",MAX(T127:T131)-MIN(T127:T131))</f>
        <v>0</v>
      </c>
      <c r="V127" s="63" t="str">
        <f>IF(T127="","",ABS(T127-U128))</f>
        <v/>
      </c>
      <c r="W127" s="153" t="str">
        <f>IF(V127="","",RANK(V127,V127:V131))</f>
        <v/>
      </c>
      <c r="X127" s="63" t="str">
        <f>IF(W127="","",IF(W127=1,"",T127))</f>
        <v/>
      </c>
      <c r="Y127" s="64">
        <f>IF(B127="","",MAX(X127:X131)-MIN(X127:X131))</f>
        <v>0</v>
      </c>
      <c r="Z127" s="154" t="str">
        <f>IF(B127="","",L127)</f>
        <v/>
      </c>
      <c r="AA127" s="805" t="str">
        <f>IF(B127="","",IF(AE127="DQ","DQ",IF(L127="TO","TO",IF(L127="","",IF(L128="",Z127,IF(L129="",Z128,IF(L130="",Z129,IF(L131="",Z130,Z131))))))))</f>
        <v/>
      </c>
      <c r="AB127" s="1505" t="str">
        <f>IF(B127="","",IF(AE127="DQ","DQ",IF(AA127="TO","TO",IF(AA127="","",IF(AA127="NV","NV",IF((20-(AA127-$AB$3))&gt;0,(20-(AA127-$AB$3)),0))))))</f>
        <v/>
      </c>
      <c r="AC127" s="805" t="str">
        <f>IF(B127="","",IF(AB127="","",IF(C127="Female","",AB127)))</f>
        <v/>
      </c>
      <c r="AD127" s="805" t="str">
        <f>IF(B127="","",IF(AB127="","",IF(C127="Male","",AB127)))</f>
        <v/>
      </c>
      <c r="AE127" s="846"/>
    </row>
    <row r="128" spans="1:31" x14ac:dyDescent="0.2">
      <c r="A128" s="868"/>
      <c r="B128" s="874"/>
      <c r="C128" s="862"/>
      <c r="D128" s="1415"/>
      <c r="E128" s="862"/>
      <c r="F128" s="862"/>
      <c r="G128" s="16" t="s">
        <v>4</v>
      </c>
      <c r="H128" s="98" t="str">
        <f>IF(I128&lt;&gt;"",$H$27,"")</f>
        <v/>
      </c>
      <c r="I128" s="210"/>
      <c r="J128" s="211"/>
      <c r="K128" s="231"/>
      <c r="L128" s="171" t="str">
        <f>IF(B127="","",IF(I127="TO","TO",IF(I128+J128+K128=0,"",(I128*60+J128+K128/100)+H128)))</f>
        <v/>
      </c>
      <c r="M128" s="52" t="e">
        <f>IF(B127="","",AVERAGE(L127:L131))</f>
        <v>#DIV/0!</v>
      </c>
      <c r="N128" s="52" t="str">
        <f>IF(L128="","",ABS(L128-M128))</f>
        <v/>
      </c>
      <c r="O128" s="156" t="str">
        <f>IF(N128="","",RANK(N128,N127:N131))</f>
        <v/>
      </c>
      <c r="P128" s="157" t="str">
        <f t="shared" ref="P128:P131" si="69">IF(L128="","",IF(O128=1,"",L128))</f>
        <v/>
      </c>
      <c r="Q128" s="53" t="e">
        <f>IF(B127="","",AVERAGE(P127:P131))</f>
        <v>#DIV/0!</v>
      </c>
      <c r="R128" s="53" t="str">
        <f>IF(P128="","",ABS(P128-Q128))</f>
        <v/>
      </c>
      <c r="S128" s="158" t="str">
        <f>IF(R128="","",RANK(R128,R127:R131))</f>
        <v/>
      </c>
      <c r="T128" s="159" t="str">
        <f t="shared" ref="T128:T131" si="70">IF(R128="","",IF(S128=1,"",L128))</f>
        <v/>
      </c>
      <c r="U128" s="54" t="e">
        <f>IF(B127="","",AVERAGE(T127:T131))</f>
        <v>#DIV/0!</v>
      </c>
      <c r="V128" s="54" t="str">
        <f>IF(T128="","",ABS(T128-U128))</f>
        <v/>
      </c>
      <c r="W128" s="160" t="str">
        <f>IF(V128="","",RANK(V128,V127:V131))</f>
        <v/>
      </c>
      <c r="X128" s="161" t="str">
        <f t="shared" ref="X128:X131" si="71">IF(W128="","",IF(W128=1,"",T128))</f>
        <v/>
      </c>
      <c r="Y128" s="55" t="e">
        <f>IF(B127="","",AVERAGE(X127:X131))</f>
        <v>#DIV/0!</v>
      </c>
      <c r="Z128" s="162" t="e">
        <f>IF(B127="","",IF(M127&lt;0.5,M128,"NV"))</f>
        <v>#DIV/0!</v>
      </c>
      <c r="AA128" s="806"/>
      <c r="AB128" s="1506"/>
      <c r="AC128" s="806"/>
      <c r="AD128" s="806"/>
      <c r="AE128" s="847"/>
    </row>
    <row r="129" spans="1:31" x14ac:dyDescent="0.2">
      <c r="A129" s="868"/>
      <c r="B129" s="874"/>
      <c r="C129" s="862"/>
      <c r="D129" s="1415"/>
      <c r="E129" s="862"/>
      <c r="F129" s="862"/>
      <c r="G129" s="16" t="s">
        <v>8</v>
      </c>
      <c r="H129" s="98" t="str">
        <f>IF(I129&lt;&gt;"",$H$27,"")</f>
        <v/>
      </c>
      <c r="I129" s="210"/>
      <c r="J129" s="211"/>
      <c r="K129" s="231"/>
      <c r="L129" s="171" t="str">
        <f>IF(B127="","",IF(I127="TO","TO",IF(I129+J129+K129=0,"",(I129*60+J129+K129/100)+H129)))</f>
        <v/>
      </c>
      <c r="M129" s="52"/>
      <c r="N129" s="52" t="str">
        <f>IF(L129="","",ABS(L129-M128))</f>
        <v/>
      </c>
      <c r="O129" s="156" t="str">
        <f>IF(N129="","",RANK(N129,N127:N131))</f>
        <v/>
      </c>
      <c r="P129" s="157" t="str">
        <f t="shared" si="69"/>
        <v/>
      </c>
      <c r="Q129" s="53"/>
      <c r="R129" s="53" t="str">
        <f>IF(P129="","",ABS(P129-Q128))</f>
        <v/>
      </c>
      <c r="S129" s="158" t="str">
        <f>IF(R129="","",RANK(R129,R127:R131))</f>
        <v/>
      </c>
      <c r="T129" s="159" t="str">
        <f t="shared" si="70"/>
        <v/>
      </c>
      <c r="U129" s="54"/>
      <c r="V129" s="54" t="str">
        <f>IF(T129="","",ABS(T129-U128))</f>
        <v/>
      </c>
      <c r="W129" s="160" t="str">
        <f>IF(V129="","",RANK(V129,V127:V131))</f>
        <v/>
      </c>
      <c r="X129" s="161" t="str">
        <f t="shared" si="71"/>
        <v/>
      </c>
      <c r="Y129" s="55"/>
      <c r="Z129" s="162" t="e">
        <f>IF(B127="","",IF(M127&lt;0.5,M128,IF(Q127&lt;0.5,Q128,"NV")))</f>
        <v>#DIV/0!</v>
      </c>
      <c r="AA129" s="806"/>
      <c r="AB129" s="1506"/>
      <c r="AC129" s="806"/>
      <c r="AD129" s="806"/>
      <c r="AE129" s="847"/>
    </row>
    <row r="130" spans="1:31" x14ac:dyDescent="0.2">
      <c r="A130" s="868"/>
      <c r="B130" s="874"/>
      <c r="C130" s="862"/>
      <c r="D130" s="1415"/>
      <c r="E130" s="862"/>
      <c r="F130" s="862"/>
      <c r="G130" s="16" t="s">
        <v>5</v>
      </c>
      <c r="H130" s="98" t="str">
        <f>IF(I130&lt;&gt;"",$H$27,"")</f>
        <v/>
      </c>
      <c r="I130" s="210"/>
      <c r="J130" s="211"/>
      <c r="K130" s="231"/>
      <c r="L130" s="171" t="str">
        <f>IF(B127="","",IF(I127="TO","TO",IF(I130+J130+K130=0,"",(I130*60+J130+K130/100)+H130)))</f>
        <v/>
      </c>
      <c r="M130" s="52"/>
      <c r="N130" s="52" t="str">
        <f>IF(L130="","",ABS(L130-M128))</f>
        <v/>
      </c>
      <c r="O130" s="156" t="str">
        <f>IF(N130="","",RANK(N130,N127:N131))</f>
        <v/>
      </c>
      <c r="P130" s="157" t="str">
        <f t="shared" si="69"/>
        <v/>
      </c>
      <c r="Q130" s="53"/>
      <c r="R130" s="53" t="str">
        <f>IF(P130="","",ABS(P130-Q128))</f>
        <v/>
      </c>
      <c r="S130" s="158" t="str">
        <f>IF(R130="","",RANK(R130,R127:R131))</f>
        <v/>
      </c>
      <c r="T130" s="159" t="str">
        <f t="shared" si="70"/>
        <v/>
      </c>
      <c r="U130" s="54"/>
      <c r="V130" s="54" t="str">
        <f>IF(T130="","",ABS(T130-U128))</f>
        <v/>
      </c>
      <c r="W130" s="160" t="str">
        <f>IF(V130="","",RANK(V130,V127:V131))</f>
        <v/>
      </c>
      <c r="X130" s="161" t="str">
        <f t="shared" si="71"/>
        <v/>
      </c>
      <c r="Y130" s="55"/>
      <c r="Z130" s="162" t="e">
        <f>IF(B127="","",IF(Q127=0,M128,IF(Q127&lt;0.5,Q128,IF(U127&lt;0.5,U128,"NV"))))</f>
        <v>#DIV/0!</v>
      </c>
      <c r="AA130" s="806"/>
      <c r="AB130" s="1506"/>
      <c r="AC130" s="806"/>
      <c r="AD130" s="806"/>
      <c r="AE130" s="847"/>
    </row>
    <row r="131" spans="1:31" ht="16" thickBot="1" x14ac:dyDescent="0.25">
      <c r="A131" s="1539"/>
      <c r="B131" s="1541"/>
      <c r="C131" s="863"/>
      <c r="D131" s="1416"/>
      <c r="E131" s="863"/>
      <c r="F131" s="863"/>
      <c r="G131" s="17" t="s">
        <v>6</v>
      </c>
      <c r="H131" s="265" t="str">
        <f>IF(I131&lt;&gt;"",$H$27,"")</f>
        <v/>
      </c>
      <c r="I131" s="251"/>
      <c r="J131" s="239"/>
      <c r="K131" s="250"/>
      <c r="L131" s="194" t="str">
        <f>IF(B127="","",IF(I127="TO","TO",IF(I131+J131+K131=0,"",(I131*60+J131+K131/100)+H131)))</f>
        <v/>
      </c>
      <c r="M131" s="56"/>
      <c r="N131" s="56" t="str">
        <f>IF(L131="","",ABS(L131-M128))</f>
        <v/>
      </c>
      <c r="O131" s="164" t="str">
        <f>IF(N131="","",RANK(N131,N127:N131))</f>
        <v/>
      </c>
      <c r="P131" s="165" t="str">
        <f t="shared" si="69"/>
        <v/>
      </c>
      <c r="Q131" s="57"/>
      <c r="R131" s="57" t="str">
        <f>IF(P131="","",ABS(P131-Q128))</f>
        <v/>
      </c>
      <c r="S131" s="166" t="str">
        <f>IF(R131="","",RANK(R131,R127:R131))</f>
        <v/>
      </c>
      <c r="T131" s="167" t="str">
        <f t="shared" si="70"/>
        <v/>
      </c>
      <c r="U131" s="58"/>
      <c r="V131" s="58" t="str">
        <f>IF(T131="","",ABS(T131-U128))</f>
        <v/>
      </c>
      <c r="W131" s="168" t="str">
        <f>IF(V131="","",RANK(V131,V127:V131))</f>
        <v/>
      </c>
      <c r="X131" s="169" t="str">
        <f t="shared" si="71"/>
        <v/>
      </c>
      <c r="Y131" s="59"/>
      <c r="Z131" s="170" t="e">
        <f>IF(B127="","",IF(U127&lt;0.5,TRIMMEAN(L127:L131,0.4),IF(Y127&lt;0.5,Y128,"NV")))</f>
        <v>#NUM!</v>
      </c>
      <c r="AA131" s="807"/>
      <c r="AB131" s="1507"/>
      <c r="AC131" s="807"/>
      <c r="AD131" s="807"/>
      <c r="AE131" s="848"/>
    </row>
    <row r="132" spans="1:31" x14ac:dyDescent="0.2">
      <c r="A132" s="1241">
        <f>IF('Names And Totals'!A33="","",'Names And Totals'!A33)</f>
        <v>30</v>
      </c>
      <c r="B132" s="1537" t="str">
        <f>IF('Names And Totals'!B33="","",'Names And Totals'!B33)</f>
        <v>Leonardo Sotelo</v>
      </c>
      <c r="C132" s="883" t="str">
        <f>IF('Names And Totals'!B33="","",'Names And Totals'!E33)</f>
        <v>Male</v>
      </c>
      <c r="D132" s="858" t="str">
        <f>IF(B132="","",IF(AB132="DQ","DQ",IF(AB132="TO","TO",IF(AB132="NV","NV",IF(AB132="","",RANK(AB132,$AB$12:$AB$507,0))))))</f>
        <v/>
      </c>
      <c r="E132" s="883" t="str">
        <f>IF(AC132="","",IF(AE132="DQ","DQ",IF(AC132="TO","TO",IF(Z132="","",RANK(AC132,$AC$12:$AC$507,0)))))</f>
        <v/>
      </c>
      <c r="F132" s="884" t="str">
        <f>IF(AD132="","",IF(AE132="DQ","DQ",IF(AD132="TO","TO",IF(Z132="","",RANK(AD132,$AD$12:$AD$507,0)))))</f>
        <v/>
      </c>
      <c r="G132" s="375" t="s">
        <v>7</v>
      </c>
      <c r="H132" s="380"/>
      <c r="I132" s="232"/>
      <c r="J132" s="233"/>
      <c r="K132" s="234"/>
      <c r="L132" s="268" t="str">
        <f>IF(B132="","",IF(I132="TO","TO",IF(I132+J132+K132=0,"",(I132*60+J132+K132/100)+H132)))</f>
        <v/>
      </c>
      <c r="M132" s="157">
        <f>IF(B132="","",MAX(L132:L136)-MIN(L132:L136))</f>
        <v>0</v>
      </c>
      <c r="N132" s="157" t="str">
        <f>IF(L132="","",ABS(L132-M133))</f>
        <v/>
      </c>
      <c r="O132" s="275" t="str">
        <f>IF(N132="","",RANK(N132,N132:N136))</f>
        <v/>
      </c>
      <c r="P132" s="157" t="str">
        <f>IF(L132="","",IF(O132=1,"",L132))</f>
        <v/>
      </c>
      <c r="Q132" s="159">
        <f>IF(B132="","",MAX(P132:P136)-MIN(P132:P136))</f>
        <v>0</v>
      </c>
      <c r="R132" s="159" t="str">
        <f>IF(P132="","",ABS(P132-Q133))</f>
        <v/>
      </c>
      <c r="S132" s="276" t="str">
        <f>IF(R132="","",RANK(R132,R132:R136))</f>
        <v/>
      </c>
      <c r="T132" s="159" t="str">
        <f>IF(R132="","",IF(S132=1,"",L132))</f>
        <v/>
      </c>
      <c r="U132" s="161">
        <f>IF(B132="","",MAX(T132:T136)-MIN(T132:T136))</f>
        <v>0</v>
      </c>
      <c r="V132" s="161" t="str">
        <f>IF(T132="","",ABS(T132-U133))</f>
        <v/>
      </c>
      <c r="W132" s="277" t="str">
        <f>IF(V132="","",RANK(V132,V132:V136))</f>
        <v/>
      </c>
      <c r="X132" s="161" t="str">
        <f>IF(W132="","",IF(W132=1,"",T132))</f>
        <v/>
      </c>
      <c r="Y132" s="278">
        <f>IF(B132="","",MAX(X132:X136)-MIN(X132:X136))</f>
        <v>0</v>
      </c>
      <c r="Z132" s="381" t="str">
        <f>IF(B132="","",L132)</f>
        <v/>
      </c>
      <c r="AA132" s="803" t="str">
        <f>IF(B132="","",IF(AE132="DQ","DQ",IF(L132="TO","TO",IF(L132="","",IF(L133="",Z132,IF(L134="",Z133,IF(L135="",Z134,IF(L136="",Z135,Z136))))))))</f>
        <v/>
      </c>
      <c r="AB132" s="1536" t="str">
        <f>IF(B132="","",IF(AE132="DQ","DQ",IF(AA132="TO","TO",IF(AA132="","",IF(AA132="NV","NV",IF((20-(AA132-$AB$3))&gt;0,(20-(AA132-$AB$3)),0))))))</f>
        <v/>
      </c>
      <c r="AC132" s="803" t="str">
        <f>IF(B132="","",IF(AB132="","",IF(C132="Female","",AB132)))</f>
        <v/>
      </c>
      <c r="AD132" s="803" t="str">
        <f>IF(B132="","",IF(AB132="","",IF(C132="Male","",AB132)))</f>
        <v/>
      </c>
      <c r="AE132" s="1019"/>
    </row>
    <row r="133" spans="1:31" x14ac:dyDescent="0.2">
      <c r="A133" s="871"/>
      <c r="B133" s="865"/>
      <c r="C133" s="884"/>
      <c r="D133" s="859"/>
      <c r="E133" s="884"/>
      <c r="F133" s="884"/>
      <c r="G133" s="13" t="s">
        <v>4</v>
      </c>
      <c r="H133" s="99" t="str">
        <f>IF(I133&lt;&gt;"",H132,"")</f>
        <v/>
      </c>
      <c r="I133" s="208"/>
      <c r="J133" s="209"/>
      <c r="K133" s="227"/>
      <c r="L133" s="155" t="str">
        <f>IF(B132="","",IF(I132="TO","TO",IF(I133+J133+K133=0,"",(I133*60+J133+K133/100)+H133)))</f>
        <v/>
      </c>
      <c r="M133" s="52" t="e">
        <f>IF(B132="","",AVERAGE(L132:L136))</f>
        <v>#DIV/0!</v>
      </c>
      <c r="N133" s="52" t="str">
        <f>IF(L133="","",ABS(L133-M133))</f>
        <v/>
      </c>
      <c r="O133" s="156" t="str">
        <f>IF(N133="","",RANK(N133,N132:N136))</f>
        <v/>
      </c>
      <c r="P133" s="157" t="str">
        <f t="shared" ref="P133:P136" si="72">IF(L133="","",IF(O133=1,"",L133))</f>
        <v/>
      </c>
      <c r="Q133" s="53" t="e">
        <f>IF(B132="","",AVERAGE(P132:P136))</f>
        <v>#DIV/0!</v>
      </c>
      <c r="R133" s="53" t="str">
        <f>IF(P133="","",ABS(P133-Q133))</f>
        <v/>
      </c>
      <c r="S133" s="158" t="str">
        <f>IF(R133="","",RANK(R133,R132:R136))</f>
        <v/>
      </c>
      <c r="T133" s="159" t="str">
        <f t="shared" ref="T133:T136" si="73">IF(R133="","",IF(S133=1,"",L133))</f>
        <v/>
      </c>
      <c r="U133" s="54" t="e">
        <f>IF(B132="","",AVERAGE(T132:T136))</f>
        <v>#DIV/0!</v>
      </c>
      <c r="V133" s="54" t="str">
        <f>IF(T133="","",ABS(T133-U133))</f>
        <v/>
      </c>
      <c r="W133" s="160" t="str">
        <f>IF(V133="","",RANK(V133,V132:V136))</f>
        <v/>
      </c>
      <c r="X133" s="161" t="str">
        <f t="shared" ref="X133:X136" si="74">IF(W133="","",IF(W133=1,"",T133))</f>
        <v/>
      </c>
      <c r="Y133" s="55" t="e">
        <f>IF(B132="","",AVERAGE(X132:X136))</f>
        <v>#DIV/0!</v>
      </c>
      <c r="Z133" s="162" t="e">
        <f>IF(B132="","",IF(M132&lt;0.5,M133,"NV"))</f>
        <v>#DIV/0!</v>
      </c>
      <c r="AA133" s="803"/>
      <c r="AB133" s="1500"/>
      <c r="AC133" s="803"/>
      <c r="AD133" s="803"/>
      <c r="AE133" s="1019"/>
    </row>
    <row r="134" spans="1:31" x14ac:dyDescent="0.2">
      <c r="A134" s="871"/>
      <c r="B134" s="865"/>
      <c r="C134" s="884"/>
      <c r="D134" s="859"/>
      <c r="E134" s="884"/>
      <c r="F134" s="884"/>
      <c r="G134" s="13" t="s">
        <v>8</v>
      </c>
      <c r="H134" s="99" t="str">
        <f>IF(I134&lt;&gt;"",H132,"")</f>
        <v/>
      </c>
      <c r="I134" s="208"/>
      <c r="J134" s="209"/>
      <c r="K134" s="227"/>
      <c r="L134" s="155" t="str">
        <f>IF(B132="","",IF(I132="TO","TO",IF(I134+J134+K134=0,"",(I134*60+J134+K134/100)+H134)))</f>
        <v/>
      </c>
      <c r="M134" s="52"/>
      <c r="N134" s="52" t="str">
        <f>IF(L134="","",ABS(L134-M133))</f>
        <v/>
      </c>
      <c r="O134" s="156" t="str">
        <f>IF(N134="","",RANK(N134,N132:N136))</f>
        <v/>
      </c>
      <c r="P134" s="157" t="str">
        <f t="shared" si="72"/>
        <v/>
      </c>
      <c r="Q134" s="53"/>
      <c r="R134" s="53" t="str">
        <f>IF(P134="","",ABS(P134-Q133))</f>
        <v/>
      </c>
      <c r="S134" s="158" t="str">
        <f>IF(R134="","",RANK(R134,R132:R136))</f>
        <v/>
      </c>
      <c r="T134" s="159" t="str">
        <f t="shared" si="73"/>
        <v/>
      </c>
      <c r="U134" s="54"/>
      <c r="V134" s="54" t="str">
        <f>IF(T134="","",ABS(T134-U133))</f>
        <v/>
      </c>
      <c r="W134" s="160" t="str">
        <f>IF(V134="","",RANK(V134,V132:V136))</f>
        <v/>
      </c>
      <c r="X134" s="161" t="str">
        <f t="shared" si="74"/>
        <v/>
      </c>
      <c r="Y134" s="55"/>
      <c r="Z134" s="162" t="e">
        <f>IF(B132="","",IF(M132&lt;0.5,M133,IF(Q132&lt;0.5,Q133,"NV")))</f>
        <v>#DIV/0!</v>
      </c>
      <c r="AA134" s="803"/>
      <c r="AB134" s="1500"/>
      <c r="AC134" s="803"/>
      <c r="AD134" s="803"/>
      <c r="AE134" s="1019"/>
    </row>
    <row r="135" spans="1:31" x14ac:dyDescent="0.2">
      <c r="A135" s="871"/>
      <c r="B135" s="865"/>
      <c r="C135" s="884"/>
      <c r="D135" s="859"/>
      <c r="E135" s="884"/>
      <c r="F135" s="884"/>
      <c r="G135" s="13" t="s">
        <v>5</v>
      </c>
      <c r="H135" s="99" t="str">
        <f>IF(I135&lt;&gt;"",H132,"")</f>
        <v/>
      </c>
      <c r="I135" s="208"/>
      <c r="J135" s="209"/>
      <c r="K135" s="227"/>
      <c r="L135" s="155" t="str">
        <f>IF(B132="","",IF(I132="TO","TO",IF(I135+J135+K135=0,"",(I135*60+J135+K135/100)+H135)))</f>
        <v/>
      </c>
      <c r="M135" s="52"/>
      <c r="N135" s="52" t="str">
        <f>IF(L135="","",ABS(L135-M133))</f>
        <v/>
      </c>
      <c r="O135" s="156" t="str">
        <f>IF(N135="","",RANK(N135,N132:N136))</f>
        <v/>
      </c>
      <c r="P135" s="157" t="str">
        <f t="shared" si="72"/>
        <v/>
      </c>
      <c r="Q135" s="53"/>
      <c r="R135" s="53" t="str">
        <f>IF(P135="","",ABS(P135-Q133))</f>
        <v/>
      </c>
      <c r="S135" s="158" t="str">
        <f>IF(R135="","",RANK(R135,R132:R136))</f>
        <v/>
      </c>
      <c r="T135" s="159" t="str">
        <f t="shared" si="73"/>
        <v/>
      </c>
      <c r="U135" s="54"/>
      <c r="V135" s="54" t="str">
        <f>IF(T135="","",ABS(T135-U133))</f>
        <v/>
      </c>
      <c r="W135" s="160" t="str">
        <f>IF(V135="","",RANK(V135,V132:V136))</f>
        <v/>
      </c>
      <c r="X135" s="161" t="str">
        <f t="shared" si="74"/>
        <v/>
      </c>
      <c r="Y135" s="55"/>
      <c r="Z135" s="162" t="e">
        <f>IF(B132="","",IF(Q132=0,M133,IF(Q132&lt;0.5,Q133,IF(U132&lt;0.5,U133,"NV"))))</f>
        <v>#DIV/0!</v>
      </c>
      <c r="AA135" s="803"/>
      <c r="AB135" s="1500"/>
      <c r="AC135" s="803"/>
      <c r="AD135" s="803"/>
      <c r="AE135" s="1019"/>
    </row>
    <row r="136" spans="1:31" ht="16" thickBot="1" x14ac:dyDescent="0.25">
      <c r="A136" s="879"/>
      <c r="B136" s="901"/>
      <c r="C136" s="885"/>
      <c r="D136" s="1419"/>
      <c r="E136" s="885"/>
      <c r="F136" s="885"/>
      <c r="G136" s="19" t="s">
        <v>6</v>
      </c>
      <c r="H136" s="100" t="str">
        <f>IF(I136&lt;&gt;"",H132,"")</f>
        <v/>
      </c>
      <c r="I136" s="212"/>
      <c r="J136" s="213"/>
      <c r="K136" s="242"/>
      <c r="L136" s="163" t="str">
        <f>IF(B132="","",IF(I132="TO","TO",IF(I136+J136+K136=0,"",(I136*60+J136+K136/100)+H136)))</f>
        <v/>
      </c>
      <c r="M136" s="56"/>
      <c r="N136" s="56" t="str">
        <f>IF(L136="","",ABS(L136-M133))</f>
        <v/>
      </c>
      <c r="O136" s="164" t="str">
        <f>IF(N136="","",RANK(N136,N132:N136))</f>
        <v/>
      </c>
      <c r="P136" s="165" t="str">
        <f t="shared" si="72"/>
        <v/>
      </c>
      <c r="Q136" s="57"/>
      <c r="R136" s="57" t="str">
        <f>IF(P136="","",ABS(P136-Q133))</f>
        <v/>
      </c>
      <c r="S136" s="166" t="str">
        <f>IF(R136="","",RANK(R136,R132:R136))</f>
        <v/>
      </c>
      <c r="T136" s="167" t="str">
        <f t="shared" si="73"/>
        <v/>
      </c>
      <c r="U136" s="58"/>
      <c r="V136" s="58" t="str">
        <f>IF(T136="","",ABS(T136-U133))</f>
        <v/>
      </c>
      <c r="W136" s="168" t="str">
        <f>IF(V136="","",RANK(V136,V132:V136))</f>
        <v/>
      </c>
      <c r="X136" s="169" t="str">
        <f t="shared" si="74"/>
        <v/>
      </c>
      <c r="Y136" s="59"/>
      <c r="Z136" s="170" t="e">
        <f>IF(B132="","",IF(U132&lt;0.5,TRIMMEAN(L132:L136,0.4),IF(Y132&lt;0.5,Y133,"NV")))</f>
        <v>#NUM!</v>
      </c>
      <c r="AA136" s="804"/>
      <c r="AB136" s="1501"/>
      <c r="AC136" s="804"/>
      <c r="AD136" s="804"/>
      <c r="AE136" s="1020"/>
    </row>
    <row r="137" spans="1:31" x14ac:dyDescent="0.2">
      <c r="A137" s="1538">
        <f>IF('Names And Totals'!A34="","",'Names And Totals'!A34)</f>
        <v>22</v>
      </c>
      <c r="B137" s="1540" t="str">
        <f>IF('Names And Totals'!B34="","",'Names And Totals'!B34)</f>
        <v>Logan Stine</v>
      </c>
      <c r="C137" s="861" t="str">
        <f>IF('Names And Totals'!B34="","",'Names And Totals'!E34)</f>
        <v>Male</v>
      </c>
      <c r="D137" s="1414" t="str">
        <f>IF(B137="","",IF(AB137="DQ","DQ",IF(AB137="TO","TO",IF(AB137="NV","NV",IF(AB137="","",RANK(AB137,$AB$12:$AB$507,0))))))</f>
        <v/>
      </c>
      <c r="E137" s="861" t="str">
        <f>IF(AC137="","",IF(AE137="DQ","DQ",IF(AC137="TO","TO",IF(Z137="","",RANK(AC137,$AC$12:$AC$507,0)))))</f>
        <v/>
      </c>
      <c r="F137" s="861" t="str">
        <f>IF(AD137="","",IF(AE137="DQ","DQ",IF(AD137="TO","TO",IF(Z137="","",RANK(AD137,$AD$12:$AD$507,0)))))</f>
        <v/>
      </c>
      <c r="G137" s="47" t="s">
        <v>7</v>
      </c>
      <c r="H137" s="248"/>
      <c r="I137" s="243"/>
      <c r="J137" s="240"/>
      <c r="K137" s="244"/>
      <c r="L137" s="193" t="str">
        <f>IF(B137="","",IF(I137="TO","TO",IF(I137+J137+K137=0,"",(I137*60+J137+K137/100)+H137)))</f>
        <v/>
      </c>
      <c r="M137" s="60">
        <f>IF(B137="","",MAX(L137:L141)-MIN(L137:L141))</f>
        <v>0</v>
      </c>
      <c r="N137" s="60" t="str">
        <f>IF(L137="","",ABS(L137-M138))</f>
        <v/>
      </c>
      <c r="O137" s="151" t="str">
        <f>IF(N137="","",RANK(N137,N137:N141))</f>
        <v/>
      </c>
      <c r="P137" s="60" t="str">
        <f>IF(L137="","",IF(O137=1,"",L137))</f>
        <v/>
      </c>
      <c r="Q137" s="62">
        <f>IF(B137="","",MAX(P137:P141)-MIN(P137:P141))</f>
        <v>0</v>
      </c>
      <c r="R137" s="62" t="str">
        <f>IF(P137="","",ABS(P137-Q138))</f>
        <v/>
      </c>
      <c r="S137" s="152" t="str">
        <f>IF(R137="","",RANK(R137,R137:R141))</f>
        <v/>
      </c>
      <c r="T137" s="62" t="str">
        <f>IF(R137="","",IF(S137=1,"",L137))</f>
        <v/>
      </c>
      <c r="U137" s="63">
        <f>IF(B137="","",MAX(T137:T141)-MIN(T137:T141))</f>
        <v>0</v>
      </c>
      <c r="V137" s="63" t="str">
        <f>IF(T137="","",ABS(T137-U138))</f>
        <v/>
      </c>
      <c r="W137" s="153" t="str">
        <f>IF(V137="","",RANK(V137,V137:V141))</f>
        <v/>
      </c>
      <c r="X137" s="63" t="str">
        <f>IF(W137="","",IF(W137=1,"",T137))</f>
        <v/>
      </c>
      <c r="Y137" s="64">
        <f>IF(B137="","",MAX(X137:X141)-MIN(X137:X141))</f>
        <v>0</v>
      </c>
      <c r="Z137" s="154" t="str">
        <f>IF(B137="","",L137)</f>
        <v/>
      </c>
      <c r="AA137" s="805" t="str">
        <f>IF(B137="","",IF(AE137="DQ","DQ",IF(L137="TO","TO",IF(L137="","",IF(L138="",Z137,IF(L139="",Z138,IF(L140="",Z139,IF(L141="",Z140,Z141))))))))</f>
        <v/>
      </c>
      <c r="AB137" s="1505" t="str">
        <f>IF(B137="","",IF(AE137="DQ","DQ",IF(AA137="TO","TO",IF(AA137="","",IF(AA137="NV","NV",IF((20-(AA137-$AB$3))&gt;0,(20-(AA137-$AB$3)),0))))))</f>
        <v/>
      </c>
      <c r="AC137" s="805" t="str">
        <f>IF(B137="","",IF(AB137="","",IF(C137="Female","",AB137)))</f>
        <v/>
      </c>
      <c r="AD137" s="805" t="str">
        <f>IF(B137="","",IF(AB137="","",IF(C137="Male","",AB137)))</f>
        <v/>
      </c>
      <c r="AE137" s="847"/>
    </row>
    <row r="138" spans="1:31" x14ac:dyDescent="0.2">
      <c r="A138" s="868"/>
      <c r="B138" s="874"/>
      <c r="C138" s="862"/>
      <c r="D138" s="1415"/>
      <c r="E138" s="862"/>
      <c r="F138" s="862"/>
      <c r="G138" s="16" t="s">
        <v>4</v>
      </c>
      <c r="H138" s="98" t="str">
        <f>IF(I138&lt;&gt;"",H137,"")</f>
        <v/>
      </c>
      <c r="I138" s="210"/>
      <c r="J138" s="211"/>
      <c r="K138" s="231"/>
      <c r="L138" s="171" t="str">
        <f>IF(B137="","",IF(I137="TO","TO",IF(I138+J138+K138=0,"",(I138*60+J138+K138/100)+H138)))</f>
        <v/>
      </c>
      <c r="M138" s="52" t="e">
        <f>IF(B137="","",AVERAGE(L137:L141))</f>
        <v>#DIV/0!</v>
      </c>
      <c r="N138" s="52" t="str">
        <f>IF(L138="","",ABS(L138-M138))</f>
        <v/>
      </c>
      <c r="O138" s="156" t="str">
        <f>IF(N138="","",RANK(N138,N137:N141))</f>
        <v/>
      </c>
      <c r="P138" s="157" t="str">
        <f t="shared" ref="P138:P141" si="75">IF(L138="","",IF(O138=1,"",L138))</f>
        <v/>
      </c>
      <c r="Q138" s="53" t="e">
        <f>IF(B137="","",AVERAGE(P137:P141))</f>
        <v>#DIV/0!</v>
      </c>
      <c r="R138" s="53" t="str">
        <f>IF(P138="","",ABS(P138-Q138))</f>
        <v/>
      </c>
      <c r="S138" s="158" t="str">
        <f>IF(R138="","",RANK(R138,R137:R141))</f>
        <v/>
      </c>
      <c r="T138" s="159" t="str">
        <f t="shared" ref="T138:T141" si="76">IF(R138="","",IF(S138=1,"",L138))</f>
        <v/>
      </c>
      <c r="U138" s="54" t="e">
        <f>IF(B137="","",AVERAGE(T137:T141))</f>
        <v>#DIV/0!</v>
      </c>
      <c r="V138" s="54" t="str">
        <f>IF(T138="","",ABS(T138-U138))</f>
        <v/>
      </c>
      <c r="W138" s="160" t="str">
        <f>IF(V138="","",RANK(V138,V137:V141))</f>
        <v/>
      </c>
      <c r="X138" s="161" t="str">
        <f t="shared" ref="X138:X141" si="77">IF(W138="","",IF(W138=1,"",T138))</f>
        <v/>
      </c>
      <c r="Y138" s="55" t="e">
        <f>IF(B137="","",AVERAGE(X137:X141))</f>
        <v>#DIV/0!</v>
      </c>
      <c r="Z138" s="162" t="e">
        <f>IF(B137="","",IF(M137&lt;0.5,M138,"NV"))</f>
        <v>#DIV/0!</v>
      </c>
      <c r="AA138" s="806"/>
      <c r="AB138" s="1506"/>
      <c r="AC138" s="806"/>
      <c r="AD138" s="806"/>
      <c r="AE138" s="847"/>
    </row>
    <row r="139" spans="1:31" x14ac:dyDescent="0.2">
      <c r="A139" s="868"/>
      <c r="B139" s="874"/>
      <c r="C139" s="862"/>
      <c r="D139" s="1415"/>
      <c r="E139" s="862"/>
      <c r="F139" s="862"/>
      <c r="G139" s="16" t="s">
        <v>8</v>
      </c>
      <c r="H139" s="98" t="str">
        <f>IF(I139&lt;&gt;"",H137,"")</f>
        <v/>
      </c>
      <c r="I139" s="210"/>
      <c r="J139" s="211"/>
      <c r="K139" s="231"/>
      <c r="L139" s="171" t="str">
        <f>IF(B137="","",IF(I137="TO","TO",IF(I139+J139+K139=0,"",(I139*60+J139+K139/100)+H139)))</f>
        <v/>
      </c>
      <c r="M139" s="52"/>
      <c r="N139" s="52" t="str">
        <f>IF(L139="","",ABS(L139-M138))</f>
        <v/>
      </c>
      <c r="O139" s="156" t="str">
        <f>IF(N139="","",RANK(N139,N137:N141))</f>
        <v/>
      </c>
      <c r="P139" s="157" t="str">
        <f t="shared" si="75"/>
        <v/>
      </c>
      <c r="Q139" s="53"/>
      <c r="R139" s="53" t="str">
        <f>IF(P139="","",ABS(P139-Q138))</f>
        <v/>
      </c>
      <c r="S139" s="158" t="str">
        <f>IF(R139="","",RANK(R139,R137:R141))</f>
        <v/>
      </c>
      <c r="T139" s="159" t="str">
        <f t="shared" si="76"/>
        <v/>
      </c>
      <c r="U139" s="54"/>
      <c r="V139" s="54" t="str">
        <f>IF(T139="","",ABS(T139-U138))</f>
        <v/>
      </c>
      <c r="W139" s="160" t="str">
        <f>IF(V139="","",RANK(V139,V137:V141))</f>
        <v/>
      </c>
      <c r="X139" s="161" t="str">
        <f t="shared" si="77"/>
        <v/>
      </c>
      <c r="Y139" s="55"/>
      <c r="Z139" s="162" t="e">
        <f>IF(B137="","",IF(M137&lt;0.5,M138,IF(Q137&lt;0.5,Q138,"NV")))</f>
        <v>#DIV/0!</v>
      </c>
      <c r="AA139" s="806"/>
      <c r="AB139" s="1506"/>
      <c r="AC139" s="806"/>
      <c r="AD139" s="806"/>
      <c r="AE139" s="847"/>
    </row>
    <row r="140" spans="1:31" x14ac:dyDescent="0.2">
      <c r="A140" s="868"/>
      <c r="B140" s="874"/>
      <c r="C140" s="862"/>
      <c r="D140" s="1415"/>
      <c r="E140" s="862"/>
      <c r="F140" s="862"/>
      <c r="G140" s="16" t="s">
        <v>5</v>
      </c>
      <c r="H140" s="98" t="str">
        <f>IF(I140&lt;&gt;"",H137,"")</f>
        <v/>
      </c>
      <c r="I140" s="210"/>
      <c r="J140" s="211"/>
      <c r="K140" s="231"/>
      <c r="L140" s="171" t="str">
        <f>IF(B137="","",IF(I137="TO","TO",IF(I140+J140+K140=0,"",(I140*60+J140+K140/100)+H140)))</f>
        <v/>
      </c>
      <c r="M140" s="52"/>
      <c r="N140" s="52" t="str">
        <f>IF(L140="","",ABS(L140-M138))</f>
        <v/>
      </c>
      <c r="O140" s="156" t="str">
        <f>IF(N140="","",RANK(N140,N137:N141))</f>
        <v/>
      </c>
      <c r="P140" s="157" t="str">
        <f t="shared" si="75"/>
        <v/>
      </c>
      <c r="Q140" s="53"/>
      <c r="R140" s="53" t="str">
        <f>IF(P140="","",ABS(P140-Q138))</f>
        <v/>
      </c>
      <c r="S140" s="158" t="str">
        <f>IF(R140="","",RANK(R140,R137:R141))</f>
        <v/>
      </c>
      <c r="T140" s="159" t="str">
        <f t="shared" si="76"/>
        <v/>
      </c>
      <c r="U140" s="54"/>
      <c r="V140" s="54" t="str">
        <f>IF(T140="","",ABS(T140-U138))</f>
        <v/>
      </c>
      <c r="W140" s="160" t="str">
        <f>IF(V140="","",RANK(V140,V137:V141))</f>
        <v/>
      </c>
      <c r="X140" s="161" t="str">
        <f t="shared" si="77"/>
        <v/>
      </c>
      <c r="Y140" s="55"/>
      <c r="Z140" s="162" t="e">
        <f>IF(B137="","",IF(Q137=0,M138,IF(Q137&lt;0.5,Q138,IF(U137&lt;0.5,U138,"NV"))))</f>
        <v>#DIV/0!</v>
      </c>
      <c r="AA140" s="806"/>
      <c r="AB140" s="1506"/>
      <c r="AC140" s="806"/>
      <c r="AD140" s="806"/>
      <c r="AE140" s="847"/>
    </row>
    <row r="141" spans="1:31" ht="16" thickBot="1" x14ac:dyDescent="0.25">
      <c r="A141" s="1539"/>
      <c r="B141" s="1541"/>
      <c r="C141" s="863"/>
      <c r="D141" s="1416"/>
      <c r="E141" s="863"/>
      <c r="F141" s="863"/>
      <c r="G141" s="46" t="s">
        <v>6</v>
      </c>
      <c r="H141" s="172" t="str">
        <f>IF(I141&lt;&gt;"",H137,"")</f>
        <v/>
      </c>
      <c r="I141" s="245"/>
      <c r="J141" s="246"/>
      <c r="K141" s="247"/>
      <c r="L141" s="194" t="str">
        <f>IF(B137="","",IF(I137="TO","TO",IF(I141+J141+K141=0,"",(I141*60+J141+K141/100)+H141)))</f>
        <v/>
      </c>
      <c r="M141" s="56"/>
      <c r="N141" s="56" t="str">
        <f>IF(L141="","",ABS(L141-M138))</f>
        <v/>
      </c>
      <c r="O141" s="164" t="str">
        <f>IF(N141="","",RANK(N141,N137:N141))</f>
        <v/>
      </c>
      <c r="P141" s="165" t="str">
        <f t="shared" si="75"/>
        <v/>
      </c>
      <c r="Q141" s="57"/>
      <c r="R141" s="57" t="str">
        <f>IF(P141="","",ABS(P141-Q138))</f>
        <v/>
      </c>
      <c r="S141" s="166" t="str">
        <f>IF(R141="","",RANK(R141,R137:R141))</f>
        <v/>
      </c>
      <c r="T141" s="167" t="str">
        <f t="shared" si="76"/>
        <v/>
      </c>
      <c r="U141" s="58"/>
      <c r="V141" s="58" t="str">
        <f>IF(T141="","",ABS(T141-U138))</f>
        <v/>
      </c>
      <c r="W141" s="168" t="str">
        <f>IF(V141="","",RANK(V141,V137:V141))</f>
        <v/>
      </c>
      <c r="X141" s="169" t="str">
        <f t="shared" si="77"/>
        <v/>
      </c>
      <c r="Y141" s="59"/>
      <c r="Z141" s="170" t="e">
        <f>IF(B137="","",IF(U137&lt;0.5,TRIMMEAN(L137:L141,0.4),IF(Y137&lt;0.5,Y138,"NV")))</f>
        <v>#NUM!</v>
      </c>
      <c r="AA141" s="807"/>
      <c r="AB141" s="1507"/>
      <c r="AC141" s="807"/>
      <c r="AD141" s="807"/>
      <c r="AE141" s="847"/>
    </row>
    <row r="142" spans="1:31" x14ac:dyDescent="0.2">
      <c r="A142" s="1241">
        <f>IF('Names And Totals'!A35="","",'Names And Totals'!A35)</f>
        <v>6</v>
      </c>
      <c r="B142" s="1537" t="str">
        <f>IF('Names And Totals'!B35="","",'Names And Totals'!B35)</f>
        <v>Billy Volchko</v>
      </c>
      <c r="C142" s="883" t="str">
        <f>IF('Names And Totals'!B35="","",'Names And Totals'!E35)</f>
        <v>Male</v>
      </c>
      <c r="D142" s="1431" t="str">
        <f>IF(B142="","",IF(AB142="DQ","DQ",IF(AB142="TO","TO",IF(AB142="NV","NV",IF(AB142="","",RANK(AB142,$AB$12:$AB$507,0))))))</f>
        <v/>
      </c>
      <c r="E142" s="883" t="str">
        <f>IF(AC142="","",IF(AE142="DQ","DQ",IF(AC142="TO","TO",IF(Z142="","",RANK(AC142,$AC$12:$AC$507,0)))))</f>
        <v/>
      </c>
      <c r="F142" s="883" t="str">
        <f>IF(AD142="","",IF(AE142="DQ","DQ",IF(AD142="TO","TO",IF(Z142="","",RANK(AD142,$AD$12:$AD$507,0)))))</f>
        <v/>
      </c>
      <c r="G142" s="18" t="s">
        <v>7</v>
      </c>
      <c r="H142" s="249"/>
      <c r="I142" s="235"/>
      <c r="J142" s="241"/>
      <c r="K142" s="236"/>
      <c r="L142" s="150" t="str">
        <f>IF(B142="","",IF(I142="TO","TO",IF(I142+J142+K142=0,"",(I142*60+J142+K142/100)+H142)))</f>
        <v/>
      </c>
      <c r="M142" s="60">
        <f>IF(B142="","",MAX(L142:L146)-MIN(L142:L146))</f>
        <v>0</v>
      </c>
      <c r="N142" s="60" t="str">
        <f>IF(L142="","",ABS(L142-M143))</f>
        <v/>
      </c>
      <c r="O142" s="151" t="str">
        <f>IF(N142="","",RANK(N142,N142:N146))</f>
        <v/>
      </c>
      <c r="P142" s="60" t="str">
        <f>IF(L142="","",IF(O142=1,"",L142))</f>
        <v/>
      </c>
      <c r="Q142" s="62">
        <f>IF(B142="","",MAX(P142:P146)-MIN(P142:P146))</f>
        <v>0</v>
      </c>
      <c r="R142" s="62" t="str">
        <f>IF(P142="","",ABS(P142-Q143))</f>
        <v/>
      </c>
      <c r="S142" s="152" t="str">
        <f>IF(R142="","",RANK(R142,R142:R146))</f>
        <v/>
      </c>
      <c r="T142" s="62" t="str">
        <f>IF(R142="","",IF(S142=1,"",L142))</f>
        <v/>
      </c>
      <c r="U142" s="63">
        <f>IF(B142="","",MAX(T142:T146)-MIN(T142:T146))</f>
        <v>0</v>
      </c>
      <c r="V142" s="63" t="str">
        <f>IF(T142="","",ABS(T142-U143))</f>
        <v/>
      </c>
      <c r="W142" s="153" t="str">
        <f>IF(V142="","",RANK(V142,V142:V146))</f>
        <v/>
      </c>
      <c r="X142" s="63" t="str">
        <f>IF(W142="","",IF(W142=1,"",T142))</f>
        <v/>
      </c>
      <c r="Y142" s="64">
        <f>IF(B142="","",MAX(X142:X146)-MIN(X142:X146))</f>
        <v>0</v>
      </c>
      <c r="Z142" s="154" t="str">
        <f>IF(B142="","",L142)</f>
        <v/>
      </c>
      <c r="AA142" s="802" t="str">
        <f>IF(B142="","",IF(AE142="DQ","DQ",IF(L142="TO","TO",IF(L142="","",IF(L143="",Z142,IF(L144="",Z143,IF(L145="",Z144,IF(L146="",Z145,Z146))))))))</f>
        <v/>
      </c>
      <c r="AB142" s="1499" t="str">
        <f>IF(B142="","",IF(AE142="DQ","DQ",IF(AA142="TO","TO",IF(AA142="","",IF(AA142="NV","NV",IF((20-(AA142-$AB$3))&gt;0,(20-(AA142-$AB$3)),0))))))</f>
        <v/>
      </c>
      <c r="AC142" s="802" t="str">
        <f>IF(B142="","",IF(AB142="","",IF(C142="Female","",AB142)))</f>
        <v/>
      </c>
      <c r="AD142" s="802" t="str">
        <f>IF(B142="","",IF(AB142="","",IF(C142="Male","",AB142)))</f>
        <v/>
      </c>
      <c r="AE142" s="1018"/>
    </row>
    <row r="143" spans="1:31" x14ac:dyDescent="0.2">
      <c r="A143" s="871"/>
      <c r="B143" s="865"/>
      <c r="C143" s="884"/>
      <c r="D143" s="859"/>
      <c r="E143" s="884"/>
      <c r="F143" s="884"/>
      <c r="G143" s="13" t="s">
        <v>4</v>
      </c>
      <c r="H143" s="99" t="str">
        <f>IF(I143&lt;&gt;"",H142,"")</f>
        <v/>
      </c>
      <c r="I143" s="208"/>
      <c r="J143" s="209"/>
      <c r="K143" s="227"/>
      <c r="L143" s="155" t="str">
        <f>IF(B142="","",IF(I142="TO","TO",IF(I143+J143+K143=0,"",(I143*60+J143+K143/100)+H143)))</f>
        <v/>
      </c>
      <c r="M143" s="52" t="e">
        <f>IF(B142="","",AVERAGE(L142:L146))</f>
        <v>#DIV/0!</v>
      </c>
      <c r="N143" s="52" t="str">
        <f>IF(L143="","",ABS(L143-M143))</f>
        <v/>
      </c>
      <c r="O143" s="156" t="str">
        <f>IF(N143="","",RANK(N143,N142:N146))</f>
        <v/>
      </c>
      <c r="P143" s="157" t="str">
        <f t="shared" ref="P143:P146" si="78">IF(L143="","",IF(O143=1,"",L143))</f>
        <v/>
      </c>
      <c r="Q143" s="53" t="e">
        <f>IF(B142="","",AVERAGE(P142:P146))</f>
        <v>#DIV/0!</v>
      </c>
      <c r="R143" s="53" t="str">
        <f>IF(P143="","",ABS(P143-Q143))</f>
        <v/>
      </c>
      <c r="S143" s="158" t="str">
        <f>IF(R143="","",RANK(R143,R142:R146))</f>
        <v/>
      </c>
      <c r="T143" s="159" t="str">
        <f t="shared" ref="T143:T146" si="79">IF(R143="","",IF(S143=1,"",L143))</f>
        <v/>
      </c>
      <c r="U143" s="54" t="e">
        <f>IF(B142="","",AVERAGE(T142:T146))</f>
        <v>#DIV/0!</v>
      </c>
      <c r="V143" s="54" t="str">
        <f>IF(T143="","",ABS(T143-U143))</f>
        <v/>
      </c>
      <c r="W143" s="160" t="str">
        <f>IF(V143="","",RANK(V143,V142:V146))</f>
        <v/>
      </c>
      <c r="X143" s="161" t="str">
        <f t="shared" ref="X143:X146" si="80">IF(W143="","",IF(W143=1,"",T143))</f>
        <v/>
      </c>
      <c r="Y143" s="55" t="e">
        <f>IF(B142="","",AVERAGE(X142:X146))</f>
        <v>#DIV/0!</v>
      </c>
      <c r="Z143" s="162" t="e">
        <f>IF(B142="","",IF(M142&lt;0.5,M143,"NV"))</f>
        <v>#DIV/0!</v>
      </c>
      <c r="AA143" s="803"/>
      <c r="AB143" s="1500"/>
      <c r="AC143" s="803"/>
      <c r="AD143" s="803"/>
      <c r="AE143" s="1019"/>
    </row>
    <row r="144" spans="1:31" x14ac:dyDescent="0.2">
      <c r="A144" s="871"/>
      <c r="B144" s="865"/>
      <c r="C144" s="884"/>
      <c r="D144" s="859"/>
      <c r="E144" s="884"/>
      <c r="F144" s="884"/>
      <c r="G144" s="13" t="s">
        <v>8</v>
      </c>
      <c r="H144" s="99" t="str">
        <f>IF(I144&lt;&gt;"",H142,"")</f>
        <v/>
      </c>
      <c r="I144" s="208"/>
      <c r="J144" s="209"/>
      <c r="K144" s="227"/>
      <c r="L144" s="155" t="str">
        <f>IF(B142="","",IF(I142="TO","TO",IF(I144+J144+K144=0,"",(I144*60+J144+K144/100)+H144)))</f>
        <v/>
      </c>
      <c r="M144" s="52"/>
      <c r="N144" s="52" t="str">
        <f>IF(L144="","",ABS(L144-M143))</f>
        <v/>
      </c>
      <c r="O144" s="156" t="str">
        <f>IF(N144="","",RANK(N144,N142:N146))</f>
        <v/>
      </c>
      <c r="P144" s="157" t="str">
        <f t="shared" si="78"/>
        <v/>
      </c>
      <c r="Q144" s="53"/>
      <c r="R144" s="53" t="str">
        <f>IF(P144="","",ABS(P144-Q143))</f>
        <v/>
      </c>
      <c r="S144" s="158" t="str">
        <f>IF(R144="","",RANK(R144,R142:R146))</f>
        <v/>
      </c>
      <c r="T144" s="159" t="str">
        <f t="shared" si="79"/>
        <v/>
      </c>
      <c r="U144" s="54"/>
      <c r="V144" s="54" t="str">
        <f>IF(T144="","",ABS(T144-U143))</f>
        <v/>
      </c>
      <c r="W144" s="160" t="str">
        <f>IF(V144="","",RANK(V144,V142:V146))</f>
        <v/>
      </c>
      <c r="X144" s="161" t="str">
        <f t="shared" si="80"/>
        <v/>
      </c>
      <c r="Y144" s="55"/>
      <c r="Z144" s="162" t="e">
        <f>IF(B142="","",IF(M142&lt;0.5,M143,IF(Q142&lt;0.5,Q143,"NV")))</f>
        <v>#DIV/0!</v>
      </c>
      <c r="AA144" s="803"/>
      <c r="AB144" s="1500"/>
      <c r="AC144" s="803"/>
      <c r="AD144" s="803"/>
      <c r="AE144" s="1019"/>
    </row>
    <row r="145" spans="1:31" x14ac:dyDescent="0.2">
      <c r="A145" s="871"/>
      <c r="B145" s="865"/>
      <c r="C145" s="884"/>
      <c r="D145" s="859"/>
      <c r="E145" s="884"/>
      <c r="F145" s="884"/>
      <c r="G145" s="13" t="s">
        <v>5</v>
      </c>
      <c r="H145" s="99" t="str">
        <f>IF(I145&lt;&gt;"",H142,"")</f>
        <v/>
      </c>
      <c r="I145" s="208"/>
      <c r="J145" s="209"/>
      <c r="K145" s="227"/>
      <c r="L145" s="155" t="str">
        <f>IF(B142="","",IF(I142="TO","TO",IF(I145+J145+K145=0,"",(I145*60+J145+K145/100)+H145)))</f>
        <v/>
      </c>
      <c r="M145" s="52"/>
      <c r="N145" s="52" t="str">
        <f>IF(L145="","",ABS(L145-M143))</f>
        <v/>
      </c>
      <c r="O145" s="156" t="str">
        <f>IF(N145="","",RANK(N145,N142:N146))</f>
        <v/>
      </c>
      <c r="P145" s="157" t="str">
        <f t="shared" si="78"/>
        <v/>
      </c>
      <c r="Q145" s="53"/>
      <c r="R145" s="53" t="str">
        <f>IF(P145="","",ABS(P145-Q143))</f>
        <v/>
      </c>
      <c r="S145" s="158" t="str">
        <f>IF(R145="","",RANK(R145,R142:R146))</f>
        <v/>
      </c>
      <c r="T145" s="159" t="str">
        <f t="shared" si="79"/>
        <v/>
      </c>
      <c r="U145" s="54"/>
      <c r="V145" s="54" t="str">
        <f>IF(T145="","",ABS(T145-U143))</f>
        <v/>
      </c>
      <c r="W145" s="160" t="str">
        <f>IF(V145="","",RANK(V145,V142:V146))</f>
        <v/>
      </c>
      <c r="X145" s="161" t="str">
        <f t="shared" si="80"/>
        <v/>
      </c>
      <c r="Y145" s="55"/>
      <c r="Z145" s="162" t="e">
        <f>IF(B142="","",IF(Q142=0,M143,IF(Q142&lt;0.5,Q143,IF(U142&lt;0.5,U143,"NV"))))</f>
        <v>#DIV/0!</v>
      </c>
      <c r="AA145" s="803"/>
      <c r="AB145" s="1500"/>
      <c r="AC145" s="803"/>
      <c r="AD145" s="803"/>
      <c r="AE145" s="1019"/>
    </row>
    <row r="146" spans="1:31" ht="16" thickBot="1" x14ac:dyDescent="0.25">
      <c r="A146" s="879"/>
      <c r="B146" s="901"/>
      <c r="C146" s="885"/>
      <c r="D146" s="1419"/>
      <c r="E146" s="885"/>
      <c r="F146" s="885"/>
      <c r="G146" s="19" t="s">
        <v>6</v>
      </c>
      <c r="H146" s="100" t="str">
        <f>IF(I146&lt;&gt;"",H142,"")</f>
        <v/>
      </c>
      <c r="I146" s="212"/>
      <c r="J146" s="213"/>
      <c r="K146" s="242"/>
      <c r="L146" s="163" t="str">
        <f>IF(B142="","",IF(I142="TO","TO",IF(I146+J146+K146=0,"",(I146*60+J146+K146/100)+H146)))</f>
        <v/>
      </c>
      <c r="M146" s="56"/>
      <c r="N146" s="56" t="str">
        <f>IF(L146="","",ABS(L146-M143))</f>
        <v/>
      </c>
      <c r="O146" s="164" t="str">
        <f>IF(N146="","",RANK(N146,N142:N146))</f>
        <v/>
      </c>
      <c r="P146" s="165" t="str">
        <f t="shared" si="78"/>
        <v/>
      </c>
      <c r="Q146" s="57"/>
      <c r="R146" s="57" t="str">
        <f>IF(P146="","",ABS(P146-Q143))</f>
        <v/>
      </c>
      <c r="S146" s="166" t="str">
        <f>IF(R146="","",RANK(R146,R142:R146))</f>
        <v/>
      </c>
      <c r="T146" s="167" t="str">
        <f t="shared" si="79"/>
        <v/>
      </c>
      <c r="U146" s="58"/>
      <c r="V146" s="58" t="str">
        <f>IF(T146="","",ABS(T146-U143))</f>
        <v/>
      </c>
      <c r="W146" s="168" t="str">
        <f>IF(V146="","",RANK(V146,V142:V146))</f>
        <v/>
      </c>
      <c r="X146" s="169" t="str">
        <f t="shared" si="80"/>
        <v/>
      </c>
      <c r="Y146" s="59"/>
      <c r="Z146" s="170" t="e">
        <f>IF(B142="","",IF(U142&lt;0.5,TRIMMEAN(L142:L146,0.4),IF(Y142&lt;0.5,Y143,"NV")))</f>
        <v>#NUM!</v>
      </c>
      <c r="AA146" s="804"/>
      <c r="AB146" s="1501"/>
      <c r="AC146" s="804"/>
      <c r="AD146" s="804"/>
      <c r="AE146" s="1020"/>
    </row>
    <row r="147" spans="1:31" x14ac:dyDescent="0.2">
      <c r="A147" s="1538">
        <f>IF('Names And Totals'!A36="","",'Names And Totals'!A36)</f>
        <v>21</v>
      </c>
      <c r="B147" s="1540" t="str">
        <f>IF('Names And Totals'!B36="","",'Names And Totals'!B36)</f>
        <v>Cody Schwartz</v>
      </c>
      <c r="C147" s="861" t="str">
        <f>IF('Names And Totals'!B36="","",'Names And Totals'!E36)</f>
        <v>Male</v>
      </c>
      <c r="D147" s="1414" t="str">
        <f>IF(B147="","",IF(AB147="DQ","DQ",IF(AB147="TO","TO",IF(AB147="NV","NV",IF(AB147="","",RANK(AB147,$AB$12:$AB$507,0))))))</f>
        <v/>
      </c>
      <c r="E147" s="861" t="str">
        <f>IF(AC147="","",IF(AE147="DQ","DQ",IF(AC147="TO","TO",IF(Z147="","",RANK(AC147,$AC$12:$AC$507,0)))))</f>
        <v/>
      </c>
      <c r="F147" s="861" t="str">
        <f>IF(AD147="","",IF(AE147="DQ","DQ",IF(AD147="TO","TO",IF(Z147="","",RANK(AD147,$AD$12:$AD$507,0)))))</f>
        <v/>
      </c>
      <c r="G147" s="15" t="s">
        <v>7</v>
      </c>
      <c r="H147" s="295"/>
      <c r="I147" s="228"/>
      <c r="J147" s="229"/>
      <c r="K147" s="230"/>
      <c r="L147" s="193" t="str">
        <f>IF(B147="","",IF(I147="TO","TO",IF(I147+J147+K147=0,"",(I147*60+J147+K147/100)+H147)))</f>
        <v/>
      </c>
      <c r="M147" s="60">
        <f>IF(B147="","",MAX(L147:L151)-MIN(L147:L151))</f>
        <v>0</v>
      </c>
      <c r="N147" s="60" t="str">
        <f>IF(L147="","",ABS(L147-M148))</f>
        <v/>
      </c>
      <c r="O147" s="151" t="str">
        <f>IF(N147="","",RANK(N147,N147:N151))</f>
        <v/>
      </c>
      <c r="P147" s="60" t="str">
        <f>IF(L147="","",IF(O147=1,"",L147))</f>
        <v/>
      </c>
      <c r="Q147" s="62">
        <f>IF(B147="","",MAX(P147:P151)-MIN(P147:P151))</f>
        <v>0</v>
      </c>
      <c r="R147" s="62" t="str">
        <f>IF(P147="","",ABS(P147-Q148))</f>
        <v/>
      </c>
      <c r="S147" s="152" t="str">
        <f>IF(R147="","",RANK(R147,R147:R151))</f>
        <v/>
      </c>
      <c r="T147" s="62" t="str">
        <f>IF(R147="","",IF(S147=1,"",L147))</f>
        <v/>
      </c>
      <c r="U147" s="63">
        <f>IF(B147="","",MAX(T147:T151)-MIN(T147:T151))</f>
        <v>0</v>
      </c>
      <c r="V147" s="63" t="str">
        <f>IF(T147="","",ABS(T147-U148))</f>
        <v/>
      </c>
      <c r="W147" s="153" t="str">
        <f>IF(V147="","",RANK(V147,V147:V151))</f>
        <v/>
      </c>
      <c r="X147" s="63" t="str">
        <f>IF(W147="","",IF(W147=1,"",T147))</f>
        <v/>
      </c>
      <c r="Y147" s="64">
        <f>IF(B147="","",MAX(X147:X151)-MIN(X147:X151))</f>
        <v>0</v>
      </c>
      <c r="Z147" s="154" t="str">
        <f>IF(B147="","",L147)</f>
        <v/>
      </c>
      <c r="AA147" s="805" t="str">
        <f>IF(B147="","",IF(AE147="DQ","DQ",IF(L147="TO","TO",IF(L147="","",IF(L148="",Z147,IF(L149="",Z148,IF(L150="",Z149,IF(L151="",Z150,Z151))))))))</f>
        <v/>
      </c>
      <c r="AB147" s="1505" t="str">
        <f>IF(B147="","",IF(AE147="DQ","DQ",IF(AA147="TO","TO",IF(AA147="","",IF(AA147="NV","NV",IF((20-(AA147-$AB$3))&gt;0,(20-(AA147-$AB$3)),0))))))</f>
        <v/>
      </c>
      <c r="AC147" s="805" t="str">
        <f>IF(B147="","",IF(AB147="","",IF(C147="Female","",AB147)))</f>
        <v/>
      </c>
      <c r="AD147" s="805" t="str">
        <f>IF(B147="","",IF(AB147="","",IF(C147="Male","",AB147)))</f>
        <v/>
      </c>
      <c r="AE147" s="846"/>
    </row>
    <row r="148" spans="1:31" x14ac:dyDescent="0.2">
      <c r="A148" s="868"/>
      <c r="B148" s="874"/>
      <c r="C148" s="862"/>
      <c r="D148" s="1415"/>
      <c r="E148" s="862"/>
      <c r="F148" s="862"/>
      <c r="G148" s="16" t="s">
        <v>4</v>
      </c>
      <c r="H148" s="98" t="str">
        <f>IF(I148&lt;&gt;"",$H$27,"")</f>
        <v/>
      </c>
      <c r="I148" s="210"/>
      <c r="J148" s="211"/>
      <c r="K148" s="231"/>
      <c r="L148" s="171" t="str">
        <f>IF(B147="","",IF(I147="TO","TO",IF(I148+J148+K148=0,"",(I148*60+J148+K148/100)+H148)))</f>
        <v/>
      </c>
      <c r="M148" s="52" t="e">
        <f>IF(B147="","",AVERAGE(L147:L151))</f>
        <v>#DIV/0!</v>
      </c>
      <c r="N148" s="52" t="str">
        <f>IF(L148="","",ABS(L148-M148))</f>
        <v/>
      </c>
      <c r="O148" s="156" t="str">
        <f>IF(N148="","",RANK(N148,N147:N151))</f>
        <v/>
      </c>
      <c r="P148" s="157" t="str">
        <f t="shared" ref="P148:P151" si="81">IF(L148="","",IF(O148=1,"",L148))</f>
        <v/>
      </c>
      <c r="Q148" s="53" t="e">
        <f>IF(B147="","",AVERAGE(P147:P151))</f>
        <v>#DIV/0!</v>
      </c>
      <c r="R148" s="53" t="str">
        <f>IF(P148="","",ABS(P148-Q148))</f>
        <v/>
      </c>
      <c r="S148" s="158" t="str">
        <f>IF(R148="","",RANK(R148,R147:R151))</f>
        <v/>
      </c>
      <c r="T148" s="159" t="str">
        <f t="shared" ref="T148:T151" si="82">IF(R148="","",IF(S148=1,"",L148))</f>
        <v/>
      </c>
      <c r="U148" s="54" t="e">
        <f>IF(B147="","",AVERAGE(T147:T151))</f>
        <v>#DIV/0!</v>
      </c>
      <c r="V148" s="54" t="str">
        <f>IF(T148="","",ABS(T148-U148))</f>
        <v/>
      </c>
      <c r="W148" s="160" t="str">
        <f>IF(V148="","",RANK(V148,V147:V151))</f>
        <v/>
      </c>
      <c r="X148" s="161" t="str">
        <f t="shared" ref="X148:X151" si="83">IF(W148="","",IF(W148=1,"",T148))</f>
        <v/>
      </c>
      <c r="Y148" s="55" t="e">
        <f>IF(B147="","",AVERAGE(X147:X151))</f>
        <v>#DIV/0!</v>
      </c>
      <c r="Z148" s="162" t="e">
        <f>IF(B147="","",IF(M147&lt;0.5,M148,"NV"))</f>
        <v>#DIV/0!</v>
      </c>
      <c r="AA148" s="806"/>
      <c r="AB148" s="1506"/>
      <c r="AC148" s="806"/>
      <c r="AD148" s="806"/>
      <c r="AE148" s="847"/>
    </row>
    <row r="149" spans="1:31" x14ac:dyDescent="0.2">
      <c r="A149" s="868"/>
      <c r="B149" s="874"/>
      <c r="C149" s="862"/>
      <c r="D149" s="1415"/>
      <c r="E149" s="862"/>
      <c r="F149" s="862"/>
      <c r="G149" s="16" t="s">
        <v>8</v>
      </c>
      <c r="H149" s="98" t="str">
        <f>IF(I149&lt;&gt;"",$H$27,"")</f>
        <v/>
      </c>
      <c r="I149" s="210"/>
      <c r="J149" s="211"/>
      <c r="K149" s="231"/>
      <c r="L149" s="171" t="str">
        <f>IF(B147="","",IF(I147="TO","TO",IF(I149+J149+K149=0,"",(I149*60+J149+K149/100)+H149)))</f>
        <v/>
      </c>
      <c r="M149" s="52"/>
      <c r="N149" s="52" t="str">
        <f>IF(L149="","",ABS(L149-M148))</f>
        <v/>
      </c>
      <c r="O149" s="156" t="str">
        <f>IF(N149="","",RANK(N149,N147:N151))</f>
        <v/>
      </c>
      <c r="P149" s="157" t="str">
        <f t="shared" si="81"/>
        <v/>
      </c>
      <c r="Q149" s="53"/>
      <c r="R149" s="53" t="str">
        <f>IF(P149="","",ABS(P149-Q148))</f>
        <v/>
      </c>
      <c r="S149" s="158" t="str">
        <f>IF(R149="","",RANK(R149,R147:R151))</f>
        <v/>
      </c>
      <c r="T149" s="159" t="str">
        <f t="shared" si="82"/>
        <v/>
      </c>
      <c r="U149" s="54"/>
      <c r="V149" s="54" t="str">
        <f>IF(T149="","",ABS(T149-U148))</f>
        <v/>
      </c>
      <c r="W149" s="160" t="str">
        <f>IF(V149="","",RANK(V149,V147:V151))</f>
        <v/>
      </c>
      <c r="X149" s="161" t="str">
        <f t="shared" si="83"/>
        <v/>
      </c>
      <c r="Y149" s="55"/>
      <c r="Z149" s="162" t="e">
        <f>IF(B147="","",IF(M147&lt;0.5,M148,IF(Q147&lt;0.5,Q148,"NV")))</f>
        <v>#DIV/0!</v>
      </c>
      <c r="AA149" s="806"/>
      <c r="AB149" s="1506"/>
      <c r="AC149" s="806"/>
      <c r="AD149" s="806"/>
      <c r="AE149" s="847"/>
    </row>
    <row r="150" spans="1:31" x14ac:dyDescent="0.2">
      <c r="A150" s="868"/>
      <c r="B150" s="874"/>
      <c r="C150" s="862"/>
      <c r="D150" s="1415"/>
      <c r="E150" s="862"/>
      <c r="F150" s="862"/>
      <c r="G150" s="16" t="s">
        <v>5</v>
      </c>
      <c r="H150" s="98" t="str">
        <f>IF(I150&lt;&gt;"",$H$27,"")</f>
        <v/>
      </c>
      <c r="I150" s="210"/>
      <c r="J150" s="211"/>
      <c r="K150" s="231"/>
      <c r="L150" s="171" t="str">
        <f>IF(B147="","",IF(I147="TO","TO",IF(I150+J150+K150=0,"",(I150*60+J150+K150/100)+H150)))</f>
        <v/>
      </c>
      <c r="M150" s="52"/>
      <c r="N150" s="52" t="str">
        <f>IF(L150="","",ABS(L150-M148))</f>
        <v/>
      </c>
      <c r="O150" s="156" t="str">
        <f>IF(N150="","",RANK(N150,N147:N151))</f>
        <v/>
      </c>
      <c r="P150" s="157" t="str">
        <f t="shared" si="81"/>
        <v/>
      </c>
      <c r="Q150" s="53"/>
      <c r="R150" s="53" t="str">
        <f>IF(P150="","",ABS(P150-Q148))</f>
        <v/>
      </c>
      <c r="S150" s="158" t="str">
        <f>IF(R150="","",RANK(R150,R147:R151))</f>
        <v/>
      </c>
      <c r="T150" s="159" t="str">
        <f t="shared" si="82"/>
        <v/>
      </c>
      <c r="U150" s="54"/>
      <c r="V150" s="54" t="str">
        <f>IF(T150="","",ABS(T150-U148))</f>
        <v/>
      </c>
      <c r="W150" s="160" t="str">
        <f>IF(V150="","",RANK(V150,V147:V151))</f>
        <v/>
      </c>
      <c r="X150" s="161" t="str">
        <f t="shared" si="83"/>
        <v/>
      </c>
      <c r="Y150" s="55"/>
      <c r="Z150" s="162" t="e">
        <f>IF(B147="","",IF(Q147=0,M148,IF(Q147&lt;0.5,Q148,IF(U147&lt;0.5,U148,"NV"))))</f>
        <v>#DIV/0!</v>
      </c>
      <c r="AA150" s="806"/>
      <c r="AB150" s="1506"/>
      <c r="AC150" s="806"/>
      <c r="AD150" s="806"/>
      <c r="AE150" s="847"/>
    </row>
    <row r="151" spans="1:31" ht="16" thickBot="1" x14ac:dyDescent="0.25">
      <c r="A151" s="1539"/>
      <c r="B151" s="1541"/>
      <c r="C151" s="863"/>
      <c r="D151" s="1416"/>
      <c r="E151" s="863"/>
      <c r="F151" s="863"/>
      <c r="G151" s="17" t="s">
        <v>6</v>
      </c>
      <c r="H151" s="265" t="str">
        <f>IF(I151&lt;&gt;"",$H$27,"")</f>
        <v/>
      </c>
      <c r="I151" s="251"/>
      <c r="J151" s="239"/>
      <c r="K151" s="250"/>
      <c r="L151" s="194" t="str">
        <f>IF(B147="","",IF(I147="TO","TO",IF(I151+J151+K151=0,"",(I151*60+J151+K151/100)+H151)))</f>
        <v/>
      </c>
      <c r="M151" s="56"/>
      <c r="N151" s="56" t="str">
        <f>IF(L151="","",ABS(L151-M148))</f>
        <v/>
      </c>
      <c r="O151" s="164" t="str">
        <f>IF(N151="","",RANK(N151,N147:N151))</f>
        <v/>
      </c>
      <c r="P151" s="165" t="str">
        <f t="shared" si="81"/>
        <v/>
      </c>
      <c r="Q151" s="57"/>
      <c r="R151" s="57" t="str">
        <f>IF(P151="","",ABS(P151-Q148))</f>
        <v/>
      </c>
      <c r="S151" s="166" t="str">
        <f>IF(R151="","",RANK(R151,R147:R151))</f>
        <v/>
      </c>
      <c r="T151" s="167" t="str">
        <f t="shared" si="82"/>
        <v/>
      </c>
      <c r="U151" s="58"/>
      <c r="V151" s="58" t="str">
        <f>IF(T151="","",ABS(T151-U148))</f>
        <v/>
      </c>
      <c r="W151" s="168" t="str">
        <f>IF(V151="","",RANK(V151,V147:V151))</f>
        <v/>
      </c>
      <c r="X151" s="169" t="str">
        <f t="shared" si="83"/>
        <v/>
      </c>
      <c r="Y151" s="59"/>
      <c r="Z151" s="170" t="e">
        <f>IF(B147="","",IF(U147&lt;0.5,TRIMMEAN(L147:L151,0.4),IF(Y147&lt;0.5,Y148,"NV")))</f>
        <v>#NUM!</v>
      </c>
      <c r="AA151" s="807"/>
      <c r="AB151" s="1507"/>
      <c r="AC151" s="807"/>
      <c r="AD151" s="807"/>
      <c r="AE151" s="848"/>
    </row>
    <row r="152" spans="1:31" x14ac:dyDescent="0.2">
      <c r="A152" s="1241">
        <f>IF('Names And Totals'!A37="","",'Names And Totals'!A37)</f>
        <v>3</v>
      </c>
      <c r="B152" s="1537" t="str">
        <f>IF('Names And Totals'!B37="","",'Names And Totals'!B37)</f>
        <v>Andrew Barnard</v>
      </c>
      <c r="C152" s="883" t="str">
        <f>IF('Names And Totals'!B37="","",'Names And Totals'!E37)</f>
        <v>Male</v>
      </c>
      <c r="D152" s="858" t="str">
        <f>IF(B152="","",IF(AB152="DQ","DQ",IF(AB152="TO","TO",IF(AB152="NV","NV",IF(AB152="","",RANK(AB152,$AB$12:$AB$507,0))))))</f>
        <v/>
      </c>
      <c r="E152" s="883" t="str">
        <f>IF(AC152="","",IF(AE152="DQ","DQ",IF(AC152="TO","TO",IF(Z152="","",RANK(AC152,$AC$12:$AC$507,0)))))</f>
        <v/>
      </c>
      <c r="F152" s="884" t="str">
        <f>IF(AD152="","",IF(AE152="DQ","DQ",IF(AD152="TO","TO",IF(Z152="","",RANK(AD152,$AD$12:$AD$507,0)))))</f>
        <v/>
      </c>
      <c r="G152" s="375" t="s">
        <v>7</v>
      </c>
      <c r="H152" s="380"/>
      <c r="I152" s="232"/>
      <c r="J152" s="233"/>
      <c r="K152" s="234"/>
      <c r="L152" s="268" t="str">
        <f>IF(B152="","",IF(I152="TO","TO",IF(I152+J152+K152=0,"",(I152*60+J152+K152/100)+H152)))</f>
        <v/>
      </c>
      <c r="M152" s="157">
        <f>IF(B152="","",MAX(L152:L156)-MIN(L152:L156))</f>
        <v>0</v>
      </c>
      <c r="N152" s="157" t="str">
        <f>IF(L152="","",ABS(L152-M153))</f>
        <v/>
      </c>
      <c r="O152" s="275" t="str">
        <f>IF(N152="","",RANK(N152,N152:N156))</f>
        <v/>
      </c>
      <c r="P152" s="157" t="str">
        <f>IF(L152="","",IF(O152=1,"",L152))</f>
        <v/>
      </c>
      <c r="Q152" s="159">
        <f>IF(B152="","",MAX(P152:P156)-MIN(P152:P156))</f>
        <v>0</v>
      </c>
      <c r="R152" s="159" t="str">
        <f>IF(P152="","",ABS(P152-Q153))</f>
        <v/>
      </c>
      <c r="S152" s="276" t="str">
        <f>IF(R152="","",RANK(R152,R152:R156))</f>
        <v/>
      </c>
      <c r="T152" s="159" t="str">
        <f>IF(R152="","",IF(S152=1,"",L152))</f>
        <v/>
      </c>
      <c r="U152" s="161">
        <f>IF(B152="","",MAX(T152:T156)-MIN(T152:T156))</f>
        <v>0</v>
      </c>
      <c r="V152" s="161" t="str">
        <f>IF(T152="","",ABS(T152-U153))</f>
        <v/>
      </c>
      <c r="W152" s="277" t="str">
        <f>IF(V152="","",RANK(V152,V152:V156))</f>
        <v/>
      </c>
      <c r="X152" s="161" t="str">
        <f>IF(W152="","",IF(W152=1,"",T152))</f>
        <v/>
      </c>
      <c r="Y152" s="278">
        <f>IF(B152="","",MAX(X152:X156)-MIN(X152:X156))</f>
        <v>0</v>
      </c>
      <c r="Z152" s="381" t="str">
        <f>IF(B152="","",L152)</f>
        <v/>
      </c>
      <c r="AA152" s="803" t="str">
        <f>IF(B152="","",IF(AE152="DQ","DQ",IF(L152="TO","TO",IF(L152="","",IF(L153="",Z152,IF(L154="",Z153,IF(L155="",Z154,IF(L156="",Z155,Z156))))))))</f>
        <v/>
      </c>
      <c r="AB152" s="1536" t="str">
        <f>IF(B152="","",IF(AE152="DQ","DQ",IF(AA152="TO","TO",IF(AA152="","",IF(AA152="NV","NV",IF((20-(AA152-$AB$3))&gt;0,(20-(AA152-$AB$3)),0))))))</f>
        <v/>
      </c>
      <c r="AC152" s="803" t="str">
        <f>IF(B152="","",IF(AB152="","",IF(C152="Female","",AB152)))</f>
        <v/>
      </c>
      <c r="AD152" s="803" t="str">
        <f>IF(B152="","",IF(AB152="","",IF(C152="Male","",AB152)))</f>
        <v/>
      </c>
      <c r="AE152" s="1019"/>
    </row>
    <row r="153" spans="1:31" x14ac:dyDescent="0.2">
      <c r="A153" s="871"/>
      <c r="B153" s="865"/>
      <c r="C153" s="884"/>
      <c r="D153" s="859"/>
      <c r="E153" s="884"/>
      <c r="F153" s="884"/>
      <c r="G153" s="13" t="s">
        <v>4</v>
      </c>
      <c r="H153" s="99" t="str">
        <f>IF(I153&lt;&gt;"",H152,"")</f>
        <v/>
      </c>
      <c r="I153" s="208"/>
      <c r="J153" s="209"/>
      <c r="K153" s="227"/>
      <c r="L153" s="155" t="str">
        <f>IF(B152="","",IF(I152="TO","TO",IF(I153+J153+K153=0,"",(I153*60+J153+K153/100)+H153)))</f>
        <v/>
      </c>
      <c r="M153" s="52" t="e">
        <f>IF(B152="","",AVERAGE(L152:L156))</f>
        <v>#DIV/0!</v>
      </c>
      <c r="N153" s="52" t="str">
        <f>IF(L153="","",ABS(L153-M153))</f>
        <v/>
      </c>
      <c r="O153" s="156" t="str">
        <f>IF(N153="","",RANK(N153,N152:N156))</f>
        <v/>
      </c>
      <c r="P153" s="157" t="str">
        <f t="shared" ref="P153:P156" si="84">IF(L153="","",IF(O153=1,"",L153))</f>
        <v/>
      </c>
      <c r="Q153" s="53" t="e">
        <f>IF(B152="","",AVERAGE(P152:P156))</f>
        <v>#DIV/0!</v>
      </c>
      <c r="R153" s="53" t="str">
        <f>IF(P153="","",ABS(P153-Q153))</f>
        <v/>
      </c>
      <c r="S153" s="158" t="str">
        <f>IF(R153="","",RANK(R153,R152:R156))</f>
        <v/>
      </c>
      <c r="T153" s="159" t="str">
        <f t="shared" ref="T153:T156" si="85">IF(R153="","",IF(S153=1,"",L153))</f>
        <v/>
      </c>
      <c r="U153" s="54" t="e">
        <f>IF(B152="","",AVERAGE(T152:T156))</f>
        <v>#DIV/0!</v>
      </c>
      <c r="V153" s="54" t="str">
        <f>IF(T153="","",ABS(T153-U153))</f>
        <v/>
      </c>
      <c r="W153" s="160" t="str">
        <f>IF(V153="","",RANK(V153,V152:V156))</f>
        <v/>
      </c>
      <c r="X153" s="161" t="str">
        <f t="shared" ref="X153:X156" si="86">IF(W153="","",IF(W153=1,"",T153))</f>
        <v/>
      </c>
      <c r="Y153" s="55" t="e">
        <f>IF(B152="","",AVERAGE(X152:X156))</f>
        <v>#DIV/0!</v>
      </c>
      <c r="Z153" s="162" t="e">
        <f>IF(B152="","",IF(M152&lt;0.5,M153,"NV"))</f>
        <v>#DIV/0!</v>
      </c>
      <c r="AA153" s="803"/>
      <c r="AB153" s="1500"/>
      <c r="AC153" s="803"/>
      <c r="AD153" s="803"/>
      <c r="AE153" s="1019"/>
    </row>
    <row r="154" spans="1:31" x14ac:dyDescent="0.2">
      <c r="A154" s="871"/>
      <c r="B154" s="865"/>
      <c r="C154" s="884"/>
      <c r="D154" s="859"/>
      <c r="E154" s="884"/>
      <c r="F154" s="884"/>
      <c r="G154" s="13" t="s">
        <v>8</v>
      </c>
      <c r="H154" s="99" t="str">
        <f>IF(I154&lt;&gt;"",H152,"")</f>
        <v/>
      </c>
      <c r="I154" s="208"/>
      <c r="J154" s="209"/>
      <c r="K154" s="227"/>
      <c r="L154" s="155" t="str">
        <f>IF(B152="","",IF(I152="TO","TO",IF(I154+J154+K154=0,"",(I154*60+J154+K154/100)+H154)))</f>
        <v/>
      </c>
      <c r="M154" s="52"/>
      <c r="N154" s="52" t="str">
        <f>IF(L154="","",ABS(L154-M153))</f>
        <v/>
      </c>
      <c r="O154" s="156" t="str">
        <f>IF(N154="","",RANK(N154,N152:N156))</f>
        <v/>
      </c>
      <c r="P154" s="157" t="str">
        <f t="shared" si="84"/>
        <v/>
      </c>
      <c r="Q154" s="53"/>
      <c r="R154" s="53" t="str">
        <f>IF(P154="","",ABS(P154-Q153))</f>
        <v/>
      </c>
      <c r="S154" s="158" t="str">
        <f>IF(R154="","",RANK(R154,R152:R156))</f>
        <v/>
      </c>
      <c r="T154" s="159" t="str">
        <f t="shared" si="85"/>
        <v/>
      </c>
      <c r="U154" s="54"/>
      <c r="V154" s="54" t="str">
        <f>IF(T154="","",ABS(T154-U153))</f>
        <v/>
      </c>
      <c r="W154" s="160" t="str">
        <f>IF(V154="","",RANK(V154,V152:V156))</f>
        <v/>
      </c>
      <c r="X154" s="161" t="str">
        <f t="shared" si="86"/>
        <v/>
      </c>
      <c r="Y154" s="55"/>
      <c r="Z154" s="162" t="e">
        <f>IF(B152="","",IF(M152&lt;0.5,M153,IF(Q152&lt;0.5,Q153,"NV")))</f>
        <v>#DIV/0!</v>
      </c>
      <c r="AA154" s="803"/>
      <c r="AB154" s="1500"/>
      <c r="AC154" s="803"/>
      <c r="AD154" s="803"/>
      <c r="AE154" s="1019"/>
    </row>
    <row r="155" spans="1:31" x14ac:dyDescent="0.2">
      <c r="A155" s="871"/>
      <c r="B155" s="865"/>
      <c r="C155" s="884"/>
      <c r="D155" s="859"/>
      <c r="E155" s="884"/>
      <c r="F155" s="884"/>
      <c r="G155" s="13" t="s">
        <v>5</v>
      </c>
      <c r="H155" s="99" t="str">
        <f>IF(I155&lt;&gt;"",H152,"")</f>
        <v/>
      </c>
      <c r="I155" s="208"/>
      <c r="J155" s="209"/>
      <c r="K155" s="227"/>
      <c r="L155" s="155" t="str">
        <f>IF(B152="","",IF(I152="TO","TO",IF(I155+J155+K155=0,"",(I155*60+J155+K155/100)+H155)))</f>
        <v/>
      </c>
      <c r="M155" s="52"/>
      <c r="N155" s="52" t="str">
        <f>IF(L155="","",ABS(L155-M153))</f>
        <v/>
      </c>
      <c r="O155" s="156" t="str">
        <f>IF(N155="","",RANK(N155,N152:N156))</f>
        <v/>
      </c>
      <c r="P155" s="157" t="str">
        <f t="shared" si="84"/>
        <v/>
      </c>
      <c r="Q155" s="53"/>
      <c r="R155" s="53" t="str">
        <f>IF(P155="","",ABS(P155-Q153))</f>
        <v/>
      </c>
      <c r="S155" s="158" t="str">
        <f>IF(R155="","",RANK(R155,R152:R156))</f>
        <v/>
      </c>
      <c r="T155" s="159" t="str">
        <f t="shared" si="85"/>
        <v/>
      </c>
      <c r="U155" s="54"/>
      <c r="V155" s="54" t="str">
        <f>IF(T155="","",ABS(T155-U153))</f>
        <v/>
      </c>
      <c r="W155" s="160" t="str">
        <f>IF(V155="","",RANK(V155,V152:V156))</f>
        <v/>
      </c>
      <c r="X155" s="161" t="str">
        <f t="shared" si="86"/>
        <v/>
      </c>
      <c r="Y155" s="55"/>
      <c r="Z155" s="162" t="e">
        <f>IF(B152="","",IF(Q152=0,M153,IF(Q152&lt;0.5,Q153,IF(U152&lt;0.5,U153,"NV"))))</f>
        <v>#DIV/0!</v>
      </c>
      <c r="AA155" s="803"/>
      <c r="AB155" s="1500"/>
      <c r="AC155" s="803"/>
      <c r="AD155" s="803"/>
      <c r="AE155" s="1019"/>
    </row>
    <row r="156" spans="1:31" ht="16" thickBot="1" x14ac:dyDescent="0.25">
      <c r="A156" s="879"/>
      <c r="B156" s="901"/>
      <c r="C156" s="885"/>
      <c r="D156" s="1419"/>
      <c r="E156" s="885"/>
      <c r="F156" s="885"/>
      <c r="G156" s="19" t="s">
        <v>6</v>
      </c>
      <c r="H156" s="100" t="str">
        <f>IF(I156&lt;&gt;"",H152,"")</f>
        <v/>
      </c>
      <c r="I156" s="212"/>
      <c r="J156" s="213"/>
      <c r="K156" s="242"/>
      <c r="L156" s="163" t="str">
        <f>IF(B152="","",IF(I152="TO","TO",IF(I156+J156+K156=0,"",(I156*60+J156+K156/100)+H156)))</f>
        <v/>
      </c>
      <c r="M156" s="56"/>
      <c r="N156" s="56" t="str">
        <f>IF(L156="","",ABS(L156-M153))</f>
        <v/>
      </c>
      <c r="O156" s="164" t="str">
        <f>IF(N156="","",RANK(N156,N152:N156))</f>
        <v/>
      </c>
      <c r="P156" s="165" t="str">
        <f t="shared" si="84"/>
        <v/>
      </c>
      <c r="Q156" s="57"/>
      <c r="R156" s="57" t="str">
        <f>IF(P156="","",ABS(P156-Q153))</f>
        <v/>
      </c>
      <c r="S156" s="166" t="str">
        <f>IF(R156="","",RANK(R156,R152:R156))</f>
        <v/>
      </c>
      <c r="T156" s="167" t="str">
        <f t="shared" si="85"/>
        <v/>
      </c>
      <c r="U156" s="58"/>
      <c r="V156" s="58" t="str">
        <f>IF(T156="","",ABS(T156-U153))</f>
        <v/>
      </c>
      <c r="W156" s="168" t="str">
        <f>IF(V156="","",RANK(V156,V152:V156))</f>
        <v/>
      </c>
      <c r="X156" s="169" t="str">
        <f t="shared" si="86"/>
        <v/>
      </c>
      <c r="Y156" s="59"/>
      <c r="Z156" s="170" t="e">
        <f>IF(B152="","",IF(U152&lt;0.5,TRIMMEAN(L152:L156,0.4),IF(Y152&lt;0.5,Y153,"NV")))</f>
        <v>#NUM!</v>
      </c>
      <c r="AA156" s="804"/>
      <c r="AB156" s="1501"/>
      <c r="AC156" s="804"/>
      <c r="AD156" s="804"/>
      <c r="AE156" s="1020"/>
    </row>
    <row r="157" spans="1:31" x14ac:dyDescent="0.2">
      <c r="A157" s="1538" t="str">
        <f>IF('Names And Totals'!A38="","",'Names And Totals'!A38)</f>
        <v/>
      </c>
      <c r="B157" s="1540" t="str">
        <f>IF('Names And Totals'!B38="","",'Names And Totals'!B38)</f>
        <v/>
      </c>
      <c r="C157" s="861" t="str">
        <f>IF('Names And Totals'!B38="","",'Names And Totals'!E38)</f>
        <v/>
      </c>
      <c r="D157" s="1414" t="str">
        <f>IF(B157="","",IF(AB157="DQ","DQ",IF(AB157="TO","TO",IF(AB157="NV","NV",IF(AB157="","",RANK(AB157,$AB$12:$AB$507,0))))))</f>
        <v/>
      </c>
      <c r="E157" s="861" t="str">
        <f>IF(AC157="","",IF(AE157="DQ","DQ",IF(AC157="TO","TO",IF(Z157="","",RANK(AC157,$AC$12:$AC$507,0)))))</f>
        <v/>
      </c>
      <c r="F157" s="861" t="str">
        <f>IF(AD157="","",IF(AE157="DQ","DQ",IF(AD157="TO","TO",IF(Z157="","",RANK(AD157,$AD$12:$AD$507,0)))))</f>
        <v/>
      </c>
      <c r="G157" s="47" t="s">
        <v>7</v>
      </c>
      <c r="H157" s="248"/>
      <c r="I157" s="243"/>
      <c r="J157" s="240"/>
      <c r="K157" s="244"/>
      <c r="L157" s="193" t="str">
        <f>IF(B157="","",IF(I157="TO","TO",IF(I157+J157+K157=0,"",(I157*60+J157+K157/100)+H157)))</f>
        <v/>
      </c>
      <c r="M157" s="60" t="str">
        <f>IF(B157="","",MAX(L157:L161)-MIN(L157:L161))</f>
        <v/>
      </c>
      <c r="N157" s="60" t="str">
        <f>IF(L157="","",ABS(L157-M158))</f>
        <v/>
      </c>
      <c r="O157" s="151" t="str">
        <f>IF(N157="","",RANK(N157,N157:N161))</f>
        <v/>
      </c>
      <c r="P157" s="60" t="str">
        <f>IF(L157="","",IF(O157=1,"",L157))</f>
        <v/>
      </c>
      <c r="Q157" s="62" t="str">
        <f>IF(B157="","",MAX(P157:P161)-MIN(P157:P161))</f>
        <v/>
      </c>
      <c r="R157" s="62" t="str">
        <f>IF(P157="","",ABS(P157-Q158))</f>
        <v/>
      </c>
      <c r="S157" s="152" t="str">
        <f>IF(R157="","",RANK(R157,R157:R161))</f>
        <v/>
      </c>
      <c r="T157" s="62" t="str">
        <f>IF(R157="","",IF(S157=1,"",L157))</f>
        <v/>
      </c>
      <c r="U157" s="63" t="str">
        <f>IF(B157="","",MAX(T157:T161)-MIN(T157:T161))</f>
        <v/>
      </c>
      <c r="V157" s="63" t="str">
        <f>IF(T157="","",ABS(T157-U158))</f>
        <v/>
      </c>
      <c r="W157" s="153" t="str">
        <f>IF(V157="","",RANK(V157,V157:V161))</f>
        <v/>
      </c>
      <c r="X157" s="63" t="str">
        <f>IF(W157="","",IF(W157=1,"",T157))</f>
        <v/>
      </c>
      <c r="Y157" s="64" t="str">
        <f>IF(B157="","",MAX(X157:X161)-MIN(X157:X161))</f>
        <v/>
      </c>
      <c r="Z157" s="154" t="str">
        <f>IF(B157="","",L157)</f>
        <v/>
      </c>
      <c r="AA157" s="805" t="str">
        <f>IF(B157="","",IF(AE157="DQ","DQ",IF(L157="TO","TO",IF(L157="","",IF(L158="",Z157,IF(L159="",Z158,IF(L160="",Z159,IF(L161="",Z160,Z161))))))))</f>
        <v/>
      </c>
      <c r="AB157" s="1505" t="str">
        <f>IF(B157="","",IF(AE157="DQ","DQ",IF(AA157="TO","TO",IF(AA157="","",IF(AA157="NV","NV",IF((20-(AA157-$AB$3))&gt;0,(20-(AA157-$AB$3)),0))))))</f>
        <v/>
      </c>
      <c r="AC157" s="805" t="str">
        <f>IF(B157="","",IF(AB157="","",IF(C157="Female","",AB157)))</f>
        <v/>
      </c>
      <c r="AD157" s="805" t="str">
        <f>IF(B157="","",IF(AB157="","",IF(C157="Male","",AB157)))</f>
        <v/>
      </c>
      <c r="AE157" s="847"/>
    </row>
    <row r="158" spans="1:31" x14ac:dyDescent="0.2">
      <c r="A158" s="868"/>
      <c r="B158" s="874"/>
      <c r="C158" s="862"/>
      <c r="D158" s="1415"/>
      <c r="E158" s="862"/>
      <c r="F158" s="862"/>
      <c r="G158" s="16" t="s">
        <v>4</v>
      </c>
      <c r="H158" s="98" t="str">
        <f>IF(I158&lt;&gt;"",H157,"")</f>
        <v/>
      </c>
      <c r="I158" s="210"/>
      <c r="J158" s="211"/>
      <c r="K158" s="231"/>
      <c r="L158" s="171" t="str">
        <f>IF(B157="","",IF(I157="TO","TO",IF(I158+J158+K158=0,"",(I158*60+J158+K158/100)+H158)))</f>
        <v/>
      </c>
      <c r="M158" s="52" t="str">
        <f>IF(B157="","",AVERAGE(L157:L161))</f>
        <v/>
      </c>
      <c r="N158" s="52" t="str">
        <f>IF(L158="","",ABS(L158-M158))</f>
        <v/>
      </c>
      <c r="O158" s="156" t="str">
        <f>IF(N158="","",RANK(N158,N157:N161))</f>
        <v/>
      </c>
      <c r="P158" s="157" t="str">
        <f t="shared" ref="P158:P161" si="87">IF(L158="","",IF(O158=1,"",L158))</f>
        <v/>
      </c>
      <c r="Q158" s="53" t="str">
        <f>IF(B157="","",AVERAGE(P157:P161))</f>
        <v/>
      </c>
      <c r="R158" s="53" t="str">
        <f>IF(P158="","",ABS(P158-Q158))</f>
        <v/>
      </c>
      <c r="S158" s="158" t="str">
        <f>IF(R158="","",RANK(R158,R157:R161))</f>
        <v/>
      </c>
      <c r="T158" s="159" t="str">
        <f t="shared" ref="T158:T161" si="88">IF(R158="","",IF(S158=1,"",L158))</f>
        <v/>
      </c>
      <c r="U158" s="54" t="str">
        <f>IF(B157="","",AVERAGE(T157:T161))</f>
        <v/>
      </c>
      <c r="V158" s="54" t="str">
        <f>IF(T158="","",ABS(T158-U158))</f>
        <v/>
      </c>
      <c r="W158" s="160" t="str">
        <f>IF(V158="","",RANK(V158,V157:V161))</f>
        <v/>
      </c>
      <c r="X158" s="161" t="str">
        <f t="shared" ref="X158:X161" si="89">IF(W158="","",IF(W158=1,"",T158))</f>
        <v/>
      </c>
      <c r="Y158" s="55" t="str">
        <f>IF(B157="","",AVERAGE(X157:X161))</f>
        <v/>
      </c>
      <c r="Z158" s="162" t="str">
        <f>IF(B157="","",IF(M157&lt;0.5,M158,"NV"))</f>
        <v/>
      </c>
      <c r="AA158" s="806"/>
      <c r="AB158" s="1506"/>
      <c r="AC158" s="806"/>
      <c r="AD158" s="806"/>
      <c r="AE158" s="847"/>
    </row>
    <row r="159" spans="1:31" x14ac:dyDescent="0.2">
      <c r="A159" s="868"/>
      <c r="B159" s="874"/>
      <c r="C159" s="862"/>
      <c r="D159" s="1415"/>
      <c r="E159" s="862"/>
      <c r="F159" s="862"/>
      <c r="G159" s="16" t="s">
        <v>8</v>
      </c>
      <c r="H159" s="98" t="str">
        <f>IF(I159&lt;&gt;"",H157,"")</f>
        <v/>
      </c>
      <c r="I159" s="210"/>
      <c r="J159" s="211"/>
      <c r="K159" s="231"/>
      <c r="L159" s="171" t="str">
        <f>IF(B157="","",IF(I157="TO","TO",IF(I159+J159+K159=0,"",(I159*60+J159+K159/100)+H159)))</f>
        <v/>
      </c>
      <c r="M159" s="52"/>
      <c r="N159" s="52" t="str">
        <f>IF(L159="","",ABS(L159-M158))</f>
        <v/>
      </c>
      <c r="O159" s="156" t="str">
        <f>IF(N159="","",RANK(N159,N157:N161))</f>
        <v/>
      </c>
      <c r="P159" s="157" t="str">
        <f t="shared" si="87"/>
        <v/>
      </c>
      <c r="Q159" s="53"/>
      <c r="R159" s="53" t="str">
        <f>IF(P159="","",ABS(P159-Q158))</f>
        <v/>
      </c>
      <c r="S159" s="158" t="str">
        <f>IF(R159="","",RANK(R159,R157:R161))</f>
        <v/>
      </c>
      <c r="T159" s="159" t="str">
        <f t="shared" si="88"/>
        <v/>
      </c>
      <c r="U159" s="54"/>
      <c r="V159" s="54" t="str">
        <f>IF(T159="","",ABS(T159-U158))</f>
        <v/>
      </c>
      <c r="W159" s="160" t="str">
        <f>IF(V159="","",RANK(V159,V157:V161))</f>
        <v/>
      </c>
      <c r="X159" s="161" t="str">
        <f t="shared" si="89"/>
        <v/>
      </c>
      <c r="Y159" s="55"/>
      <c r="Z159" s="162" t="str">
        <f>IF(B157="","",IF(M157&lt;0.5,M158,IF(Q157&lt;0.5,Q158,"NV")))</f>
        <v/>
      </c>
      <c r="AA159" s="806"/>
      <c r="AB159" s="1506"/>
      <c r="AC159" s="806"/>
      <c r="AD159" s="806"/>
      <c r="AE159" s="847"/>
    </row>
    <row r="160" spans="1:31" x14ac:dyDescent="0.2">
      <c r="A160" s="868"/>
      <c r="B160" s="874"/>
      <c r="C160" s="862"/>
      <c r="D160" s="1415"/>
      <c r="E160" s="862"/>
      <c r="F160" s="862"/>
      <c r="G160" s="16" t="s">
        <v>5</v>
      </c>
      <c r="H160" s="98" t="str">
        <f>IF(I160&lt;&gt;"",H157,"")</f>
        <v/>
      </c>
      <c r="I160" s="210"/>
      <c r="J160" s="211"/>
      <c r="K160" s="231"/>
      <c r="L160" s="171" t="str">
        <f>IF(B157="","",IF(I157="TO","TO",IF(I160+J160+K160=0,"",(I160*60+J160+K160/100)+H160)))</f>
        <v/>
      </c>
      <c r="M160" s="52"/>
      <c r="N160" s="52" t="str">
        <f>IF(L160="","",ABS(L160-M158))</f>
        <v/>
      </c>
      <c r="O160" s="156" t="str">
        <f>IF(N160="","",RANK(N160,N157:N161))</f>
        <v/>
      </c>
      <c r="P160" s="157" t="str">
        <f t="shared" si="87"/>
        <v/>
      </c>
      <c r="Q160" s="53"/>
      <c r="R160" s="53" t="str">
        <f>IF(P160="","",ABS(P160-Q158))</f>
        <v/>
      </c>
      <c r="S160" s="158" t="str">
        <f>IF(R160="","",RANK(R160,R157:R161))</f>
        <v/>
      </c>
      <c r="T160" s="159" t="str">
        <f t="shared" si="88"/>
        <v/>
      </c>
      <c r="U160" s="54"/>
      <c r="V160" s="54" t="str">
        <f>IF(T160="","",ABS(T160-U158))</f>
        <v/>
      </c>
      <c r="W160" s="160" t="str">
        <f>IF(V160="","",RANK(V160,V157:V161))</f>
        <v/>
      </c>
      <c r="X160" s="161" t="str">
        <f t="shared" si="89"/>
        <v/>
      </c>
      <c r="Y160" s="55"/>
      <c r="Z160" s="162" t="str">
        <f>IF(B157="","",IF(Q157=0,M158,IF(Q157&lt;0.5,Q158,IF(U157&lt;0.5,U158,"NV"))))</f>
        <v/>
      </c>
      <c r="AA160" s="806"/>
      <c r="AB160" s="1506"/>
      <c r="AC160" s="806"/>
      <c r="AD160" s="806"/>
      <c r="AE160" s="847"/>
    </row>
    <row r="161" spans="1:31" ht="16" thickBot="1" x14ac:dyDescent="0.25">
      <c r="A161" s="1539"/>
      <c r="B161" s="1541"/>
      <c r="C161" s="863"/>
      <c r="D161" s="1416"/>
      <c r="E161" s="863"/>
      <c r="F161" s="863"/>
      <c r="G161" s="46" t="s">
        <v>6</v>
      </c>
      <c r="H161" s="172" t="str">
        <f>IF(I161&lt;&gt;"",H157,"")</f>
        <v/>
      </c>
      <c r="I161" s="245"/>
      <c r="J161" s="246"/>
      <c r="K161" s="247"/>
      <c r="L161" s="194" t="str">
        <f>IF(B157="","",IF(I157="TO","TO",IF(I161+J161+K161=0,"",(I161*60+J161+K161/100)+H161)))</f>
        <v/>
      </c>
      <c r="M161" s="56"/>
      <c r="N161" s="56" t="str">
        <f>IF(L161="","",ABS(L161-M158))</f>
        <v/>
      </c>
      <c r="O161" s="164" t="str">
        <f>IF(N161="","",RANK(N161,N157:N161))</f>
        <v/>
      </c>
      <c r="P161" s="165" t="str">
        <f t="shared" si="87"/>
        <v/>
      </c>
      <c r="Q161" s="57"/>
      <c r="R161" s="57" t="str">
        <f>IF(P161="","",ABS(P161-Q158))</f>
        <v/>
      </c>
      <c r="S161" s="166" t="str">
        <f>IF(R161="","",RANK(R161,R157:R161))</f>
        <v/>
      </c>
      <c r="T161" s="167" t="str">
        <f t="shared" si="88"/>
        <v/>
      </c>
      <c r="U161" s="58"/>
      <c r="V161" s="58" t="str">
        <f>IF(T161="","",ABS(T161-U158))</f>
        <v/>
      </c>
      <c r="W161" s="168" t="str">
        <f>IF(V161="","",RANK(V161,V157:V161))</f>
        <v/>
      </c>
      <c r="X161" s="169" t="str">
        <f t="shared" si="89"/>
        <v/>
      </c>
      <c r="Y161" s="59"/>
      <c r="Z161" s="170" t="str">
        <f>IF(B157="","",IF(U157&lt;0.5,TRIMMEAN(L157:L161,0.4),IF(Y157&lt;0.5,Y158,"NV")))</f>
        <v/>
      </c>
      <c r="AA161" s="807"/>
      <c r="AB161" s="1507"/>
      <c r="AC161" s="807"/>
      <c r="AD161" s="807"/>
      <c r="AE161" s="847"/>
    </row>
    <row r="162" spans="1:31" x14ac:dyDescent="0.2">
      <c r="A162" s="1241" t="str">
        <f>IF('Names And Totals'!A39="","",'Names And Totals'!A39)</f>
        <v/>
      </c>
      <c r="B162" s="1537" t="str">
        <f>IF('Names And Totals'!B39="","",'Names And Totals'!B39)</f>
        <v/>
      </c>
      <c r="C162" s="883" t="str">
        <f>IF('Names And Totals'!B39="","",'Names And Totals'!E39)</f>
        <v/>
      </c>
      <c r="D162" s="1431" t="str">
        <f>IF(B162="","",IF(AB162="DQ","DQ",IF(AB162="TO","TO",IF(AB162="NV","NV",IF(AB162="","",RANK(AB162,$AB$12:$AB$507,0))))))</f>
        <v/>
      </c>
      <c r="E162" s="883" t="str">
        <f>IF(AC162="","",IF(AE162="DQ","DQ",IF(AC162="TO","TO",IF(Z162="","",RANK(AC162,$AC$12:$AC$507,0)))))</f>
        <v/>
      </c>
      <c r="F162" s="883" t="str">
        <f>IF(AD162="","",IF(AE162="DQ","DQ",IF(AD162="TO","TO",IF(Z162="","",RANK(AD162,$AD$12:$AD$507,0)))))</f>
        <v/>
      </c>
      <c r="G162" s="18" t="s">
        <v>7</v>
      </c>
      <c r="H162" s="249"/>
      <c r="I162" s="235"/>
      <c r="J162" s="241"/>
      <c r="K162" s="236"/>
      <c r="L162" s="150" t="str">
        <f>IF(B162="","",IF(I162="TO","TO",IF(I162+J162+K162=0,"",(I162*60+J162+K162/100)+H162)))</f>
        <v/>
      </c>
      <c r="M162" s="60" t="str">
        <f>IF(B162="","",MAX(L162:L166)-MIN(L162:L166))</f>
        <v/>
      </c>
      <c r="N162" s="60" t="str">
        <f>IF(L162="","",ABS(L162-M163))</f>
        <v/>
      </c>
      <c r="O162" s="151" t="str">
        <f>IF(N162="","",RANK(N162,N162:N166))</f>
        <v/>
      </c>
      <c r="P162" s="60" t="str">
        <f>IF(L162="","",IF(O162=1,"",L162))</f>
        <v/>
      </c>
      <c r="Q162" s="62" t="str">
        <f>IF(B162="","",MAX(P162:P166)-MIN(P162:P166))</f>
        <v/>
      </c>
      <c r="R162" s="62" t="str">
        <f>IF(P162="","",ABS(P162-Q163))</f>
        <v/>
      </c>
      <c r="S162" s="152" t="str">
        <f>IF(R162="","",RANK(R162,R162:R166))</f>
        <v/>
      </c>
      <c r="T162" s="62" t="str">
        <f>IF(R162="","",IF(S162=1,"",L162))</f>
        <v/>
      </c>
      <c r="U162" s="63" t="str">
        <f>IF(B162="","",MAX(T162:T166)-MIN(T162:T166))</f>
        <v/>
      </c>
      <c r="V162" s="63" t="str">
        <f>IF(T162="","",ABS(T162-U163))</f>
        <v/>
      </c>
      <c r="W162" s="153" t="str">
        <f>IF(V162="","",RANK(V162,V162:V166))</f>
        <v/>
      </c>
      <c r="X162" s="63" t="str">
        <f>IF(W162="","",IF(W162=1,"",T162))</f>
        <v/>
      </c>
      <c r="Y162" s="64" t="str">
        <f>IF(B162="","",MAX(X162:X166)-MIN(X162:X166))</f>
        <v/>
      </c>
      <c r="Z162" s="154" t="str">
        <f>IF(B162="","",L162)</f>
        <v/>
      </c>
      <c r="AA162" s="802" t="str">
        <f>IF(B162="","",IF(AE162="DQ","DQ",IF(L162="TO","TO",IF(L162="","",IF(L163="",Z162,IF(L164="",Z163,IF(L165="",Z164,IF(L166="",Z165,Z166))))))))</f>
        <v/>
      </c>
      <c r="AB162" s="1499" t="str">
        <f>IF(B162="","",IF(AE162="DQ","DQ",IF(AA162="TO","TO",IF(AA162="","",IF(AA162="NV","NV",IF((20-(AA162-$AB$3))&gt;0,(20-(AA162-$AB$3)),0))))))</f>
        <v/>
      </c>
      <c r="AC162" s="802" t="str">
        <f>IF(B162="","",IF(AB162="","",IF(C162="Female","",AB162)))</f>
        <v/>
      </c>
      <c r="AD162" s="802" t="str">
        <f>IF(B162="","",IF(AB162="","",IF(C162="Male","",AB162)))</f>
        <v/>
      </c>
      <c r="AE162" s="1018"/>
    </row>
    <row r="163" spans="1:31" x14ac:dyDescent="0.2">
      <c r="A163" s="871"/>
      <c r="B163" s="865"/>
      <c r="C163" s="884"/>
      <c r="D163" s="859"/>
      <c r="E163" s="884"/>
      <c r="F163" s="884"/>
      <c r="G163" s="13" t="s">
        <v>4</v>
      </c>
      <c r="H163" s="99" t="str">
        <f>IF(I163&lt;&gt;"",H162,"")</f>
        <v/>
      </c>
      <c r="I163" s="208"/>
      <c r="J163" s="209"/>
      <c r="K163" s="227"/>
      <c r="L163" s="155" t="str">
        <f>IF(B162="","",IF(I162="TO","TO",IF(I163+J163+K163=0,"",(I163*60+J163+K163/100)+H163)))</f>
        <v/>
      </c>
      <c r="M163" s="52" t="str">
        <f>IF(B162="","",AVERAGE(L162:L166))</f>
        <v/>
      </c>
      <c r="N163" s="52" t="str">
        <f>IF(L163="","",ABS(L163-M163))</f>
        <v/>
      </c>
      <c r="O163" s="156" t="str">
        <f>IF(N163="","",RANK(N163,N162:N166))</f>
        <v/>
      </c>
      <c r="P163" s="157" t="str">
        <f t="shared" ref="P163:P166" si="90">IF(L163="","",IF(O163=1,"",L163))</f>
        <v/>
      </c>
      <c r="Q163" s="53" t="str">
        <f>IF(B162="","",AVERAGE(P162:P166))</f>
        <v/>
      </c>
      <c r="R163" s="53" t="str">
        <f>IF(P163="","",ABS(P163-Q163))</f>
        <v/>
      </c>
      <c r="S163" s="158" t="str">
        <f>IF(R163="","",RANK(R163,R162:R166))</f>
        <v/>
      </c>
      <c r="T163" s="159" t="str">
        <f t="shared" ref="T163:T166" si="91">IF(R163="","",IF(S163=1,"",L163))</f>
        <v/>
      </c>
      <c r="U163" s="54" t="str">
        <f>IF(B162="","",AVERAGE(T162:T166))</f>
        <v/>
      </c>
      <c r="V163" s="54" t="str">
        <f>IF(T163="","",ABS(T163-U163))</f>
        <v/>
      </c>
      <c r="W163" s="160" t="str">
        <f>IF(V163="","",RANK(V163,V162:V166))</f>
        <v/>
      </c>
      <c r="X163" s="161" t="str">
        <f t="shared" ref="X163:X166" si="92">IF(W163="","",IF(W163=1,"",T163))</f>
        <v/>
      </c>
      <c r="Y163" s="55" t="str">
        <f>IF(B162="","",AVERAGE(X162:X166))</f>
        <v/>
      </c>
      <c r="Z163" s="162" t="str">
        <f>IF(B162="","",IF(M162&lt;0.5,M163,"NV"))</f>
        <v/>
      </c>
      <c r="AA163" s="803"/>
      <c r="AB163" s="1500"/>
      <c r="AC163" s="803"/>
      <c r="AD163" s="803"/>
      <c r="AE163" s="1019"/>
    </row>
    <row r="164" spans="1:31" x14ac:dyDescent="0.2">
      <c r="A164" s="871"/>
      <c r="B164" s="865"/>
      <c r="C164" s="884"/>
      <c r="D164" s="859"/>
      <c r="E164" s="884"/>
      <c r="F164" s="884"/>
      <c r="G164" s="13" t="s">
        <v>8</v>
      </c>
      <c r="H164" s="99" t="str">
        <f>IF(I164&lt;&gt;"",H162,"")</f>
        <v/>
      </c>
      <c r="I164" s="208"/>
      <c r="J164" s="209"/>
      <c r="K164" s="227"/>
      <c r="L164" s="155" t="str">
        <f>IF(B162="","",IF(I162="TO","TO",IF(I164+J164+K164=0,"",(I164*60+J164+K164/100)+H164)))</f>
        <v/>
      </c>
      <c r="M164" s="52"/>
      <c r="N164" s="52" t="str">
        <f>IF(L164="","",ABS(L164-M163))</f>
        <v/>
      </c>
      <c r="O164" s="156" t="str">
        <f>IF(N164="","",RANK(N164,N162:N166))</f>
        <v/>
      </c>
      <c r="P164" s="157" t="str">
        <f t="shared" si="90"/>
        <v/>
      </c>
      <c r="Q164" s="53"/>
      <c r="R164" s="53" t="str">
        <f>IF(P164="","",ABS(P164-Q163))</f>
        <v/>
      </c>
      <c r="S164" s="158" t="str">
        <f>IF(R164="","",RANK(R164,R162:R166))</f>
        <v/>
      </c>
      <c r="T164" s="159" t="str">
        <f t="shared" si="91"/>
        <v/>
      </c>
      <c r="U164" s="54"/>
      <c r="V164" s="54" t="str">
        <f>IF(T164="","",ABS(T164-U163))</f>
        <v/>
      </c>
      <c r="W164" s="160" t="str">
        <f>IF(V164="","",RANK(V164,V162:V166))</f>
        <v/>
      </c>
      <c r="X164" s="161" t="str">
        <f t="shared" si="92"/>
        <v/>
      </c>
      <c r="Y164" s="55"/>
      <c r="Z164" s="162" t="str">
        <f>IF(B162="","",IF(M162&lt;0.5,M163,IF(Q162&lt;0.5,Q163,"NV")))</f>
        <v/>
      </c>
      <c r="AA164" s="803"/>
      <c r="AB164" s="1500"/>
      <c r="AC164" s="803"/>
      <c r="AD164" s="803"/>
      <c r="AE164" s="1019"/>
    </row>
    <row r="165" spans="1:31" x14ac:dyDescent="0.2">
      <c r="A165" s="871"/>
      <c r="B165" s="865"/>
      <c r="C165" s="884"/>
      <c r="D165" s="859"/>
      <c r="E165" s="884"/>
      <c r="F165" s="884"/>
      <c r="G165" s="13" t="s">
        <v>5</v>
      </c>
      <c r="H165" s="99" t="str">
        <f>IF(I165&lt;&gt;"",H162,"")</f>
        <v/>
      </c>
      <c r="I165" s="208"/>
      <c r="J165" s="209"/>
      <c r="K165" s="227"/>
      <c r="L165" s="155" t="str">
        <f>IF(B162="","",IF(I162="TO","TO",IF(I165+J165+K165=0,"",(I165*60+J165+K165/100)+H165)))</f>
        <v/>
      </c>
      <c r="M165" s="52"/>
      <c r="N165" s="52" t="str">
        <f>IF(L165="","",ABS(L165-M163))</f>
        <v/>
      </c>
      <c r="O165" s="156" t="str">
        <f>IF(N165="","",RANK(N165,N162:N166))</f>
        <v/>
      </c>
      <c r="P165" s="157" t="str">
        <f t="shared" si="90"/>
        <v/>
      </c>
      <c r="Q165" s="53"/>
      <c r="R165" s="53" t="str">
        <f>IF(P165="","",ABS(P165-Q163))</f>
        <v/>
      </c>
      <c r="S165" s="158" t="str">
        <f>IF(R165="","",RANK(R165,R162:R166))</f>
        <v/>
      </c>
      <c r="T165" s="159" t="str">
        <f t="shared" si="91"/>
        <v/>
      </c>
      <c r="U165" s="54"/>
      <c r="V165" s="54" t="str">
        <f>IF(T165="","",ABS(T165-U163))</f>
        <v/>
      </c>
      <c r="W165" s="160" t="str">
        <f>IF(V165="","",RANK(V165,V162:V166))</f>
        <v/>
      </c>
      <c r="X165" s="161" t="str">
        <f t="shared" si="92"/>
        <v/>
      </c>
      <c r="Y165" s="55"/>
      <c r="Z165" s="162" t="str">
        <f>IF(B162="","",IF(Q162=0,M163,IF(Q162&lt;0.5,Q163,IF(U162&lt;0.5,U163,"NV"))))</f>
        <v/>
      </c>
      <c r="AA165" s="803"/>
      <c r="AB165" s="1500"/>
      <c r="AC165" s="803"/>
      <c r="AD165" s="803"/>
      <c r="AE165" s="1019"/>
    </row>
    <row r="166" spans="1:31" ht="16" thickBot="1" x14ac:dyDescent="0.25">
      <c r="A166" s="879"/>
      <c r="B166" s="901"/>
      <c r="C166" s="885"/>
      <c r="D166" s="1419"/>
      <c r="E166" s="885"/>
      <c r="F166" s="885"/>
      <c r="G166" s="19" t="s">
        <v>6</v>
      </c>
      <c r="H166" s="100" t="str">
        <f>IF(I166&lt;&gt;"",H162,"")</f>
        <v/>
      </c>
      <c r="I166" s="212"/>
      <c r="J166" s="213"/>
      <c r="K166" s="242"/>
      <c r="L166" s="163" t="str">
        <f>IF(B162="","",IF(I162="TO","TO",IF(I166+J166+K166=0,"",(I166*60+J166+K166/100)+H166)))</f>
        <v/>
      </c>
      <c r="M166" s="56"/>
      <c r="N166" s="56" t="str">
        <f>IF(L166="","",ABS(L166-M163))</f>
        <v/>
      </c>
      <c r="O166" s="164" t="str">
        <f>IF(N166="","",RANK(N166,N162:N166))</f>
        <v/>
      </c>
      <c r="P166" s="165" t="str">
        <f t="shared" si="90"/>
        <v/>
      </c>
      <c r="Q166" s="57"/>
      <c r="R166" s="57" t="str">
        <f>IF(P166="","",ABS(P166-Q163))</f>
        <v/>
      </c>
      <c r="S166" s="166" t="str">
        <f>IF(R166="","",RANK(R166,R162:R166))</f>
        <v/>
      </c>
      <c r="T166" s="167" t="str">
        <f t="shared" si="91"/>
        <v/>
      </c>
      <c r="U166" s="58"/>
      <c r="V166" s="58" t="str">
        <f>IF(T166="","",ABS(T166-U163))</f>
        <v/>
      </c>
      <c r="W166" s="168" t="str">
        <f>IF(V166="","",RANK(V166,V162:V166))</f>
        <v/>
      </c>
      <c r="X166" s="169" t="str">
        <f t="shared" si="92"/>
        <v/>
      </c>
      <c r="Y166" s="59"/>
      <c r="Z166" s="170" t="str">
        <f>IF(B162="","",IF(U162&lt;0.5,TRIMMEAN(L162:L166,0.4),IF(Y162&lt;0.5,Y163,"NV")))</f>
        <v/>
      </c>
      <c r="AA166" s="804"/>
      <c r="AB166" s="1501"/>
      <c r="AC166" s="804"/>
      <c r="AD166" s="804"/>
      <c r="AE166" s="1020"/>
    </row>
    <row r="167" spans="1:31" x14ac:dyDescent="0.2">
      <c r="A167" s="1538" t="str">
        <f>IF('Names And Totals'!A40="","",'Names And Totals'!A40)</f>
        <v/>
      </c>
      <c r="B167" s="1540" t="str">
        <f>IF('Names And Totals'!B40="","",'Names And Totals'!B40)</f>
        <v/>
      </c>
      <c r="C167" s="861" t="str">
        <f>IF('Names And Totals'!B40="","",'Names And Totals'!E40)</f>
        <v/>
      </c>
      <c r="D167" s="1414" t="str">
        <f>IF(B167="","",IF(AB167="DQ","DQ",IF(AB167="TO","TO",IF(AB167="NV","NV",IF(AB167="","",RANK(AB167,$AB$12:$AB$507,0))))))</f>
        <v/>
      </c>
      <c r="E167" s="861" t="str">
        <f>IF(AC167="","",IF(AE167="DQ","DQ",IF(AC167="TO","TO",IF(Z167="","",RANK(AC167,$AC$12:$AC$507,0)))))</f>
        <v/>
      </c>
      <c r="F167" s="861" t="str">
        <f>IF(AD167="","",IF(AE167="DQ","DQ",IF(AD167="TO","TO",IF(Z167="","",RANK(AD167,$AD$12:$AD$507,0)))))</f>
        <v/>
      </c>
      <c r="G167" s="15" t="s">
        <v>7</v>
      </c>
      <c r="H167" s="295"/>
      <c r="I167" s="228"/>
      <c r="J167" s="229"/>
      <c r="K167" s="230"/>
      <c r="L167" s="193" t="str">
        <f>IF(B167="","",IF(I167="TO","TO",IF(I167+J167+K167=0,"",(I167*60+J167+K167/100)+H167)))</f>
        <v/>
      </c>
      <c r="M167" s="60" t="str">
        <f>IF(B167="","",MAX(L167:L171)-MIN(L167:L171))</f>
        <v/>
      </c>
      <c r="N167" s="60" t="str">
        <f>IF(L167="","",ABS(L167-M168))</f>
        <v/>
      </c>
      <c r="O167" s="151" t="str">
        <f>IF(N167="","",RANK(N167,N167:N171))</f>
        <v/>
      </c>
      <c r="P167" s="60" t="str">
        <f>IF(L167="","",IF(O167=1,"",L167))</f>
        <v/>
      </c>
      <c r="Q167" s="62" t="str">
        <f>IF(B167="","",MAX(P167:P171)-MIN(P167:P171))</f>
        <v/>
      </c>
      <c r="R167" s="62" t="str">
        <f>IF(P167="","",ABS(P167-Q168))</f>
        <v/>
      </c>
      <c r="S167" s="152" t="str">
        <f>IF(R167="","",RANK(R167,R167:R171))</f>
        <v/>
      </c>
      <c r="T167" s="62" t="str">
        <f>IF(R167="","",IF(S167=1,"",L167))</f>
        <v/>
      </c>
      <c r="U167" s="63" t="str">
        <f>IF(B167="","",MAX(T167:T171)-MIN(T167:T171))</f>
        <v/>
      </c>
      <c r="V167" s="63" t="str">
        <f>IF(T167="","",ABS(T167-U168))</f>
        <v/>
      </c>
      <c r="W167" s="153" t="str">
        <f>IF(V167="","",RANK(V167,V167:V171))</f>
        <v/>
      </c>
      <c r="X167" s="63" t="str">
        <f>IF(W167="","",IF(W167=1,"",T167))</f>
        <v/>
      </c>
      <c r="Y167" s="64" t="str">
        <f>IF(B167="","",MAX(X167:X171)-MIN(X167:X171))</f>
        <v/>
      </c>
      <c r="Z167" s="154" t="str">
        <f>IF(B167="","",L167)</f>
        <v/>
      </c>
      <c r="AA167" s="805" t="str">
        <f>IF(B167="","",IF(AE167="DQ","DQ",IF(L167="TO","TO",IF(L167="","",IF(L168="",Z167,IF(L169="",Z168,IF(L170="",Z169,IF(L171="",Z170,Z171))))))))</f>
        <v/>
      </c>
      <c r="AB167" s="1505" t="str">
        <f>IF(B167="","",IF(AE167="DQ","DQ",IF(AA167="TO","TO",IF(AA167="","",IF(AA167="NV","NV",IF((20-(AA167-$AB$3))&gt;0,(20-(AA167-$AB$3)),0))))))</f>
        <v/>
      </c>
      <c r="AC167" s="805" t="str">
        <f>IF(B167="","",IF(AB167="","",IF(C167="Female","",AB167)))</f>
        <v/>
      </c>
      <c r="AD167" s="805" t="str">
        <f>IF(B167="","",IF(AB167="","",IF(C167="Male","",AB167)))</f>
        <v/>
      </c>
      <c r="AE167" s="846"/>
    </row>
    <row r="168" spans="1:31" x14ac:dyDescent="0.2">
      <c r="A168" s="868"/>
      <c r="B168" s="874"/>
      <c r="C168" s="862"/>
      <c r="D168" s="1415"/>
      <c r="E168" s="862"/>
      <c r="F168" s="862"/>
      <c r="G168" s="16" t="s">
        <v>4</v>
      </c>
      <c r="H168" s="98" t="str">
        <f>IF(I168&lt;&gt;"",$H$27,"")</f>
        <v/>
      </c>
      <c r="I168" s="210"/>
      <c r="J168" s="211"/>
      <c r="K168" s="231"/>
      <c r="L168" s="171" t="str">
        <f>IF(B167="","",IF(I167="TO","TO",IF(I168+J168+K168=0,"",(I168*60+J168+K168/100)+H168)))</f>
        <v/>
      </c>
      <c r="M168" s="52" t="str">
        <f>IF(B167="","",AVERAGE(L167:L171))</f>
        <v/>
      </c>
      <c r="N168" s="52" t="str">
        <f>IF(L168="","",ABS(L168-M168))</f>
        <v/>
      </c>
      <c r="O168" s="156" t="str">
        <f>IF(N168="","",RANK(N168,N167:N171))</f>
        <v/>
      </c>
      <c r="P168" s="157" t="str">
        <f t="shared" ref="P168:P171" si="93">IF(L168="","",IF(O168=1,"",L168))</f>
        <v/>
      </c>
      <c r="Q168" s="53" t="str">
        <f>IF(B167="","",AVERAGE(P167:P171))</f>
        <v/>
      </c>
      <c r="R168" s="53" t="str">
        <f>IF(P168="","",ABS(P168-Q168))</f>
        <v/>
      </c>
      <c r="S168" s="158" t="str">
        <f>IF(R168="","",RANK(R168,R167:R171))</f>
        <v/>
      </c>
      <c r="T168" s="159" t="str">
        <f t="shared" ref="T168:T171" si="94">IF(R168="","",IF(S168=1,"",L168))</f>
        <v/>
      </c>
      <c r="U168" s="54" t="str">
        <f>IF(B167="","",AVERAGE(T167:T171))</f>
        <v/>
      </c>
      <c r="V168" s="54" t="str">
        <f>IF(T168="","",ABS(T168-U168))</f>
        <v/>
      </c>
      <c r="W168" s="160" t="str">
        <f>IF(V168="","",RANK(V168,V167:V171))</f>
        <v/>
      </c>
      <c r="X168" s="161" t="str">
        <f t="shared" ref="X168:X171" si="95">IF(W168="","",IF(W168=1,"",T168))</f>
        <v/>
      </c>
      <c r="Y168" s="55" t="str">
        <f>IF(B167="","",AVERAGE(X167:X171))</f>
        <v/>
      </c>
      <c r="Z168" s="162" t="str">
        <f>IF(B167="","",IF(M167&lt;0.5,M168,"NV"))</f>
        <v/>
      </c>
      <c r="AA168" s="806"/>
      <c r="AB168" s="1506"/>
      <c r="AC168" s="806"/>
      <c r="AD168" s="806"/>
      <c r="AE168" s="847"/>
    </row>
    <row r="169" spans="1:31" x14ac:dyDescent="0.2">
      <c r="A169" s="868"/>
      <c r="B169" s="874"/>
      <c r="C169" s="862"/>
      <c r="D169" s="1415"/>
      <c r="E169" s="862"/>
      <c r="F169" s="862"/>
      <c r="G169" s="16" t="s">
        <v>8</v>
      </c>
      <c r="H169" s="98" t="str">
        <f>IF(I169&lt;&gt;"",$H$27,"")</f>
        <v/>
      </c>
      <c r="I169" s="210"/>
      <c r="J169" s="211"/>
      <c r="K169" s="231"/>
      <c r="L169" s="171" t="str">
        <f>IF(B167="","",IF(I167="TO","TO",IF(I169+J169+K169=0,"",(I169*60+J169+K169/100)+H169)))</f>
        <v/>
      </c>
      <c r="M169" s="52"/>
      <c r="N169" s="52" t="str">
        <f>IF(L169="","",ABS(L169-M168))</f>
        <v/>
      </c>
      <c r="O169" s="156" t="str">
        <f>IF(N169="","",RANK(N169,N167:N171))</f>
        <v/>
      </c>
      <c r="P169" s="157" t="str">
        <f t="shared" si="93"/>
        <v/>
      </c>
      <c r="Q169" s="53"/>
      <c r="R169" s="53" t="str">
        <f>IF(P169="","",ABS(P169-Q168))</f>
        <v/>
      </c>
      <c r="S169" s="158" t="str">
        <f>IF(R169="","",RANK(R169,R167:R171))</f>
        <v/>
      </c>
      <c r="T169" s="159" t="str">
        <f t="shared" si="94"/>
        <v/>
      </c>
      <c r="U169" s="54"/>
      <c r="V169" s="54" t="str">
        <f>IF(T169="","",ABS(T169-U168))</f>
        <v/>
      </c>
      <c r="W169" s="160" t="str">
        <f>IF(V169="","",RANK(V169,V167:V171))</f>
        <v/>
      </c>
      <c r="X169" s="161" t="str">
        <f t="shared" si="95"/>
        <v/>
      </c>
      <c r="Y169" s="55"/>
      <c r="Z169" s="162" t="str">
        <f>IF(B167="","",IF(M167&lt;0.5,M168,IF(Q167&lt;0.5,Q168,"NV")))</f>
        <v/>
      </c>
      <c r="AA169" s="806"/>
      <c r="AB169" s="1506"/>
      <c r="AC169" s="806"/>
      <c r="AD169" s="806"/>
      <c r="AE169" s="847"/>
    </row>
    <row r="170" spans="1:31" x14ac:dyDescent="0.2">
      <c r="A170" s="868"/>
      <c r="B170" s="874"/>
      <c r="C170" s="862"/>
      <c r="D170" s="1415"/>
      <c r="E170" s="862"/>
      <c r="F170" s="862"/>
      <c r="G170" s="16" t="s">
        <v>5</v>
      </c>
      <c r="H170" s="98" t="str">
        <f>IF(I170&lt;&gt;"",$H$27,"")</f>
        <v/>
      </c>
      <c r="I170" s="210"/>
      <c r="J170" s="211"/>
      <c r="K170" s="231"/>
      <c r="L170" s="171" t="str">
        <f>IF(B167="","",IF(I167="TO","TO",IF(I170+J170+K170=0,"",(I170*60+J170+K170/100)+H170)))</f>
        <v/>
      </c>
      <c r="M170" s="52"/>
      <c r="N170" s="52" t="str">
        <f>IF(L170="","",ABS(L170-M168))</f>
        <v/>
      </c>
      <c r="O170" s="156" t="str">
        <f>IF(N170="","",RANK(N170,N167:N171))</f>
        <v/>
      </c>
      <c r="P170" s="157" t="str">
        <f t="shared" si="93"/>
        <v/>
      </c>
      <c r="Q170" s="53"/>
      <c r="R170" s="53" t="str">
        <f>IF(P170="","",ABS(P170-Q168))</f>
        <v/>
      </c>
      <c r="S170" s="158" t="str">
        <f>IF(R170="","",RANK(R170,R167:R171))</f>
        <v/>
      </c>
      <c r="T170" s="159" t="str">
        <f t="shared" si="94"/>
        <v/>
      </c>
      <c r="U170" s="54"/>
      <c r="V170" s="54" t="str">
        <f>IF(T170="","",ABS(T170-U168))</f>
        <v/>
      </c>
      <c r="W170" s="160" t="str">
        <f>IF(V170="","",RANK(V170,V167:V171))</f>
        <v/>
      </c>
      <c r="X170" s="161" t="str">
        <f t="shared" si="95"/>
        <v/>
      </c>
      <c r="Y170" s="55"/>
      <c r="Z170" s="162" t="str">
        <f>IF(B167="","",IF(Q167=0,M168,IF(Q167&lt;0.5,Q168,IF(U167&lt;0.5,U168,"NV"))))</f>
        <v/>
      </c>
      <c r="AA170" s="806"/>
      <c r="AB170" s="1506"/>
      <c r="AC170" s="806"/>
      <c r="AD170" s="806"/>
      <c r="AE170" s="847"/>
    </row>
    <row r="171" spans="1:31" ht="16" thickBot="1" x14ac:dyDescent="0.25">
      <c r="A171" s="1539"/>
      <c r="B171" s="1541"/>
      <c r="C171" s="863"/>
      <c r="D171" s="1416"/>
      <c r="E171" s="863"/>
      <c r="F171" s="863"/>
      <c r="G171" s="17" t="s">
        <v>6</v>
      </c>
      <c r="H171" s="265" t="str">
        <f>IF(I171&lt;&gt;"",$H$27,"")</f>
        <v/>
      </c>
      <c r="I171" s="251"/>
      <c r="J171" s="239"/>
      <c r="K171" s="250"/>
      <c r="L171" s="194" t="str">
        <f>IF(B167="","",IF(I167="TO","TO",IF(I171+J171+K171=0,"",(I171*60+J171+K171/100)+H171)))</f>
        <v/>
      </c>
      <c r="M171" s="56"/>
      <c r="N171" s="56" t="str">
        <f>IF(L171="","",ABS(L171-M168))</f>
        <v/>
      </c>
      <c r="O171" s="164" t="str">
        <f>IF(N171="","",RANK(N171,N167:N171))</f>
        <v/>
      </c>
      <c r="P171" s="165" t="str">
        <f t="shared" si="93"/>
        <v/>
      </c>
      <c r="Q171" s="57"/>
      <c r="R171" s="57" t="str">
        <f>IF(P171="","",ABS(P171-Q168))</f>
        <v/>
      </c>
      <c r="S171" s="166" t="str">
        <f>IF(R171="","",RANK(R171,R167:R171))</f>
        <v/>
      </c>
      <c r="T171" s="167" t="str">
        <f t="shared" si="94"/>
        <v/>
      </c>
      <c r="U171" s="58"/>
      <c r="V171" s="58" t="str">
        <f>IF(T171="","",ABS(T171-U168))</f>
        <v/>
      </c>
      <c r="W171" s="168" t="str">
        <f>IF(V171="","",RANK(V171,V167:V171))</f>
        <v/>
      </c>
      <c r="X171" s="169" t="str">
        <f t="shared" si="95"/>
        <v/>
      </c>
      <c r="Y171" s="59"/>
      <c r="Z171" s="170" t="str">
        <f>IF(B167="","",IF(U167&lt;0.5,TRIMMEAN(L167:L171,0.4),IF(Y167&lt;0.5,Y168,"NV")))</f>
        <v/>
      </c>
      <c r="AA171" s="807"/>
      <c r="AB171" s="1507"/>
      <c r="AC171" s="807"/>
      <c r="AD171" s="807"/>
      <c r="AE171" s="848"/>
    </row>
    <row r="172" spans="1:31" x14ac:dyDescent="0.2">
      <c r="A172" s="1241" t="str">
        <f>IF('Names And Totals'!A41="","",'Names And Totals'!A41)</f>
        <v/>
      </c>
      <c r="B172" s="1537" t="str">
        <f>IF('Names And Totals'!B41="","",'Names And Totals'!B41)</f>
        <v/>
      </c>
      <c r="C172" s="883" t="str">
        <f>IF('Names And Totals'!B41="","",'Names And Totals'!E41)</f>
        <v/>
      </c>
      <c r="D172" s="858" t="str">
        <f>IF(B172="","",IF(AB172="DQ","DQ",IF(AB172="TO","TO",IF(AB172="NV","NV",IF(AB172="","",RANK(AB172,$AB$12:$AB$507,0))))))</f>
        <v/>
      </c>
      <c r="E172" s="883" t="str">
        <f>IF(AC172="","",IF(AE172="DQ","DQ",IF(AC172="TO","TO",IF(Z172="","",RANK(AC172,$AC$12:$AC$507,0)))))</f>
        <v/>
      </c>
      <c r="F172" s="884" t="str">
        <f>IF(AD172="","",IF(AE172="DQ","DQ",IF(AD172="TO","TO",IF(Z172="","",RANK(AD172,$AD$12:$AD$507,0)))))</f>
        <v/>
      </c>
      <c r="G172" s="375" t="s">
        <v>7</v>
      </c>
      <c r="H172" s="380"/>
      <c r="I172" s="232"/>
      <c r="J172" s="233"/>
      <c r="K172" s="234"/>
      <c r="L172" s="268" t="str">
        <f>IF(B172="","",IF(I172="TO","TO",IF(I172+J172+K172=0,"",(I172*60+J172+K172/100)+H172)))</f>
        <v/>
      </c>
      <c r="M172" s="157" t="str">
        <f>IF(B172="","",MAX(L172:L176)-MIN(L172:L176))</f>
        <v/>
      </c>
      <c r="N172" s="157" t="str">
        <f>IF(L172="","",ABS(L172-M173))</f>
        <v/>
      </c>
      <c r="O172" s="275" t="str">
        <f>IF(N172="","",RANK(N172,N172:N176))</f>
        <v/>
      </c>
      <c r="P172" s="157" t="str">
        <f>IF(L172="","",IF(O172=1,"",L172))</f>
        <v/>
      </c>
      <c r="Q172" s="159" t="str">
        <f>IF(B172="","",MAX(P172:P176)-MIN(P172:P176))</f>
        <v/>
      </c>
      <c r="R172" s="159" t="str">
        <f>IF(P172="","",ABS(P172-Q173))</f>
        <v/>
      </c>
      <c r="S172" s="276" t="str">
        <f>IF(R172="","",RANK(R172,R172:R176))</f>
        <v/>
      </c>
      <c r="T172" s="159" t="str">
        <f>IF(R172="","",IF(S172=1,"",L172))</f>
        <v/>
      </c>
      <c r="U172" s="161" t="str">
        <f>IF(B172="","",MAX(T172:T176)-MIN(T172:T176))</f>
        <v/>
      </c>
      <c r="V172" s="161" t="str">
        <f>IF(T172="","",ABS(T172-U173))</f>
        <v/>
      </c>
      <c r="W172" s="277" t="str">
        <f>IF(V172="","",RANK(V172,V172:V176))</f>
        <v/>
      </c>
      <c r="X172" s="161" t="str">
        <f>IF(W172="","",IF(W172=1,"",T172))</f>
        <v/>
      </c>
      <c r="Y172" s="278" t="str">
        <f>IF(B172="","",MAX(X172:X176)-MIN(X172:X176))</f>
        <v/>
      </c>
      <c r="Z172" s="381" t="str">
        <f>IF(B172="","",L172)</f>
        <v/>
      </c>
      <c r="AA172" s="803" t="str">
        <f>IF(B172="","",IF(AE172="DQ","DQ",IF(L172="TO","TO",IF(L172="","",IF(L173="",Z172,IF(L174="",Z173,IF(L175="",Z174,IF(L176="",Z175,Z176))))))))</f>
        <v/>
      </c>
      <c r="AB172" s="1536" t="str">
        <f>IF(B172="","",IF(AE172="DQ","DQ",IF(AA172="TO","TO",IF(AA172="","",IF(AA172="NV","NV",IF((20-(AA172-$AB$3))&gt;0,(20-(AA172-$AB$3)),0))))))</f>
        <v/>
      </c>
      <c r="AC172" s="803" t="str">
        <f>IF(B172="","",IF(AB172="","",IF(C172="Female","",AB172)))</f>
        <v/>
      </c>
      <c r="AD172" s="803" t="str">
        <f>IF(B172="","",IF(AB172="","",IF(C172="Male","",AB172)))</f>
        <v/>
      </c>
      <c r="AE172" s="1019"/>
    </row>
    <row r="173" spans="1:31" x14ac:dyDescent="0.2">
      <c r="A173" s="871"/>
      <c r="B173" s="865"/>
      <c r="C173" s="884"/>
      <c r="D173" s="859"/>
      <c r="E173" s="884"/>
      <c r="F173" s="884"/>
      <c r="G173" s="13" t="s">
        <v>4</v>
      </c>
      <c r="H173" s="99" t="str">
        <f>IF(I173&lt;&gt;"",H172,"")</f>
        <v/>
      </c>
      <c r="I173" s="208"/>
      <c r="J173" s="209"/>
      <c r="K173" s="227"/>
      <c r="L173" s="155" t="str">
        <f>IF(B172="","",IF(I172="TO","TO",IF(I173+J173+K173=0,"",(I173*60+J173+K173/100)+H173)))</f>
        <v/>
      </c>
      <c r="M173" s="52" t="str">
        <f>IF(B172="","",AVERAGE(L172:L176))</f>
        <v/>
      </c>
      <c r="N173" s="52" t="str">
        <f>IF(L173="","",ABS(L173-M173))</f>
        <v/>
      </c>
      <c r="O173" s="156" t="str">
        <f>IF(N173="","",RANK(N173,N172:N176))</f>
        <v/>
      </c>
      <c r="P173" s="157" t="str">
        <f t="shared" ref="P173:P176" si="96">IF(L173="","",IF(O173=1,"",L173))</f>
        <v/>
      </c>
      <c r="Q173" s="53" t="str">
        <f>IF(B172="","",AVERAGE(P172:P176))</f>
        <v/>
      </c>
      <c r="R173" s="53" t="str">
        <f>IF(P173="","",ABS(P173-Q173))</f>
        <v/>
      </c>
      <c r="S173" s="158" t="str">
        <f>IF(R173="","",RANK(R173,R172:R176))</f>
        <v/>
      </c>
      <c r="T173" s="159" t="str">
        <f t="shared" ref="T173:T176" si="97">IF(R173="","",IF(S173=1,"",L173))</f>
        <v/>
      </c>
      <c r="U173" s="54" t="str">
        <f>IF(B172="","",AVERAGE(T172:T176))</f>
        <v/>
      </c>
      <c r="V173" s="54" t="str">
        <f>IF(T173="","",ABS(T173-U173))</f>
        <v/>
      </c>
      <c r="W173" s="160" t="str">
        <f>IF(V173="","",RANK(V173,V172:V176))</f>
        <v/>
      </c>
      <c r="X173" s="161" t="str">
        <f t="shared" ref="X173:X176" si="98">IF(W173="","",IF(W173=1,"",T173))</f>
        <v/>
      </c>
      <c r="Y173" s="55" t="str">
        <f>IF(B172="","",AVERAGE(X172:X176))</f>
        <v/>
      </c>
      <c r="Z173" s="162" t="str">
        <f>IF(B172="","",IF(M172&lt;0.5,M173,"NV"))</f>
        <v/>
      </c>
      <c r="AA173" s="803"/>
      <c r="AB173" s="1500"/>
      <c r="AC173" s="803"/>
      <c r="AD173" s="803"/>
      <c r="AE173" s="1019"/>
    </row>
    <row r="174" spans="1:31" x14ac:dyDescent="0.2">
      <c r="A174" s="871"/>
      <c r="B174" s="865"/>
      <c r="C174" s="884"/>
      <c r="D174" s="859"/>
      <c r="E174" s="884"/>
      <c r="F174" s="884"/>
      <c r="G174" s="13" t="s">
        <v>8</v>
      </c>
      <c r="H174" s="99" t="str">
        <f>IF(I174&lt;&gt;"",H172,"")</f>
        <v/>
      </c>
      <c r="I174" s="208"/>
      <c r="J174" s="209"/>
      <c r="K174" s="227"/>
      <c r="L174" s="155" t="str">
        <f>IF(B172="","",IF(I172="TO","TO",IF(I174+J174+K174=0,"",(I174*60+J174+K174/100)+H174)))</f>
        <v/>
      </c>
      <c r="M174" s="52"/>
      <c r="N174" s="52" t="str">
        <f>IF(L174="","",ABS(L174-M173))</f>
        <v/>
      </c>
      <c r="O174" s="156" t="str">
        <f>IF(N174="","",RANK(N174,N172:N176))</f>
        <v/>
      </c>
      <c r="P174" s="157" t="str">
        <f t="shared" si="96"/>
        <v/>
      </c>
      <c r="Q174" s="53"/>
      <c r="R174" s="53" t="str">
        <f>IF(P174="","",ABS(P174-Q173))</f>
        <v/>
      </c>
      <c r="S174" s="158" t="str">
        <f>IF(R174="","",RANK(R174,R172:R176))</f>
        <v/>
      </c>
      <c r="T174" s="159" t="str">
        <f t="shared" si="97"/>
        <v/>
      </c>
      <c r="U174" s="54"/>
      <c r="V174" s="54" t="str">
        <f>IF(T174="","",ABS(T174-U173))</f>
        <v/>
      </c>
      <c r="W174" s="160" t="str">
        <f>IF(V174="","",RANK(V174,V172:V176))</f>
        <v/>
      </c>
      <c r="X174" s="161" t="str">
        <f t="shared" si="98"/>
        <v/>
      </c>
      <c r="Y174" s="55"/>
      <c r="Z174" s="162" t="str">
        <f>IF(B172="","",IF(M172&lt;0.5,M173,IF(Q172&lt;0.5,Q173,"NV")))</f>
        <v/>
      </c>
      <c r="AA174" s="803"/>
      <c r="AB174" s="1500"/>
      <c r="AC174" s="803"/>
      <c r="AD174" s="803"/>
      <c r="AE174" s="1019"/>
    </row>
    <row r="175" spans="1:31" x14ac:dyDescent="0.2">
      <c r="A175" s="871"/>
      <c r="B175" s="865"/>
      <c r="C175" s="884"/>
      <c r="D175" s="859"/>
      <c r="E175" s="884"/>
      <c r="F175" s="884"/>
      <c r="G175" s="13" t="s">
        <v>5</v>
      </c>
      <c r="H175" s="99" t="str">
        <f>IF(I175&lt;&gt;"",H172,"")</f>
        <v/>
      </c>
      <c r="I175" s="208"/>
      <c r="J175" s="209"/>
      <c r="K175" s="227"/>
      <c r="L175" s="155" t="str">
        <f>IF(B172="","",IF(I172="TO","TO",IF(I175+J175+K175=0,"",(I175*60+J175+K175/100)+H175)))</f>
        <v/>
      </c>
      <c r="M175" s="52"/>
      <c r="N175" s="52" t="str">
        <f>IF(L175="","",ABS(L175-M173))</f>
        <v/>
      </c>
      <c r="O175" s="156" t="str">
        <f>IF(N175="","",RANK(N175,N172:N176))</f>
        <v/>
      </c>
      <c r="P175" s="157" t="str">
        <f t="shared" si="96"/>
        <v/>
      </c>
      <c r="Q175" s="53"/>
      <c r="R175" s="53" t="str">
        <f>IF(P175="","",ABS(P175-Q173))</f>
        <v/>
      </c>
      <c r="S175" s="158" t="str">
        <f>IF(R175="","",RANK(R175,R172:R176))</f>
        <v/>
      </c>
      <c r="T175" s="159" t="str">
        <f t="shared" si="97"/>
        <v/>
      </c>
      <c r="U175" s="54"/>
      <c r="V175" s="54" t="str">
        <f>IF(T175="","",ABS(T175-U173))</f>
        <v/>
      </c>
      <c r="W175" s="160" t="str">
        <f>IF(V175="","",RANK(V175,V172:V176))</f>
        <v/>
      </c>
      <c r="X175" s="161" t="str">
        <f t="shared" si="98"/>
        <v/>
      </c>
      <c r="Y175" s="55"/>
      <c r="Z175" s="162" t="str">
        <f>IF(B172="","",IF(Q172=0,M173,IF(Q172&lt;0.5,Q173,IF(U172&lt;0.5,U173,"NV"))))</f>
        <v/>
      </c>
      <c r="AA175" s="803"/>
      <c r="AB175" s="1500"/>
      <c r="AC175" s="803"/>
      <c r="AD175" s="803"/>
      <c r="AE175" s="1019"/>
    </row>
    <row r="176" spans="1:31" ht="16" thickBot="1" x14ac:dyDescent="0.25">
      <c r="A176" s="879"/>
      <c r="B176" s="901"/>
      <c r="C176" s="885"/>
      <c r="D176" s="1419"/>
      <c r="E176" s="885"/>
      <c r="F176" s="885"/>
      <c r="G176" s="19" t="s">
        <v>6</v>
      </c>
      <c r="H176" s="100" t="str">
        <f>IF(I176&lt;&gt;"",H172,"")</f>
        <v/>
      </c>
      <c r="I176" s="212"/>
      <c r="J176" s="213"/>
      <c r="K176" s="242"/>
      <c r="L176" s="163" t="str">
        <f>IF(B172="","",IF(I172="TO","TO",IF(I176+J176+K176=0,"",(I176*60+J176+K176/100)+H176)))</f>
        <v/>
      </c>
      <c r="M176" s="56"/>
      <c r="N176" s="56" t="str">
        <f>IF(L176="","",ABS(L176-M173))</f>
        <v/>
      </c>
      <c r="O176" s="164" t="str">
        <f>IF(N176="","",RANK(N176,N172:N176))</f>
        <v/>
      </c>
      <c r="P176" s="165" t="str">
        <f t="shared" si="96"/>
        <v/>
      </c>
      <c r="Q176" s="57"/>
      <c r="R176" s="57" t="str">
        <f>IF(P176="","",ABS(P176-Q173))</f>
        <v/>
      </c>
      <c r="S176" s="166" t="str">
        <f>IF(R176="","",RANK(R176,R172:R176))</f>
        <v/>
      </c>
      <c r="T176" s="167" t="str">
        <f t="shared" si="97"/>
        <v/>
      </c>
      <c r="U176" s="58"/>
      <c r="V176" s="58" t="str">
        <f>IF(T176="","",ABS(T176-U173))</f>
        <v/>
      </c>
      <c r="W176" s="168" t="str">
        <f>IF(V176="","",RANK(V176,V172:V176))</f>
        <v/>
      </c>
      <c r="X176" s="169" t="str">
        <f t="shared" si="98"/>
        <v/>
      </c>
      <c r="Y176" s="59"/>
      <c r="Z176" s="170" t="str">
        <f>IF(B172="","",IF(U172&lt;0.5,TRIMMEAN(L172:L176,0.4),IF(Y172&lt;0.5,Y173,"NV")))</f>
        <v/>
      </c>
      <c r="AA176" s="804"/>
      <c r="AB176" s="1501"/>
      <c r="AC176" s="804"/>
      <c r="AD176" s="804"/>
      <c r="AE176" s="1020"/>
    </row>
    <row r="177" spans="1:31" x14ac:dyDescent="0.2">
      <c r="A177" s="1538" t="str">
        <f>IF('Names And Totals'!A42="","",'Names And Totals'!A42)</f>
        <v/>
      </c>
      <c r="B177" s="1540" t="str">
        <f>IF('Names And Totals'!B42="","",'Names And Totals'!B42)</f>
        <v/>
      </c>
      <c r="C177" s="861" t="str">
        <f>IF('Names And Totals'!B42="","",'Names And Totals'!E42)</f>
        <v/>
      </c>
      <c r="D177" s="1414" t="str">
        <f>IF(B177="","",IF(AB177="DQ","DQ",IF(AB177="TO","TO",IF(AB177="NV","NV",IF(AB177="","",RANK(AB177,$AB$12:$AB$507,0))))))</f>
        <v/>
      </c>
      <c r="E177" s="861" t="str">
        <f>IF(AC177="","",IF(AE177="DQ","DQ",IF(AC177="TO","TO",IF(Z177="","",RANK(AC177,$AC$12:$AC$507,0)))))</f>
        <v/>
      </c>
      <c r="F177" s="861" t="str">
        <f>IF(AD177="","",IF(AE177="DQ","DQ",IF(AD177="TO","TO",IF(Z177="","",RANK(AD177,$AD$12:$AD$507,0)))))</f>
        <v/>
      </c>
      <c r="G177" s="47" t="s">
        <v>7</v>
      </c>
      <c r="H177" s="248"/>
      <c r="I177" s="243"/>
      <c r="J177" s="240"/>
      <c r="K177" s="244"/>
      <c r="L177" s="193" t="str">
        <f>IF(B177="","",IF(I177="TO","TO",IF(I177+J177+K177=0,"",(I177*60+J177+K177/100)+H177)))</f>
        <v/>
      </c>
      <c r="M177" s="60" t="str">
        <f>IF(B177="","",MAX(L177:L181)-MIN(L177:L181))</f>
        <v/>
      </c>
      <c r="N177" s="60" t="str">
        <f>IF(L177="","",ABS(L177-M178))</f>
        <v/>
      </c>
      <c r="O177" s="151" t="str">
        <f>IF(N177="","",RANK(N177,N177:N181))</f>
        <v/>
      </c>
      <c r="P177" s="60" t="str">
        <f>IF(L177="","",IF(O177=1,"",L177))</f>
        <v/>
      </c>
      <c r="Q177" s="62" t="str">
        <f>IF(B177="","",MAX(P177:P181)-MIN(P177:P181))</f>
        <v/>
      </c>
      <c r="R177" s="62" t="str">
        <f>IF(P177="","",ABS(P177-Q178))</f>
        <v/>
      </c>
      <c r="S177" s="152" t="str">
        <f>IF(R177="","",RANK(R177,R177:R181))</f>
        <v/>
      </c>
      <c r="T177" s="62" t="str">
        <f>IF(R177="","",IF(S177=1,"",L177))</f>
        <v/>
      </c>
      <c r="U177" s="63" t="str">
        <f>IF(B177="","",MAX(T177:T181)-MIN(T177:T181))</f>
        <v/>
      </c>
      <c r="V177" s="63" t="str">
        <f>IF(T177="","",ABS(T177-U178))</f>
        <v/>
      </c>
      <c r="W177" s="153" t="str">
        <f>IF(V177="","",RANK(V177,V177:V181))</f>
        <v/>
      </c>
      <c r="X177" s="63" t="str">
        <f>IF(W177="","",IF(W177=1,"",T177))</f>
        <v/>
      </c>
      <c r="Y177" s="64" t="str">
        <f>IF(B177="","",MAX(X177:X181)-MIN(X177:X181))</f>
        <v/>
      </c>
      <c r="Z177" s="154" t="str">
        <f>IF(B177="","",L177)</f>
        <v/>
      </c>
      <c r="AA177" s="805" t="str">
        <f>IF(B177="","",IF(AE177="DQ","DQ",IF(L177="TO","TO",IF(L177="","",IF(L178="",Z177,IF(L179="",Z178,IF(L180="",Z179,IF(L181="",Z180,Z181))))))))</f>
        <v/>
      </c>
      <c r="AB177" s="1505" t="str">
        <f>IF(B177="","",IF(AE177="DQ","DQ",IF(AA177="TO","TO",IF(AA177="","",IF(AA177="NV","NV",IF((20-(AA177-$AB$3))&gt;0,(20-(AA177-$AB$3)),0))))))</f>
        <v/>
      </c>
      <c r="AC177" s="805" t="str">
        <f>IF(B177="","",IF(AB177="","",IF(C177="Female","",AB177)))</f>
        <v/>
      </c>
      <c r="AD177" s="805" t="str">
        <f>IF(B177="","",IF(AB177="","",IF(C177="Male","",AB177)))</f>
        <v/>
      </c>
      <c r="AE177" s="847"/>
    </row>
    <row r="178" spans="1:31" x14ac:dyDescent="0.2">
      <c r="A178" s="868"/>
      <c r="B178" s="874"/>
      <c r="C178" s="862"/>
      <c r="D178" s="1415"/>
      <c r="E178" s="862"/>
      <c r="F178" s="862"/>
      <c r="G178" s="16" t="s">
        <v>4</v>
      </c>
      <c r="H178" s="98" t="str">
        <f>IF(I178&lt;&gt;"",H177,"")</f>
        <v/>
      </c>
      <c r="I178" s="210"/>
      <c r="J178" s="211"/>
      <c r="K178" s="231"/>
      <c r="L178" s="171" t="str">
        <f>IF(B177="","",IF(I177="TO","TO",IF(I178+J178+K178=0,"",(I178*60+J178+K178/100)+H178)))</f>
        <v/>
      </c>
      <c r="M178" s="52" t="str">
        <f>IF(B177="","",AVERAGE(L177:L181))</f>
        <v/>
      </c>
      <c r="N178" s="52" t="str">
        <f>IF(L178="","",ABS(L178-M178))</f>
        <v/>
      </c>
      <c r="O178" s="156" t="str">
        <f>IF(N178="","",RANK(N178,N177:N181))</f>
        <v/>
      </c>
      <c r="P178" s="157" t="str">
        <f t="shared" ref="P178:P181" si="99">IF(L178="","",IF(O178=1,"",L178))</f>
        <v/>
      </c>
      <c r="Q178" s="53" t="str">
        <f>IF(B177="","",AVERAGE(P177:P181))</f>
        <v/>
      </c>
      <c r="R178" s="53" t="str">
        <f>IF(P178="","",ABS(P178-Q178))</f>
        <v/>
      </c>
      <c r="S178" s="158" t="str">
        <f>IF(R178="","",RANK(R178,R177:R181))</f>
        <v/>
      </c>
      <c r="T178" s="159" t="str">
        <f t="shared" ref="T178:T181" si="100">IF(R178="","",IF(S178=1,"",L178))</f>
        <v/>
      </c>
      <c r="U178" s="54" t="str">
        <f>IF(B177="","",AVERAGE(T177:T181))</f>
        <v/>
      </c>
      <c r="V178" s="54" t="str">
        <f>IF(T178="","",ABS(T178-U178))</f>
        <v/>
      </c>
      <c r="W178" s="160" t="str">
        <f>IF(V178="","",RANK(V178,V177:V181))</f>
        <v/>
      </c>
      <c r="X178" s="161" t="str">
        <f t="shared" ref="X178:X181" si="101">IF(W178="","",IF(W178=1,"",T178))</f>
        <v/>
      </c>
      <c r="Y178" s="55" t="str">
        <f>IF(B177="","",AVERAGE(X177:X181))</f>
        <v/>
      </c>
      <c r="Z178" s="162" t="str">
        <f>IF(B177="","",IF(M177&lt;0.5,M178,"NV"))</f>
        <v/>
      </c>
      <c r="AA178" s="806"/>
      <c r="AB178" s="1506"/>
      <c r="AC178" s="806"/>
      <c r="AD178" s="806"/>
      <c r="AE178" s="847"/>
    </row>
    <row r="179" spans="1:31" x14ac:dyDescent="0.2">
      <c r="A179" s="868"/>
      <c r="B179" s="874"/>
      <c r="C179" s="862"/>
      <c r="D179" s="1415"/>
      <c r="E179" s="862"/>
      <c r="F179" s="862"/>
      <c r="G179" s="16" t="s">
        <v>8</v>
      </c>
      <c r="H179" s="98" t="str">
        <f>IF(I179&lt;&gt;"",H177,"")</f>
        <v/>
      </c>
      <c r="I179" s="210"/>
      <c r="J179" s="211"/>
      <c r="K179" s="231"/>
      <c r="L179" s="171" t="str">
        <f>IF(B177="","",IF(I177="TO","TO",IF(I179+J179+K179=0,"",(I179*60+J179+K179/100)+H179)))</f>
        <v/>
      </c>
      <c r="M179" s="52"/>
      <c r="N179" s="52" t="str">
        <f>IF(L179="","",ABS(L179-M178))</f>
        <v/>
      </c>
      <c r="O179" s="156" t="str">
        <f>IF(N179="","",RANK(N179,N177:N181))</f>
        <v/>
      </c>
      <c r="P179" s="157" t="str">
        <f t="shared" si="99"/>
        <v/>
      </c>
      <c r="Q179" s="53"/>
      <c r="R179" s="53" t="str">
        <f>IF(P179="","",ABS(P179-Q178))</f>
        <v/>
      </c>
      <c r="S179" s="158" t="str">
        <f>IF(R179="","",RANK(R179,R177:R181))</f>
        <v/>
      </c>
      <c r="T179" s="159" t="str">
        <f t="shared" si="100"/>
        <v/>
      </c>
      <c r="U179" s="54"/>
      <c r="V179" s="54" t="str">
        <f>IF(T179="","",ABS(T179-U178))</f>
        <v/>
      </c>
      <c r="W179" s="160" t="str">
        <f>IF(V179="","",RANK(V179,V177:V181))</f>
        <v/>
      </c>
      <c r="X179" s="161" t="str">
        <f t="shared" si="101"/>
        <v/>
      </c>
      <c r="Y179" s="55"/>
      <c r="Z179" s="162" t="str">
        <f>IF(B177="","",IF(M177&lt;0.5,M178,IF(Q177&lt;0.5,Q178,"NV")))</f>
        <v/>
      </c>
      <c r="AA179" s="806"/>
      <c r="AB179" s="1506"/>
      <c r="AC179" s="806"/>
      <c r="AD179" s="806"/>
      <c r="AE179" s="847"/>
    </row>
    <row r="180" spans="1:31" x14ac:dyDescent="0.2">
      <c r="A180" s="868"/>
      <c r="B180" s="874"/>
      <c r="C180" s="862"/>
      <c r="D180" s="1415"/>
      <c r="E180" s="862"/>
      <c r="F180" s="862"/>
      <c r="G180" s="16" t="s">
        <v>5</v>
      </c>
      <c r="H180" s="98" t="str">
        <f>IF(I180&lt;&gt;"",H177,"")</f>
        <v/>
      </c>
      <c r="I180" s="210"/>
      <c r="J180" s="211"/>
      <c r="K180" s="231"/>
      <c r="L180" s="171" t="str">
        <f>IF(B177="","",IF(I177="TO","TO",IF(I180+J180+K180=0,"",(I180*60+J180+K180/100)+H180)))</f>
        <v/>
      </c>
      <c r="M180" s="52"/>
      <c r="N180" s="52" t="str">
        <f>IF(L180="","",ABS(L180-M178))</f>
        <v/>
      </c>
      <c r="O180" s="156" t="str">
        <f>IF(N180="","",RANK(N180,N177:N181))</f>
        <v/>
      </c>
      <c r="P180" s="157" t="str">
        <f t="shared" si="99"/>
        <v/>
      </c>
      <c r="Q180" s="53"/>
      <c r="R180" s="53" t="str">
        <f>IF(P180="","",ABS(P180-Q178))</f>
        <v/>
      </c>
      <c r="S180" s="158" t="str">
        <f>IF(R180="","",RANK(R180,R177:R181))</f>
        <v/>
      </c>
      <c r="T180" s="159" t="str">
        <f t="shared" si="100"/>
        <v/>
      </c>
      <c r="U180" s="54"/>
      <c r="V180" s="54" t="str">
        <f>IF(T180="","",ABS(T180-U178))</f>
        <v/>
      </c>
      <c r="W180" s="160" t="str">
        <f>IF(V180="","",RANK(V180,V177:V181))</f>
        <v/>
      </c>
      <c r="X180" s="161" t="str">
        <f t="shared" si="101"/>
        <v/>
      </c>
      <c r="Y180" s="55"/>
      <c r="Z180" s="162" t="str">
        <f>IF(B177="","",IF(Q177=0,M178,IF(Q177&lt;0.5,Q178,IF(U177&lt;0.5,U178,"NV"))))</f>
        <v/>
      </c>
      <c r="AA180" s="806"/>
      <c r="AB180" s="1506"/>
      <c r="AC180" s="806"/>
      <c r="AD180" s="806"/>
      <c r="AE180" s="847"/>
    </row>
    <row r="181" spans="1:31" ht="16" thickBot="1" x14ac:dyDescent="0.25">
      <c r="A181" s="1539"/>
      <c r="B181" s="1541"/>
      <c r="C181" s="863"/>
      <c r="D181" s="1416"/>
      <c r="E181" s="863"/>
      <c r="F181" s="863"/>
      <c r="G181" s="46" t="s">
        <v>6</v>
      </c>
      <c r="H181" s="172" t="str">
        <f>IF(I181&lt;&gt;"",H177,"")</f>
        <v/>
      </c>
      <c r="I181" s="245"/>
      <c r="J181" s="246"/>
      <c r="K181" s="247"/>
      <c r="L181" s="194" t="str">
        <f>IF(B177="","",IF(I177="TO","TO",IF(I181+J181+K181=0,"",(I181*60+J181+K181/100)+H181)))</f>
        <v/>
      </c>
      <c r="M181" s="56"/>
      <c r="N181" s="56" t="str">
        <f>IF(L181="","",ABS(L181-M178))</f>
        <v/>
      </c>
      <c r="O181" s="164" t="str">
        <f>IF(N181="","",RANK(N181,N177:N181))</f>
        <v/>
      </c>
      <c r="P181" s="165" t="str">
        <f t="shared" si="99"/>
        <v/>
      </c>
      <c r="Q181" s="57"/>
      <c r="R181" s="57" t="str">
        <f>IF(P181="","",ABS(P181-Q178))</f>
        <v/>
      </c>
      <c r="S181" s="166" t="str">
        <f>IF(R181="","",RANK(R181,R177:R181))</f>
        <v/>
      </c>
      <c r="T181" s="167" t="str">
        <f t="shared" si="100"/>
        <v/>
      </c>
      <c r="U181" s="58"/>
      <c r="V181" s="58" t="str">
        <f>IF(T181="","",ABS(T181-U178))</f>
        <v/>
      </c>
      <c r="W181" s="168" t="str">
        <f>IF(V181="","",RANK(V181,V177:V181))</f>
        <v/>
      </c>
      <c r="X181" s="169" t="str">
        <f t="shared" si="101"/>
        <v/>
      </c>
      <c r="Y181" s="59"/>
      <c r="Z181" s="170" t="str">
        <f>IF(B177="","",IF(U177&lt;0.5,TRIMMEAN(L177:L181,0.4),IF(Y177&lt;0.5,Y178,"NV")))</f>
        <v/>
      </c>
      <c r="AA181" s="807"/>
      <c r="AB181" s="1507"/>
      <c r="AC181" s="807"/>
      <c r="AD181" s="807"/>
      <c r="AE181" s="847"/>
    </row>
    <row r="182" spans="1:31" x14ac:dyDescent="0.2">
      <c r="A182" s="1241" t="str">
        <f>IF('Names And Totals'!A43="","",'Names And Totals'!A43)</f>
        <v/>
      </c>
      <c r="B182" s="1537" t="str">
        <f>IF('Names And Totals'!B43="","",'Names And Totals'!B43)</f>
        <v/>
      </c>
      <c r="C182" s="883" t="str">
        <f>IF('Names And Totals'!B43="","",'Names And Totals'!E43)</f>
        <v/>
      </c>
      <c r="D182" s="1431" t="str">
        <f>IF(B182="","",IF(AB182="DQ","DQ",IF(AB182="TO","TO",IF(AB182="NV","NV",IF(AB182="","",RANK(AB182,$AB$12:$AB$507,0))))))</f>
        <v/>
      </c>
      <c r="E182" s="883" t="str">
        <f>IF(AC182="","",IF(AE182="DQ","DQ",IF(AC182="TO","TO",IF(Z182="","",RANK(AC182,$AC$12:$AC$507,0)))))</f>
        <v/>
      </c>
      <c r="F182" s="883" t="str">
        <f>IF(AD182="","",IF(AE182="DQ","DQ",IF(AD182="TO","TO",IF(Z182="","",RANK(AD182,$AD$12:$AD$507,0)))))</f>
        <v/>
      </c>
      <c r="G182" s="18" t="s">
        <v>7</v>
      </c>
      <c r="H182" s="249"/>
      <c r="I182" s="235"/>
      <c r="J182" s="241"/>
      <c r="K182" s="236"/>
      <c r="L182" s="150" t="str">
        <f>IF(B182="","",IF(I182="TO","TO",IF(I182+J182+K182=0,"",(I182*60+J182+K182/100)+H182)))</f>
        <v/>
      </c>
      <c r="M182" s="60" t="str">
        <f>IF(B182="","",MAX(L182:L186)-MIN(L182:L186))</f>
        <v/>
      </c>
      <c r="N182" s="60" t="str">
        <f>IF(L182="","",ABS(L182-M183))</f>
        <v/>
      </c>
      <c r="O182" s="151" t="str">
        <f>IF(N182="","",RANK(N182,N182:N186))</f>
        <v/>
      </c>
      <c r="P182" s="60" t="str">
        <f>IF(L182="","",IF(O182=1,"",L182))</f>
        <v/>
      </c>
      <c r="Q182" s="62" t="str">
        <f>IF(B182="","",MAX(P182:P186)-MIN(P182:P186))</f>
        <v/>
      </c>
      <c r="R182" s="62" t="str">
        <f>IF(P182="","",ABS(P182-Q183))</f>
        <v/>
      </c>
      <c r="S182" s="152" t="str">
        <f>IF(R182="","",RANK(R182,R182:R186))</f>
        <v/>
      </c>
      <c r="T182" s="62" t="str">
        <f>IF(R182="","",IF(S182=1,"",L182))</f>
        <v/>
      </c>
      <c r="U182" s="63" t="str">
        <f>IF(B182="","",MAX(T182:T186)-MIN(T182:T186))</f>
        <v/>
      </c>
      <c r="V182" s="63" t="str">
        <f>IF(T182="","",ABS(T182-U183))</f>
        <v/>
      </c>
      <c r="W182" s="153" t="str">
        <f>IF(V182="","",RANK(V182,V182:V186))</f>
        <v/>
      </c>
      <c r="X182" s="63" t="str">
        <f>IF(W182="","",IF(W182=1,"",T182))</f>
        <v/>
      </c>
      <c r="Y182" s="64" t="str">
        <f>IF(B182="","",MAX(X182:X186)-MIN(X182:X186))</f>
        <v/>
      </c>
      <c r="Z182" s="154" t="str">
        <f>IF(B182="","",L182)</f>
        <v/>
      </c>
      <c r="AA182" s="802" t="str">
        <f>IF(B182="","",IF(AE182="DQ","DQ",IF(L182="TO","TO",IF(L182="","",IF(L183="",Z182,IF(L184="",Z183,IF(L185="",Z184,IF(L186="",Z185,Z186))))))))</f>
        <v/>
      </c>
      <c r="AB182" s="1499" t="str">
        <f>IF(B182="","",IF(AE182="DQ","DQ",IF(AA182="TO","TO",IF(AA182="","",IF(AA182="NV","NV",IF((20-(AA182-$AB$3))&gt;0,(20-(AA182-$AB$3)),0))))))</f>
        <v/>
      </c>
      <c r="AC182" s="802" t="str">
        <f>IF(B182="","",IF(AB182="","",IF(C182="Female","",AB182)))</f>
        <v/>
      </c>
      <c r="AD182" s="802" t="str">
        <f>IF(B182="","",IF(AB182="","",IF(C182="Male","",AB182)))</f>
        <v/>
      </c>
      <c r="AE182" s="1018"/>
    </row>
    <row r="183" spans="1:31" x14ac:dyDescent="0.2">
      <c r="A183" s="871"/>
      <c r="B183" s="865"/>
      <c r="C183" s="884"/>
      <c r="D183" s="859"/>
      <c r="E183" s="884"/>
      <c r="F183" s="884"/>
      <c r="G183" s="13" t="s">
        <v>4</v>
      </c>
      <c r="H183" s="99" t="str">
        <f>IF(I183&lt;&gt;"",H182,"")</f>
        <v/>
      </c>
      <c r="I183" s="208"/>
      <c r="J183" s="209"/>
      <c r="K183" s="227"/>
      <c r="L183" s="155" t="str">
        <f>IF(B182="","",IF(I182="TO","TO",IF(I183+J183+K183=0,"",(I183*60+J183+K183/100)+H183)))</f>
        <v/>
      </c>
      <c r="M183" s="52" t="str">
        <f>IF(B182="","",AVERAGE(L182:L186))</f>
        <v/>
      </c>
      <c r="N183" s="52" t="str">
        <f>IF(L183="","",ABS(L183-M183))</f>
        <v/>
      </c>
      <c r="O183" s="156" t="str">
        <f>IF(N183="","",RANK(N183,N182:N186))</f>
        <v/>
      </c>
      <c r="P183" s="157" t="str">
        <f t="shared" ref="P183:P186" si="102">IF(L183="","",IF(O183=1,"",L183))</f>
        <v/>
      </c>
      <c r="Q183" s="53" t="str">
        <f>IF(B182="","",AVERAGE(P182:P186))</f>
        <v/>
      </c>
      <c r="R183" s="53" t="str">
        <f>IF(P183="","",ABS(P183-Q183))</f>
        <v/>
      </c>
      <c r="S183" s="158" t="str">
        <f>IF(R183="","",RANK(R183,R182:R186))</f>
        <v/>
      </c>
      <c r="T183" s="159" t="str">
        <f t="shared" ref="T183:T186" si="103">IF(R183="","",IF(S183=1,"",L183))</f>
        <v/>
      </c>
      <c r="U183" s="54" t="str">
        <f>IF(B182="","",AVERAGE(T182:T186))</f>
        <v/>
      </c>
      <c r="V183" s="54" t="str">
        <f>IF(T183="","",ABS(T183-U183))</f>
        <v/>
      </c>
      <c r="W183" s="160" t="str">
        <f>IF(V183="","",RANK(V183,V182:V186))</f>
        <v/>
      </c>
      <c r="X183" s="161" t="str">
        <f t="shared" ref="X183:X186" si="104">IF(W183="","",IF(W183=1,"",T183))</f>
        <v/>
      </c>
      <c r="Y183" s="55" t="str">
        <f>IF(B182="","",AVERAGE(X182:X186))</f>
        <v/>
      </c>
      <c r="Z183" s="162" t="str">
        <f>IF(B182="","",IF(M182&lt;0.5,M183,"NV"))</f>
        <v/>
      </c>
      <c r="AA183" s="803"/>
      <c r="AB183" s="1500"/>
      <c r="AC183" s="803"/>
      <c r="AD183" s="803"/>
      <c r="AE183" s="1019"/>
    </row>
    <row r="184" spans="1:31" x14ac:dyDescent="0.2">
      <c r="A184" s="871"/>
      <c r="B184" s="865"/>
      <c r="C184" s="884"/>
      <c r="D184" s="859"/>
      <c r="E184" s="884"/>
      <c r="F184" s="884"/>
      <c r="G184" s="13" t="s">
        <v>8</v>
      </c>
      <c r="H184" s="99" t="str">
        <f>IF(I184&lt;&gt;"",H182,"")</f>
        <v/>
      </c>
      <c r="I184" s="208"/>
      <c r="J184" s="209"/>
      <c r="K184" s="227"/>
      <c r="L184" s="155" t="str">
        <f>IF(B182="","",IF(I182="TO","TO",IF(I184+J184+K184=0,"",(I184*60+J184+K184/100)+H184)))</f>
        <v/>
      </c>
      <c r="M184" s="52"/>
      <c r="N184" s="52" t="str">
        <f>IF(L184="","",ABS(L184-M183))</f>
        <v/>
      </c>
      <c r="O184" s="156" t="str">
        <f>IF(N184="","",RANK(N184,N182:N186))</f>
        <v/>
      </c>
      <c r="P184" s="157" t="str">
        <f t="shared" si="102"/>
        <v/>
      </c>
      <c r="Q184" s="53"/>
      <c r="R184" s="53" t="str">
        <f>IF(P184="","",ABS(P184-Q183))</f>
        <v/>
      </c>
      <c r="S184" s="158" t="str">
        <f>IF(R184="","",RANK(R184,R182:R186))</f>
        <v/>
      </c>
      <c r="T184" s="159" t="str">
        <f t="shared" si="103"/>
        <v/>
      </c>
      <c r="U184" s="54"/>
      <c r="V184" s="54" t="str">
        <f>IF(T184="","",ABS(T184-U183))</f>
        <v/>
      </c>
      <c r="W184" s="160" t="str">
        <f>IF(V184="","",RANK(V184,V182:V186))</f>
        <v/>
      </c>
      <c r="X184" s="161" t="str">
        <f t="shared" si="104"/>
        <v/>
      </c>
      <c r="Y184" s="55"/>
      <c r="Z184" s="162" t="str">
        <f>IF(B182="","",IF(M182&lt;0.5,M183,IF(Q182&lt;0.5,Q183,"NV")))</f>
        <v/>
      </c>
      <c r="AA184" s="803"/>
      <c r="AB184" s="1500"/>
      <c r="AC184" s="803"/>
      <c r="AD184" s="803"/>
      <c r="AE184" s="1019"/>
    </row>
    <row r="185" spans="1:31" x14ac:dyDescent="0.2">
      <c r="A185" s="871"/>
      <c r="B185" s="865"/>
      <c r="C185" s="884"/>
      <c r="D185" s="859"/>
      <c r="E185" s="884"/>
      <c r="F185" s="884"/>
      <c r="G185" s="13" t="s">
        <v>5</v>
      </c>
      <c r="H185" s="99" t="str">
        <f>IF(I185&lt;&gt;"",H182,"")</f>
        <v/>
      </c>
      <c r="I185" s="208"/>
      <c r="J185" s="209"/>
      <c r="K185" s="227"/>
      <c r="L185" s="155" t="str">
        <f>IF(B182="","",IF(I182="TO","TO",IF(I185+J185+K185=0,"",(I185*60+J185+K185/100)+H185)))</f>
        <v/>
      </c>
      <c r="M185" s="52"/>
      <c r="N185" s="52" t="str">
        <f>IF(L185="","",ABS(L185-M183))</f>
        <v/>
      </c>
      <c r="O185" s="156" t="str">
        <f>IF(N185="","",RANK(N185,N182:N186))</f>
        <v/>
      </c>
      <c r="P185" s="157" t="str">
        <f t="shared" si="102"/>
        <v/>
      </c>
      <c r="Q185" s="53"/>
      <c r="R185" s="53" t="str">
        <f>IF(P185="","",ABS(P185-Q183))</f>
        <v/>
      </c>
      <c r="S185" s="158" t="str">
        <f>IF(R185="","",RANK(R185,R182:R186))</f>
        <v/>
      </c>
      <c r="T185" s="159" t="str">
        <f t="shared" si="103"/>
        <v/>
      </c>
      <c r="U185" s="54"/>
      <c r="V185" s="54" t="str">
        <f>IF(T185="","",ABS(T185-U183))</f>
        <v/>
      </c>
      <c r="W185" s="160" t="str">
        <f>IF(V185="","",RANK(V185,V182:V186))</f>
        <v/>
      </c>
      <c r="X185" s="161" t="str">
        <f t="shared" si="104"/>
        <v/>
      </c>
      <c r="Y185" s="55"/>
      <c r="Z185" s="162" t="str">
        <f>IF(B182="","",IF(Q182=0,M183,IF(Q182&lt;0.5,Q183,IF(U182&lt;0.5,U183,"NV"))))</f>
        <v/>
      </c>
      <c r="AA185" s="803"/>
      <c r="AB185" s="1500"/>
      <c r="AC185" s="803"/>
      <c r="AD185" s="803"/>
      <c r="AE185" s="1019"/>
    </row>
    <row r="186" spans="1:31" ht="16" thickBot="1" x14ac:dyDescent="0.25">
      <c r="A186" s="879"/>
      <c r="B186" s="901"/>
      <c r="C186" s="885"/>
      <c r="D186" s="1419"/>
      <c r="E186" s="885"/>
      <c r="F186" s="885"/>
      <c r="G186" s="19" t="s">
        <v>6</v>
      </c>
      <c r="H186" s="100" t="str">
        <f>IF(I186&lt;&gt;"",H182,"")</f>
        <v/>
      </c>
      <c r="I186" s="212"/>
      <c r="J186" s="213"/>
      <c r="K186" s="242"/>
      <c r="L186" s="163" t="str">
        <f>IF(B182="","",IF(I182="TO","TO",IF(I186+J186+K186=0,"",(I186*60+J186+K186/100)+H186)))</f>
        <v/>
      </c>
      <c r="M186" s="56"/>
      <c r="N186" s="56" t="str">
        <f>IF(L186="","",ABS(L186-M183))</f>
        <v/>
      </c>
      <c r="O186" s="164" t="str">
        <f>IF(N186="","",RANK(N186,N182:N186))</f>
        <v/>
      </c>
      <c r="P186" s="165" t="str">
        <f t="shared" si="102"/>
        <v/>
      </c>
      <c r="Q186" s="57"/>
      <c r="R186" s="57" t="str">
        <f>IF(P186="","",ABS(P186-Q183))</f>
        <v/>
      </c>
      <c r="S186" s="166" t="str">
        <f>IF(R186="","",RANK(R186,R182:R186))</f>
        <v/>
      </c>
      <c r="T186" s="167" t="str">
        <f t="shared" si="103"/>
        <v/>
      </c>
      <c r="U186" s="58"/>
      <c r="V186" s="58" t="str">
        <f>IF(T186="","",ABS(T186-U183))</f>
        <v/>
      </c>
      <c r="W186" s="168" t="str">
        <f>IF(V186="","",RANK(V186,V182:V186))</f>
        <v/>
      </c>
      <c r="X186" s="169" t="str">
        <f t="shared" si="104"/>
        <v/>
      </c>
      <c r="Y186" s="59"/>
      <c r="Z186" s="170" t="str">
        <f>IF(B182="","",IF(U182&lt;0.5,TRIMMEAN(L182:L186,0.4),IF(Y182&lt;0.5,Y183,"NV")))</f>
        <v/>
      </c>
      <c r="AA186" s="804"/>
      <c r="AB186" s="1501"/>
      <c r="AC186" s="804"/>
      <c r="AD186" s="804"/>
      <c r="AE186" s="1020"/>
    </row>
    <row r="187" spans="1:31" x14ac:dyDescent="0.2">
      <c r="A187" s="1538" t="str">
        <f>IF('Names And Totals'!A44="","",'Names And Totals'!A44)</f>
        <v/>
      </c>
      <c r="B187" s="1540" t="str">
        <f>IF('Names And Totals'!B44="","",'Names And Totals'!B44)</f>
        <v/>
      </c>
      <c r="C187" s="861" t="str">
        <f>IF('Names And Totals'!B44="","",'Names And Totals'!E44)</f>
        <v/>
      </c>
      <c r="D187" s="1414" t="str">
        <f>IF(B187="","",IF(AB187="DQ","DQ",IF(AB187="TO","TO",IF(AB187="NV","NV",IF(AB187="","",RANK(AB187,$AB$12:$AB$507,0))))))</f>
        <v/>
      </c>
      <c r="E187" s="861" t="str">
        <f>IF(AC187="","",IF(AE187="DQ","DQ",IF(AC187="TO","TO",IF(Z187="","",RANK(AC187,$AC$12:$AC$507,0)))))</f>
        <v/>
      </c>
      <c r="F187" s="861" t="str">
        <f>IF(AD187="","",IF(AE187="DQ","DQ",IF(AD187="TO","TO",IF(Z187="","",RANK(AD187,$AD$12:$AD$507,0)))))</f>
        <v/>
      </c>
      <c r="G187" s="15" t="s">
        <v>7</v>
      </c>
      <c r="H187" s="295"/>
      <c r="I187" s="228"/>
      <c r="J187" s="229"/>
      <c r="K187" s="230"/>
      <c r="L187" s="193" t="str">
        <f>IF(B187="","",IF(I187="TO","TO",IF(I187+J187+K187=0,"",(I187*60+J187+K187/100)+H187)))</f>
        <v/>
      </c>
      <c r="M187" s="60" t="str">
        <f>IF(B187="","",MAX(L187:L191)-MIN(L187:L191))</f>
        <v/>
      </c>
      <c r="N187" s="60" t="str">
        <f>IF(L187="","",ABS(L187-M188))</f>
        <v/>
      </c>
      <c r="O187" s="151" t="str">
        <f>IF(N187="","",RANK(N187,N187:N191))</f>
        <v/>
      </c>
      <c r="P187" s="60" t="str">
        <f>IF(L187="","",IF(O187=1,"",L187))</f>
        <v/>
      </c>
      <c r="Q187" s="62" t="str">
        <f>IF(B187="","",MAX(P187:P191)-MIN(P187:P191))</f>
        <v/>
      </c>
      <c r="R187" s="62" t="str">
        <f>IF(P187="","",ABS(P187-Q188))</f>
        <v/>
      </c>
      <c r="S187" s="152" t="str">
        <f>IF(R187="","",RANK(R187,R187:R191))</f>
        <v/>
      </c>
      <c r="T187" s="62" t="str">
        <f>IF(R187="","",IF(S187=1,"",L187))</f>
        <v/>
      </c>
      <c r="U187" s="63" t="str">
        <f>IF(B187="","",MAX(T187:T191)-MIN(T187:T191))</f>
        <v/>
      </c>
      <c r="V187" s="63" t="str">
        <f>IF(T187="","",ABS(T187-U188))</f>
        <v/>
      </c>
      <c r="W187" s="153" t="str">
        <f>IF(V187="","",RANK(V187,V187:V191))</f>
        <v/>
      </c>
      <c r="X187" s="63" t="str">
        <f>IF(W187="","",IF(W187=1,"",T187))</f>
        <v/>
      </c>
      <c r="Y187" s="64" t="str">
        <f>IF(B187="","",MAX(X187:X191)-MIN(X187:X191))</f>
        <v/>
      </c>
      <c r="Z187" s="154" t="str">
        <f>IF(B187="","",L187)</f>
        <v/>
      </c>
      <c r="AA187" s="805" t="str">
        <f>IF(B187="","",IF(AE187="DQ","DQ",IF(L187="TO","TO",IF(L187="","",IF(L188="",Z187,IF(L189="",Z188,IF(L190="",Z189,IF(L191="",Z190,Z191))))))))</f>
        <v/>
      </c>
      <c r="AB187" s="1505" t="str">
        <f>IF(B187="","",IF(AE187="DQ","DQ",IF(AA187="TO","TO",IF(AA187="","",IF(AA187="NV","NV",IF((20-(AA187-$AB$3))&gt;0,(20-(AA187-$AB$3)),0))))))</f>
        <v/>
      </c>
      <c r="AC187" s="805" t="str">
        <f>IF(B187="","",IF(AB187="","",IF(C187="Female","",AB187)))</f>
        <v/>
      </c>
      <c r="AD187" s="805" t="str">
        <f>IF(B187="","",IF(AB187="","",IF(C187="Male","",AB187)))</f>
        <v/>
      </c>
      <c r="AE187" s="846"/>
    </row>
    <row r="188" spans="1:31" x14ac:dyDescent="0.2">
      <c r="A188" s="868"/>
      <c r="B188" s="874"/>
      <c r="C188" s="862"/>
      <c r="D188" s="1415"/>
      <c r="E188" s="862"/>
      <c r="F188" s="862"/>
      <c r="G188" s="16" t="s">
        <v>4</v>
      </c>
      <c r="H188" s="98" t="str">
        <f>IF(I188&lt;&gt;"",$H$27,"")</f>
        <v/>
      </c>
      <c r="I188" s="210"/>
      <c r="J188" s="211"/>
      <c r="K188" s="231"/>
      <c r="L188" s="171" t="str">
        <f>IF(B187="","",IF(I187="TO","TO",IF(I188+J188+K188=0,"",(I188*60+J188+K188/100)+H188)))</f>
        <v/>
      </c>
      <c r="M188" s="52" t="str">
        <f>IF(B187="","",AVERAGE(L187:L191))</f>
        <v/>
      </c>
      <c r="N188" s="52" t="str">
        <f>IF(L188="","",ABS(L188-M188))</f>
        <v/>
      </c>
      <c r="O188" s="156" t="str">
        <f>IF(N188="","",RANK(N188,N187:N191))</f>
        <v/>
      </c>
      <c r="P188" s="157" t="str">
        <f t="shared" ref="P188:P191" si="105">IF(L188="","",IF(O188=1,"",L188))</f>
        <v/>
      </c>
      <c r="Q188" s="53" t="str">
        <f>IF(B187="","",AVERAGE(P187:P191))</f>
        <v/>
      </c>
      <c r="R188" s="53" t="str">
        <f>IF(P188="","",ABS(P188-Q188))</f>
        <v/>
      </c>
      <c r="S188" s="158" t="str">
        <f>IF(R188="","",RANK(R188,R187:R191))</f>
        <v/>
      </c>
      <c r="T188" s="159" t="str">
        <f t="shared" ref="T188:T191" si="106">IF(R188="","",IF(S188=1,"",L188))</f>
        <v/>
      </c>
      <c r="U188" s="54" t="str">
        <f>IF(B187="","",AVERAGE(T187:T191))</f>
        <v/>
      </c>
      <c r="V188" s="54" t="str">
        <f>IF(T188="","",ABS(T188-U188))</f>
        <v/>
      </c>
      <c r="W188" s="160" t="str">
        <f>IF(V188="","",RANK(V188,V187:V191))</f>
        <v/>
      </c>
      <c r="X188" s="161" t="str">
        <f t="shared" ref="X188:X191" si="107">IF(W188="","",IF(W188=1,"",T188))</f>
        <v/>
      </c>
      <c r="Y188" s="55" t="str">
        <f>IF(B187="","",AVERAGE(X187:X191))</f>
        <v/>
      </c>
      <c r="Z188" s="162" t="str">
        <f>IF(B187="","",IF(M187&lt;0.5,M188,"NV"))</f>
        <v/>
      </c>
      <c r="AA188" s="806"/>
      <c r="AB188" s="1506"/>
      <c r="AC188" s="806"/>
      <c r="AD188" s="806"/>
      <c r="AE188" s="847"/>
    </row>
    <row r="189" spans="1:31" x14ac:dyDescent="0.2">
      <c r="A189" s="868"/>
      <c r="B189" s="874"/>
      <c r="C189" s="862"/>
      <c r="D189" s="1415"/>
      <c r="E189" s="862"/>
      <c r="F189" s="862"/>
      <c r="G189" s="16" t="s">
        <v>8</v>
      </c>
      <c r="H189" s="98" t="str">
        <f>IF(I189&lt;&gt;"",$H$27,"")</f>
        <v/>
      </c>
      <c r="I189" s="210"/>
      <c r="J189" s="211"/>
      <c r="K189" s="231"/>
      <c r="L189" s="171" t="str">
        <f>IF(B187="","",IF(I187="TO","TO",IF(I189+J189+K189=0,"",(I189*60+J189+K189/100)+H189)))</f>
        <v/>
      </c>
      <c r="M189" s="52"/>
      <c r="N189" s="52" t="str">
        <f>IF(L189="","",ABS(L189-M188))</f>
        <v/>
      </c>
      <c r="O189" s="156" t="str">
        <f>IF(N189="","",RANK(N189,N187:N191))</f>
        <v/>
      </c>
      <c r="P189" s="157" t="str">
        <f t="shared" si="105"/>
        <v/>
      </c>
      <c r="Q189" s="53"/>
      <c r="R189" s="53" t="str">
        <f>IF(P189="","",ABS(P189-Q188))</f>
        <v/>
      </c>
      <c r="S189" s="158" t="str">
        <f>IF(R189="","",RANK(R189,R187:R191))</f>
        <v/>
      </c>
      <c r="T189" s="159" t="str">
        <f t="shared" si="106"/>
        <v/>
      </c>
      <c r="U189" s="54"/>
      <c r="V189" s="54" t="str">
        <f>IF(T189="","",ABS(T189-U188))</f>
        <v/>
      </c>
      <c r="W189" s="160" t="str">
        <f>IF(V189="","",RANK(V189,V187:V191))</f>
        <v/>
      </c>
      <c r="X189" s="161" t="str">
        <f t="shared" si="107"/>
        <v/>
      </c>
      <c r="Y189" s="55"/>
      <c r="Z189" s="162" t="str">
        <f>IF(B187="","",IF(M187&lt;0.5,M188,IF(Q187&lt;0.5,Q188,"NV")))</f>
        <v/>
      </c>
      <c r="AA189" s="806"/>
      <c r="AB189" s="1506"/>
      <c r="AC189" s="806"/>
      <c r="AD189" s="806"/>
      <c r="AE189" s="847"/>
    </row>
    <row r="190" spans="1:31" x14ac:dyDescent="0.2">
      <c r="A190" s="868"/>
      <c r="B190" s="874"/>
      <c r="C190" s="862"/>
      <c r="D190" s="1415"/>
      <c r="E190" s="862"/>
      <c r="F190" s="862"/>
      <c r="G190" s="16" t="s">
        <v>5</v>
      </c>
      <c r="H190" s="98" t="str">
        <f>IF(I190&lt;&gt;"",$H$27,"")</f>
        <v/>
      </c>
      <c r="I190" s="210"/>
      <c r="J190" s="211"/>
      <c r="K190" s="231"/>
      <c r="L190" s="171" t="str">
        <f>IF(B187="","",IF(I187="TO","TO",IF(I190+J190+K190=0,"",(I190*60+J190+K190/100)+H190)))</f>
        <v/>
      </c>
      <c r="M190" s="52"/>
      <c r="N190" s="52" t="str">
        <f>IF(L190="","",ABS(L190-M188))</f>
        <v/>
      </c>
      <c r="O190" s="156" t="str">
        <f>IF(N190="","",RANK(N190,N187:N191))</f>
        <v/>
      </c>
      <c r="P190" s="157" t="str">
        <f t="shared" si="105"/>
        <v/>
      </c>
      <c r="Q190" s="53"/>
      <c r="R190" s="53" t="str">
        <f>IF(P190="","",ABS(P190-Q188))</f>
        <v/>
      </c>
      <c r="S190" s="158" t="str">
        <f>IF(R190="","",RANK(R190,R187:R191))</f>
        <v/>
      </c>
      <c r="T190" s="159" t="str">
        <f t="shared" si="106"/>
        <v/>
      </c>
      <c r="U190" s="54"/>
      <c r="V190" s="54" t="str">
        <f>IF(T190="","",ABS(T190-U188))</f>
        <v/>
      </c>
      <c r="W190" s="160" t="str">
        <f>IF(V190="","",RANK(V190,V187:V191))</f>
        <v/>
      </c>
      <c r="X190" s="161" t="str">
        <f t="shared" si="107"/>
        <v/>
      </c>
      <c r="Y190" s="55"/>
      <c r="Z190" s="162" t="str">
        <f>IF(B187="","",IF(Q187=0,M188,IF(Q187&lt;0.5,Q188,IF(U187&lt;0.5,U188,"NV"))))</f>
        <v/>
      </c>
      <c r="AA190" s="806"/>
      <c r="AB190" s="1506"/>
      <c r="AC190" s="806"/>
      <c r="AD190" s="806"/>
      <c r="AE190" s="847"/>
    </row>
    <row r="191" spans="1:31" ht="16" thickBot="1" x14ac:dyDescent="0.25">
      <c r="A191" s="1539"/>
      <c r="B191" s="1541"/>
      <c r="C191" s="863"/>
      <c r="D191" s="1416"/>
      <c r="E191" s="863"/>
      <c r="F191" s="863"/>
      <c r="G191" s="17" t="s">
        <v>6</v>
      </c>
      <c r="H191" s="265" t="str">
        <f>IF(I191&lt;&gt;"",$H$27,"")</f>
        <v/>
      </c>
      <c r="I191" s="251"/>
      <c r="J191" s="239"/>
      <c r="K191" s="250"/>
      <c r="L191" s="194" t="str">
        <f>IF(B187="","",IF(I187="TO","TO",IF(I191+J191+K191=0,"",(I191*60+J191+K191/100)+H191)))</f>
        <v/>
      </c>
      <c r="M191" s="56"/>
      <c r="N191" s="56" t="str">
        <f>IF(L191="","",ABS(L191-M188))</f>
        <v/>
      </c>
      <c r="O191" s="164" t="str">
        <f>IF(N191="","",RANK(N191,N187:N191))</f>
        <v/>
      </c>
      <c r="P191" s="165" t="str">
        <f t="shared" si="105"/>
        <v/>
      </c>
      <c r="Q191" s="57"/>
      <c r="R191" s="57" t="str">
        <f>IF(P191="","",ABS(P191-Q188))</f>
        <v/>
      </c>
      <c r="S191" s="166" t="str">
        <f>IF(R191="","",RANK(R191,R187:R191))</f>
        <v/>
      </c>
      <c r="T191" s="167" t="str">
        <f t="shared" si="106"/>
        <v/>
      </c>
      <c r="U191" s="58"/>
      <c r="V191" s="58" t="str">
        <f>IF(T191="","",ABS(T191-U188))</f>
        <v/>
      </c>
      <c r="W191" s="168" t="str">
        <f>IF(V191="","",RANK(V191,V187:V191))</f>
        <v/>
      </c>
      <c r="X191" s="169" t="str">
        <f t="shared" si="107"/>
        <v/>
      </c>
      <c r="Y191" s="59"/>
      <c r="Z191" s="170" t="str">
        <f>IF(B187="","",IF(U187&lt;0.5,TRIMMEAN(L187:L191,0.4),IF(Y187&lt;0.5,Y188,"NV")))</f>
        <v/>
      </c>
      <c r="AA191" s="807"/>
      <c r="AB191" s="1507"/>
      <c r="AC191" s="807"/>
      <c r="AD191" s="807"/>
      <c r="AE191" s="848"/>
    </row>
    <row r="192" spans="1:31" x14ac:dyDescent="0.2">
      <c r="A192" s="1241" t="str">
        <f>IF('Names And Totals'!A45="","",'Names And Totals'!A45)</f>
        <v/>
      </c>
      <c r="B192" s="1537" t="str">
        <f>IF('Names And Totals'!B45="","",'Names And Totals'!B45)</f>
        <v/>
      </c>
      <c r="C192" s="883" t="str">
        <f>IF('Names And Totals'!B45="","",'Names And Totals'!E45)</f>
        <v/>
      </c>
      <c r="D192" s="858" t="str">
        <f>IF(B192="","",IF(AB192="DQ","DQ",IF(AB192="TO","TO",IF(AB192="NV","NV",IF(AB192="","",RANK(AB192,$AB$12:$AB$507,0))))))</f>
        <v/>
      </c>
      <c r="E192" s="883" t="str">
        <f>IF(AC192="","",IF(AE192="DQ","DQ",IF(AC192="TO","TO",IF(Z192="","",RANK(AC192,$AC$12:$AC$507,0)))))</f>
        <v/>
      </c>
      <c r="F192" s="884" t="str">
        <f>IF(AD192="","",IF(AE192="DQ","DQ",IF(AD192="TO","TO",IF(Z192="","",RANK(AD192,$AD$12:$AD$507,0)))))</f>
        <v/>
      </c>
      <c r="G192" s="375" t="s">
        <v>7</v>
      </c>
      <c r="H192" s="380"/>
      <c r="I192" s="232"/>
      <c r="J192" s="233"/>
      <c r="K192" s="234"/>
      <c r="L192" s="268" t="str">
        <f>IF(B192="","",IF(I192="TO","TO",IF(I192+J192+K192=0,"",(I192*60+J192+K192/100)+H192)))</f>
        <v/>
      </c>
      <c r="M192" s="157" t="str">
        <f>IF(B192="","",MAX(L192:L196)-MIN(L192:L196))</f>
        <v/>
      </c>
      <c r="N192" s="157" t="str">
        <f>IF(L192="","",ABS(L192-M193))</f>
        <v/>
      </c>
      <c r="O192" s="275" t="str">
        <f>IF(N192="","",RANK(N192,N192:N196))</f>
        <v/>
      </c>
      <c r="P192" s="157" t="str">
        <f>IF(L192="","",IF(O192=1,"",L192))</f>
        <v/>
      </c>
      <c r="Q192" s="159" t="str">
        <f>IF(B192="","",MAX(P192:P196)-MIN(P192:P196))</f>
        <v/>
      </c>
      <c r="R192" s="159" t="str">
        <f>IF(P192="","",ABS(P192-Q193))</f>
        <v/>
      </c>
      <c r="S192" s="276" t="str">
        <f>IF(R192="","",RANK(R192,R192:R196))</f>
        <v/>
      </c>
      <c r="T192" s="159" t="str">
        <f>IF(R192="","",IF(S192=1,"",L192))</f>
        <v/>
      </c>
      <c r="U192" s="161" t="str">
        <f>IF(B192="","",MAX(T192:T196)-MIN(T192:T196))</f>
        <v/>
      </c>
      <c r="V192" s="161" t="str">
        <f>IF(T192="","",ABS(T192-U193))</f>
        <v/>
      </c>
      <c r="W192" s="277" t="str">
        <f>IF(V192="","",RANK(V192,V192:V196))</f>
        <v/>
      </c>
      <c r="X192" s="161" t="str">
        <f>IF(W192="","",IF(W192=1,"",T192))</f>
        <v/>
      </c>
      <c r="Y192" s="278" t="str">
        <f>IF(B192="","",MAX(X192:X196)-MIN(X192:X196))</f>
        <v/>
      </c>
      <c r="Z192" s="381" t="str">
        <f>IF(B192="","",L192)</f>
        <v/>
      </c>
      <c r="AA192" s="803" t="str">
        <f>IF(B192="","",IF(AE192="DQ","DQ",IF(L192="TO","TO",IF(L192="","",IF(L193="",Z192,IF(L194="",Z193,IF(L195="",Z194,IF(L196="",Z195,Z196))))))))</f>
        <v/>
      </c>
      <c r="AB192" s="1536" t="str">
        <f>IF(B192="","",IF(AE192="DQ","DQ",IF(AA192="TO","TO",IF(AA192="","",IF(AA192="NV","NV",IF((20-(AA192-$AB$3))&gt;0,(20-(AA192-$AB$3)),0))))))</f>
        <v/>
      </c>
      <c r="AC192" s="803" t="str">
        <f>IF(B192="","",IF(AB192="","",IF(C192="Female","",AB192)))</f>
        <v/>
      </c>
      <c r="AD192" s="803" t="str">
        <f>IF(B192="","",IF(AB192="","",IF(C192="Male","",AB192)))</f>
        <v/>
      </c>
      <c r="AE192" s="1019"/>
    </row>
    <row r="193" spans="1:31" x14ac:dyDescent="0.2">
      <c r="A193" s="871"/>
      <c r="B193" s="865"/>
      <c r="C193" s="884"/>
      <c r="D193" s="859"/>
      <c r="E193" s="884"/>
      <c r="F193" s="884"/>
      <c r="G193" s="13" t="s">
        <v>4</v>
      </c>
      <c r="H193" s="99" t="str">
        <f>IF(I193&lt;&gt;"",H192,"")</f>
        <v/>
      </c>
      <c r="I193" s="208"/>
      <c r="J193" s="209"/>
      <c r="K193" s="227"/>
      <c r="L193" s="155" t="str">
        <f>IF(B192="","",IF(I192="TO","TO",IF(I193+J193+K193=0,"",(I193*60+J193+K193/100)+H193)))</f>
        <v/>
      </c>
      <c r="M193" s="52" t="str">
        <f>IF(B192="","",AVERAGE(L192:L196))</f>
        <v/>
      </c>
      <c r="N193" s="52" t="str">
        <f>IF(L193="","",ABS(L193-M193))</f>
        <v/>
      </c>
      <c r="O193" s="156" t="str">
        <f>IF(N193="","",RANK(N193,N192:N196))</f>
        <v/>
      </c>
      <c r="P193" s="157" t="str">
        <f t="shared" ref="P193:P196" si="108">IF(L193="","",IF(O193=1,"",L193))</f>
        <v/>
      </c>
      <c r="Q193" s="53" t="str">
        <f>IF(B192="","",AVERAGE(P192:P196))</f>
        <v/>
      </c>
      <c r="R193" s="53" t="str">
        <f>IF(P193="","",ABS(P193-Q193))</f>
        <v/>
      </c>
      <c r="S193" s="158" t="str">
        <f>IF(R193="","",RANK(R193,R192:R196))</f>
        <v/>
      </c>
      <c r="T193" s="159" t="str">
        <f t="shared" ref="T193:T196" si="109">IF(R193="","",IF(S193=1,"",L193))</f>
        <v/>
      </c>
      <c r="U193" s="54" t="str">
        <f>IF(B192="","",AVERAGE(T192:T196))</f>
        <v/>
      </c>
      <c r="V193" s="54" t="str">
        <f>IF(T193="","",ABS(T193-U193))</f>
        <v/>
      </c>
      <c r="W193" s="160" t="str">
        <f>IF(V193="","",RANK(V193,V192:V196))</f>
        <v/>
      </c>
      <c r="X193" s="161" t="str">
        <f t="shared" ref="X193:X196" si="110">IF(W193="","",IF(W193=1,"",T193))</f>
        <v/>
      </c>
      <c r="Y193" s="55" t="str">
        <f>IF(B192="","",AVERAGE(X192:X196))</f>
        <v/>
      </c>
      <c r="Z193" s="162" t="str">
        <f>IF(B192="","",IF(M192&lt;0.5,M193,"NV"))</f>
        <v/>
      </c>
      <c r="AA193" s="803"/>
      <c r="AB193" s="1500"/>
      <c r="AC193" s="803"/>
      <c r="AD193" s="803"/>
      <c r="AE193" s="1019"/>
    </row>
    <row r="194" spans="1:31" x14ac:dyDescent="0.2">
      <c r="A194" s="871"/>
      <c r="B194" s="865"/>
      <c r="C194" s="884"/>
      <c r="D194" s="859"/>
      <c r="E194" s="884"/>
      <c r="F194" s="884"/>
      <c r="G194" s="13" t="s">
        <v>8</v>
      </c>
      <c r="H194" s="99" t="str">
        <f>IF(I194&lt;&gt;"",H192,"")</f>
        <v/>
      </c>
      <c r="I194" s="208"/>
      <c r="J194" s="209"/>
      <c r="K194" s="227"/>
      <c r="L194" s="155" t="str">
        <f>IF(B192="","",IF(I192="TO","TO",IF(I194+J194+K194=0,"",(I194*60+J194+K194/100)+H194)))</f>
        <v/>
      </c>
      <c r="M194" s="52"/>
      <c r="N194" s="52" t="str">
        <f>IF(L194="","",ABS(L194-M193))</f>
        <v/>
      </c>
      <c r="O194" s="156" t="str">
        <f>IF(N194="","",RANK(N194,N192:N196))</f>
        <v/>
      </c>
      <c r="P194" s="157" t="str">
        <f t="shared" si="108"/>
        <v/>
      </c>
      <c r="Q194" s="53"/>
      <c r="R194" s="53" t="str">
        <f>IF(P194="","",ABS(P194-Q193))</f>
        <v/>
      </c>
      <c r="S194" s="158" t="str">
        <f>IF(R194="","",RANK(R194,R192:R196))</f>
        <v/>
      </c>
      <c r="T194" s="159" t="str">
        <f t="shared" si="109"/>
        <v/>
      </c>
      <c r="U194" s="54"/>
      <c r="V194" s="54" t="str">
        <f>IF(T194="","",ABS(T194-U193))</f>
        <v/>
      </c>
      <c r="W194" s="160" t="str">
        <f>IF(V194="","",RANK(V194,V192:V196))</f>
        <v/>
      </c>
      <c r="X194" s="161" t="str">
        <f t="shared" si="110"/>
        <v/>
      </c>
      <c r="Y194" s="55"/>
      <c r="Z194" s="162" t="str">
        <f>IF(B192="","",IF(M192&lt;0.5,M193,IF(Q192&lt;0.5,Q193,"NV")))</f>
        <v/>
      </c>
      <c r="AA194" s="803"/>
      <c r="AB194" s="1500"/>
      <c r="AC194" s="803"/>
      <c r="AD194" s="803"/>
      <c r="AE194" s="1019"/>
    </row>
    <row r="195" spans="1:31" x14ac:dyDescent="0.2">
      <c r="A195" s="871"/>
      <c r="B195" s="865"/>
      <c r="C195" s="884"/>
      <c r="D195" s="859"/>
      <c r="E195" s="884"/>
      <c r="F195" s="884"/>
      <c r="G195" s="13" t="s">
        <v>5</v>
      </c>
      <c r="H195" s="99" t="str">
        <f>IF(I195&lt;&gt;"",H192,"")</f>
        <v/>
      </c>
      <c r="I195" s="208"/>
      <c r="J195" s="209"/>
      <c r="K195" s="227"/>
      <c r="L195" s="155" t="str">
        <f>IF(B192="","",IF(I192="TO","TO",IF(I195+J195+K195=0,"",(I195*60+J195+K195/100)+H195)))</f>
        <v/>
      </c>
      <c r="M195" s="52"/>
      <c r="N195" s="52" t="str">
        <f>IF(L195="","",ABS(L195-M193))</f>
        <v/>
      </c>
      <c r="O195" s="156" t="str">
        <f>IF(N195="","",RANK(N195,N192:N196))</f>
        <v/>
      </c>
      <c r="P195" s="157" t="str">
        <f t="shared" si="108"/>
        <v/>
      </c>
      <c r="Q195" s="53"/>
      <c r="R195" s="53" t="str">
        <f>IF(P195="","",ABS(P195-Q193))</f>
        <v/>
      </c>
      <c r="S195" s="158" t="str">
        <f>IF(R195="","",RANK(R195,R192:R196))</f>
        <v/>
      </c>
      <c r="T195" s="159" t="str">
        <f t="shared" si="109"/>
        <v/>
      </c>
      <c r="U195" s="54"/>
      <c r="V195" s="54" t="str">
        <f>IF(T195="","",ABS(T195-U193))</f>
        <v/>
      </c>
      <c r="W195" s="160" t="str">
        <f>IF(V195="","",RANK(V195,V192:V196))</f>
        <v/>
      </c>
      <c r="X195" s="161" t="str">
        <f t="shared" si="110"/>
        <v/>
      </c>
      <c r="Y195" s="55"/>
      <c r="Z195" s="162" t="str">
        <f>IF(B192="","",IF(Q192=0,M193,IF(Q192&lt;0.5,Q193,IF(U192&lt;0.5,U193,"NV"))))</f>
        <v/>
      </c>
      <c r="AA195" s="803"/>
      <c r="AB195" s="1500"/>
      <c r="AC195" s="803"/>
      <c r="AD195" s="803"/>
      <c r="AE195" s="1019"/>
    </row>
    <row r="196" spans="1:31" ht="16" thickBot="1" x14ac:dyDescent="0.25">
      <c r="A196" s="879"/>
      <c r="B196" s="901"/>
      <c r="C196" s="885"/>
      <c r="D196" s="1419"/>
      <c r="E196" s="885"/>
      <c r="F196" s="885"/>
      <c r="G196" s="19" t="s">
        <v>6</v>
      </c>
      <c r="H196" s="100" t="str">
        <f>IF(I196&lt;&gt;"",H192,"")</f>
        <v/>
      </c>
      <c r="I196" s="212"/>
      <c r="J196" s="213"/>
      <c r="K196" s="242"/>
      <c r="L196" s="163" t="str">
        <f>IF(B192="","",IF(I192="TO","TO",IF(I196+J196+K196=0,"",(I196*60+J196+K196/100)+H196)))</f>
        <v/>
      </c>
      <c r="M196" s="56"/>
      <c r="N196" s="56" t="str">
        <f>IF(L196="","",ABS(L196-M193))</f>
        <v/>
      </c>
      <c r="O196" s="164" t="str">
        <f>IF(N196="","",RANK(N196,N192:N196))</f>
        <v/>
      </c>
      <c r="P196" s="165" t="str">
        <f t="shared" si="108"/>
        <v/>
      </c>
      <c r="Q196" s="57"/>
      <c r="R196" s="57" t="str">
        <f>IF(P196="","",ABS(P196-Q193))</f>
        <v/>
      </c>
      <c r="S196" s="166" t="str">
        <f>IF(R196="","",RANK(R196,R192:R196))</f>
        <v/>
      </c>
      <c r="T196" s="167" t="str">
        <f t="shared" si="109"/>
        <v/>
      </c>
      <c r="U196" s="58"/>
      <c r="V196" s="58" t="str">
        <f>IF(T196="","",ABS(T196-U193))</f>
        <v/>
      </c>
      <c r="W196" s="168" t="str">
        <f>IF(V196="","",RANK(V196,V192:V196))</f>
        <v/>
      </c>
      <c r="X196" s="169" t="str">
        <f t="shared" si="110"/>
        <v/>
      </c>
      <c r="Y196" s="59"/>
      <c r="Z196" s="170" t="str">
        <f>IF(B192="","",IF(U192&lt;0.5,TRIMMEAN(L192:L196,0.4),IF(Y192&lt;0.5,Y193,"NV")))</f>
        <v/>
      </c>
      <c r="AA196" s="804"/>
      <c r="AB196" s="1501"/>
      <c r="AC196" s="804"/>
      <c r="AD196" s="804"/>
      <c r="AE196" s="1020"/>
    </row>
    <row r="197" spans="1:31" x14ac:dyDescent="0.2">
      <c r="A197" s="1538" t="str">
        <f>IF('Names And Totals'!A46="","",'Names And Totals'!A46)</f>
        <v/>
      </c>
      <c r="B197" s="1540" t="str">
        <f>IF('Names And Totals'!B46="","",'Names And Totals'!B46)</f>
        <v/>
      </c>
      <c r="C197" s="861" t="str">
        <f>IF('Names And Totals'!B46="","",'Names And Totals'!E46)</f>
        <v/>
      </c>
      <c r="D197" s="1414" t="str">
        <f>IF(B197="","",IF(AB197="DQ","DQ",IF(AB197="TO","TO",IF(AB197="NV","NV",IF(AB197="","",RANK(AB197,$AB$12:$AB$507,0))))))</f>
        <v/>
      </c>
      <c r="E197" s="861" t="str">
        <f>IF(AC197="","",IF(AE197="DQ","DQ",IF(AC197="TO","TO",IF(Z197="","",RANK(AC197,$AC$12:$AC$507,0)))))</f>
        <v/>
      </c>
      <c r="F197" s="861" t="str">
        <f>IF(AD197="","",IF(AE197="DQ","DQ",IF(AD197="TO","TO",IF(Z197="","",RANK(AD197,$AD$12:$AD$507,0)))))</f>
        <v/>
      </c>
      <c r="G197" s="47" t="s">
        <v>7</v>
      </c>
      <c r="H197" s="248"/>
      <c r="I197" s="243"/>
      <c r="J197" s="240"/>
      <c r="K197" s="244"/>
      <c r="L197" s="193" t="str">
        <f>IF(B197="","",IF(I197="TO","TO",IF(I197+J197+K197=0,"",(I197*60+J197+K197/100)+H197)))</f>
        <v/>
      </c>
      <c r="M197" s="60" t="str">
        <f>IF(B197="","",MAX(L197:L201)-MIN(L197:L201))</f>
        <v/>
      </c>
      <c r="N197" s="60" t="str">
        <f>IF(L197="","",ABS(L197-M198))</f>
        <v/>
      </c>
      <c r="O197" s="151" t="str">
        <f>IF(N197="","",RANK(N197,N197:N201))</f>
        <v/>
      </c>
      <c r="P197" s="60" t="str">
        <f>IF(L197="","",IF(O197=1,"",L197))</f>
        <v/>
      </c>
      <c r="Q197" s="62" t="str">
        <f>IF(B197="","",MAX(P197:P201)-MIN(P197:P201))</f>
        <v/>
      </c>
      <c r="R197" s="62" t="str">
        <f>IF(P197="","",ABS(P197-Q198))</f>
        <v/>
      </c>
      <c r="S197" s="152" t="str">
        <f>IF(R197="","",RANK(R197,R197:R201))</f>
        <v/>
      </c>
      <c r="T197" s="62" t="str">
        <f>IF(R197="","",IF(S197=1,"",L197))</f>
        <v/>
      </c>
      <c r="U197" s="63" t="str">
        <f>IF(B197="","",MAX(T197:T201)-MIN(T197:T201))</f>
        <v/>
      </c>
      <c r="V197" s="63" t="str">
        <f>IF(T197="","",ABS(T197-U198))</f>
        <v/>
      </c>
      <c r="W197" s="153" t="str">
        <f>IF(V197="","",RANK(V197,V197:V201))</f>
        <v/>
      </c>
      <c r="X197" s="63" t="str">
        <f>IF(W197="","",IF(W197=1,"",T197))</f>
        <v/>
      </c>
      <c r="Y197" s="64" t="str">
        <f>IF(B197="","",MAX(X197:X201)-MIN(X197:X201))</f>
        <v/>
      </c>
      <c r="Z197" s="154" t="str">
        <f>IF(B197="","",L197)</f>
        <v/>
      </c>
      <c r="AA197" s="805" t="str">
        <f>IF(B197="","",IF(AE197="DQ","DQ",IF(L197="TO","TO",IF(L197="","",IF(L198="",Z197,IF(L199="",Z198,IF(L200="",Z199,IF(L201="",Z200,Z201))))))))</f>
        <v/>
      </c>
      <c r="AB197" s="1505" t="str">
        <f>IF(B197="","",IF(AE197="DQ","DQ",IF(AA197="TO","TO",IF(AA197="","",IF(AA197="NV","NV",IF((20-(AA197-$AB$3))&gt;0,(20-(AA197-$AB$3)),0))))))</f>
        <v/>
      </c>
      <c r="AC197" s="805" t="str">
        <f>IF(B197="","",IF(AB197="","",IF(C197="Female","",AB197)))</f>
        <v/>
      </c>
      <c r="AD197" s="805" t="str">
        <f>IF(B197="","",IF(AB197="","",IF(C197="Male","",AB197)))</f>
        <v/>
      </c>
      <c r="AE197" s="847"/>
    </row>
    <row r="198" spans="1:31" x14ac:dyDescent="0.2">
      <c r="A198" s="868"/>
      <c r="B198" s="874"/>
      <c r="C198" s="862"/>
      <c r="D198" s="1415"/>
      <c r="E198" s="862"/>
      <c r="F198" s="862"/>
      <c r="G198" s="16" t="s">
        <v>4</v>
      </c>
      <c r="H198" s="98" t="str">
        <f>IF(I198&lt;&gt;"",H197,"")</f>
        <v/>
      </c>
      <c r="I198" s="210"/>
      <c r="J198" s="211"/>
      <c r="K198" s="231"/>
      <c r="L198" s="171" t="str">
        <f>IF(B197="","",IF(I197="TO","TO",IF(I198+J198+K198=0,"",(I198*60+J198+K198/100)+H198)))</f>
        <v/>
      </c>
      <c r="M198" s="52" t="str">
        <f>IF(B197="","",AVERAGE(L197:L201))</f>
        <v/>
      </c>
      <c r="N198" s="52" t="str">
        <f>IF(L198="","",ABS(L198-M198))</f>
        <v/>
      </c>
      <c r="O198" s="156" t="str">
        <f>IF(N198="","",RANK(N198,N197:N201))</f>
        <v/>
      </c>
      <c r="P198" s="157" t="str">
        <f t="shared" ref="P198:P201" si="111">IF(L198="","",IF(O198=1,"",L198))</f>
        <v/>
      </c>
      <c r="Q198" s="53" t="str">
        <f>IF(B197="","",AVERAGE(P197:P201))</f>
        <v/>
      </c>
      <c r="R198" s="53" t="str">
        <f>IF(P198="","",ABS(P198-Q198))</f>
        <v/>
      </c>
      <c r="S198" s="158" t="str">
        <f>IF(R198="","",RANK(R198,R197:R201))</f>
        <v/>
      </c>
      <c r="T198" s="159" t="str">
        <f t="shared" ref="T198:T201" si="112">IF(R198="","",IF(S198=1,"",L198))</f>
        <v/>
      </c>
      <c r="U198" s="54" t="str">
        <f>IF(B197="","",AVERAGE(T197:T201))</f>
        <v/>
      </c>
      <c r="V198" s="54" t="str">
        <f>IF(T198="","",ABS(T198-U198))</f>
        <v/>
      </c>
      <c r="W198" s="160" t="str">
        <f>IF(V198="","",RANK(V198,V197:V201))</f>
        <v/>
      </c>
      <c r="X198" s="161" t="str">
        <f t="shared" ref="X198:X201" si="113">IF(W198="","",IF(W198=1,"",T198))</f>
        <v/>
      </c>
      <c r="Y198" s="55" t="str">
        <f>IF(B197="","",AVERAGE(X197:X201))</f>
        <v/>
      </c>
      <c r="Z198" s="162" t="str">
        <f>IF(B197="","",IF(M197&lt;0.5,M198,"NV"))</f>
        <v/>
      </c>
      <c r="AA198" s="806"/>
      <c r="AB198" s="1506"/>
      <c r="AC198" s="806"/>
      <c r="AD198" s="806"/>
      <c r="AE198" s="847"/>
    </row>
    <row r="199" spans="1:31" x14ac:dyDescent="0.2">
      <c r="A199" s="868"/>
      <c r="B199" s="874"/>
      <c r="C199" s="862"/>
      <c r="D199" s="1415"/>
      <c r="E199" s="862"/>
      <c r="F199" s="862"/>
      <c r="G199" s="16" t="s">
        <v>8</v>
      </c>
      <c r="H199" s="98" t="str">
        <f>IF(I199&lt;&gt;"",H197,"")</f>
        <v/>
      </c>
      <c r="I199" s="210"/>
      <c r="J199" s="211"/>
      <c r="K199" s="231"/>
      <c r="L199" s="171" t="str">
        <f>IF(B197="","",IF(I197="TO","TO",IF(I199+J199+K199=0,"",(I199*60+J199+K199/100)+H199)))</f>
        <v/>
      </c>
      <c r="M199" s="52"/>
      <c r="N199" s="52" t="str">
        <f>IF(L199="","",ABS(L199-M198))</f>
        <v/>
      </c>
      <c r="O199" s="156" t="str">
        <f>IF(N199="","",RANK(N199,N197:N201))</f>
        <v/>
      </c>
      <c r="P199" s="157" t="str">
        <f t="shared" si="111"/>
        <v/>
      </c>
      <c r="Q199" s="53"/>
      <c r="R199" s="53" t="str">
        <f>IF(P199="","",ABS(P199-Q198))</f>
        <v/>
      </c>
      <c r="S199" s="158" t="str">
        <f>IF(R199="","",RANK(R199,R197:R201))</f>
        <v/>
      </c>
      <c r="T199" s="159" t="str">
        <f t="shared" si="112"/>
        <v/>
      </c>
      <c r="U199" s="54"/>
      <c r="V199" s="54" t="str">
        <f>IF(T199="","",ABS(T199-U198))</f>
        <v/>
      </c>
      <c r="W199" s="160" t="str">
        <f>IF(V199="","",RANK(V199,V197:V201))</f>
        <v/>
      </c>
      <c r="X199" s="161" t="str">
        <f t="shared" si="113"/>
        <v/>
      </c>
      <c r="Y199" s="55"/>
      <c r="Z199" s="162" t="str">
        <f>IF(B197="","",IF(M197&lt;0.5,M198,IF(Q197&lt;0.5,Q198,"NV")))</f>
        <v/>
      </c>
      <c r="AA199" s="806"/>
      <c r="AB199" s="1506"/>
      <c r="AC199" s="806"/>
      <c r="AD199" s="806"/>
      <c r="AE199" s="847"/>
    </row>
    <row r="200" spans="1:31" x14ac:dyDescent="0.2">
      <c r="A200" s="868"/>
      <c r="B200" s="874"/>
      <c r="C200" s="862"/>
      <c r="D200" s="1415"/>
      <c r="E200" s="862"/>
      <c r="F200" s="862"/>
      <c r="G200" s="16" t="s">
        <v>5</v>
      </c>
      <c r="H200" s="98" t="str">
        <f>IF(I200&lt;&gt;"",H197,"")</f>
        <v/>
      </c>
      <c r="I200" s="210"/>
      <c r="J200" s="211"/>
      <c r="K200" s="231"/>
      <c r="L200" s="171" t="str">
        <f>IF(B197="","",IF(I197="TO","TO",IF(I200+J200+K200=0,"",(I200*60+J200+K200/100)+H200)))</f>
        <v/>
      </c>
      <c r="M200" s="52"/>
      <c r="N200" s="52" t="str">
        <f>IF(L200="","",ABS(L200-M198))</f>
        <v/>
      </c>
      <c r="O200" s="156" t="str">
        <f>IF(N200="","",RANK(N200,N197:N201))</f>
        <v/>
      </c>
      <c r="P200" s="157" t="str">
        <f t="shared" si="111"/>
        <v/>
      </c>
      <c r="Q200" s="53"/>
      <c r="R200" s="53" t="str">
        <f>IF(P200="","",ABS(P200-Q198))</f>
        <v/>
      </c>
      <c r="S200" s="158" t="str">
        <f>IF(R200="","",RANK(R200,R197:R201))</f>
        <v/>
      </c>
      <c r="T200" s="159" t="str">
        <f t="shared" si="112"/>
        <v/>
      </c>
      <c r="U200" s="54"/>
      <c r="V200" s="54" t="str">
        <f>IF(T200="","",ABS(T200-U198))</f>
        <v/>
      </c>
      <c r="W200" s="160" t="str">
        <f>IF(V200="","",RANK(V200,V197:V201))</f>
        <v/>
      </c>
      <c r="X200" s="161" t="str">
        <f t="shared" si="113"/>
        <v/>
      </c>
      <c r="Y200" s="55"/>
      <c r="Z200" s="162" t="str">
        <f>IF(B197="","",IF(Q197=0,M198,IF(Q197&lt;0.5,Q198,IF(U197&lt;0.5,U198,"NV"))))</f>
        <v/>
      </c>
      <c r="AA200" s="806"/>
      <c r="AB200" s="1506"/>
      <c r="AC200" s="806"/>
      <c r="AD200" s="806"/>
      <c r="AE200" s="847"/>
    </row>
    <row r="201" spans="1:31" ht="16" thickBot="1" x14ac:dyDescent="0.25">
      <c r="A201" s="1539"/>
      <c r="B201" s="1541"/>
      <c r="C201" s="863"/>
      <c r="D201" s="1416"/>
      <c r="E201" s="863"/>
      <c r="F201" s="863"/>
      <c r="G201" s="46" t="s">
        <v>6</v>
      </c>
      <c r="H201" s="172" t="str">
        <f>IF(I201&lt;&gt;"",H197,"")</f>
        <v/>
      </c>
      <c r="I201" s="245"/>
      <c r="J201" s="246"/>
      <c r="K201" s="247"/>
      <c r="L201" s="194" t="str">
        <f>IF(B197="","",IF(I197="TO","TO",IF(I201+J201+K201=0,"",(I201*60+J201+K201/100)+H201)))</f>
        <v/>
      </c>
      <c r="M201" s="56"/>
      <c r="N201" s="56" t="str">
        <f>IF(L201="","",ABS(L201-M198))</f>
        <v/>
      </c>
      <c r="O201" s="164" t="str">
        <f>IF(N201="","",RANK(N201,N197:N201))</f>
        <v/>
      </c>
      <c r="P201" s="165" t="str">
        <f t="shared" si="111"/>
        <v/>
      </c>
      <c r="Q201" s="57"/>
      <c r="R201" s="57" t="str">
        <f>IF(P201="","",ABS(P201-Q198))</f>
        <v/>
      </c>
      <c r="S201" s="166" t="str">
        <f>IF(R201="","",RANK(R201,R197:R201))</f>
        <v/>
      </c>
      <c r="T201" s="167" t="str">
        <f t="shared" si="112"/>
        <v/>
      </c>
      <c r="U201" s="58"/>
      <c r="V201" s="58" t="str">
        <f>IF(T201="","",ABS(T201-U198))</f>
        <v/>
      </c>
      <c r="W201" s="168" t="str">
        <f>IF(V201="","",RANK(V201,V197:V201))</f>
        <v/>
      </c>
      <c r="X201" s="169" t="str">
        <f t="shared" si="113"/>
        <v/>
      </c>
      <c r="Y201" s="59"/>
      <c r="Z201" s="170" t="str">
        <f>IF(B197="","",IF(U197&lt;0.5,TRIMMEAN(L197:L201,0.4),IF(Y197&lt;0.5,Y198,"NV")))</f>
        <v/>
      </c>
      <c r="AA201" s="807"/>
      <c r="AB201" s="1507"/>
      <c r="AC201" s="807"/>
      <c r="AD201" s="807"/>
      <c r="AE201" s="847"/>
    </row>
    <row r="202" spans="1:31" x14ac:dyDescent="0.2">
      <c r="A202" s="1241" t="str">
        <f>IF('Names And Totals'!A47="","",'Names And Totals'!A47)</f>
        <v/>
      </c>
      <c r="B202" s="1537" t="str">
        <f>IF('Names And Totals'!B47="","",'Names And Totals'!B47)</f>
        <v/>
      </c>
      <c r="C202" s="883" t="str">
        <f>IF('Names And Totals'!B47="","",'Names And Totals'!E47)</f>
        <v/>
      </c>
      <c r="D202" s="1431" t="str">
        <f>IF(B202="","",IF(AB202="DQ","DQ",IF(AB202="TO","TO",IF(AB202="NV","NV",IF(AB202="","",RANK(AB202,$AB$12:$AB$507,0))))))</f>
        <v/>
      </c>
      <c r="E202" s="883" t="str">
        <f>IF(AC202="","",IF(AE202="DQ","DQ",IF(AC202="TO","TO",IF(Z202="","",RANK(AC202,$AC$12:$AC$507,0)))))</f>
        <v/>
      </c>
      <c r="F202" s="883" t="str">
        <f>IF(AD202="","",IF(AE202="DQ","DQ",IF(AD202="TO","TO",IF(Z202="","",RANK(AD202,$AD$12:$AD$507,0)))))</f>
        <v/>
      </c>
      <c r="G202" s="18" t="s">
        <v>7</v>
      </c>
      <c r="H202" s="249"/>
      <c r="I202" s="235"/>
      <c r="J202" s="241"/>
      <c r="K202" s="236"/>
      <c r="L202" s="150" t="str">
        <f>IF(B202="","",IF(I202="TO","TO",IF(I202+J202+K202=0,"",(I202*60+J202+K202/100)+H202)))</f>
        <v/>
      </c>
      <c r="M202" s="60" t="str">
        <f>IF(B202="","",MAX(L202:L206)-MIN(L202:L206))</f>
        <v/>
      </c>
      <c r="N202" s="60" t="str">
        <f>IF(L202="","",ABS(L202-M203))</f>
        <v/>
      </c>
      <c r="O202" s="151" t="str">
        <f>IF(N202="","",RANK(N202,N202:N206))</f>
        <v/>
      </c>
      <c r="P202" s="60" t="str">
        <f>IF(L202="","",IF(O202=1,"",L202))</f>
        <v/>
      </c>
      <c r="Q202" s="62" t="str">
        <f>IF(B202="","",MAX(P202:P206)-MIN(P202:P206))</f>
        <v/>
      </c>
      <c r="R202" s="62" t="str">
        <f>IF(P202="","",ABS(P202-Q203))</f>
        <v/>
      </c>
      <c r="S202" s="152" t="str">
        <f>IF(R202="","",RANK(R202,R202:R206))</f>
        <v/>
      </c>
      <c r="T202" s="62" t="str">
        <f>IF(R202="","",IF(S202=1,"",L202))</f>
        <v/>
      </c>
      <c r="U202" s="63" t="str">
        <f>IF(B202="","",MAX(T202:T206)-MIN(T202:T206))</f>
        <v/>
      </c>
      <c r="V202" s="63" t="str">
        <f>IF(T202="","",ABS(T202-U203))</f>
        <v/>
      </c>
      <c r="W202" s="153" t="str">
        <f>IF(V202="","",RANK(V202,V202:V206))</f>
        <v/>
      </c>
      <c r="X202" s="63" t="str">
        <f>IF(W202="","",IF(W202=1,"",T202))</f>
        <v/>
      </c>
      <c r="Y202" s="64" t="str">
        <f>IF(B202="","",MAX(X202:X206)-MIN(X202:X206))</f>
        <v/>
      </c>
      <c r="Z202" s="154" t="str">
        <f>IF(B202="","",L202)</f>
        <v/>
      </c>
      <c r="AA202" s="802" t="str">
        <f>IF(B202="","",IF(AE202="DQ","DQ",IF(L202="TO","TO",IF(L202="","",IF(L203="",Z202,IF(L204="",Z203,IF(L205="",Z204,IF(L206="",Z205,Z206))))))))</f>
        <v/>
      </c>
      <c r="AB202" s="1499" t="str">
        <f>IF(B202="","",IF(AE202="DQ","DQ",IF(AA202="TO","TO",IF(AA202="","",IF(AA202="NV","NV",IF((20-(AA202-$AB$3))&gt;0,(20-(AA202-$AB$3)),0))))))</f>
        <v/>
      </c>
      <c r="AC202" s="802" t="str">
        <f>IF(B202="","",IF(AB202="","",IF(C202="Female","",AB202)))</f>
        <v/>
      </c>
      <c r="AD202" s="802" t="str">
        <f>IF(B202="","",IF(AB202="","",IF(C202="Male","",AB202)))</f>
        <v/>
      </c>
      <c r="AE202" s="1018"/>
    </row>
    <row r="203" spans="1:31" x14ac:dyDescent="0.2">
      <c r="A203" s="871"/>
      <c r="B203" s="865"/>
      <c r="C203" s="884"/>
      <c r="D203" s="859"/>
      <c r="E203" s="884"/>
      <c r="F203" s="884"/>
      <c r="G203" s="13" t="s">
        <v>4</v>
      </c>
      <c r="H203" s="99" t="str">
        <f>IF(I203&lt;&gt;"",H202,"")</f>
        <v/>
      </c>
      <c r="I203" s="208"/>
      <c r="J203" s="209"/>
      <c r="K203" s="227"/>
      <c r="L203" s="155" t="str">
        <f>IF(B202="","",IF(I202="TO","TO",IF(I203+J203+K203=0,"",(I203*60+J203+K203/100)+H203)))</f>
        <v/>
      </c>
      <c r="M203" s="52" t="str">
        <f>IF(B202="","",AVERAGE(L202:L206))</f>
        <v/>
      </c>
      <c r="N203" s="52" t="str">
        <f>IF(L203="","",ABS(L203-M203))</f>
        <v/>
      </c>
      <c r="O203" s="156" t="str">
        <f>IF(N203="","",RANK(N203,N202:N206))</f>
        <v/>
      </c>
      <c r="P203" s="157" t="str">
        <f t="shared" ref="P203:P206" si="114">IF(L203="","",IF(O203=1,"",L203))</f>
        <v/>
      </c>
      <c r="Q203" s="53" t="str">
        <f>IF(B202="","",AVERAGE(P202:P206))</f>
        <v/>
      </c>
      <c r="R203" s="53" t="str">
        <f>IF(P203="","",ABS(P203-Q203))</f>
        <v/>
      </c>
      <c r="S203" s="158" t="str">
        <f>IF(R203="","",RANK(R203,R202:R206))</f>
        <v/>
      </c>
      <c r="T203" s="159" t="str">
        <f t="shared" ref="T203:T206" si="115">IF(R203="","",IF(S203=1,"",L203))</f>
        <v/>
      </c>
      <c r="U203" s="54" t="str">
        <f>IF(B202="","",AVERAGE(T202:T206))</f>
        <v/>
      </c>
      <c r="V203" s="54" t="str">
        <f>IF(T203="","",ABS(T203-U203))</f>
        <v/>
      </c>
      <c r="W203" s="160" t="str">
        <f>IF(V203="","",RANK(V203,V202:V206))</f>
        <v/>
      </c>
      <c r="X203" s="161" t="str">
        <f t="shared" ref="X203:X206" si="116">IF(W203="","",IF(W203=1,"",T203))</f>
        <v/>
      </c>
      <c r="Y203" s="55" t="str">
        <f>IF(B202="","",AVERAGE(X202:X206))</f>
        <v/>
      </c>
      <c r="Z203" s="162" t="str">
        <f>IF(B202="","",IF(M202&lt;0.5,M203,"NV"))</f>
        <v/>
      </c>
      <c r="AA203" s="803"/>
      <c r="AB203" s="1500"/>
      <c r="AC203" s="803"/>
      <c r="AD203" s="803"/>
      <c r="AE203" s="1019"/>
    </row>
    <row r="204" spans="1:31" x14ac:dyDescent="0.2">
      <c r="A204" s="871"/>
      <c r="B204" s="865"/>
      <c r="C204" s="884"/>
      <c r="D204" s="859"/>
      <c r="E204" s="884"/>
      <c r="F204" s="884"/>
      <c r="G204" s="13" t="s">
        <v>8</v>
      </c>
      <c r="H204" s="99" t="str">
        <f>IF(I204&lt;&gt;"",H202,"")</f>
        <v/>
      </c>
      <c r="I204" s="208"/>
      <c r="J204" s="209"/>
      <c r="K204" s="227"/>
      <c r="L204" s="155" t="str">
        <f>IF(B202="","",IF(I202="TO","TO",IF(I204+J204+K204=0,"",(I204*60+J204+K204/100)+H204)))</f>
        <v/>
      </c>
      <c r="M204" s="52"/>
      <c r="N204" s="52" t="str">
        <f>IF(L204="","",ABS(L204-M203))</f>
        <v/>
      </c>
      <c r="O204" s="156" t="str">
        <f>IF(N204="","",RANK(N204,N202:N206))</f>
        <v/>
      </c>
      <c r="P204" s="157" t="str">
        <f t="shared" si="114"/>
        <v/>
      </c>
      <c r="Q204" s="53"/>
      <c r="R204" s="53" t="str">
        <f>IF(P204="","",ABS(P204-Q203))</f>
        <v/>
      </c>
      <c r="S204" s="158" t="str">
        <f>IF(R204="","",RANK(R204,R202:R206))</f>
        <v/>
      </c>
      <c r="T204" s="159" t="str">
        <f t="shared" si="115"/>
        <v/>
      </c>
      <c r="U204" s="54"/>
      <c r="V204" s="54" t="str">
        <f>IF(T204="","",ABS(T204-U203))</f>
        <v/>
      </c>
      <c r="W204" s="160" t="str">
        <f>IF(V204="","",RANK(V204,V202:V206))</f>
        <v/>
      </c>
      <c r="X204" s="161" t="str">
        <f t="shared" si="116"/>
        <v/>
      </c>
      <c r="Y204" s="55"/>
      <c r="Z204" s="162" t="str">
        <f>IF(B202="","",IF(M202&lt;0.5,M203,IF(Q202&lt;0.5,Q203,"NV")))</f>
        <v/>
      </c>
      <c r="AA204" s="803"/>
      <c r="AB204" s="1500"/>
      <c r="AC204" s="803"/>
      <c r="AD204" s="803"/>
      <c r="AE204" s="1019"/>
    </row>
    <row r="205" spans="1:31" x14ac:dyDescent="0.2">
      <c r="A205" s="871"/>
      <c r="B205" s="865"/>
      <c r="C205" s="884"/>
      <c r="D205" s="859"/>
      <c r="E205" s="884"/>
      <c r="F205" s="884"/>
      <c r="G205" s="13" t="s">
        <v>5</v>
      </c>
      <c r="H205" s="99" t="str">
        <f>IF(I205&lt;&gt;"",H202,"")</f>
        <v/>
      </c>
      <c r="I205" s="208"/>
      <c r="J205" s="209"/>
      <c r="K205" s="227"/>
      <c r="L205" s="155" t="str">
        <f>IF(B202="","",IF(I202="TO","TO",IF(I205+J205+K205=0,"",(I205*60+J205+K205/100)+H205)))</f>
        <v/>
      </c>
      <c r="M205" s="52"/>
      <c r="N205" s="52" t="str">
        <f>IF(L205="","",ABS(L205-M203))</f>
        <v/>
      </c>
      <c r="O205" s="156" t="str">
        <f>IF(N205="","",RANK(N205,N202:N206))</f>
        <v/>
      </c>
      <c r="P205" s="157" t="str">
        <f t="shared" si="114"/>
        <v/>
      </c>
      <c r="Q205" s="53"/>
      <c r="R205" s="53" t="str">
        <f>IF(P205="","",ABS(P205-Q203))</f>
        <v/>
      </c>
      <c r="S205" s="158" t="str">
        <f>IF(R205="","",RANK(R205,R202:R206))</f>
        <v/>
      </c>
      <c r="T205" s="159" t="str">
        <f t="shared" si="115"/>
        <v/>
      </c>
      <c r="U205" s="54"/>
      <c r="V205" s="54" t="str">
        <f>IF(T205="","",ABS(T205-U203))</f>
        <v/>
      </c>
      <c r="W205" s="160" t="str">
        <f>IF(V205="","",RANK(V205,V202:V206))</f>
        <v/>
      </c>
      <c r="X205" s="161" t="str">
        <f t="shared" si="116"/>
        <v/>
      </c>
      <c r="Y205" s="55"/>
      <c r="Z205" s="162" t="str">
        <f>IF(B202="","",IF(Q202=0,M203,IF(Q202&lt;0.5,Q203,IF(U202&lt;0.5,U203,"NV"))))</f>
        <v/>
      </c>
      <c r="AA205" s="803"/>
      <c r="AB205" s="1500"/>
      <c r="AC205" s="803"/>
      <c r="AD205" s="803"/>
      <c r="AE205" s="1019"/>
    </row>
    <row r="206" spans="1:31" ht="16" thickBot="1" x14ac:dyDescent="0.25">
      <c r="A206" s="879"/>
      <c r="B206" s="901"/>
      <c r="C206" s="885"/>
      <c r="D206" s="1419"/>
      <c r="E206" s="885"/>
      <c r="F206" s="885"/>
      <c r="G206" s="19" t="s">
        <v>6</v>
      </c>
      <c r="H206" s="100" t="str">
        <f>IF(I206&lt;&gt;"",H202,"")</f>
        <v/>
      </c>
      <c r="I206" s="212"/>
      <c r="J206" s="213"/>
      <c r="K206" s="242"/>
      <c r="L206" s="163" t="str">
        <f>IF(B202="","",IF(I202="TO","TO",IF(I206+J206+K206=0,"",(I206*60+J206+K206/100)+H206)))</f>
        <v/>
      </c>
      <c r="M206" s="56"/>
      <c r="N206" s="56" t="str">
        <f>IF(L206="","",ABS(L206-M203))</f>
        <v/>
      </c>
      <c r="O206" s="164" t="str">
        <f>IF(N206="","",RANK(N206,N202:N206))</f>
        <v/>
      </c>
      <c r="P206" s="165" t="str">
        <f t="shared" si="114"/>
        <v/>
      </c>
      <c r="Q206" s="57"/>
      <c r="R206" s="57" t="str">
        <f>IF(P206="","",ABS(P206-Q203))</f>
        <v/>
      </c>
      <c r="S206" s="166" t="str">
        <f>IF(R206="","",RANK(R206,R202:R206))</f>
        <v/>
      </c>
      <c r="T206" s="167" t="str">
        <f t="shared" si="115"/>
        <v/>
      </c>
      <c r="U206" s="58"/>
      <c r="V206" s="58" t="str">
        <f>IF(T206="","",ABS(T206-U203))</f>
        <v/>
      </c>
      <c r="W206" s="168" t="str">
        <f>IF(V206="","",RANK(V206,V202:V206))</f>
        <v/>
      </c>
      <c r="X206" s="169" t="str">
        <f t="shared" si="116"/>
        <v/>
      </c>
      <c r="Y206" s="59"/>
      <c r="Z206" s="170" t="str">
        <f>IF(B202="","",IF(U202&lt;0.5,TRIMMEAN(L202:L206,0.4),IF(Y202&lt;0.5,Y203,"NV")))</f>
        <v/>
      </c>
      <c r="AA206" s="804"/>
      <c r="AB206" s="1501"/>
      <c r="AC206" s="804"/>
      <c r="AD206" s="804"/>
      <c r="AE206" s="1020"/>
    </row>
    <row r="207" spans="1:31" x14ac:dyDescent="0.2">
      <c r="A207" s="1538" t="str">
        <f>IF('Names And Totals'!A48="","",'Names And Totals'!A48)</f>
        <v/>
      </c>
      <c r="B207" s="1540" t="str">
        <f>IF('Names And Totals'!B48="","",'Names And Totals'!B48)</f>
        <v/>
      </c>
      <c r="C207" s="861" t="str">
        <f>IF('Names And Totals'!B48="","",'Names And Totals'!E48)</f>
        <v/>
      </c>
      <c r="D207" s="1414" t="str">
        <f>IF(B207="","",IF(AB207="DQ","DQ",IF(AB207="TO","TO",IF(AB207="NV","NV",IF(AB207="","",RANK(AB207,$AB$12:$AB$507,0))))))</f>
        <v/>
      </c>
      <c r="E207" s="861" t="str">
        <f>IF(AC207="","",IF(AE207="DQ","DQ",IF(AC207="TO","TO",IF(Z207="","",RANK(AC207,$AC$12:$AC$507,0)))))</f>
        <v/>
      </c>
      <c r="F207" s="861" t="str">
        <f>IF(AD207="","",IF(AE207="DQ","DQ",IF(AD207="TO","TO",IF(Z207="","",RANK(AD207,$AD$12:$AD$507,0)))))</f>
        <v/>
      </c>
      <c r="G207" s="15" t="s">
        <v>7</v>
      </c>
      <c r="H207" s="295"/>
      <c r="I207" s="228"/>
      <c r="J207" s="229"/>
      <c r="K207" s="230"/>
      <c r="L207" s="193" t="str">
        <f>IF(B207="","",IF(I207="TO","TO",IF(I207+J207+K207=0,"",(I207*60+J207+K207/100)+H207)))</f>
        <v/>
      </c>
      <c r="M207" s="60" t="str">
        <f>IF(B207="","",MAX(L207:L211)-MIN(L207:L211))</f>
        <v/>
      </c>
      <c r="N207" s="60" t="str">
        <f>IF(L207="","",ABS(L207-M208))</f>
        <v/>
      </c>
      <c r="O207" s="151" t="str">
        <f>IF(N207="","",RANK(N207,N207:N211))</f>
        <v/>
      </c>
      <c r="P207" s="60" t="str">
        <f>IF(L207="","",IF(O207=1,"",L207))</f>
        <v/>
      </c>
      <c r="Q207" s="62" t="str">
        <f>IF(B207="","",MAX(P207:P211)-MIN(P207:P211))</f>
        <v/>
      </c>
      <c r="R207" s="62" t="str">
        <f>IF(P207="","",ABS(P207-Q208))</f>
        <v/>
      </c>
      <c r="S207" s="152" t="str">
        <f>IF(R207="","",RANK(R207,R207:R211))</f>
        <v/>
      </c>
      <c r="T207" s="62" t="str">
        <f>IF(R207="","",IF(S207=1,"",L207))</f>
        <v/>
      </c>
      <c r="U207" s="63" t="str">
        <f>IF(B207="","",MAX(T207:T211)-MIN(T207:T211))</f>
        <v/>
      </c>
      <c r="V207" s="63" t="str">
        <f>IF(T207="","",ABS(T207-U208))</f>
        <v/>
      </c>
      <c r="W207" s="153" t="str">
        <f>IF(V207="","",RANK(V207,V207:V211))</f>
        <v/>
      </c>
      <c r="X207" s="63" t="str">
        <f>IF(W207="","",IF(W207=1,"",T207))</f>
        <v/>
      </c>
      <c r="Y207" s="64" t="str">
        <f>IF(B207="","",MAX(X207:X211)-MIN(X207:X211))</f>
        <v/>
      </c>
      <c r="Z207" s="154" t="str">
        <f>IF(B207="","",L207)</f>
        <v/>
      </c>
      <c r="AA207" s="805" t="str">
        <f>IF(B207="","",IF(AE207="DQ","DQ",IF(L207="TO","TO",IF(L207="","",IF(L208="",Z207,IF(L209="",Z208,IF(L210="",Z209,IF(L211="",Z210,Z211))))))))</f>
        <v/>
      </c>
      <c r="AB207" s="1505" t="str">
        <f>IF(B207="","",IF(AE207="DQ","DQ",IF(AA207="TO","TO",IF(AA207="","",IF(AA207="NV","NV",IF((20-(AA207-$AB$3))&gt;0,(20-(AA207-$AB$3)),0))))))</f>
        <v/>
      </c>
      <c r="AC207" s="805" t="str">
        <f>IF(B207="","",IF(AB207="","",IF(C207="Female","",AB207)))</f>
        <v/>
      </c>
      <c r="AD207" s="805" t="str">
        <f>IF(B207="","",IF(AB207="","",IF(C207="Male","",AB207)))</f>
        <v/>
      </c>
      <c r="AE207" s="846"/>
    </row>
    <row r="208" spans="1:31" x14ac:dyDescent="0.2">
      <c r="A208" s="868"/>
      <c r="B208" s="874"/>
      <c r="C208" s="862"/>
      <c r="D208" s="1415"/>
      <c r="E208" s="862"/>
      <c r="F208" s="862"/>
      <c r="G208" s="16" t="s">
        <v>4</v>
      </c>
      <c r="H208" s="98" t="str">
        <f>IF(I208&lt;&gt;"",$H$27,"")</f>
        <v/>
      </c>
      <c r="I208" s="210"/>
      <c r="J208" s="211"/>
      <c r="K208" s="231"/>
      <c r="L208" s="171" t="str">
        <f>IF(B207="","",IF(I207="TO","TO",IF(I208+J208+K208=0,"",(I208*60+J208+K208/100)+H208)))</f>
        <v/>
      </c>
      <c r="M208" s="52" t="str">
        <f>IF(B207="","",AVERAGE(L207:L211))</f>
        <v/>
      </c>
      <c r="N208" s="52" t="str">
        <f>IF(L208="","",ABS(L208-M208))</f>
        <v/>
      </c>
      <c r="O208" s="156" t="str">
        <f>IF(N208="","",RANK(N208,N207:N211))</f>
        <v/>
      </c>
      <c r="P208" s="157" t="str">
        <f t="shared" ref="P208:P211" si="117">IF(L208="","",IF(O208=1,"",L208))</f>
        <v/>
      </c>
      <c r="Q208" s="53" t="str">
        <f>IF(B207="","",AVERAGE(P207:P211))</f>
        <v/>
      </c>
      <c r="R208" s="53" t="str">
        <f>IF(P208="","",ABS(P208-Q208))</f>
        <v/>
      </c>
      <c r="S208" s="158" t="str">
        <f>IF(R208="","",RANK(R208,R207:R211))</f>
        <v/>
      </c>
      <c r="T208" s="159" t="str">
        <f t="shared" ref="T208:T211" si="118">IF(R208="","",IF(S208=1,"",L208))</f>
        <v/>
      </c>
      <c r="U208" s="54" t="str">
        <f>IF(B207="","",AVERAGE(T207:T211))</f>
        <v/>
      </c>
      <c r="V208" s="54" t="str">
        <f>IF(T208="","",ABS(T208-U208))</f>
        <v/>
      </c>
      <c r="W208" s="160" t="str">
        <f>IF(V208="","",RANK(V208,V207:V211))</f>
        <v/>
      </c>
      <c r="X208" s="161" t="str">
        <f t="shared" ref="X208:X211" si="119">IF(W208="","",IF(W208=1,"",T208))</f>
        <v/>
      </c>
      <c r="Y208" s="55" t="str">
        <f>IF(B207="","",AVERAGE(X207:X211))</f>
        <v/>
      </c>
      <c r="Z208" s="162" t="str">
        <f>IF(B207="","",IF(M207&lt;0.5,M208,"NV"))</f>
        <v/>
      </c>
      <c r="AA208" s="806"/>
      <c r="AB208" s="1506"/>
      <c r="AC208" s="806"/>
      <c r="AD208" s="806"/>
      <c r="AE208" s="847"/>
    </row>
    <row r="209" spans="1:31" x14ac:dyDescent="0.2">
      <c r="A209" s="868"/>
      <c r="B209" s="874"/>
      <c r="C209" s="862"/>
      <c r="D209" s="1415"/>
      <c r="E209" s="862"/>
      <c r="F209" s="862"/>
      <c r="G209" s="16" t="s">
        <v>8</v>
      </c>
      <c r="H209" s="98" t="str">
        <f>IF(I209&lt;&gt;"",$H$27,"")</f>
        <v/>
      </c>
      <c r="I209" s="210"/>
      <c r="J209" s="211"/>
      <c r="K209" s="231"/>
      <c r="L209" s="171" t="str">
        <f>IF(B207="","",IF(I207="TO","TO",IF(I209+J209+K209=0,"",(I209*60+J209+K209/100)+H209)))</f>
        <v/>
      </c>
      <c r="M209" s="52"/>
      <c r="N209" s="52" t="str">
        <f>IF(L209="","",ABS(L209-M208))</f>
        <v/>
      </c>
      <c r="O209" s="156" t="str">
        <f>IF(N209="","",RANK(N209,N207:N211))</f>
        <v/>
      </c>
      <c r="P209" s="157" t="str">
        <f t="shared" si="117"/>
        <v/>
      </c>
      <c r="Q209" s="53"/>
      <c r="R209" s="53" t="str">
        <f>IF(P209="","",ABS(P209-Q208))</f>
        <v/>
      </c>
      <c r="S209" s="158" t="str">
        <f>IF(R209="","",RANK(R209,R207:R211))</f>
        <v/>
      </c>
      <c r="T209" s="159" t="str">
        <f t="shared" si="118"/>
        <v/>
      </c>
      <c r="U209" s="54"/>
      <c r="V209" s="54" t="str">
        <f>IF(T209="","",ABS(T209-U208))</f>
        <v/>
      </c>
      <c r="W209" s="160" t="str">
        <f>IF(V209="","",RANK(V209,V207:V211))</f>
        <v/>
      </c>
      <c r="X209" s="161" t="str">
        <f t="shared" si="119"/>
        <v/>
      </c>
      <c r="Y209" s="55"/>
      <c r="Z209" s="162" t="str">
        <f>IF(B207="","",IF(M207&lt;0.5,M208,IF(Q207&lt;0.5,Q208,"NV")))</f>
        <v/>
      </c>
      <c r="AA209" s="806"/>
      <c r="AB209" s="1506"/>
      <c r="AC209" s="806"/>
      <c r="AD209" s="806"/>
      <c r="AE209" s="847"/>
    </row>
    <row r="210" spans="1:31" x14ac:dyDescent="0.2">
      <c r="A210" s="868"/>
      <c r="B210" s="874"/>
      <c r="C210" s="862"/>
      <c r="D210" s="1415"/>
      <c r="E210" s="862"/>
      <c r="F210" s="862"/>
      <c r="G210" s="16" t="s">
        <v>5</v>
      </c>
      <c r="H210" s="98" t="str">
        <f>IF(I210&lt;&gt;"",$H$27,"")</f>
        <v/>
      </c>
      <c r="I210" s="210"/>
      <c r="J210" s="211"/>
      <c r="K210" s="231"/>
      <c r="L210" s="171" t="str">
        <f>IF(B207="","",IF(I207="TO","TO",IF(I210+J210+K210=0,"",(I210*60+J210+K210/100)+H210)))</f>
        <v/>
      </c>
      <c r="M210" s="52"/>
      <c r="N210" s="52" t="str">
        <f>IF(L210="","",ABS(L210-M208))</f>
        <v/>
      </c>
      <c r="O210" s="156" t="str">
        <f>IF(N210="","",RANK(N210,N207:N211))</f>
        <v/>
      </c>
      <c r="P210" s="157" t="str">
        <f t="shared" si="117"/>
        <v/>
      </c>
      <c r="Q210" s="53"/>
      <c r="R210" s="53" t="str">
        <f>IF(P210="","",ABS(P210-Q208))</f>
        <v/>
      </c>
      <c r="S210" s="158" t="str">
        <f>IF(R210="","",RANK(R210,R207:R211))</f>
        <v/>
      </c>
      <c r="T210" s="159" t="str">
        <f t="shared" si="118"/>
        <v/>
      </c>
      <c r="U210" s="54"/>
      <c r="V210" s="54" t="str">
        <f>IF(T210="","",ABS(T210-U208))</f>
        <v/>
      </c>
      <c r="W210" s="160" t="str">
        <f>IF(V210="","",RANK(V210,V207:V211))</f>
        <v/>
      </c>
      <c r="X210" s="161" t="str">
        <f t="shared" si="119"/>
        <v/>
      </c>
      <c r="Y210" s="55"/>
      <c r="Z210" s="162" t="str">
        <f>IF(B207="","",IF(Q207=0,M208,IF(Q207&lt;0.5,Q208,IF(U207&lt;0.5,U208,"NV"))))</f>
        <v/>
      </c>
      <c r="AA210" s="806"/>
      <c r="AB210" s="1506"/>
      <c r="AC210" s="806"/>
      <c r="AD210" s="806"/>
      <c r="AE210" s="847"/>
    </row>
    <row r="211" spans="1:31" ht="16" thickBot="1" x14ac:dyDescent="0.25">
      <c r="A211" s="1539"/>
      <c r="B211" s="1541"/>
      <c r="C211" s="863"/>
      <c r="D211" s="1416"/>
      <c r="E211" s="863"/>
      <c r="F211" s="863"/>
      <c r="G211" s="17" t="s">
        <v>6</v>
      </c>
      <c r="H211" s="265" t="str">
        <f>IF(I211&lt;&gt;"",$H$27,"")</f>
        <v/>
      </c>
      <c r="I211" s="251"/>
      <c r="J211" s="239"/>
      <c r="K211" s="250"/>
      <c r="L211" s="194" t="str">
        <f>IF(B207="","",IF(I207="TO","TO",IF(I211+J211+K211=0,"",(I211*60+J211+K211/100)+H211)))</f>
        <v/>
      </c>
      <c r="M211" s="56"/>
      <c r="N211" s="56" t="str">
        <f>IF(L211="","",ABS(L211-M208))</f>
        <v/>
      </c>
      <c r="O211" s="164" t="str">
        <f>IF(N211="","",RANK(N211,N207:N211))</f>
        <v/>
      </c>
      <c r="P211" s="165" t="str">
        <f t="shared" si="117"/>
        <v/>
      </c>
      <c r="Q211" s="57"/>
      <c r="R211" s="57" t="str">
        <f>IF(P211="","",ABS(P211-Q208))</f>
        <v/>
      </c>
      <c r="S211" s="166" t="str">
        <f>IF(R211="","",RANK(R211,R207:R211))</f>
        <v/>
      </c>
      <c r="T211" s="167" t="str">
        <f t="shared" si="118"/>
        <v/>
      </c>
      <c r="U211" s="58"/>
      <c r="V211" s="58" t="str">
        <f>IF(T211="","",ABS(T211-U208))</f>
        <v/>
      </c>
      <c r="W211" s="168" t="str">
        <f>IF(V211="","",RANK(V211,V207:V211))</f>
        <v/>
      </c>
      <c r="X211" s="169" t="str">
        <f t="shared" si="119"/>
        <v/>
      </c>
      <c r="Y211" s="59"/>
      <c r="Z211" s="170" t="str">
        <f>IF(B207="","",IF(U207&lt;0.5,TRIMMEAN(L207:L211,0.4),IF(Y207&lt;0.5,Y208,"NV")))</f>
        <v/>
      </c>
      <c r="AA211" s="807"/>
      <c r="AB211" s="1507"/>
      <c r="AC211" s="807"/>
      <c r="AD211" s="807"/>
      <c r="AE211" s="848"/>
    </row>
    <row r="212" spans="1:31" x14ac:dyDescent="0.2">
      <c r="A212" s="1241" t="str">
        <f>IF('Names And Totals'!A49="","",'Names And Totals'!A49)</f>
        <v/>
      </c>
      <c r="B212" s="1537" t="str">
        <f>IF('Names And Totals'!B49="","",'Names And Totals'!B49)</f>
        <v/>
      </c>
      <c r="C212" s="883" t="str">
        <f>IF('Names And Totals'!B49="","",'Names And Totals'!E49)</f>
        <v/>
      </c>
      <c r="D212" s="858" t="str">
        <f>IF(B212="","",IF(AB212="DQ","DQ",IF(AB212="TO","TO",IF(AB212="NV","NV",IF(AB212="","",RANK(AB212,$AB$12:$AB$507,0))))))</f>
        <v/>
      </c>
      <c r="E212" s="883" t="str">
        <f>IF(AC212="","",IF(AE212="DQ","DQ",IF(AC212="TO","TO",IF(Z212="","",RANK(AC212,$AC$12:$AC$507,0)))))</f>
        <v/>
      </c>
      <c r="F212" s="884" t="str">
        <f>IF(AD212="","",IF(AE212="DQ","DQ",IF(AD212="TO","TO",IF(Z212="","",RANK(AD212,$AD$12:$AD$507,0)))))</f>
        <v/>
      </c>
      <c r="G212" s="375" t="s">
        <v>7</v>
      </c>
      <c r="H212" s="380"/>
      <c r="I212" s="232"/>
      <c r="J212" s="233"/>
      <c r="K212" s="234"/>
      <c r="L212" s="268" t="str">
        <f>IF(B212="","",IF(I212="TO","TO",IF(I212+J212+K212=0,"",(I212*60+J212+K212/100)+H212)))</f>
        <v/>
      </c>
      <c r="M212" s="157" t="str">
        <f>IF(B212="","",MAX(L212:L216)-MIN(L212:L216))</f>
        <v/>
      </c>
      <c r="N212" s="157" t="str">
        <f>IF(L212="","",ABS(L212-M213))</f>
        <v/>
      </c>
      <c r="O212" s="275" t="str">
        <f>IF(N212="","",RANK(N212,N212:N216))</f>
        <v/>
      </c>
      <c r="P212" s="157" t="str">
        <f>IF(L212="","",IF(O212=1,"",L212))</f>
        <v/>
      </c>
      <c r="Q212" s="159" t="str">
        <f>IF(B212="","",MAX(P212:P216)-MIN(P212:P216))</f>
        <v/>
      </c>
      <c r="R212" s="159" t="str">
        <f>IF(P212="","",ABS(P212-Q213))</f>
        <v/>
      </c>
      <c r="S212" s="276" t="str">
        <f>IF(R212="","",RANK(R212,R212:R216))</f>
        <v/>
      </c>
      <c r="T212" s="159" t="str">
        <f>IF(R212="","",IF(S212=1,"",L212))</f>
        <v/>
      </c>
      <c r="U212" s="161" t="str">
        <f>IF(B212="","",MAX(T212:T216)-MIN(T212:T216))</f>
        <v/>
      </c>
      <c r="V212" s="161" t="str">
        <f>IF(T212="","",ABS(T212-U213))</f>
        <v/>
      </c>
      <c r="W212" s="277" t="str">
        <f>IF(V212="","",RANK(V212,V212:V216))</f>
        <v/>
      </c>
      <c r="X212" s="161" t="str">
        <f>IF(W212="","",IF(W212=1,"",T212))</f>
        <v/>
      </c>
      <c r="Y212" s="278" t="str">
        <f>IF(B212="","",MAX(X212:X216)-MIN(X212:X216))</f>
        <v/>
      </c>
      <c r="Z212" s="381" t="str">
        <f>IF(B212="","",L212)</f>
        <v/>
      </c>
      <c r="AA212" s="803" t="str">
        <f>IF(B212="","",IF(AE212="DQ","DQ",IF(L212="TO","TO",IF(L212="","",IF(L213="",Z212,IF(L214="",Z213,IF(L215="",Z214,IF(L216="",Z215,Z216))))))))</f>
        <v/>
      </c>
      <c r="AB212" s="1536" t="str">
        <f>IF(B212="","",IF(AE212="DQ","DQ",IF(AA212="TO","TO",IF(AA212="","",IF(AA212="NV","NV",IF((20-(AA212-$AB$3))&gt;0,(20-(AA212-$AB$3)),0))))))</f>
        <v/>
      </c>
      <c r="AC212" s="803" t="str">
        <f>IF(B212="","",IF(AB212="","",IF(C212="Female","",AB212)))</f>
        <v/>
      </c>
      <c r="AD212" s="803" t="str">
        <f>IF(B212="","",IF(AB212="","",IF(C212="Male","",AB212)))</f>
        <v/>
      </c>
      <c r="AE212" s="1019"/>
    </row>
    <row r="213" spans="1:31" x14ac:dyDescent="0.2">
      <c r="A213" s="871"/>
      <c r="B213" s="865"/>
      <c r="C213" s="884"/>
      <c r="D213" s="859"/>
      <c r="E213" s="884"/>
      <c r="F213" s="884"/>
      <c r="G213" s="13" t="s">
        <v>4</v>
      </c>
      <c r="H213" s="99" t="str">
        <f>IF(I213&lt;&gt;"",H212,"")</f>
        <v/>
      </c>
      <c r="I213" s="208"/>
      <c r="J213" s="209"/>
      <c r="K213" s="227"/>
      <c r="L213" s="155" t="str">
        <f>IF(B212="","",IF(I212="TO","TO",IF(I213+J213+K213=0,"",(I213*60+J213+K213/100)+H213)))</f>
        <v/>
      </c>
      <c r="M213" s="52" t="str">
        <f>IF(B212="","",AVERAGE(L212:L216))</f>
        <v/>
      </c>
      <c r="N213" s="52" t="str">
        <f>IF(L213="","",ABS(L213-M213))</f>
        <v/>
      </c>
      <c r="O213" s="156" t="str">
        <f>IF(N213="","",RANK(N213,N212:N216))</f>
        <v/>
      </c>
      <c r="P213" s="157" t="str">
        <f t="shared" ref="P213:P216" si="120">IF(L213="","",IF(O213=1,"",L213))</f>
        <v/>
      </c>
      <c r="Q213" s="53" t="str">
        <f>IF(B212="","",AVERAGE(P212:P216))</f>
        <v/>
      </c>
      <c r="R213" s="53" t="str">
        <f>IF(P213="","",ABS(P213-Q213))</f>
        <v/>
      </c>
      <c r="S213" s="158" t="str">
        <f>IF(R213="","",RANK(R213,R212:R216))</f>
        <v/>
      </c>
      <c r="T213" s="159" t="str">
        <f t="shared" ref="T213:T216" si="121">IF(R213="","",IF(S213=1,"",L213))</f>
        <v/>
      </c>
      <c r="U213" s="54" t="str">
        <f>IF(B212="","",AVERAGE(T212:T216))</f>
        <v/>
      </c>
      <c r="V213" s="54" t="str">
        <f>IF(T213="","",ABS(T213-U213))</f>
        <v/>
      </c>
      <c r="W213" s="160" t="str">
        <f>IF(V213="","",RANK(V213,V212:V216))</f>
        <v/>
      </c>
      <c r="X213" s="161" t="str">
        <f t="shared" ref="X213:X216" si="122">IF(W213="","",IF(W213=1,"",T213))</f>
        <v/>
      </c>
      <c r="Y213" s="55" t="str">
        <f>IF(B212="","",AVERAGE(X212:X216))</f>
        <v/>
      </c>
      <c r="Z213" s="162" t="str">
        <f>IF(B212="","",IF(M212&lt;0.5,M213,"NV"))</f>
        <v/>
      </c>
      <c r="AA213" s="803"/>
      <c r="AB213" s="1500"/>
      <c r="AC213" s="803"/>
      <c r="AD213" s="803"/>
      <c r="AE213" s="1019"/>
    </row>
    <row r="214" spans="1:31" x14ac:dyDescent="0.2">
      <c r="A214" s="871"/>
      <c r="B214" s="865"/>
      <c r="C214" s="884"/>
      <c r="D214" s="859"/>
      <c r="E214" s="884"/>
      <c r="F214" s="884"/>
      <c r="G214" s="13" t="s">
        <v>8</v>
      </c>
      <c r="H214" s="99" t="str">
        <f>IF(I214&lt;&gt;"",H212,"")</f>
        <v/>
      </c>
      <c r="I214" s="208"/>
      <c r="J214" s="209"/>
      <c r="K214" s="227"/>
      <c r="L214" s="155" t="str">
        <f>IF(B212="","",IF(I212="TO","TO",IF(I214+J214+K214=0,"",(I214*60+J214+K214/100)+H214)))</f>
        <v/>
      </c>
      <c r="M214" s="52"/>
      <c r="N214" s="52" t="str">
        <f>IF(L214="","",ABS(L214-M213))</f>
        <v/>
      </c>
      <c r="O214" s="156" t="str">
        <f>IF(N214="","",RANK(N214,N212:N216))</f>
        <v/>
      </c>
      <c r="P214" s="157" t="str">
        <f t="shared" si="120"/>
        <v/>
      </c>
      <c r="Q214" s="53"/>
      <c r="R214" s="53" t="str">
        <f>IF(P214="","",ABS(P214-Q213))</f>
        <v/>
      </c>
      <c r="S214" s="158" t="str">
        <f>IF(R214="","",RANK(R214,R212:R216))</f>
        <v/>
      </c>
      <c r="T214" s="159" t="str">
        <f t="shared" si="121"/>
        <v/>
      </c>
      <c r="U214" s="54"/>
      <c r="V214" s="54" t="str">
        <f>IF(T214="","",ABS(T214-U213))</f>
        <v/>
      </c>
      <c r="W214" s="160" t="str">
        <f>IF(V214="","",RANK(V214,V212:V216))</f>
        <v/>
      </c>
      <c r="X214" s="161" t="str">
        <f t="shared" si="122"/>
        <v/>
      </c>
      <c r="Y214" s="55"/>
      <c r="Z214" s="162" t="str">
        <f>IF(B212="","",IF(M212&lt;0.5,M213,IF(Q212&lt;0.5,Q213,"NV")))</f>
        <v/>
      </c>
      <c r="AA214" s="803"/>
      <c r="AB214" s="1500"/>
      <c r="AC214" s="803"/>
      <c r="AD214" s="803"/>
      <c r="AE214" s="1019"/>
    </row>
    <row r="215" spans="1:31" x14ac:dyDescent="0.2">
      <c r="A215" s="871"/>
      <c r="B215" s="865"/>
      <c r="C215" s="884"/>
      <c r="D215" s="859"/>
      <c r="E215" s="884"/>
      <c r="F215" s="884"/>
      <c r="G215" s="13" t="s">
        <v>5</v>
      </c>
      <c r="H215" s="99" t="str">
        <f>IF(I215&lt;&gt;"",H212,"")</f>
        <v/>
      </c>
      <c r="I215" s="208"/>
      <c r="J215" s="209"/>
      <c r="K215" s="227"/>
      <c r="L215" s="155" t="str">
        <f>IF(B212="","",IF(I212="TO","TO",IF(I215+J215+K215=0,"",(I215*60+J215+K215/100)+H215)))</f>
        <v/>
      </c>
      <c r="M215" s="52"/>
      <c r="N215" s="52" t="str">
        <f>IF(L215="","",ABS(L215-M213))</f>
        <v/>
      </c>
      <c r="O215" s="156" t="str">
        <f>IF(N215="","",RANK(N215,N212:N216))</f>
        <v/>
      </c>
      <c r="P215" s="157" t="str">
        <f t="shared" si="120"/>
        <v/>
      </c>
      <c r="Q215" s="53"/>
      <c r="R215" s="53" t="str">
        <f>IF(P215="","",ABS(P215-Q213))</f>
        <v/>
      </c>
      <c r="S215" s="158" t="str">
        <f>IF(R215="","",RANK(R215,R212:R216))</f>
        <v/>
      </c>
      <c r="T215" s="159" t="str">
        <f t="shared" si="121"/>
        <v/>
      </c>
      <c r="U215" s="54"/>
      <c r="V215" s="54" t="str">
        <f>IF(T215="","",ABS(T215-U213))</f>
        <v/>
      </c>
      <c r="W215" s="160" t="str">
        <f>IF(V215="","",RANK(V215,V212:V216))</f>
        <v/>
      </c>
      <c r="X215" s="161" t="str">
        <f t="shared" si="122"/>
        <v/>
      </c>
      <c r="Y215" s="55"/>
      <c r="Z215" s="162" t="str">
        <f>IF(B212="","",IF(Q212=0,M213,IF(Q212&lt;0.5,Q213,IF(U212&lt;0.5,U213,"NV"))))</f>
        <v/>
      </c>
      <c r="AA215" s="803"/>
      <c r="AB215" s="1500"/>
      <c r="AC215" s="803"/>
      <c r="AD215" s="803"/>
      <c r="AE215" s="1019"/>
    </row>
    <row r="216" spans="1:31" ht="16" thickBot="1" x14ac:dyDescent="0.25">
      <c r="A216" s="879"/>
      <c r="B216" s="901"/>
      <c r="C216" s="885"/>
      <c r="D216" s="1419"/>
      <c r="E216" s="885"/>
      <c r="F216" s="885"/>
      <c r="G216" s="19" t="s">
        <v>6</v>
      </c>
      <c r="H216" s="100" t="str">
        <f>IF(I216&lt;&gt;"",H212,"")</f>
        <v/>
      </c>
      <c r="I216" s="212"/>
      <c r="J216" s="213"/>
      <c r="K216" s="242"/>
      <c r="L216" s="163" t="str">
        <f>IF(B212="","",IF(I212="TO","TO",IF(I216+J216+K216=0,"",(I216*60+J216+K216/100)+H216)))</f>
        <v/>
      </c>
      <c r="M216" s="56"/>
      <c r="N216" s="56" t="str">
        <f>IF(L216="","",ABS(L216-M213))</f>
        <v/>
      </c>
      <c r="O216" s="164" t="str">
        <f>IF(N216="","",RANK(N216,N212:N216))</f>
        <v/>
      </c>
      <c r="P216" s="165" t="str">
        <f t="shared" si="120"/>
        <v/>
      </c>
      <c r="Q216" s="57"/>
      <c r="R216" s="57" t="str">
        <f>IF(P216="","",ABS(P216-Q213))</f>
        <v/>
      </c>
      <c r="S216" s="166" t="str">
        <f>IF(R216="","",RANK(R216,R212:R216))</f>
        <v/>
      </c>
      <c r="T216" s="167" t="str">
        <f t="shared" si="121"/>
        <v/>
      </c>
      <c r="U216" s="58"/>
      <c r="V216" s="58" t="str">
        <f>IF(T216="","",ABS(T216-U213))</f>
        <v/>
      </c>
      <c r="W216" s="168" t="str">
        <f>IF(V216="","",RANK(V216,V212:V216))</f>
        <v/>
      </c>
      <c r="X216" s="169" t="str">
        <f t="shared" si="122"/>
        <v/>
      </c>
      <c r="Y216" s="59"/>
      <c r="Z216" s="170" t="str">
        <f>IF(B212="","",IF(U212&lt;0.5,TRIMMEAN(L212:L216,0.4),IF(Y212&lt;0.5,Y213,"NV")))</f>
        <v/>
      </c>
      <c r="AA216" s="804"/>
      <c r="AB216" s="1501"/>
      <c r="AC216" s="804"/>
      <c r="AD216" s="804"/>
      <c r="AE216" s="1020"/>
    </row>
    <row r="217" spans="1:31" x14ac:dyDescent="0.2">
      <c r="A217" s="1538" t="str">
        <f>IF('Names And Totals'!A50="","",'Names And Totals'!A50)</f>
        <v/>
      </c>
      <c r="B217" s="1540" t="str">
        <f>IF('Names And Totals'!B50="","",'Names And Totals'!B50)</f>
        <v/>
      </c>
      <c r="C217" s="861" t="str">
        <f>IF('Names And Totals'!B50="","",'Names And Totals'!E50)</f>
        <v/>
      </c>
      <c r="D217" s="1414" t="str">
        <f>IF(B217="","",IF(AB217="DQ","DQ",IF(AB217="TO","TO",IF(AB217="NV","NV",IF(AB217="","",RANK(AB217,$AB$12:$AB$507,0))))))</f>
        <v/>
      </c>
      <c r="E217" s="861" t="str">
        <f>IF(AC217="","",IF(AE217="DQ","DQ",IF(AC217="TO","TO",IF(Z217="","",RANK(AC217,$AC$12:$AC$507,0)))))</f>
        <v/>
      </c>
      <c r="F217" s="861" t="str">
        <f>IF(AD217="","",IF(AE217="DQ","DQ",IF(AD217="TO","TO",IF(Z217="","",RANK(AD217,$AD$12:$AD$507,0)))))</f>
        <v/>
      </c>
      <c r="G217" s="47" t="s">
        <v>7</v>
      </c>
      <c r="H217" s="248"/>
      <c r="I217" s="243"/>
      <c r="J217" s="240"/>
      <c r="K217" s="244"/>
      <c r="L217" s="193" t="str">
        <f>IF(B217="","",IF(I217="TO","TO",IF(I217+J217+K217=0,"",(I217*60+J217+K217/100)+H217)))</f>
        <v/>
      </c>
      <c r="M217" s="60" t="str">
        <f>IF(B217="","",MAX(L217:L221)-MIN(L217:L221))</f>
        <v/>
      </c>
      <c r="N217" s="60" t="str">
        <f>IF(L217="","",ABS(L217-M218))</f>
        <v/>
      </c>
      <c r="O217" s="151" t="str">
        <f>IF(N217="","",RANK(N217,N217:N221))</f>
        <v/>
      </c>
      <c r="P217" s="60" t="str">
        <f>IF(L217="","",IF(O217=1,"",L217))</f>
        <v/>
      </c>
      <c r="Q217" s="62" t="str">
        <f>IF(B217="","",MAX(P217:P221)-MIN(P217:P221))</f>
        <v/>
      </c>
      <c r="R217" s="62" t="str">
        <f>IF(P217="","",ABS(P217-Q218))</f>
        <v/>
      </c>
      <c r="S217" s="152" t="str">
        <f>IF(R217="","",RANK(R217,R217:R221))</f>
        <v/>
      </c>
      <c r="T217" s="62" t="str">
        <f>IF(R217="","",IF(S217=1,"",L217))</f>
        <v/>
      </c>
      <c r="U217" s="63" t="str">
        <f>IF(B217="","",MAX(T217:T221)-MIN(T217:T221))</f>
        <v/>
      </c>
      <c r="V217" s="63" t="str">
        <f>IF(T217="","",ABS(T217-U218))</f>
        <v/>
      </c>
      <c r="W217" s="153" t="str">
        <f>IF(V217="","",RANK(V217,V217:V221))</f>
        <v/>
      </c>
      <c r="X217" s="63" t="str">
        <f>IF(W217="","",IF(W217=1,"",T217))</f>
        <v/>
      </c>
      <c r="Y217" s="64" t="str">
        <f>IF(B217="","",MAX(X217:X221)-MIN(X217:X221))</f>
        <v/>
      </c>
      <c r="Z217" s="154" t="str">
        <f>IF(B217="","",L217)</f>
        <v/>
      </c>
      <c r="AA217" s="805" t="str">
        <f>IF(B217="","",IF(AE217="DQ","DQ",IF(L217="TO","TO",IF(L217="","",IF(L218="",Z217,IF(L219="",Z218,IF(L220="",Z219,IF(L221="",Z220,Z221))))))))</f>
        <v/>
      </c>
      <c r="AB217" s="1505" t="str">
        <f>IF(B217="","",IF(AE217="DQ","DQ",IF(AA217="TO","TO",IF(AA217="","",IF(AA217="NV","NV",IF((20-(AA217-$AB$3))&gt;0,(20-(AA217-$AB$3)),0))))))</f>
        <v/>
      </c>
      <c r="AC217" s="805" t="str">
        <f>IF(B217="","",IF(AB217="","",IF(C217="Female","",AB217)))</f>
        <v/>
      </c>
      <c r="AD217" s="805" t="str">
        <f>IF(B217="","",IF(AB217="","",IF(C217="Male","",AB217)))</f>
        <v/>
      </c>
      <c r="AE217" s="847"/>
    </row>
    <row r="218" spans="1:31" x14ac:dyDescent="0.2">
      <c r="A218" s="868"/>
      <c r="B218" s="874"/>
      <c r="C218" s="862"/>
      <c r="D218" s="1415"/>
      <c r="E218" s="862"/>
      <c r="F218" s="862"/>
      <c r="G218" s="16" t="s">
        <v>4</v>
      </c>
      <c r="H218" s="98" t="str">
        <f>IF(I218&lt;&gt;"",H217,"")</f>
        <v/>
      </c>
      <c r="I218" s="210"/>
      <c r="J218" s="211"/>
      <c r="K218" s="231"/>
      <c r="L218" s="171" t="str">
        <f>IF(B217="","",IF(I217="TO","TO",IF(I218+J218+K218=0,"",(I218*60+J218+K218/100)+H218)))</f>
        <v/>
      </c>
      <c r="M218" s="52" t="str">
        <f>IF(B217="","",AVERAGE(L217:L221))</f>
        <v/>
      </c>
      <c r="N218" s="52" t="str">
        <f>IF(L218="","",ABS(L218-M218))</f>
        <v/>
      </c>
      <c r="O218" s="156" t="str">
        <f>IF(N218="","",RANK(N218,N217:N221))</f>
        <v/>
      </c>
      <c r="P218" s="157" t="str">
        <f t="shared" ref="P218:P221" si="123">IF(L218="","",IF(O218=1,"",L218))</f>
        <v/>
      </c>
      <c r="Q218" s="53" t="str">
        <f>IF(B217="","",AVERAGE(P217:P221))</f>
        <v/>
      </c>
      <c r="R218" s="53" t="str">
        <f>IF(P218="","",ABS(P218-Q218))</f>
        <v/>
      </c>
      <c r="S218" s="158" t="str">
        <f>IF(R218="","",RANK(R218,R217:R221))</f>
        <v/>
      </c>
      <c r="T218" s="159" t="str">
        <f t="shared" ref="T218:T221" si="124">IF(R218="","",IF(S218=1,"",L218))</f>
        <v/>
      </c>
      <c r="U218" s="54" t="str">
        <f>IF(B217="","",AVERAGE(T217:T221))</f>
        <v/>
      </c>
      <c r="V218" s="54" t="str">
        <f>IF(T218="","",ABS(T218-U218))</f>
        <v/>
      </c>
      <c r="W218" s="160" t="str">
        <f>IF(V218="","",RANK(V218,V217:V221))</f>
        <v/>
      </c>
      <c r="X218" s="161" t="str">
        <f t="shared" ref="X218:X221" si="125">IF(W218="","",IF(W218=1,"",T218))</f>
        <v/>
      </c>
      <c r="Y218" s="55" t="str">
        <f>IF(B217="","",AVERAGE(X217:X221))</f>
        <v/>
      </c>
      <c r="Z218" s="162" t="str">
        <f>IF(B217="","",IF(M217&lt;0.5,M218,"NV"))</f>
        <v/>
      </c>
      <c r="AA218" s="806"/>
      <c r="AB218" s="1506"/>
      <c r="AC218" s="806"/>
      <c r="AD218" s="806"/>
      <c r="AE218" s="847"/>
    </row>
    <row r="219" spans="1:31" x14ac:dyDescent="0.2">
      <c r="A219" s="868"/>
      <c r="B219" s="874"/>
      <c r="C219" s="862"/>
      <c r="D219" s="1415"/>
      <c r="E219" s="862"/>
      <c r="F219" s="862"/>
      <c r="G219" s="16" t="s">
        <v>8</v>
      </c>
      <c r="H219" s="98" t="str">
        <f>IF(I219&lt;&gt;"",H217,"")</f>
        <v/>
      </c>
      <c r="I219" s="210"/>
      <c r="J219" s="211"/>
      <c r="K219" s="231"/>
      <c r="L219" s="171" t="str">
        <f>IF(B217="","",IF(I217="TO","TO",IF(I219+J219+K219=0,"",(I219*60+J219+K219/100)+H219)))</f>
        <v/>
      </c>
      <c r="M219" s="52"/>
      <c r="N219" s="52" t="str">
        <f>IF(L219="","",ABS(L219-M218))</f>
        <v/>
      </c>
      <c r="O219" s="156" t="str">
        <f>IF(N219="","",RANK(N219,N217:N221))</f>
        <v/>
      </c>
      <c r="P219" s="157" t="str">
        <f t="shared" si="123"/>
        <v/>
      </c>
      <c r="Q219" s="53"/>
      <c r="R219" s="53" t="str">
        <f>IF(P219="","",ABS(P219-Q218))</f>
        <v/>
      </c>
      <c r="S219" s="158" t="str">
        <f>IF(R219="","",RANK(R219,R217:R221))</f>
        <v/>
      </c>
      <c r="T219" s="159" t="str">
        <f t="shared" si="124"/>
        <v/>
      </c>
      <c r="U219" s="54"/>
      <c r="V219" s="54" t="str">
        <f>IF(T219="","",ABS(T219-U218))</f>
        <v/>
      </c>
      <c r="W219" s="160" t="str">
        <f>IF(V219="","",RANK(V219,V217:V221))</f>
        <v/>
      </c>
      <c r="X219" s="161" t="str">
        <f t="shared" si="125"/>
        <v/>
      </c>
      <c r="Y219" s="55"/>
      <c r="Z219" s="162" t="str">
        <f>IF(B217="","",IF(M217&lt;0.5,M218,IF(Q217&lt;0.5,Q218,"NV")))</f>
        <v/>
      </c>
      <c r="AA219" s="806"/>
      <c r="AB219" s="1506"/>
      <c r="AC219" s="806"/>
      <c r="AD219" s="806"/>
      <c r="AE219" s="847"/>
    </row>
    <row r="220" spans="1:31" x14ac:dyDescent="0.2">
      <c r="A220" s="868"/>
      <c r="B220" s="874"/>
      <c r="C220" s="862"/>
      <c r="D220" s="1415"/>
      <c r="E220" s="862"/>
      <c r="F220" s="862"/>
      <c r="G220" s="16" t="s">
        <v>5</v>
      </c>
      <c r="H220" s="98" t="str">
        <f>IF(I220&lt;&gt;"",H217,"")</f>
        <v/>
      </c>
      <c r="I220" s="210"/>
      <c r="J220" s="211"/>
      <c r="K220" s="231"/>
      <c r="L220" s="171" t="str">
        <f>IF(B217="","",IF(I217="TO","TO",IF(I220+J220+K220=0,"",(I220*60+J220+K220/100)+H220)))</f>
        <v/>
      </c>
      <c r="M220" s="52"/>
      <c r="N220" s="52" t="str">
        <f>IF(L220="","",ABS(L220-M218))</f>
        <v/>
      </c>
      <c r="O220" s="156" t="str">
        <f>IF(N220="","",RANK(N220,N217:N221))</f>
        <v/>
      </c>
      <c r="P220" s="157" t="str">
        <f t="shared" si="123"/>
        <v/>
      </c>
      <c r="Q220" s="53"/>
      <c r="R220" s="53" t="str">
        <f>IF(P220="","",ABS(P220-Q218))</f>
        <v/>
      </c>
      <c r="S220" s="158" t="str">
        <f>IF(R220="","",RANK(R220,R217:R221))</f>
        <v/>
      </c>
      <c r="T220" s="159" t="str">
        <f t="shared" si="124"/>
        <v/>
      </c>
      <c r="U220" s="54"/>
      <c r="V220" s="54" t="str">
        <f>IF(T220="","",ABS(T220-U218))</f>
        <v/>
      </c>
      <c r="W220" s="160" t="str">
        <f>IF(V220="","",RANK(V220,V217:V221))</f>
        <v/>
      </c>
      <c r="X220" s="161" t="str">
        <f t="shared" si="125"/>
        <v/>
      </c>
      <c r="Y220" s="55"/>
      <c r="Z220" s="162" t="str">
        <f>IF(B217="","",IF(Q217=0,M218,IF(Q217&lt;0.5,Q218,IF(U217&lt;0.5,U218,"NV"))))</f>
        <v/>
      </c>
      <c r="AA220" s="806"/>
      <c r="AB220" s="1506"/>
      <c r="AC220" s="806"/>
      <c r="AD220" s="806"/>
      <c r="AE220" s="847"/>
    </row>
    <row r="221" spans="1:31" ht="16" thickBot="1" x14ac:dyDescent="0.25">
      <c r="A221" s="1539"/>
      <c r="B221" s="1541"/>
      <c r="C221" s="863"/>
      <c r="D221" s="1416"/>
      <c r="E221" s="863"/>
      <c r="F221" s="863"/>
      <c r="G221" s="46" t="s">
        <v>6</v>
      </c>
      <c r="H221" s="172" t="str">
        <f>IF(I221&lt;&gt;"",H217,"")</f>
        <v/>
      </c>
      <c r="I221" s="245"/>
      <c r="J221" s="246"/>
      <c r="K221" s="247"/>
      <c r="L221" s="194" t="str">
        <f>IF(B217="","",IF(I217="TO","TO",IF(I221+J221+K221=0,"",(I221*60+J221+K221/100)+H221)))</f>
        <v/>
      </c>
      <c r="M221" s="56"/>
      <c r="N221" s="56" t="str">
        <f>IF(L221="","",ABS(L221-M218))</f>
        <v/>
      </c>
      <c r="O221" s="164" t="str">
        <f>IF(N221="","",RANK(N221,N217:N221))</f>
        <v/>
      </c>
      <c r="P221" s="165" t="str">
        <f t="shared" si="123"/>
        <v/>
      </c>
      <c r="Q221" s="57"/>
      <c r="R221" s="57" t="str">
        <f>IF(P221="","",ABS(P221-Q218))</f>
        <v/>
      </c>
      <c r="S221" s="166" t="str">
        <f>IF(R221="","",RANK(R221,R217:R221))</f>
        <v/>
      </c>
      <c r="T221" s="167" t="str">
        <f t="shared" si="124"/>
        <v/>
      </c>
      <c r="U221" s="58"/>
      <c r="V221" s="58" t="str">
        <f>IF(T221="","",ABS(T221-U218))</f>
        <v/>
      </c>
      <c r="W221" s="168" t="str">
        <f>IF(V221="","",RANK(V221,V217:V221))</f>
        <v/>
      </c>
      <c r="X221" s="169" t="str">
        <f t="shared" si="125"/>
        <v/>
      </c>
      <c r="Y221" s="59"/>
      <c r="Z221" s="170" t="str">
        <f>IF(B217="","",IF(U217&lt;0.5,TRIMMEAN(L217:L221,0.4),IF(Y217&lt;0.5,Y218,"NV")))</f>
        <v/>
      </c>
      <c r="AA221" s="807"/>
      <c r="AB221" s="1507"/>
      <c r="AC221" s="807"/>
      <c r="AD221" s="807"/>
      <c r="AE221" s="847"/>
    </row>
    <row r="222" spans="1:31" x14ac:dyDescent="0.2">
      <c r="A222" s="1241" t="str">
        <f>IF('Names And Totals'!A51="","",'Names And Totals'!A51)</f>
        <v/>
      </c>
      <c r="B222" s="1537" t="str">
        <f>IF('Names And Totals'!B51="","",'Names And Totals'!B51)</f>
        <v/>
      </c>
      <c r="C222" s="883" t="str">
        <f>IF('Names And Totals'!B51="","",'Names And Totals'!E51)</f>
        <v/>
      </c>
      <c r="D222" s="1431" t="str">
        <f>IF(B222="","",IF(AB222="DQ","DQ",IF(AB222="TO","TO",IF(AB222="NV","NV",IF(AB222="","",RANK(AB222,$AB$12:$AB$507,0))))))</f>
        <v/>
      </c>
      <c r="E222" s="883" t="str">
        <f>IF(AC222="","",IF(AE222="DQ","DQ",IF(AC222="TO","TO",IF(Z222="","",RANK(AC222,$AC$12:$AC$507,0)))))</f>
        <v/>
      </c>
      <c r="F222" s="883" t="str">
        <f>IF(AD222="","",IF(AE222="DQ","DQ",IF(AD222="TO","TO",IF(Z222="","",RANK(AD222,$AD$12:$AD$507,0)))))</f>
        <v/>
      </c>
      <c r="G222" s="18" t="s">
        <v>7</v>
      </c>
      <c r="H222" s="249"/>
      <c r="I222" s="235"/>
      <c r="J222" s="241"/>
      <c r="K222" s="236"/>
      <c r="L222" s="150" t="str">
        <f>IF(B222="","",IF(I222="TO","TO",IF(I222+J222+K222=0,"",(I222*60+J222+K222/100)+H222)))</f>
        <v/>
      </c>
      <c r="M222" s="60" t="str">
        <f>IF(B222="","",MAX(L222:L226)-MIN(L222:L226))</f>
        <v/>
      </c>
      <c r="N222" s="60" t="str">
        <f>IF(L222="","",ABS(L222-M223))</f>
        <v/>
      </c>
      <c r="O222" s="151" t="str">
        <f>IF(N222="","",RANK(N222,N222:N226))</f>
        <v/>
      </c>
      <c r="P222" s="60" t="str">
        <f>IF(L222="","",IF(O222=1,"",L222))</f>
        <v/>
      </c>
      <c r="Q222" s="62" t="str">
        <f>IF(B222="","",MAX(P222:P226)-MIN(P222:P226))</f>
        <v/>
      </c>
      <c r="R222" s="62" t="str">
        <f>IF(P222="","",ABS(P222-Q223))</f>
        <v/>
      </c>
      <c r="S222" s="152" t="str">
        <f>IF(R222="","",RANK(R222,R222:R226))</f>
        <v/>
      </c>
      <c r="T222" s="62" t="str">
        <f>IF(R222="","",IF(S222=1,"",L222))</f>
        <v/>
      </c>
      <c r="U222" s="63" t="str">
        <f>IF(B222="","",MAX(T222:T226)-MIN(T222:T226))</f>
        <v/>
      </c>
      <c r="V222" s="63" t="str">
        <f>IF(T222="","",ABS(T222-U223))</f>
        <v/>
      </c>
      <c r="W222" s="153" t="str">
        <f>IF(V222="","",RANK(V222,V222:V226))</f>
        <v/>
      </c>
      <c r="X222" s="63" t="str">
        <f>IF(W222="","",IF(W222=1,"",T222))</f>
        <v/>
      </c>
      <c r="Y222" s="64" t="str">
        <f>IF(B222="","",MAX(X222:X226)-MIN(X222:X226))</f>
        <v/>
      </c>
      <c r="Z222" s="154" t="str">
        <f>IF(B222="","",L222)</f>
        <v/>
      </c>
      <c r="AA222" s="802" t="str">
        <f>IF(B222="","",IF(AE222="DQ","DQ",IF(L222="TO","TO",IF(L222="","",IF(L223="",Z222,IF(L224="",Z223,IF(L225="",Z224,IF(L226="",Z225,Z226))))))))</f>
        <v/>
      </c>
      <c r="AB222" s="1499" t="str">
        <f>IF(B222="","",IF(AE222="DQ","DQ",IF(AA222="TO","TO",IF(AA222="","",IF(AA222="NV","NV",IF((20-(AA222-$AB$3))&gt;0,(20-(AA222-$AB$3)),0))))))</f>
        <v/>
      </c>
      <c r="AC222" s="802" t="str">
        <f>IF(B222="","",IF(AB222="","",IF(C222="Female","",AB222)))</f>
        <v/>
      </c>
      <c r="AD222" s="802" t="str">
        <f>IF(B222="","",IF(AB222="","",IF(C222="Male","",AB222)))</f>
        <v/>
      </c>
      <c r="AE222" s="1018"/>
    </row>
    <row r="223" spans="1:31" x14ac:dyDescent="0.2">
      <c r="A223" s="871"/>
      <c r="B223" s="865"/>
      <c r="C223" s="884"/>
      <c r="D223" s="859"/>
      <c r="E223" s="884"/>
      <c r="F223" s="884"/>
      <c r="G223" s="13" t="s">
        <v>4</v>
      </c>
      <c r="H223" s="99" t="str">
        <f>IF(I223&lt;&gt;"",H222,"")</f>
        <v/>
      </c>
      <c r="I223" s="208"/>
      <c r="J223" s="209"/>
      <c r="K223" s="227"/>
      <c r="L223" s="155" t="str">
        <f>IF(B222="","",IF(I222="TO","TO",IF(I223+J223+K223=0,"",(I223*60+J223+K223/100)+H223)))</f>
        <v/>
      </c>
      <c r="M223" s="52" t="str">
        <f>IF(B222="","",AVERAGE(L222:L226))</f>
        <v/>
      </c>
      <c r="N223" s="52" t="str">
        <f>IF(L223="","",ABS(L223-M223))</f>
        <v/>
      </c>
      <c r="O223" s="156" t="str">
        <f>IF(N223="","",RANK(N223,N222:N226))</f>
        <v/>
      </c>
      <c r="P223" s="157" t="str">
        <f t="shared" ref="P223:P226" si="126">IF(L223="","",IF(O223=1,"",L223))</f>
        <v/>
      </c>
      <c r="Q223" s="53" t="str">
        <f>IF(B222="","",AVERAGE(P222:P226))</f>
        <v/>
      </c>
      <c r="R223" s="53" t="str">
        <f>IF(P223="","",ABS(P223-Q223))</f>
        <v/>
      </c>
      <c r="S223" s="158" t="str">
        <f>IF(R223="","",RANK(R223,R222:R226))</f>
        <v/>
      </c>
      <c r="T223" s="159" t="str">
        <f t="shared" ref="T223:T226" si="127">IF(R223="","",IF(S223=1,"",L223))</f>
        <v/>
      </c>
      <c r="U223" s="54" t="str">
        <f>IF(B222="","",AVERAGE(T222:T226))</f>
        <v/>
      </c>
      <c r="V223" s="54" t="str">
        <f>IF(T223="","",ABS(T223-U223))</f>
        <v/>
      </c>
      <c r="W223" s="160" t="str">
        <f>IF(V223="","",RANK(V223,V222:V226))</f>
        <v/>
      </c>
      <c r="X223" s="161" t="str">
        <f t="shared" ref="X223:X226" si="128">IF(W223="","",IF(W223=1,"",T223))</f>
        <v/>
      </c>
      <c r="Y223" s="55" t="str">
        <f>IF(B222="","",AVERAGE(X222:X226))</f>
        <v/>
      </c>
      <c r="Z223" s="162" t="str">
        <f>IF(B222="","",IF(M222&lt;0.5,M223,"NV"))</f>
        <v/>
      </c>
      <c r="AA223" s="803"/>
      <c r="AB223" s="1500"/>
      <c r="AC223" s="803"/>
      <c r="AD223" s="803"/>
      <c r="AE223" s="1019"/>
    </row>
    <row r="224" spans="1:31" x14ac:dyDescent="0.2">
      <c r="A224" s="871"/>
      <c r="B224" s="865"/>
      <c r="C224" s="884"/>
      <c r="D224" s="859"/>
      <c r="E224" s="884"/>
      <c r="F224" s="884"/>
      <c r="G224" s="13" t="s">
        <v>8</v>
      </c>
      <c r="H224" s="99" t="str">
        <f>IF(I224&lt;&gt;"",H222,"")</f>
        <v/>
      </c>
      <c r="I224" s="208"/>
      <c r="J224" s="209"/>
      <c r="K224" s="227"/>
      <c r="L224" s="155" t="str">
        <f>IF(B222="","",IF(I222="TO","TO",IF(I224+J224+K224=0,"",(I224*60+J224+K224/100)+H224)))</f>
        <v/>
      </c>
      <c r="M224" s="52"/>
      <c r="N224" s="52" t="str">
        <f>IF(L224="","",ABS(L224-M223))</f>
        <v/>
      </c>
      <c r="O224" s="156" t="str">
        <f>IF(N224="","",RANK(N224,N222:N226))</f>
        <v/>
      </c>
      <c r="P224" s="157" t="str">
        <f t="shared" si="126"/>
        <v/>
      </c>
      <c r="Q224" s="53"/>
      <c r="R224" s="53" t="str">
        <f>IF(P224="","",ABS(P224-Q223))</f>
        <v/>
      </c>
      <c r="S224" s="158" t="str">
        <f>IF(R224="","",RANK(R224,R222:R226))</f>
        <v/>
      </c>
      <c r="T224" s="159" t="str">
        <f t="shared" si="127"/>
        <v/>
      </c>
      <c r="U224" s="54"/>
      <c r="V224" s="54" t="str">
        <f>IF(T224="","",ABS(T224-U223))</f>
        <v/>
      </c>
      <c r="W224" s="160" t="str">
        <f>IF(V224="","",RANK(V224,V222:V226))</f>
        <v/>
      </c>
      <c r="X224" s="161" t="str">
        <f t="shared" si="128"/>
        <v/>
      </c>
      <c r="Y224" s="55"/>
      <c r="Z224" s="162" t="str">
        <f>IF(B222="","",IF(M222&lt;0.5,M223,IF(Q222&lt;0.5,Q223,"NV")))</f>
        <v/>
      </c>
      <c r="AA224" s="803"/>
      <c r="AB224" s="1500"/>
      <c r="AC224" s="803"/>
      <c r="AD224" s="803"/>
      <c r="AE224" s="1019"/>
    </row>
    <row r="225" spans="1:31" x14ac:dyDescent="0.2">
      <c r="A225" s="871"/>
      <c r="B225" s="865"/>
      <c r="C225" s="884"/>
      <c r="D225" s="859"/>
      <c r="E225" s="884"/>
      <c r="F225" s="884"/>
      <c r="G225" s="13" t="s">
        <v>5</v>
      </c>
      <c r="H225" s="99" t="str">
        <f>IF(I225&lt;&gt;"",H222,"")</f>
        <v/>
      </c>
      <c r="I225" s="208"/>
      <c r="J225" s="209"/>
      <c r="K225" s="227"/>
      <c r="L225" s="155" t="str">
        <f>IF(B222="","",IF(I222="TO","TO",IF(I225+J225+K225=0,"",(I225*60+J225+K225/100)+H225)))</f>
        <v/>
      </c>
      <c r="M225" s="52"/>
      <c r="N225" s="52" t="str">
        <f>IF(L225="","",ABS(L225-M223))</f>
        <v/>
      </c>
      <c r="O225" s="156" t="str">
        <f>IF(N225="","",RANK(N225,N222:N226))</f>
        <v/>
      </c>
      <c r="P225" s="157" t="str">
        <f t="shared" si="126"/>
        <v/>
      </c>
      <c r="Q225" s="53"/>
      <c r="R225" s="53" t="str">
        <f>IF(P225="","",ABS(P225-Q223))</f>
        <v/>
      </c>
      <c r="S225" s="158" t="str">
        <f>IF(R225="","",RANK(R225,R222:R226))</f>
        <v/>
      </c>
      <c r="T225" s="159" t="str">
        <f t="shared" si="127"/>
        <v/>
      </c>
      <c r="U225" s="54"/>
      <c r="V225" s="54" t="str">
        <f>IF(T225="","",ABS(T225-U223))</f>
        <v/>
      </c>
      <c r="W225" s="160" t="str">
        <f>IF(V225="","",RANK(V225,V222:V226))</f>
        <v/>
      </c>
      <c r="X225" s="161" t="str">
        <f t="shared" si="128"/>
        <v/>
      </c>
      <c r="Y225" s="55"/>
      <c r="Z225" s="162" t="str">
        <f>IF(B222="","",IF(Q222=0,M223,IF(Q222&lt;0.5,Q223,IF(U222&lt;0.5,U223,"NV"))))</f>
        <v/>
      </c>
      <c r="AA225" s="803"/>
      <c r="AB225" s="1500"/>
      <c r="AC225" s="803"/>
      <c r="AD225" s="803"/>
      <c r="AE225" s="1019"/>
    </row>
    <row r="226" spans="1:31" ht="16" thickBot="1" x14ac:dyDescent="0.25">
      <c r="A226" s="879"/>
      <c r="B226" s="901"/>
      <c r="C226" s="885"/>
      <c r="D226" s="1419"/>
      <c r="E226" s="885"/>
      <c r="F226" s="885"/>
      <c r="G226" s="19" t="s">
        <v>6</v>
      </c>
      <c r="H226" s="100" t="str">
        <f>IF(I226&lt;&gt;"",H222,"")</f>
        <v/>
      </c>
      <c r="I226" s="212"/>
      <c r="J226" s="213"/>
      <c r="K226" s="242"/>
      <c r="L226" s="163" t="str">
        <f>IF(B222="","",IF(I222="TO","TO",IF(I226+J226+K226=0,"",(I226*60+J226+K226/100)+H226)))</f>
        <v/>
      </c>
      <c r="M226" s="56"/>
      <c r="N226" s="56" t="str">
        <f>IF(L226="","",ABS(L226-M223))</f>
        <v/>
      </c>
      <c r="O226" s="164" t="str">
        <f>IF(N226="","",RANK(N226,N222:N226))</f>
        <v/>
      </c>
      <c r="P226" s="165" t="str">
        <f t="shared" si="126"/>
        <v/>
      </c>
      <c r="Q226" s="57"/>
      <c r="R226" s="57" t="str">
        <f>IF(P226="","",ABS(P226-Q223))</f>
        <v/>
      </c>
      <c r="S226" s="166" t="str">
        <f>IF(R226="","",RANK(R226,R222:R226))</f>
        <v/>
      </c>
      <c r="T226" s="167" t="str">
        <f t="shared" si="127"/>
        <v/>
      </c>
      <c r="U226" s="58"/>
      <c r="V226" s="58" t="str">
        <f>IF(T226="","",ABS(T226-U223))</f>
        <v/>
      </c>
      <c r="W226" s="168" t="str">
        <f>IF(V226="","",RANK(V226,V222:V226))</f>
        <v/>
      </c>
      <c r="X226" s="169" t="str">
        <f t="shared" si="128"/>
        <v/>
      </c>
      <c r="Y226" s="59"/>
      <c r="Z226" s="170" t="str">
        <f>IF(B222="","",IF(U222&lt;0.5,TRIMMEAN(L222:L226,0.4),IF(Y222&lt;0.5,Y223,"NV")))</f>
        <v/>
      </c>
      <c r="AA226" s="804"/>
      <c r="AB226" s="1501"/>
      <c r="AC226" s="804"/>
      <c r="AD226" s="804"/>
      <c r="AE226" s="1020"/>
    </row>
    <row r="227" spans="1:31" x14ac:dyDescent="0.2">
      <c r="A227" s="1538" t="str">
        <f>IF('Names And Totals'!A52="","",'Names And Totals'!A52)</f>
        <v/>
      </c>
      <c r="B227" s="1540" t="str">
        <f>IF('Names And Totals'!B52="","",'Names And Totals'!B52)</f>
        <v/>
      </c>
      <c r="C227" s="861" t="str">
        <f>IF('Names And Totals'!B52="","",'Names And Totals'!E52)</f>
        <v/>
      </c>
      <c r="D227" s="1414" t="str">
        <f>IF(B227="","",IF(AB227="DQ","DQ",IF(AB227="TO","TO",IF(AB227="NV","NV",IF(AB227="","",RANK(AB227,$AB$12:$AB$507,0))))))</f>
        <v/>
      </c>
      <c r="E227" s="861" t="str">
        <f>IF(AC227="","",IF(AE227="DQ","DQ",IF(AC227="TO","TO",IF(Z227="","",RANK(AC227,$AC$12:$AC$507,0)))))</f>
        <v/>
      </c>
      <c r="F227" s="861" t="str">
        <f>IF(AD227="","",IF(AE227="DQ","DQ",IF(AD227="TO","TO",IF(Z227="","",RANK(AD227,$AD$12:$AD$507,0)))))</f>
        <v/>
      </c>
      <c r="G227" s="15" t="s">
        <v>7</v>
      </c>
      <c r="H227" s="295"/>
      <c r="I227" s="228"/>
      <c r="J227" s="229"/>
      <c r="K227" s="230"/>
      <c r="L227" s="193" t="str">
        <f>IF(B227="","",IF(I227="TO","TO",IF(I227+J227+K227=0,"",(I227*60+J227+K227/100)+H227)))</f>
        <v/>
      </c>
      <c r="M227" s="60" t="str">
        <f>IF(B227="","",MAX(L227:L231)-MIN(L227:L231))</f>
        <v/>
      </c>
      <c r="N227" s="60" t="str">
        <f>IF(L227="","",ABS(L227-M228))</f>
        <v/>
      </c>
      <c r="O227" s="151" t="str">
        <f>IF(N227="","",RANK(N227,N227:N231))</f>
        <v/>
      </c>
      <c r="P227" s="60" t="str">
        <f>IF(L227="","",IF(O227=1,"",L227))</f>
        <v/>
      </c>
      <c r="Q227" s="62" t="str">
        <f>IF(B227="","",MAX(P227:P231)-MIN(P227:P231))</f>
        <v/>
      </c>
      <c r="R227" s="62" t="str">
        <f>IF(P227="","",ABS(P227-Q228))</f>
        <v/>
      </c>
      <c r="S227" s="152" t="str">
        <f>IF(R227="","",RANK(R227,R227:R231))</f>
        <v/>
      </c>
      <c r="T227" s="62" t="str">
        <f>IF(R227="","",IF(S227=1,"",L227))</f>
        <v/>
      </c>
      <c r="U227" s="63" t="str">
        <f>IF(B227="","",MAX(T227:T231)-MIN(T227:T231))</f>
        <v/>
      </c>
      <c r="V227" s="63" t="str">
        <f>IF(T227="","",ABS(T227-U228))</f>
        <v/>
      </c>
      <c r="W227" s="153" t="str">
        <f>IF(V227="","",RANK(V227,V227:V231))</f>
        <v/>
      </c>
      <c r="X227" s="63" t="str">
        <f>IF(W227="","",IF(W227=1,"",T227))</f>
        <v/>
      </c>
      <c r="Y227" s="64" t="str">
        <f>IF(B227="","",MAX(X227:X231)-MIN(X227:X231))</f>
        <v/>
      </c>
      <c r="Z227" s="154" t="str">
        <f>IF(B227="","",L227)</f>
        <v/>
      </c>
      <c r="AA227" s="805" t="str">
        <f>IF(B227="","",IF(AE227="DQ","DQ",IF(L227="TO","TO",IF(L227="","",IF(L228="",Z227,IF(L229="",Z228,IF(L230="",Z229,IF(L231="",Z230,Z231))))))))</f>
        <v/>
      </c>
      <c r="AB227" s="1505" t="str">
        <f>IF(B227="","",IF(AE227="DQ","DQ",IF(AA227="TO","TO",IF(AA227="","",IF(AA227="NV","NV",IF((20-(AA227-$AB$3))&gt;0,(20-(AA227-$AB$3)),0))))))</f>
        <v/>
      </c>
      <c r="AC227" s="805" t="str">
        <f>IF(B227="","",IF(AB227="","",IF(C227="Female","",AB227)))</f>
        <v/>
      </c>
      <c r="AD227" s="805" t="str">
        <f>IF(B227="","",IF(AB227="","",IF(C227="Male","",AB227)))</f>
        <v/>
      </c>
      <c r="AE227" s="846"/>
    </row>
    <row r="228" spans="1:31" x14ac:dyDescent="0.2">
      <c r="A228" s="868"/>
      <c r="B228" s="874"/>
      <c r="C228" s="862"/>
      <c r="D228" s="1415"/>
      <c r="E228" s="862"/>
      <c r="F228" s="862"/>
      <c r="G228" s="16" t="s">
        <v>4</v>
      </c>
      <c r="H228" s="98" t="str">
        <f>IF(I228&lt;&gt;"",$H$27,"")</f>
        <v/>
      </c>
      <c r="I228" s="210"/>
      <c r="J228" s="211"/>
      <c r="K228" s="231"/>
      <c r="L228" s="171" t="str">
        <f>IF(B227="","",IF(I227="TO","TO",IF(I228+J228+K228=0,"",(I228*60+J228+K228/100)+H228)))</f>
        <v/>
      </c>
      <c r="M228" s="52" t="str">
        <f>IF(B227="","",AVERAGE(L227:L231))</f>
        <v/>
      </c>
      <c r="N228" s="52" t="str">
        <f>IF(L228="","",ABS(L228-M228))</f>
        <v/>
      </c>
      <c r="O228" s="156" t="str">
        <f>IF(N228="","",RANK(N228,N227:N231))</f>
        <v/>
      </c>
      <c r="P228" s="157" t="str">
        <f t="shared" ref="P228:P231" si="129">IF(L228="","",IF(O228=1,"",L228))</f>
        <v/>
      </c>
      <c r="Q228" s="53" t="str">
        <f>IF(B227="","",AVERAGE(P227:P231))</f>
        <v/>
      </c>
      <c r="R228" s="53" t="str">
        <f>IF(P228="","",ABS(P228-Q228))</f>
        <v/>
      </c>
      <c r="S228" s="158" t="str">
        <f>IF(R228="","",RANK(R228,R227:R231))</f>
        <v/>
      </c>
      <c r="T228" s="159" t="str">
        <f t="shared" ref="T228:T231" si="130">IF(R228="","",IF(S228=1,"",L228))</f>
        <v/>
      </c>
      <c r="U228" s="54" t="str">
        <f>IF(B227="","",AVERAGE(T227:T231))</f>
        <v/>
      </c>
      <c r="V228" s="54" t="str">
        <f>IF(T228="","",ABS(T228-U228))</f>
        <v/>
      </c>
      <c r="W228" s="160" t="str">
        <f>IF(V228="","",RANK(V228,V227:V231))</f>
        <v/>
      </c>
      <c r="X228" s="161" t="str">
        <f t="shared" ref="X228:X231" si="131">IF(W228="","",IF(W228=1,"",T228))</f>
        <v/>
      </c>
      <c r="Y228" s="55" t="str">
        <f>IF(B227="","",AVERAGE(X227:X231))</f>
        <v/>
      </c>
      <c r="Z228" s="162" t="str">
        <f>IF(B227="","",IF(M227&lt;0.5,M228,"NV"))</f>
        <v/>
      </c>
      <c r="AA228" s="806"/>
      <c r="AB228" s="1506"/>
      <c r="AC228" s="806"/>
      <c r="AD228" s="806"/>
      <c r="AE228" s="847"/>
    </row>
    <row r="229" spans="1:31" x14ac:dyDescent="0.2">
      <c r="A229" s="868"/>
      <c r="B229" s="874"/>
      <c r="C229" s="862"/>
      <c r="D229" s="1415"/>
      <c r="E229" s="862"/>
      <c r="F229" s="862"/>
      <c r="G229" s="16" t="s">
        <v>8</v>
      </c>
      <c r="H229" s="98" t="str">
        <f>IF(I229&lt;&gt;"",$H$27,"")</f>
        <v/>
      </c>
      <c r="I229" s="210"/>
      <c r="J229" s="211"/>
      <c r="K229" s="231"/>
      <c r="L229" s="171" t="str">
        <f>IF(B227="","",IF(I227="TO","TO",IF(I229+J229+K229=0,"",(I229*60+J229+K229/100)+H229)))</f>
        <v/>
      </c>
      <c r="M229" s="52"/>
      <c r="N229" s="52" t="str">
        <f>IF(L229="","",ABS(L229-M228))</f>
        <v/>
      </c>
      <c r="O229" s="156" t="str">
        <f>IF(N229="","",RANK(N229,N227:N231))</f>
        <v/>
      </c>
      <c r="P229" s="157" t="str">
        <f t="shared" si="129"/>
        <v/>
      </c>
      <c r="Q229" s="53"/>
      <c r="R229" s="53" t="str">
        <f>IF(P229="","",ABS(P229-Q228))</f>
        <v/>
      </c>
      <c r="S229" s="158" t="str">
        <f>IF(R229="","",RANK(R229,R227:R231))</f>
        <v/>
      </c>
      <c r="T229" s="159" t="str">
        <f t="shared" si="130"/>
        <v/>
      </c>
      <c r="U229" s="54"/>
      <c r="V229" s="54" t="str">
        <f>IF(T229="","",ABS(T229-U228))</f>
        <v/>
      </c>
      <c r="W229" s="160" t="str">
        <f>IF(V229="","",RANK(V229,V227:V231))</f>
        <v/>
      </c>
      <c r="X229" s="161" t="str">
        <f t="shared" si="131"/>
        <v/>
      </c>
      <c r="Y229" s="55"/>
      <c r="Z229" s="162" t="str">
        <f>IF(B227="","",IF(M227&lt;0.5,M228,IF(Q227&lt;0.5,Q228,"NV")))</f>
        <v/>
      </c>
      <c r="AA229" s="806"/>
      <c r="AB229" s="1506"/>
      <c r="AC229" s="806"/>
      <c r="AD229" s="806"/>
      <c r="AE229" s="847"/>
    </row>
    <row r="230" spans="1:31" x14ac:dyDescent="0.2">
      <c r="A230" s="868"/>
      <c r="B230" s="874"/>
      <c r="C230" s="862"/>
      <c r="D230" s="1415"/>
      <c r="E230" s="862"/>
      <c r="F230" s="862"/>
      <c r="G230" s="16" t="s">
        <v>5</v>
      </c>
      <c r="H230" s="98" t="str">
        <f>IF(I230&lt;&gt;"",$H$27,"")</f>
        <v/>
      </c>
      <c r="I230" s="210"/>
      <c r="J230" s="211"/>
      <c r="K230" s="231"/>
      <c r="L230" s="171" t="str">
        <f>IF(B227="","",IF(I227="TO","TO",IF(I230+J230+K230=0,"",(I230*60+J230+K230/100)+H230)))</f>
        <v/>
      </c>
      <c r="M230" s="52"/>
      <c r="N230" s="52" t="str">
        <f>IF(L230="","",ABS(L230-M228))</f>
        <v/>
      </c>
      <c r="O230" s="156" t="str">
        <f>IF(N230="","",RANK(N230,N227:N231))</f>
        <v/>
      </c>
      <c r="P230" s="157" t="str">
        <f t="shared" si="129"/>
        <v/>
      </c>
      <c r="Q230" s="53"/>
      <c r="R230" s="53" t="str">
        <f>IF(P230="","",ABS(P230-Q228))</f>
        <v/>
      </c>
      <c r="S230" s="158" t="str">
        <f>IF(R230="","",RANK(R230,R227:R231))</f>
        <v/>
      </c>
      <c r="T230" s="159" t="str">
        <f t="shared" si="130"/>
        <v/>
      </c>
      <c r="U230" s="54"/>
      <c r="V230" s="54" t="str">
        <f>IF(T230="","",ABS(T230-U228))</f>
        <v/>
      </c>
      <c r="W230" s="160" t="str">
        <f>IF(V230="","",RANK(V230,V227:V231))</f>
        <v/>
      </c>
      <c r="X230" s="161" t="str">
        <f t="shared" si="131"/>
        <v/>
      </c>
      <c r="Y230" s="55"/>
      <c r="Z230" s="162" t="str">
        <f>IF(B227="","",IF(Q227=0,M228,IF(Q227&lt;0.5,Q228,IF(U227&lt;0.5,U228,"NV"))))</f>
        <v/>
      </c>
      <c r="AA230" s="806"/>
      <c r="AB230" s="1506"/>
      <c r="AC230" s="806"/>
      <c r="AD230" s="806"/>
      <c r="AE230" s="847"/>
    </row>
    <row r="231" spans="1:31" ht="16" thickBot="1" x14ac:dyDescent="0.25">
      <c r="A231" s="1539"/>
      <c r="B231" s="1541"/>
      <c r="C231" s="863"/>
      <c r="D231" s="1416"/>
      <c r="E231" s="863"/>
      <c r="F231" s="863"/>
      <c r="G231" s="17" t="s">
        <v>6</v>
      </c>
      <c r="H231" s="265" t="str">
        <f>IF(I231&lt;&gt;"",$H$27,"")</f>
        <v/>
      </c>
      <c r="I231" s="251"/>
      <c r="J231" s="239"/>
      <c r="K231" s="250"/>
      <c r="L231" s="194" t="str">
        <f>IF(B227="","",IF(I227="TO","TO",IF(I231+J231+K231=0,"",(I231*60+J231+K231/100)+H231)))</f>
        <v/>
      </c>
      <c r="M231" s="56"/>
      <c r="N231" s="56" t="str">
        <f>IF(L231="","",ABS(L231-M228))</f>
        <v/>
      </c>
      <c r="O231" s="164" t="str">
        <f>IF(N231="","",RANK(N231,N227:N231))</f>
        <v/>
      </c>
      <c r="P231" s="165" t="str">
        <f t="shared" si="129"/>
        <v/>
      </c>
      <c r="Q231" s="57"/>
      <c r="R231" s="57" t="str">
        <f>IF(P231="","",ABS(P231-Q228))</f>
        <v/>
      </c>
      <c r="S231" s="166" t="str">
        <f>IF(R231="","",RANK(R231,R227:R231))</f>
        <v/>
      </c>
      <c r="T231" s="167" t="str">
        <f t="shared" si="130"/>
        <v/>
      </c>
      <c r="U231" s="58"/>
      <c r="V231" s="58" t="str">
        <f>IF(T231="","",ABS(T231-U228))</f>
        <v/>
      </c>
      <c r="W231" s="168" t="str">
        <f>IF(V231="","",RANK(V231,V227:V231))</f>
        <v/>
      </c>
      <c r="X231" s="169" t="str">
        <f t="shared" si="131"/>
        <v/>
      </c>
      <c r="Y231" s="59"/>
      <c r="Z231" s="170" t="str">
        <f>IF(B227="","",IF(U227&lt;0.5,TRIMMEAN(L227:L231,0.4),IF(Y227&lt;0.5,Y228,"NV")))</f>
        <v/>
      </c>
      <c r="AA231" s="807"/>
      <c r="AB231" s="1507"/>
      <c r="AC231" s="807"/>
      <c r="AD231" s="807"/>
      <c r="AE231" s="848"/>
    </row>
    <row r="232" spans="1:31" x14ac:dyDescent="0.2">
      <c r="A232" s="1241" t="str">
        <f>IF('Names And Totals'!A53="","",'Names And Totals'!A53)</f>
        <v/>
      </c>
      <c r="B232" s="1537" t="str">
        <f>IF('Names And Totals'!B53="","",'Names And Totals'!B53)</f>
        <v/>
      </c>
      <c r="C232" s="883" t="str">
        <f>IF('Names And Totals'!B53="","",'Names And Totals'!E53)</f>
        <v/>
      </c>
      <c r="D232" s="858" t="str">
        <f>IF(B232="","",IF(AB232="DQ","DQ",IF(AB232="TO","TO",IF(AB232="NV","NV",IF(AB232="","",RANK(AB232,$AB$12:$AB$507,0))))))</f>
        <v/>
      </c>
      <c r="E232" s="883" t="str">
        <f>IF(AC232="","",IF(AE232="DQ","DQ",IF(AC232="TO","TO",IF(Z232="","",RANK(AC232,$AC$12:$AC$507,0)))))</f>
        <v/>
      </c>
      <c r="F232" s="884" t="str">
        <f>IF(AD232="","",IF(AE232="DQ","DQ",IF(AD232="TO","TO",IF(Z232="","",RANK(AD232,$AD$12:$AD$507,0)))))</f>
        <v/>
      </c>
      <c r="G232" s="375" t="s">
        <v>7</v>
      </c>
      <c r="H232" s="380"/>
      <c r="I232" s="232"/>
      <c r="J232" s="233"/>
      <c r="K232" s="234"/>
      <c r="L232" s="268" t="str">
        <f>IF(B232="","",IF(I232="TO","TO",IF(I232+J232+K232=0,"",(I232*60+J232+K232/100)+H232)))</f>
        <v/>
      </c>
      <c r="M232" s="157" t="str">
        <f>IF(B232="","",MAX(L232:L236)-MIN(L232:L236))</f>
        <v/>
      </c>
      <c r="N232" s="157" t="str">
        <f>IF(L232="","",ABS(L232-M233))</f>
        <v/>
      </c>
      <c r="O232" s="275" t="str">
        <f>IF(N232="","",RANK(N232,N232:N236))</f>
        <v/>
      </c>
      <c r="P232" s="157" t="str">
        <f>IF(L232="","",IF(O232=1,"",L232))</f>
        <v/>
      </c>
      <c r="Q232" s="159" t="str">
        <f>IF(B232="","",MAX(P232:P236)-MIN(P232:P236))</f>
        <v/>
      </c>
      <c r="R232" s="159" t="str">
        <f>IF(P232="","",ABS(P232-Q233))</f>
        <v/>
      </c>
      <c r="S232" s="276" t="str">
        <f>IF(R232="","",RANK(R232,R232:R236))</f>
        <v/>
      </c>
      <c r="T232" s="159" t="str">
        <f>IF(R232="","",IF(S232=1,"",L232))</f>
        <v/>
      </c>
      <c r="U232" s="161" t="str">
        <f>IF(B232="","",MAX(T232:T236)-MIN(T232:T236))</f>
        <v/>
      </c>
      <c r="V232" s="161" t="str">
        <f>IF(T232="","",ABS(T232-U233))</f>
        <v/>
      </c>
      <c r="W232" s="277" t="str">
        <f>IF(V232="","",RANK(V232,V232:V236))</f>
        <v/>
      </c>
      <c r="X232" s="161" t="str">
        <f>IF(W232="","",IF(W232=1,"",T232))</f>
        <v/>
      </c>
      <c r="Y232" s="278" t="str">
        <f>IF(B232="","",MAX(X232:X236)-MIN(X232:X236))</f>
        <v/>
      </c>
      <c r="Z232" s="381" t="str">
        <f>IF(B232="","",L232)</f>
        <v/>
      </c>
      <c r="AA232" s="803" t="str">
        <f>IF(B232="","",IF(AE232="DQ","DQ",IF(L232="TO","TO",IF(L232="","",IF(L233="",Z232,IF(L234="",Z233,IF(L235="",Z234,IF(L236="",Z235,Z236))))))))</f>
        <v/>
      </c>
      <c r="AB232" s="1536" t="str">
        <f>IF(B232="","",IF(AE232="DQ","DQ",IF(AA232="TO","TO",IF(AA232="","",IF(AA232="NV","NV",IF((20-(AA232-$AB$3))&gt;0,(20-(AA232-$AB$3)),0))))))</f>
        <v/>
      </c>
      <c r="AC232" s="803" t="str">
        <f>IF(B232="","",IF(AB232="","",IF(C232="Female","",AB232)))</f>
        <v/>
      </c>
      <c r="AD232" s="803" t="str">
        <f>IF(B232="","",IF(AB232="","",IF(C232="Male","",AB232)))</f>
        <v/>
      </c>
      <c r="AE232" s="1019"/>
    </row>
    <row r="233" spans="1:31" x14ac:dyDescent="0.2">
      <c r="A233" s="871"/>
      <c r="B233" s="865"/>
      <c r="C233" s="884"/>
      <c r="D233" s="859"/>
      <c r="E233" s="884"/>
      <c r="F233" s="884"/>
      <c r="G233" s="13" t="s">
        <v>4</v>
      </c>
      <c r="H233" s="99" t="str">
        <f>IF(I233&lt;&gt;"",H232,"")</f>
        <v/>
      </c>
      <c r="I233" s="208"/>
      <c r="J233" s="209"/>
      <c r="K233" s="227"/>
      <c r="L233" s="155" t="str">
        <f>IF(B232="","",IF(I232="TO","TO",IF(I233+J233+K233=0,"",(I233*60+J233+K233/100)+H233)))</f>
        <v/>
      </c>
      <c r="M233" s="52" t="str">
        <f>IF(B232="","",AVERAGE(L232:L236))</f>
        <v/>
      </c>
      <c r="N233" s="52" t="str">
        <f>IF(L233="","",ABS(L233-M233))</f>
        <v/>
      </c>
      <c r="O233" s="156" t="str">
        <f>IF(N233="","",RANK(N233,N232:N236))</f>
        <v/>
      </c>
      <c r="P233" s="157" t="str">
        <f t="shared" ref="P233:P236" si="132">IF(L233="","",IF(O233=1,"",L233))</f>
        <v/>
      </c>
      <c r="Q233" s="53" t="str">
        <f>IF(B232="","",AVERAGE(P232:P236))</f>
        <v/>
      </c>
      <c r="R233" s="53" t="str">
        <f>IF(P233="","",ABS(P233-Q233))</f>
        <v/>
      </c>
      <c r="S233" s="158" t="str">
        <f>IF(R233="","",RANK(R233,R232:R236))</f>
        <v/>
      </c>
      <c r="T233" s="159" t="str">
        <f t="shared" ref="T233:T236" si="133">IF(R233="","",IF(S233=1,"",L233))</f>
        <v/>
      </c>
      <c r="U233" s="54" t="str">
        <f>IF(B232="","",AVERAGE(T232:T236))</f>
        <v/>
      </c>
      <c r="V233" s="54" t="str">
        <f>IF(T233="","",ABS(T233-U233))</f>
        <v/>
      </c>
      <c r="W233" s="160" t="str">
        <f>IF(V233="","",RANK(V233,V232:V236))</f>
        <v/>
      </c>
      <c r="X233" s="161" t="str">
        <f t="shared" ref="X233:X236" si="134">IF(W233="","",IF(W233=1,"",T233))</f>
        <v/>
      </c>
      <c r="Y233" s="55" t="str">
        <f>IF(B232="","",AVERAGE(X232:X236))</f>
        <v/>
      </c>
      <c r="Z233" s="162" t="str">
        <f>IF(B232="","",IF(M232&lt;0.5,M233,"NV"))</f>
        <v/>
      </c>
      <c r="AA233" s="803"/>
      <c r="AB233" s="1500"/>
      <c r="AC233" s="803"/>
      <c r="AD233" s="803"/>
      <c r="AE233" s="1019"/>
    </row>
    <row r="234" spans="1:31" x14ac:dyDescent="0.2">
      <c r="A234" s="871"/>
      <c r="B234" s="865"/>
      <c r="C234" s="884"/>
      <c r="D234" s="859"/>
      <c r="E234" s="884"/>
      <c r="F234" s="884"/>
      <c r="G234" s="13" t="s">
        <v>8</v>
      </c>
      <c r="H234" s="99" t="str">
        <f>IF(I234&lt;&gt;"",H232,"")</f>
        <v/>
      </c>
      <c r="I234" s="208"/>
      <c r="J234" s="209"/>
      <c r="K234" s="227"/>
      <c r="L234" s="155" t="str">
        <f>IF(B232="","",IF(I232="TO","TO",IF(I234+J234+K234=0,"",(I234*60+J234+K234/100)+H234)))</f>
        <v/>
      </c>
      <c r="M234" s="52"/>
      <c r="N234" s="52" t="str">
        <f>IF(L234="","",ABS(L234-M233))</f>
        <v/>
      </c>
      <c r="O234" s="156" t="str">
        <f>IF(N234="","",RANK(N234,N232:N236))</f>
        <v/>
      </c>
      <c r="P234" s="157" t="str">
        <f t="shared" si="132"/>
        <v/>
      </c>
      <c r="Q234" s="53"/>
      <c r="R234" s="53" t="str">
        <f>IF(P234="","",ABS(P234-Q233))</f>
        <v/>
      </c>
      <c r="S234" s="158" t="str">
        <f>IF(R234="","",RANK(R234,R232:R236))</f>
        <v/>
      </c>
      <c r="T234" s="159" t="str">
        <f t="shared" si="133"/>
        <v/>
      </c>
      <c r="U234" s="54"/>
      <c r="V234" s="54" t="str">
        <f>IF(T234="","",ABS(T234-U233))</f>
        <v/>
      </c>
      <c r="W234" s="160" t="str">
        <f>IF(V234="","",RANK(V234,V232:V236))</f>
        <v/>
      </c>
      <c r="X234" s="161" t="str">
        <f t="shared" si="134"/>
        <v/>
      </c>
      <c r="Y234" s="55"/>
      <c r="Z234" s="162" t="str">
        <f>IF(B232="","",IF(M232&lt;0.5,M233,IF(Q232&lt;0.5,Q233,"NV")))</f>
        <v/>
      </c>
      <c r="AA234" s="803"/>
      <c r="AB234" s="1500"/>
      <c r="AC234" s="803"/>
      <c r="AD234" s="803"/>
      <c r="AE234" s="1019"/>
    </row>
    <row r="235" spans="1:31" x14ac:dyDescent="0.2">
      <c r="A235" s="871"/>
      <c r="B235" s="865"/>
      <c r="C235" s="884"/>
      <c r="D235" s="859"/>
      <c r="E235" s="884"/>
      <c r="F235" s="884"/>
      <c r="G235" s="13" t="s">
        <v>5</v>
      </c>
      <c r="H235" s="99" t="str">
        <f>IF(I235&lt;&gt;"",H232,"")</f>
        <v/>
      </c>
      <c r="I235" s="208"/>
      <c r="J235" s="209"/>
      <c r="K235" s="227"/>
      <c r="L235" s="155" t="str">
        <f>IF(B232="","",IF(I232="TO","TO",IF(I235+J235+K235=0,"",(I235*60+J235+K235/100)+H235)))</f>
        <v/>
      </c>
      <c r="M235" s="52"/>
      <c r="N235" s="52" t="str">
        <f>IF(L235="","",ABS(L235-M233))</f>
        <v/>
      </c>
      <c r="O235" s="156" t="str">
        <f>IF(N235="","",RANK(N235,N232:N236))</f>
        <v/>
      </c>
      <c r="P235" s="157" t="str">
        <f t="shared" si="132"/>
        <v/>
      </c>
      <c r="Q235" s="53"/>
      <c r="R235" s="53" t="str">
        <f>IF(P235="","",ABS(P235-Q233))</f>
        <v/>
      </c>
      <c r="S235" s="158" t="str">
        <f>IF(R235="","",RANK(R235,R232:R236))</f>
        <v/>
      </c>
      <c r="T235" s="159" t="str">
        <f t="shared" si="133"/>
        <v/>
      </c>
      <c r="U235" s="54"/>
      <c r="V235" s="54" t="str">
        <f>IF(T235="","",ABS(T235-U233))</f>
        <v/>
      </c>
      <c r="W235" s="160" t="str">
        <f>IF(V235="","",RANK(V235,V232:V236))</f>
        <v/>
      </c>
      <c r="X235" s="161" t="str">
        <f t="shared" si="134"/>
        <v/>
      </c>
      <c r="Y235" s="55"/>
      <c r="Z235" s="162" t="str">
        <f>IF(B232="","",IF(Q232=0,M233,IF(Q232&lt;0.5,Q233,IF(U232&lt;0.5,U233,"NV"))))</f>
        <v/>
      </c>
      <c r="AA235" s="803"/>
      <c r="AB235" s="1500"/>
      <c r="AC235" s="803"/>
      <c r="AD235" s="803"/>
      <c r="AE235" s="1019"/>
    </row>
    <row r="236" spans="1:31" ht="16" thickBot="1" x14ac:dyDescent="0.25">
      <c r="A236" s="879"/>
      <c r="B236" s="901"/>
      <c r="C236" s="885"/>
      <c r="D236" s="1419"/>
      <c r="E236" s="885"/>
      <c r="F236" s="885"/>
      <c r="G236" s="19" t="s">
        <v>6</v>
      </c>
      <c r="H236" s="100" t="str">
        <f>IF(I236&lt;&gt;"",H232,"")</f>
        <v/>
      </c>
      <c r="I236" s="212"/>
      <c r="J236" s="213"/>
      <c r="K236" s="242"/>
      <c r="L236" s="163" t="str">
        <f>IF(B232="","",IF(I232="TO","TO",IF(I236+J236+K236=0,"",(I236*60+J236+K236/100)+H236)))</f>
        <v/>
      </c>
      <c r="M236" s="56"/>
      <c r="N236" s="56" t="str">
        <f>IF(L236="","",ABS(L236-M233))</f>
        <v/>
      </c>
      <c r="O236" s="164" t="str">
        <f>IF(N236="","",RANK(N236,N232:N236))</f>
        <v/>
      </c>
      <c r="P236" s="165" t="str">
        <f t="shared" si="132"/>
        <v/>
      </c>
      <c r="Q236" s="57"/>
      <c r="R236" s="57" t="str">
        <f>IF(P236="","",ABS(P236-Q233))</f>
        <v/>
      </c>
      <c r="S236" s="166" t="str">
        <f>IF(R236="","",RANK(R236,R232:R236))</f>
        <v/>
      </c>
      <c r="T236" s="167" t="str">
        <f t="shared" si="133"/>
        <v/>
      </c>
      <c r="U236" s="58"/>
      <c r="V236" s="58" t="str">
        <f>IF(T236="","",ABS(T236-U233))</f>
        <v/>
      </c>
      <c r="W236" s="168" t="str">
        <f>IF(V236="","",RANK(V236,V232:V236))</f>
        <v/>
      </c>
      <c r="X236" s="169" t="str">
        <f t="shared" si="134"/>
        <v/>
      </c>
      <c r="Y236" s="59"/>
      <c r="Z236" s="170" t="str">
        <f>IF(B232="","",IF(U232&lt;0.5,TRIMMEAN(L232:L236,0.4),IF(Y232&lt;0.5,Y233,"NV")))</f>
        <v/>
      </c>
      <c r="AA236" s="804"/>
      <c r="AB236" s="1501"/>
      <c r="AC236" s="804"/>
      <c r="AD236" s="804"/>
      <c r="AE236" s="1020"/>
    </row>
    <row r="237" spans="1:31" x14ac:dyDescent="0.2">
      <c r="A237" s="1538" t="str">
        <f>IF('Names And Totals'!A54="","",'Names And Totals'!A54)</f>
        <v/>
      </c>
      <c r="B237" s="1540" t="str">
        <f>IF('Names And Totals'!B54="","",'Names And Totals'!B54)</f>
        <v/>
      </c>
      <c r="C237" s="861" t="str">
        <f>IF('Names And Totals'!B54="","",'Names And Totals'!E54)</f>
        <v/>
      </c>
      <c r="D237" s="1414" t="str">
        <f>IF(B237="","",IF(AB237="DQ","DQ",IF(AB237="TO","TO",IF(AB237="NV","NV",IF(AB237="","",RANK(AB237,$AB$12:$AB$507,0))))))</f>
        <v/>
      </c>
      <c r="E237" s="861" t="str">
        <f>IF(AC237="","",IF(AE237="DQ","DQ",IF(AC237="TO","TO",IF(Z237="","",RANK(AC237,$AC$12:$AC$507,0)))))</f>
        <v/>
      </c>
      <c r="F237" s="861" t="str">
        <f>IF(AD237="","",IF(AE237="DQ","DQ",IF(AD237="TO","TO",IF(Z237="","",RANK(AD237,$AD$12:$AD$507,0)))))</f>
        <v/>
      </c>
      <c r="G237" s="47" t="s">
        <v>7</v>
      </c>
      <c r="H237" s="248"/>
      <c r="I237" s="243"/>
      <c r="J237" s="240"/>
      <c r="K237" s="244"/>
      <c r="L237" s="193" t="str">
        <f>IF(B237="","",IF(I237="TO","TO",IF(I237+J237+K237=0,"",(I237*60+J237+K237/100)+H237)))</f>
        <v/>
      </c>
      <c r="M237" s="60" t="str">
        <f>IF(B237="","",MAX(L237:L241)-MIN(L237:L241))</f>
        <v/>
      </c>
      <c r="N237" s="60" t="str">
        <f>IF(L237="","",ABS(L237-M238))</f>
        <v/>
      </c>
      <c r="O237" s="151" t="str">
        <f>IF(N237="","",RANK(N237,N237:N241))</f>
        <v/>
      </c>
      <c r="P237" s="60" t="str">
        <f>IF(L237="","",IF(O237=1,"",L237))</f>
        <v/>
      </c>
      <c r="Q237" s="62" t="str">
        <f>IF(B237="","",MAX(P237:P241)-MIN(P237:P241))</f>
        <v/>
      </c>
      <c r="R237" s="62" t="str">
        <f>IF(P237="","",ABS(P237-Q238))</f>
        <v/>
      </c>
      <c r="S237" s="152" t="str">
        <f>IF(R237="","",RANK(R237,R237:R241))</f>
        <v/>
      </c>
      <c r="T237" s="62" t="str">
        <f>IF(R237="","",IF(S237=1,"",L237))</f>
        <v/>
      </c>
      <c r="U237" s="63" t="str">
        <f>IF(B237="","",MAX(T237:T241)-MIN(T237:T241))</f>
        <v/>
      </c>
      <c r="V237" s="63" t="str">
        <f>IF(T237="","",ABS(T237-U238))</f>
        <v/>
      </c>
      <c r="W237" s="153" t="str">
        <f>IF(V237="","",RANK(V237,V237:V241))</f>
        <v/>
      </c>
      <c r="X237" s="63" t="str">
        <f>IF(W237="","",IF(W237=1,"",T237))</f>
        <v/>
      </c>
      <c r="Y237" s="64" t="str">
        <f>IF(B237="","",MAX(X237:X241)-MIN(X237:X241))</f>
        <v/>
      </c>
      <c r="Z237" s="154" t="str">
        <f>IF(B237="","",L237)</f>
        <v/>
      </c>
      <c r="AA237" s="805" t="str">
        <f>IF(B237="","",IF(AE237="DQ","DQ",IF(L237="TO","TO",IF(L237="","",IF(L238="",Z237,IF(L239="",Z238,IF(L240="",Z239,IF(L241="",Z240,Z241))))))))</f>
        <v/>
      </c>
      <c r="AB237" s="1505" t="str">
        <f>IF(B237="","",IF(AE237="DQ","DQ",IF(AA237="TO","TO",IF(AA237="","",IF(AA237="NV","NV",IF((20-(AA237-$AB$3))&gt;0,(20-(AA237-$AB$3)),0))))))</f>
        <v/>
      </c>
      <c r="AC237" s="805" t="str">
        <f>IF(B237="","",IF(AB237="","",IF(C237="Female","",AB237)))</f>
        <v/>
      </c>
      <c r="AD237" s="805" t="str">
        <f>IF(B237="","",IF(AB237="","",IF(C237="Male","",AB237)))</f>
        <v/>
      </c>
      <c r="AE237" s="847"/>
    </row>
    <row r="238" spans="1:31" x14ac:dyDescent="0.2">
      <c r="A238" s="868"/>
      <c r="B238" s="874"/>
      <c r="C238" s="862"/>
      <c r="D238" s="1415"/>
      <c r="E238" s="862"/>
      <c r="F238" s="862"/>
      <c r="G238" s="16" t="s">
        <v>4</v>
      </c>
      <c r="H238" s="98" t="str">
        <f>IF(I238&lt;&gt;"",H237,"")</f>
        <v/>
      </c>
      <c r="I238" s="210"/>
      <c r="J238" s="211"/>
      <c r="K238" s="231"/>
      <c r="L238" s="171" t="str">
        <f>IF(B237="","",IF(I237="TO","TO",IF(I238+J238+K238=0,"",(I238*60+J238+K238/100)+H238)))</f>
        <v/>
      </c>
      <c r="M238" s="52" t="str">
        <f>IF(B237="","",AVERAGE(L237:L241))</f>
        <v/>
      </c>
      <c r="N238" s="52" t="str">
        <f>IF(L238="","",ABS(L238-M238))</f>
        <v/>
      </c>
      <c r="O238" s="156" t="str">
        <f>IF(N238="","",RANK(N238,N237:N241))</f>
        <v/>
      </c>
      <c r="P238" s="157" t="str">
        <f t="shared" ref="P238:P241" si="135">IF(L238="","",IF(O238=1,"",L238))</f>
        <v/>
      </c>
      <c r="Q238" s="53" t="str">
        <f>IF(B237="","",AVERAGE(P237:P241))</f>
        <v/>
      </c>
      <c r="R238" s="53" t="str">
        <f>IF(P238="","",ABS(P238-Q238))</f>
        <v/>
      </c>
      <c r="S238" s="158" t="str">
        <f>IF(R238="","",RANK(R238,R237:R241))</f>
        <v/>
      </c>
      <c r="T238" s="159" t="str">
        <f t="shared" ref="T238:T241" si="136">IF(R238="","",IF(S238=1,"",L238))</f>
        <v/>
      </c>
      <c r="U238" s="54" t="str">
        <f>IF(B237="","",AVERAGE(T237:T241))</f>
        <v/>
      </c>
      <c r="V238" s="54" t="str">
        <f>IF(T238="","",ABS(T238-U238))</f>
        <v/>
      </c>
      <c r="W238" s="160" t="str">
        <f>IF(V238="","",RANK(V238,V237:V241))</f>
        <v/>
      </c>
      <c r="X238" s="161" t="str">
        <f t="shared" ref="X238:X241" si="137">IF(W238="","",IF(W238=1,"",T238))</f>
        <v/>
      </c>
      <c r="Y238" s="55" t="str">
        <f>IF(B237="","",AVERAGE(X237:X241))</f>
        <v/>
      </c>
      <c r="Z238" s="162" t="str">
        <f>IF(B237="","",IF(M237&lt;0.5,M238,"NV"))</f>
        <v/>
      </c>
      <c r="AA238" s="806"/>
      <c r="AB238" s="1506"/>
      <c r="AC238" s="806"/>
      <c r="AD238" s="806"/>
      <c r="AE238" s="847"/>
    </row>
    <row r="239" spans="1:31" x14ac:dyDescent="0.2">
      <c r="A239" s="868"/>
      <c r="B239" s="874"/>
      <c r="C239" s="862"/>
      <c r="D239" s="1415"/>
      <c r="E239" s="862"/>
      <c r="F239" s="862"/>
      <c r="G239" s="16" t="s">
        <v>8</v>
      </c>
      <c r="H239" s="98" t="str">
        <f>IF(I239&lt;&gt;"",H237,"")</f>
        <v/>
      </c>
      <c r="I239" s="210"/>
      <c r="J239" s="211"/>
      <c r="K239" s="231"/>
      <c r="L239" s="171" t="str">
        <f>IF(B237="","",IF(I237="TO","TO",IF(I239+J239+K239=0,"",(I239*60+J239+K239/100)+H239)))</f>
        <v/>
      </c>
      <c r="M239" s="52"/>
      <c r="N239" s="52" t="str">
        <f>IF(L239="","",ABS(L239-M238))</f>
        <v/>
      </c>
      <c r="O239" s="156" t="str">
        <f>IF(N239="","",RANK(N239,N237:N241))</f>
        <v/>
      </c>
      <c r="P239" s="157" t="str">
        <f t="shared" si="135"/>
        <v/>
      </c>
      <c r="Q239" s="53"/>
      <c r="R239" s="53" t="str">
        <f>IF(P239="","",ABS(P239-Q238))</f>
        <v/>
      </c>
      <c r="S239" s="158" t="str">
        <f>IF(R239="","",RANK(R239,R237:R241))</f>
        <v/>
      </c>
      <c r="T239" s="159" t="str">
        <f t="shared" si="136"/>
        <v/>
      </c>
      <c r="U239" s="54"/>
      <c r="V239" s="54" t="str">
        <f>IF(T239="","",ABS(T239-U238))</f>
        <v/>
      </c>
      <c r="W239" s="160" t="str">
        <f>IF(V239="","",RANK(V239,V237:V241))</f>
        <v/>
      </c>
      <c r="X239" s="161" t="str">
        <f t="shared" si="137"/>
        <v/>
      </c>
      <c r="Y239" s="55"/>
      <c r="Z239" s="162" t="str">
        <f>IF(B237="","",IF(M237&lt;0.5,M238,IF(Q237&lt;0.5,Q238,"NV")))</f>
        <v/>
      </c>
      <c r="AA239" s="806"/>
      <c r="AB239" s="1506"/>
      <c r="AC239" s="806"/>
      <c r="AD239" s="806"/>
      <c r="AE239" s="847"/>
    </row>
    <row r="240" spans="1:31" x14ac:dyDescent="0.2">
      <c r="A240" s="868"/>
      <c r="B240" s="874"/>
      <c r="C240" s="862"/>
      <c r="D240" s="1415"/>
      <c r="E240" s="862"/>
      <c r="F240" s="862"/>
      <c r="G240" s="16" t="s">
        <v>5</v>
      </c>
      <c r="H240" s="98" t="str">
        <f>IF(I240&lt;&gt;"",H237,"")</f>
        <v/>
      </c>
      <c r="I240" s="210"/>
      <c r="J240" s="211"/>
      <c r="K240" s="231"/>
      <c r="L240" s="171" t="str">
        <f>IF(B237="","",IF(I237="TO","TO",IF(I240+J240+K240=0,"",(I240*60+J240+K240/100)+H240)))</f>
        <v/>
      </c>
      <c r="M240" s="52"/>
      <c r="N240" s="52" t="str">
        <f>IF(L240="","",ABS(L240-M238))</f>
        <v/>
      </c>
      <c r="O240" s="156" t="str">
        <f>IF(N240="","",RANK(N240,N237:N241))</f>
        <v/>
      </c>
      <c r="P240" s="157" t="str">
        <f t="shared" si="135"/>
        <v/>
      </c>
      <c r="Q240" s="53"/>
      <c r="R240" s="53" t="str">
        <f>IF(P240="","",ABS(P240-Q238))</f>
        <v/>
      </c>
      <c r="S240" s="158" t="str">
        <f>IF(R240="","",RANK(R240,R237:R241))</f>
        <v/>
      </c>
      <c r="T240" s="159" t="str">
        <f t="shared" si="136"/>
        <v/>
      </c>
      <c r="U240" s="54"/>
      <c r="V240" s="54" t="str">
        <f>IF(T240="","",ABS(T240-U238))</f>
        <v/>
      </c>
      <c r="W240" s="160" t="str">
        <f>IF(V240="","",RANK(V240,V237:V241))</f>
        <v/>
      </c>
      <c r="X240" s="161" t="str">
        <f t="shared" si="137"/>
        <v/>
      </c>
      <c r="Y240" s="55"/>
      <c r="Z240" s="162" t="str">
        <f>IF(B237="","",IF(Q237=0,M238,IF(Q237&lt;0.5,Q238,IF(U237&lt;0.5,U238,"NV"))))</f>
        <v/>
      </c>
      <c r="AA240" s="806"/>
      <c r="AB240" s="1506"/>
      <c r="AC240" s="806"/>
      <c r="AD240" s="806"/>
      <c r="AE240" s="847"/>
    </row>
    <row r="241" spans="1:31" ht="16" thickBot="1" x14ac:dyDescent="0.25">
      <c r="A241" s="1539"/>
      <c r="B241" s="1541"/>
      <c r="C241" s="863"/>
      <c r="D241" s="1416"/>
      <c r="E241" s="863"/>
      <c r="F241" s="863"/>
      <c r="G241" s="46" t="s">
        <v>6</v>
      </c>
      <c r="H241" s="172" t="str">
        <f>IF(I241&lt;&gt;"",H237,"")</f>
        <v/>
      </c>
      <c r="I241" s="245"/>
      <c r="J241" s="246"/>
      <c r="K241" s="247"/>
      <c r="L241" s="194" t="str">
        <f>IF(B237="","",IF(I237="TO","TO",IF(I241+J241+K241=0,"",(I241*60+J241+K241/100)+H241)))</f>
        <v/>
      </c>
      <c r="M241" s="56"/>
      <c r="N241" s="56" t="str">
        <f>IF(L241="","",ABS(L241-M238))</f>
        <v/>
      </c>
      <c r="O241" s="164" t="str">
        <f>IF(N241="","",RANK(N241,N237:N241))</f>
        <v/>
      </c>
      <c r="P241" s="165" t="str">
        <f t="shared" si="135"/>
        <v/>
      </c>
      <c r="Q241" s="57"/>
      <c r="R241" s="57" t="str">
        <f>IF(P241="","",ABS(P241-Q238))</f>
        <v/>
      </c>
      <c r="S241" s="166" t="str">
        <f>IF(R241="","",RANK(R241,R237:R241))</f>
        <v/>
      </c>
      <c r="T241" s="167" t="str">
        <f t="shared" si="136"/>
        <v/>
      </c>
      <c r="U241" s="58"/>
      <c r="V241" s="58" t="str">
        <f>IF(T241="","",ABS(T241-U238))</f>
        <v/>
      </c>
      <c r="W241" s="168" t="str">
        <f>IF(V241="","",RANK(V241,V237:V241))</f>
        <v/>
      </c>
      <c r="X241" s="169" t="str">
        <f t="shared" si="137"/>
        <v/>
      </c>
      <c r="Y241" s="59"/>
      <c r="Z241" s="170" t="str">
        <f>IF(B237="","",IF(U237&lt;0.5,TRIMMEAN(L237:L241,0.4),IF(Y237&lt;0.5,Y238,"NV")))</f>
        <v/>
      </c>
      <c r="AA241" s="807"/>
      <c r="AB241" s="1507"/>
      <c r="AC241" s="807"/>
      <c r="AD241" s="807"/>
      <c r="AE241" s="847"/>
    </row>
    <row r="242" spans="1:31" x14ac:dyDescent="0.2">
      <c r="A242" s="1241" t="str">
        <f>IF('Names And Totals'!A55="","",'Names And Totals'!A55)</f>
        <v/>
      </c>
      <c r="B242" s="1537" t="str">
        <f>IF('Names And Totals'!B55="","",'Names And Totals'!B55)</f>
        <v/>
      </c>
      <c r="C242" s="883" t="str">
        <f>IF('Names And Totals'!B55="","",'Names And Totals'!E55)</f>
        <v/>
      </c>
      <c r="D242" s="1431" t="str">
        <f>IF(B242="","",IF(AB242="DQ","DQ",IF(AB242="TO","TO",IF(AB242="NV","NV",IF(AB242="","",RANK(AB242,$AB$12:$AB$507,0))))))</f>
        <v/>
      </c>
      <c r="E242" s="883" t="str">
        <f>IF(AC242="","",IF(AE242="DQ","DQ",IF(AC242="TO","TO",IF(Z242="","",RANK(AC242,$AC$12:$AC$507,0)))))</f>
        <v/>
      </c>
      <c r="F242" s="883" t="str">
        <f>IF(AD242="","",IF(AE242="DQ","DQ",IF(AD242="TO","TO",IF(Z242="","",RANK(AD242,$AD$12:$AD$507,0)))))</f>
        <v/>
      </c>
      <c r="G242" s="18" t="s">
        <v>7</v>
      </c>
      <c r="H242" s="249"/>
      <c r="I242" s="235"/>
      <c r="J242" s="241"/>
      <c r="K242" s="236"/>
      <c r="L242" s="150" t="str">
        <f>IF(B242="","",IF(I242="TO","TO",IF(I242+J242+K242=0,"",(I242*60+J242+K242/100)+H242)))</f>
        <v/>
      </c>
      <c r="M242" s="60" t="str">
        <f>IF(B242="","",MAX(L242:L246)-MIN(L242:L246))</f>
        <v/>
      </c>
      <c r="N242" s="60" t="str">
        <f>IF(L242="","",ABS(L242-M243))</f>
        <v/>
      </c>
      <c r="O242" s="151" t="str">
        <f>IF(N242="","",RANK(N242,N242:N246))</f>
        <v/>
      </c>
      <c r="P242" s="60" t="str">
        <f>IF(L242="","",IF(O242=1,"",L242))</f>
        <v/>
      </c>
      <c r="Q242" s="62" t="str">
        <f>IF(B242="","",MAX(P242:P246)-MIN(P242:P246))</f>
        <v/>
      </c>
      <c r="R242" s="62" t="str">
        <f>IF(P242="","",ABS(P242-Q243))</f>
        <v/>
      </c>
      <c r="S242" s="152" t="str">
        <f>IF(R242="","",RANK(R242,R242:R246))</f>
        <v/>
      </c>
      <c r="T242" s="62" t="str">
        <f>IF(R242="","",IF(S242=1,"",L242))</f>
        <v/>
      </c>
      <c r="U242" s="63" t="str">
        <f>IF(B242="","",MAX(T242:T246)-MIN(T242:T246))</f>
        <v/>
      </c>
      <c r="V242" s="63" t="str">
        <f>IF(T242="","",ABS(T242-U243))</f>
        <v/>
      </c>
      <c r="W242" s="153" t="str">
        <f>IF(V242="","",RANK(V242,V242:V246))</f>
        <v/>
      </c>
      <c r="X242" s="63" t="str">
        <f>IF(W242="","",IF(W242=1,"",T242))</f>
        <v/>
      </c>
      <c r="Y242" s="64" t="str">
        <f>IF(B242="","",MAX(X242:X246)-MIN(X242:X246))</f>
        <v/>
      </c>
      <c r="Z242" s="154" t="str">
        <f>IF(B242="","",L242)</f>
        <v/>
      </c>
      <c r="AA242" s="802" t="str">
        <f>IF(B242="","",IF(AE242="DQ","DQ",IF(L242="TO","TO",IF(L242="","",IF(L243="",Z242,IF(L244="",Z243,IF(L245="",Z244,IF(L246="",Z245,Z246))))))))</f>
        <v/>
      </c>
      <c r="AB242" s="1499" t="str">
        <f>IF(B242="","",IF(AE242="DQ","DQ",IF(AA242="TO","TO",IF(AA242="","",IF(AA242="NV","NV",IF((20-(AA242-$AB$3))&gt;0,(20-(AA242-$AB$3)),0))))))</f>
        <v/>
      </c>
      <c r="AC242" s="802" t="str">
        <f>IF(B242="","",IF(AB242="","",IF(C242="Female","",AB242)))</f>
        <v/>
      </c>
      <c r="AD242" s="802" t="str">
        <f>IF(B242="","",IF(AB242="","",IF(C242="Male","",AB242)))</f>
        <v/>
      </c>
      <c r="AE242" s="1018"/>
    </row>
    <row r="243" spans="1:31" x14ac:dyDescent="0.2">
      <c r="A243" s="871"/>
      <c r="B243" s="865"/>
      <c r="C243" s="884"/>
      <c r="D243" s="859"/>
      <c r="E243" s="884"/>
      <c r="F243" s="884"/>
      <c r="G243" s="13" t="s">
        <v>4</v>
      </c>
      <c r="H243" s="99" t="str">
        <f>IF(I243&lt;&gt;"",H242,"")</f>
        <v/>
      </c>
      <c r="I243" s="208"/>
      <c r="J243" s="209"/>
      <c r="K243" s="227"/>
      <c r="L243" s="155" t="str">
        <f>IF(B242="","",IF(I242="TO","TO",IF(I243+J243+K243=0,"",(I243*60+J243+K243/100)+H243)))</f>
        <v/>
      </c>
      <c r="M243" s="52" t="str">
        <f>IF(B242="","",AVERAGE(L242:L246))</f>
        <v/>
      </c>
      <c r="N243" s="52" t="str">
        <f>IF(L243="","",ABS(L243-M243))</f>
        <v/>
      </c>
      <c r="O243" s="156" t="str">
        <f>IF(N243="","",RANK(N243,N242:N246))</f>
        <v/>
      </c>
      <c r="P243" s="157" t="str">
        <f t="shared" ref="P243:P246" si="138">IF(L243="","",IF(O243=1,"",L243))</f>
        <v/>
      </c>
      <c r="Q243" s="53" t="str">
        <f>IF(B242="","",AVERAGE(P242:P246))</f>
        <v/>
      </c>
      <c r="R243" s="53" t="str">
        <f>IF(P243="","",ABS(P243-Q243))</f>
        <v/>
      </c>
      <c r="S243" s="158" t="str">
        <f>IF(R243="","",RANK(R243,R242:R246))</f>
        <v/>
      </c>
      <c r="T243" s="159" t="str">
        <f t="shared" ref="T243:T246" si="139">IF(R243="","",IF(S243=1,"",L243))</f>
        <v/>
      </c>
      <c r="U243" s="54" t="str">
        <f>IF(B242="","",AVERAGE(T242:T246))</f>
        <v/>
      </c>
      <c r="V243" s="54" t="str">
        <f>IF(T243="","",ABS(T243-U243))</f>
        <v/>
      </c>
      <c r="W243" s="160" t="str">
        <f>IF(V243="","",RANK(V243,V242:V246))</f>
        <v/>
      </c>
      <c r="X243" s="161" t="str">
        <f t="shared" ref="X243:X246" si="140">IF(W243="","",IF(W243=1,"",T243))</f>
        <v/>
      </c>
      <c r="Y243" s="55" t="str">
        <f>IF(B242="","",AVERAGE(X242:X246))</f>
        <v/>
      </c>
      <c r="Z243" s="162" t="str">
        <f>IF(B242="","",IF(M242&lt;0.5,M243,"NV"))</f>
        <v/>
      </c>
      <c r="AA243" s="803"/>
      <c r="AB243" s="1500"/>
      <c r="AC243" s="803"/>
      <c r="AD243" s="803"/>
      <c r="AE243" s="1019"/>
    </row>
    <row r="244" spans="1:31" x14ac:dyDescent="0.2">
      <c r="A244" s="871"/>
      <c r="B244" s="865"/>
      <c r="C244" s="884"/>
      <c r="D244" s="859"/>
      <c r="E244" s="884"/>
      <c r="F244" s="884"/>
      <c r="G244" s="13" t="s">
        <v>8</v>
      </c>
      <c r="H244" s="99" t="str">
        <f>IF(I244&lt;&gt;"",H242,"")</f>
        <v/>
      </c>
      <c r="I244" s="208"/>
      <c r="J244" s="209"/>
      <c r="K244" s="227"/>
      <c r="L244" s="155" t="str">
        <f>IF(B242="","",IF(I242="TO","TO",IF(I244+J244+K244=0,"",(I244*60+J244+K244/100)+H244)))</f>
        <v/>
      </c>
      <c r="M244" s="52"/>
      <c r="N244" s="52" t="str">
        <f>IF(L244="","",ABS(L244-M243))</f>
        <v/>
      </c>
      <c r="O244" s="156" t="str">
        <f>IF(N244="","",RANK(N244,N242:N246))</f>
        <v/>
      </c>
      <c r="P244" s="157" t="str">
        <f t="shared" si="138"/>
        <v/>
      </c>
      <c r="Q244" s="53"/>
      <c r="R244" s="53" t="str">
        <f>IF(P244="","",ABS(P244-Q243))</f>
        <v/>
      </c>
      <c r="S244" s="158" t="str">
        <f>IF(R244="","",RANK(R244,R242:R246))</f>
        <v/>
      </c>
      <c r="T244" s="159" t="str">
        <f t="shared" si="139"/>
        <v/>
      </c>
      <c r="U244" s="54"/>
      <c r="V244" s="54" t="str">
        <f>IF(T244="","",ABS(T244-U243))</f>
        <v/>
      </c>
      <c r="W244" s="160" t="str">
        <f>IF(V244="","",RANK(V244,V242:V246))</f>
        <v/>
      </c>
      <c r="X244" s="161" t="str">
        <f t="shared" si="140"/>
        <v/>
      </c>
      <c r="Y244" s="55"/>
      <c r="Z244" s="162" t="str">
        <f>IF(B242="","",IF(M242&lt;0.5,M243,IF(Q242&lt;0.5,Q243,"NV")))</f>
        <v/>
      </c>
      <c r="AA244" s="803"/>
      <c r="AB244" s="1500"/>
      <c r="AC244" s="803"/>
      <c r="AD244" s="803"/>
      <c r="AE244" s="1019"/>
    </row>
    <row r="245" spans="1:31" x14ac:dyDescent="0.2">
      <c r="A245" s="871"/>
      <c r="B245" s="865"/>
      <c r="C245" s="884"/>
      <c r="D245" s="859"/>
      <c r="E245" s="884"/>
      <c r="F245" s="884"/>
      <c r="G245" s="13" t="s">
        <v>5</v>
      </c>
      <c r="H245" s="99" t="str">
        <f>IF(I245&lt;&gt;"",H242,"")</f>
        <v/>
      </c>
      <c r="I245" s="208"/>
      <c r="J245" s="209"/>
      <c r="K245" s="227"/>
      <c r="L245" s="155" t="str">
        <f>IF(B242="","",IF(I242="TO","TO",IF(I245+J245+K245=0,"",(I245*60+J245+K245/100)+H245)))</f>
        <v/>
      </c>
      <c r="M245" s="52"/>
      <c r="N245" s="52" t="str">
        <f>IF(L245="","",ABS(L245-M243))</f>
        <v/>
      </c>
      <c r="O245" s="156" t="str">
        <f>IF(N245="","",RANK(N245,N242:N246))</f>
        <v/>
      </c>
      <c r="P245" s="157" t="str">
        <f t="shared" si="138"/>
        <v/>
      </c>
      <c r="Q245" s="53"/>
      <c r="R245" s="53" t="str">
        <f>IF(P245="","",ABS(P245-Q243))</f>
        <v/>
      </c>
      <c r="S245" s="158" t="str">
        <f>IF(R245="","",RANK(R245,R242:R246))</f>
        <v/>
      </c>
      <c r="T245" s="159" t="str">
        <f t="shared" si="139"/>
        <v/>
      </c>
      <c r="U245" s="54"/>
      <c r="V245" s="54" t="str">
        <f>IF(T245="","",ABS(T245-U243))</f>
        <v/>
      </c>
      <c r="W245" s="160" t="str">
        <f>IF(V245="","",RANK(V245,V242:V246))</f>
        <v/>
      </c>
      <c r="X245" s="161" t="str">
        <f t="shared" si="140"/>
        <v/>
      </c>
      <c r="Y245" s="55"/>
      <c r="Z245" s="162" t="str">
        <f>IF(B242="","",IF(Q242=0,M243,IF(Q242&lt;0.5,Q243,IF(U242&lt;0.5,U243,"NV"))))</f>
        <v/>
      </c>
      <c r="AA245" s="803"/>
      <c r="AB245" s="1500"/>
      <c r="AC245" s="803"/>
      <c r="AD245" s="803"/>
      <c r="AE245" s="1019"/>
    </row>
    <row r="246" spans="1:31" ht="16" thickBot="1" x14ac:dyDescent="0.25">
      <c r="A246" s="879"/>
      <c r="B246" s="901"/>
      <c r="C246" s="885"/>
      <c r="D246" s="1419"/>
      <c r="E246" s="885"/>
      <c r="F246" s="885"/>
      <c r="G246" s="19" t="s">
        <v>6</v>
      </c>
      <c r="H246" s="100" t="str">
        <f>IF(I246&lt;&gt;"",H242,"")</f>
        <v/>
      </c>
      <c r="I246" s="212"/>
      <c r="J246" s="213"/>
      <c r="K246" s="242"/>
      <c r="L246" s="163" t="str">
        <f>IF(B242="","",IF(I242="TO","TO",IF(I246+J246+K246=0,"",(I246*60+J246+K246/100)+H246)))</f>
        <v/>
      </c>
      <c r="M246" s="56"/>
      <c r="N246" s="56" t="str">
        <f>IF(L246="","",ABS(L246-M243))</f>
        <v/>
      </c>
      <c r="O246" s="164" t="str">
        <f>IF(N246="","",RANK(N246,N242:N246))</f>
        <v/>
      </c>
      <c r="P246" s="165" t="str">
        <f t="shared" si="138"/>
        <v/>
      </c>
      <c r="Q246" s="57"/>
      <c r="R246" s="57" t="str">
        <f>IF(P246="","",ABS(P246-Q243))</f>
        <v/>
      </c>
      <c r="S246" s="166" t="str">
        <f>IF(R246="","",RANK(R246,R242:R246))</f>
        <v/>
      </c>
      <c r="T246" s="167" t="str">
        <f t="shared" si="139"/>
        <v/>
      </c>
      <c r="U246" s="58"/>
      <c r="V246" s="58" t="str">
        <f>IF(T246="","",ABS(T246-U243))</f>
        <v/>
      </c>
      <c r="W246" s="168" t="str">
        <f>IF(V246="","",RANK(V246,V242:V246))</f>
        <v/>
      </c>
      <c r="X246" s="169" t="str">
        <f t="shared" si="140"/>
        <v/>
      </c>
      <c r="Y246" s="59"/>
      <c r="Z246" s="170" t="str">
        <f>IF(B242="","",IF(U242&lt;0.5,TRIMMEAN(L242:L246,0.4),IF(Y242&lt;0.5,Y243,"NV")))</f>
        <v/>
      </c>
      <c r="AA246" s="804"/>
      <c r="AB246" s="1501"/>
      <c r="AC246" s="804"/>
      <c r="AD246" s="804"/>
      <c r="AE246" s="1020"/>
    </row>
    <row r="247" spans="1:31" x14ac:dyDescent="0.2">
      <c r="A247" s="1538" t="str">
        <f>IF('Names And Totals'!A56="","",'Names And Totals'!A56)</f>
        <v/>
      </c>
      <c r="B247" s="1540" t="str">
        <f>IF('Names And Totals'!B56="","",'Names And Totals'!B56)</f>
        <v/>
      </c>
      <c r="C247" s="861" t="str">
        <f>IF('Names And Totals'!B56="","",'Names And Totals'!E56)</f>
        <v/>
      </c>
      <c r="D247" s="1414" t="str">
        <f>IF(B247="","",IF(AB247="DQ","DQ",IF(AB247="TO","TO",IF(AB247="NV","NV",IF(AB247="","",RANK(AB247,$AB$12:$AB$507,0))))))</f>
        <v/>
      </c>
      <c r="E247" s="861" t="str">
        <f>IF(AC247="","",IF(AE247="DQ","DQ",IF(AC247="TO","TO",IF(Z247="","",RANK(AC247,$AC$12:$AC$507,0)))))</f>
        <v/>
      </c>
      <c r="F247" s="861" t="str">
        <f>IF(AD247="","",IF(AE247="DQ","DQ",IF(AD247="TO","TO",IF(Z247="","",RANK(AD247,$AD$12:$AD$507,0)))))</f>
        <v/>
      </c>
      <c r="G247" s="15" t="s">
        <v>7</v>
      </c>
      <c r="H247" s="295"/>
      <c r="I247" s="228"/>
      <c r="J247" s="229"/>
      <c r="K247" s="230"/>
      <c r="L247" s="193" t="str">
        <f>IF(B247="","",IF(I247="TO","TO",IF(I247+J247+K247=0,"",(I247*60+J247+K247/100)+H247)))</f>
        <v/>
      </c>
      <c r="M247" s="60" t="str">
        <f>IF(B247="","",MAX(L247:L251)-MIN(L247:L251))</f>
        <v/>
      </c>
      <c r="N247" s="60" t="str">
        <f>IF(L247="","",ABS(L247-M248))</f>
        <v/>
      </c>
      <c r="O247" s="151" t="str">
        <f>IF(N247="","",RANK(N247,N247:N251))</f>
        <v/>
      </c>
      <c r="P247" s="60" t="str">
        <f>IF(L247="","",IF(O247=1,"",L247))</f>
        <v/>
      </c>
      <c r="Q247" s="62" t="str">
        <f>IF(B247="","",MAX(P247:P251)-MIN(P247:P251))</f>
        <v/>
      </c>
      <c r="R247" s="62" t="str">
        <f>IF(P247="","",ABS(P247-Q248))</f>
        <v/>
      </c>
      <c r="S247" s="152" t="str">
        <f>IF(R247="","",RANK(R247,R247:R251))</f>
        <v/>
      </c>
      <c r="T247" s="62" t="str">
        <f>IF(R247="","",IF(S247=1,"",L247))</f>
        <v/>
      </c>
      <c r="U247" s="63" t="str">
        <f>IF(B247="","",MAX(T247:T251)-MIN(T247:T251))</f>
        <v/>
      </c>
      <c r="V247" s="63" t="str">
        <f>IF(T247="","",ABS(T247-U248))</f>
        <v/>
      </c>
      <c r="W247" s="153" t="str">
        <f>IF(V247="","",RANK(V247,V247:V251))</f>
        <v/>
      </c>
      <c r="X247" s="63" t="str">
        <f>IF(W247="","",IF(W247=1,"",T247))</f>
        <v/>
      </c>
      <c r="Y247" s="64" t="str">
        <f>IF(B247="","",MAX(X247:X251)-MIN(X247:X251))</f>
        <v/>
      </c>
      <c r="Z247" s="154" t="str">
        <f>IF(B247="","",L247)</f>
        <v/>
      </c>
      <c r="AA247" s="805" t="str">
        <f>IF(B247="","",IF(AE247="DQ","DQ",IF(L247="TO","TO",IF(L247="","",IF(L248="",Z247,IF(L249="",Z248,IF(L250="",Z249,IF(L251="",Z250,Z251))))))))</f>
        <v/>
      </c>
      <c r="AB247" s="1505" t="str">
        <f>IF(B247="","",IF(AE247="DQ","DQ",IF(AA247="TO","TO",IF(AA247="","",IF(AA247="NV","NV",IF((20-(AA247-$AB$3))&gt;0,(20-(AA247-$AB$3)),0))))))</f>
        <v/>
      </c>
      <c r="AC247" s="805" t="str">
        <f>IF(B247="","",IF(AB247="","",IF(C247="Female","",AB247)))</f>
        <v/>
      </c>
      <c r="AD247" s="805" t="str">
        <f>IF(B247="","",IF(AB247="","",IF(C247="Male","",AB247)))</f>
        <v/>
      </c>
      <c r="AE247" s="846"/>
    </row>
    <row r="248" spans="1:31" x14ac:dyDescent="0.2">
      <c r="A248" s="868"/>
      <c r="B248" s="874"/>
      <c r="C248" s="862"/>
      <c r="D248" s="1415"/>
      <c r="E248" s="862"/>
      <c r="F248" s="862"/>
      <c r="G248" s="16" t="s">
        <v>4</v>
      </c>
      <c r="H248" s="98" t="str">
        <f>IF(I248&lt;&gt;"",$H$27,"")</f>
        <v/>
      </c>
      <c r="I248" s="210"/>
      <c r="J248" s="211"/>
      <c r="K248" s="231"/>
      <c r="L248" s="171" t="str">
        <f>IF(B247="","",IF(I247="TO","TO",IF(I248+J248+K248=0,"",(I248*60+J248+K248/100)+H248)))</f>
        <v/>
      </c>
      <c r="M248" s="52" t="str">
        <f>IF(B247="","",AVERAGE(L247:L251))</f>
        <v/>
      </c>
      <c r="N248" s="52" t="str">
        <f>IF(L248="","",ABS(L248-M248))</f>
        <v/>
      </c>
      <c r="O248" s="156" t="str">
        <f>IF(N248="","",RANK(N248,N247:N251))</f>
        <v/>
      </c>
      <c r="P248" s="157" t="str">
        <f t="shared" ref="P248:P251" si="141">IF(L248="","",IF(O248=1,"",L248))</f>
        <v/>
      </c>
      <c r="Q248" s="53" t="str">
        <f>IF(B247="","",AVERAGE(P247:P251))</f>
        <v/>
      </c>
      <c r="R248" s="53" t="str">
        <f>IF(P248="","",ABS(P248-Q248))</f>
        <v/>
      </c>
      <c r="S248" s="158" t="str">
        <f>IF(R248="","",RANK(R248,R247:R251))</f>
        <v/>
      </c>
      <c r="T248" s="159" t="str">
        <f t="shared" ref="T248:T251" si="142">IF(R248="","",IF(S248=1,"",L248))</f>
        <v/>
      </c>
      <c r="U248" s="54" t="str">
        <f>IF(B247="","",AVERAGE(T247:T251))</f>
        <v/>
      </c>
      <c r="V248" s="54" t="str">
        <f>IF(T248="","",ABS(T248-U248))</f>
        <v/>
      </c>
      <c r="W248" s="160" t="str">
        <f>IF(V248="","",RANK(V248,V247:V251))</f>
        <v/>
      </c>
      <c r="X248" s="161" t="str">
        <f t="shared" ref="X248:X251" si="143">IF(W248="","",IF(W248=1,"",T248))</f>
        <v/>
      </c>
      <c r="Y248" s="55" t="str">
        <f>IF(B247="","",AVERAGE(X247:X251))</f>
        <v/>
      </c>
      <c r="Z248" s="162" t="str">
        <f>IF(B247="","",IF(M247&lt;0.5,M248,"NV"))</f>
        <v/>
      </c>
      <c r="AA248" s="806"/>
      <c r="AB248" s="1506"/>
      <c r="AC248" s="806"/>
      <c r="AD248" s="806"/>
      <c r="AE248" s="847"/>
    </row>
    <row r="249" spans="1:31" x14ac:dyDescent="0.2">
      <c r="A249" s="868"/>
      <c r="B249" s="874"/>
      <c r="C249" s="862"/>
      <c r="D249" s="1415"/>
      <c r="E249" s="862"/>
      <c r="F249" s="862"/>
      <c r="G249" s="16" t="s">
        <v>8</v>
      </c>
      <c r="H249" s="98" t="str">
        <f>IF(I249&lt;&gt;"",$H$27,"")</f>
        <v/>
      </c>
      <c r="I249" s="210"/>
      <c r="J249" s="211"/>
      <c r="K249" s="231"/>
      <c r="L249" s="171" t="str">
        <f>IF(B247="","",IF(I247="TO","TO",IF(I249+J249+K249=0,"",(I249*60+J249+K249/100)+H249)))</f>
        <v/>
      </c>
      <c r="M249" s="52"/>
      <c r="N249" s="52" t="str">
        <f>IF(L249="","",ABS(L249-M248))</f>
        <v/>
      </c>
      <c r="O249" s="156" t="str">
        <f>IF(N249="","",RANK(N249,N247:N251))</f>
        <v/>
      </c>
      <c r="P249" s="157" t="str">
        <f t="shared" si="141"/>
        <v/>
      </c>
      <c r="Q249" s="53"/>
      <c r="R249" s="53" t="str">
        <f>IF(P249="","",ABS(P249-Q248))</f>
        <v/>
      </c>
      <c r="S249" s="158" t="str">
        <f>IF(R249="","",RANK(R249,R247:R251))</f>
        <v/>
      </c>
      <c r="T249" s="159" t="str">
        <f t="shared" si="142"/>
        <v/>
      </c>
      <c r="U249" s="54"/>
      <c r="V249" s="54" t="str">
        <f>IF(T249="","",ABS(T249-U248))</f>
        <v/>
      </c>
      <c r="W249" s="160" t="str">
        <f>IF(V249="","",RANK(V249,V247:V251))</f>
        <v/>
      </c>
      <c r="X249" s="161" t="str">
        <f t="shared" si="143"/>
        <v/>
      </c>
      <c r="Y249" s="55"/>
      <c r="Z249" s="162" t="str">
        <f>IF(B247="","",IF(M247&lt;0.5,M248,IF(Q247&lt;0.5,Q248,"NV")))</f>
        <v/>
      </c>
      <c r="AA249" s="806"/>
      <c r="AB249" s="1506"/>
      <c r="AC249" s="806"/>
      <c r="AD249" s="806"/>
      <c r="AE249" s="847"/>
    </row>
    <row r="250" spans="1:31" x14ac:dyDescent="0.2">
      <c r="A250" s="868"/>
      <c r="B250" s="874"/>
      <c r="C250" s="862"/>
      <c r="D250" s="1415"/>
      <c r="E250" s="862"/>
      <c r="F250" s="862"/>
      <c r="G250" s="16" t="s">
        <v>5</v>
      </c>
      <c r="H250" s="98" t="str">
        <f>IF(I250&lt;&gt;"",$H$27,"")</f>
        <v/>
      </c>
      <c r="I250" s="210"/>
      <c r="J250" s="211"/>
      <c r="K250" s="231"/>
      <c r="L250" s="171" t="str">
        <f>IF(B247="","",IF(I247="TO","TO",IF(I250+J250+K250=0,"",(I250*60+J250+K250/100)+H250)))</f>
        <v/>
      </c>
      <c r="M250" s="52"/>
      <c r="N250" s="52" t="str">
        <f>IF(L250="","",ABS(L250-M248))</f>
        <v/>
      </c>
      <c r="O250" s="156" t="str">
        <f>IF(N250="","",RANK(N250,N247:N251))</f>
        <v/>
      </c>
      <c r="P250" s="157" t="str">
        <f t="shared" si="141"/>
        <v/>
      </c>
      <c r="Q250" s="53"/>
      <c r="R250" s="53" t="str">
        <f>IF(P250="","",ABS(P250-Q248))</f>
        <v/>
      </c>
      <c r="S250" s="158" t="str">
        <f>IF(R250="","",RANK(R250,R247:R251))</f>
        <v/>
      </c>
      <c r="T250" s="159" t="str">
        <f t="shared" si="142"/>
        <v/>
      </c>
      <c r="U250" s="54"/>
      <c r="V250" s="54" t="str">
        <f>IF(T250="","",ABS(T250-U248))</f>
        <v/>
      </c>
      <c r="W250" s="160" t="str">
        <f>IF(V250="","",RANK(V250,V247:V251))</f>
        <v/>
      </c>
      <c r="X250" s="161" t="str">
        <f t="shared" si="143"/>
        <v/>
      </c>
      <c r="Y250" s="55"/>
      <c r="Z250" s="162" t="str">
        <f>IF(B247="","",IF(Q247=0,M248,IF(Q247&lt;0.5,Q248,IF(U247&lt;0.5,U248,"NV"))))</f>
        <v/>
      </c>
      <c r="AA250" s="806"/>
      <c r="AB250" s="1506"/>
      <c r="AC250" s="806"/>
      <c r="AD250" s="806"/>
      <c r="AE250" s="847"/>
    </row>
    <row r="251" spans="1:31" ht="16" thickBot="1" x14ac:dyDescent="0.25">
      <c r="A251" s="1539"/>
      <c r="B251" s="1541"/>
      <c r="C251" s="863"/>
      <c r="D251" s="1416"/>
      <c r="E251" s="863"/>
      <c r="F251" s="863"/>
      <c r="G251" s="17" t="s">
        <v>6</v>
      </c>
      <c r="H251" s="265" t="str">
        <f>IF(I251&lt;&gt;"",$H$27,"")</f>
        <v/>
      </c>
      <c r="I251" s="251"/>
      <c r="J251" s="239"/>
      <c r="K251" s="250"/>
      <c r="L251" s="194" t="str">
        <f>IF(B247="","",IF(I247="TO","TO",IF(I251+J251+K251=0,"",(I251*60+J251+K251/100)+H251)))</f>
        <v/>
      </c>
      <c r="M251" s="56"/>
      <c r="N251" s="56" t="str">
        <f>IF(L251="","",ABS(L251-M248))</f>
        <v/>
      </c>
      <c r="O251" s="164" t="str">
        <f>IF(N251="","",RANK(N251,N247:N251))</f>
        <v/>
      </c>
      <c r="P251" s="165" t="str">
        <f t="shared" si="141"/>
        <v/>
      </c>
      <c r="Q251" s="57"/>
      <c r="R251" s="57" t="str">
        <f>IF(P251="","",ABS(P251-Q248))</f>
        <v/>
      </c>
      <c r="S251" s="166" t="str">
        <f>IF(R251="","",RANK(R251,R247:R251))</f>
        <v/>
      </c>
      <c r="T251" s="167" t="str">
        <f t="shared" si="142"/>
        <v/>
      </c>
      <c r="U251" s="58"/>
      <c r="V251" s="58" t="str">
        <f>IF(T251="","",ABS(T251-U248))</f>
        <v/>
      </c>
      <c r="W251" s="168" t="str">
        <f>IF(V251="","",RANK(V251,V247:V251))</f>
        <v/>
      </c>
      <c r="X251" s="169" t="str">
        <f t="shared" si="143"/>
        <v/>
      </c>
      <c r="Y251" s="59"/>
      <c r="Z251" s="170" t="str">
        <f>IF(B247="","",IF(U247&lt;0.5,TRIMMEAN(L247:L251,0.4),IF(Y247&lt;0.5,Y248,"NV")))</f>
        <v/>
      </c>
      <c r="AA251" s="807"/>
      <c r="AB251" s="1507"/>
      <c r="AC251" s="807"/>
      <c r="AD251" s="807"/>
      <c r="AE251" s="848"/>
    </row>
    <row r="252" spans="1:31" x14ac:dyDescent="0.2">
      <c r="A252" s="1241" t="str">
        <f>IF('Names And Totals'!A57="","",'Names And Totals'!A57)</f>
        <v/>
      </c>
      <c r="B252" s="1537" t="str">
        <f>IF('Names And Totals'!B57="","",'Names And Totals'!B57)</f>
        <v/>
      </c>
      <c r="C252" s="883" t="str">
        <f>IF('Names And Totals'!B57="","",'Names And Totals'!E57)</f>
        <v/>
      </c>
      <c r="D252" s="858" t="str">
        <f>IF(B252="","",IF(AB252="DQ","DQ",IF(AB252="TO","TO",IF(AB252="NV","NV",IF(AB252="","",RANK(AB252,$AB$12:$AB$507,0))))))</f>
        <v/>
      </c>
      <c r="E252" s="883" t="str">
        <f>IF(AC252="","",IF(AE252="DQ","DQ",IF(AC252="TO","TO",IF(Z252="","",RANK(AC252,$AC$12:$AC$507,0)))))</f>
        <v/>
      </c>
      <c r="F252" s="884" t="str">
        <f>IF(AD252="","",IF(AE252="DQ","DQ",IF(AD252="TO","TO",IF(Z252="","",RANK(AD252,$AD$12:$AD$507,0)))))</f>
        <v/>
      </c>
      <c r="G252" s="375" t="s">
        <v>7</v>
      </c>
      <c r="H252" s="380"/>
      <c r="I252" s="232"/>
      <c r="J252" s="233"/>
      <c r="K252" s="234"/>
      <c r="L252" s="268" t="str">
        <f>IF(B252="","",IF(I252="TO","TO",IF(I252+J252+K252=0,"",(I252*60+J252+K252/100)+H252)))</f>
        <v/>
      </c>
      <c r="M252" s="157" t="str">
        <f>IF(B252="","",MAX(L252:L256)-MIN(L252:L256))</f>
        <v/>
      </c>
      <c r="N252" s="157" t="str">
        <f>IF(L252="","",ABS(L252-M253))</f>
        <v/>
      </c>
      <c r="O252" s="275" t="str">
        <f>IF(N252="","",RANK(N252,N252:N256))</f>
        <v/>
      </c>
      <c r="P252" s="157" t="str">
        <f>IF(L252="","",IF(O252=1,"",L252))</f>
        <v/>
      </c>
      <c r="Q252" s="159" t="str">
        <f>IF(B252="","",MAX(P252:P256)-MIN(P252:P256))</f>
        <v/>
      </c>
      <c r="R252" s="159" t="str">
        <f>IF(P252="","",ABS(P252-Q253))</f>
        <v/>
      </c>
      <c r="S252" s="276" t="str">
        <f>IF(R252="","",RANK(R252,R252:R256))</f>
        <v/>
      </c>
      <c r="T252" s="159" t="str">
        <f>IF(R252="","",IF(S252=1,"",L252))</f>
        <v/>
      </c>
      <c r="U252" s="161" t="str">
        <f>IF(B252="","",MAX(T252:T256)-MIN(T252:T256))</f>
        <v/>
      </c>
      <c r="V252" s="161" t="str">
        <f>IF(T252="","",ABS(T252-U253))</f>
        <v/>
      </c>
      <c r="W252" s="277" t="str">
        <f>IF(V252="","",RANK(V252,V252:V256))</f>
        <v/>
      </c>
      <c r="X252" s="161" t="str">
        <f>IF(W252="","",IF(W252=1,"",T252))</f>
        <v/>
      </c>
      <c r="Y252" s="278" t="str">
        <f>IF(B252="","",MAX(X252:X256)-MIN(X252:X256))</f>
        <v/>
      </c>
      <c r="Z252" s="381" t="str">
        <f>IF(B252="","",L252)</f>
        <v/>
      </c>
      <c r="AA252" s="803" t="str">
        <f>IF(B252="","",IF(AE252="DQ","DQ",IF(L252="TO","TO",IF(L252="","",IF(L253="",Z252,IF(L254="",Z253,IF(L255="",Z254,IF(L256="",Z255,Z256))))))))</f>
        <v/>
      </c>
      <c r="AB252" s="1536" t="str">
        <f>IF(B252="","",IF(AE252="DQ","DQ",IF(AA252="TO","TO",IF(AA252="","",IF(AA252="NV","NV",IF((20-(AA252-$AB$3))&gt;0,(20-(AA252-$AB$3)),0))))))</f>
        <v/>
      </c>
      <c r="AC252" s="803" t="str">
        <f>IF(B252="","",IF(AB252="","",IF(C252="Female","",AB252)))</f>
        <v/>
      </c>
      <c r="AD252" s="803" t="str">
        <f>IF(B252="","",IF(AB252="","",IF(C252="Male","",AB252)))</f>
        <v/>
      </c>
      <c r="AE252" s="1019"/>
    </row>
    <row r="253" spans="1:31" x14ac:dyDescent="0.2">
      <c r="A253" s="871"/>
      <c r="B253" s="865"/>
      <c r="C253" s="884"/>
      <c r="D253" s="859"/>
      <c r="E253" s="884"/>
      <c r="F253" s="884"/>
      <c r="G253" s="13" t="s">
        <v>4</v>
      </c>
      <c r="H253" s="99" t="str">
        <f>IF(I253&lt;&gt;"",H252,"")</f>
        <v/>
      </c>
      <c r="I253" s="208"/>
      <c r="J253" s="209"/>
      <c r="K253" s="227"/>
      <c r="L253" s="155" t="str">
        <f>IF(B252="","",IF(I252="TO","TO",IF(I253+J253+K253=0,"",(I253*60+J253+K253/100)+H253)))</f>
        <v/>
      </c>
      <c r="M253" s="52" t="str">
        <f>IF(B252="","",AVERAGE(L252:L256))</f>
        <v/>
      </c>
      <c r="N253" s="52" t="str">
        <f>IF(L253="","",ABS(L253-M253))</f>
        <v/>
      </c>
      <c r="O253" s="156" t="str">
        <f>IF(N253="","",RANK(N253,N252:N256))</f>
        <v/>
      </c>
      <c r="P253" s="157" t="str">
        <f t="shared" ref="P253:P256" si="144">IF(L253="","",IF(O253=1,"",L253))</f>
        <v/>
      </c>
      <c r="Q253" s="53" t="str">
        <f>IF(B252="","",AVERAGE(P252:P256))</f>
        <v/>
      </c>
      <c r="R253" s="53" t="str">
        <f>IF(P253="","",ABS(P253-Q253))</f>
        <v/>
      </c>
      <c r="S253" s="158" t="str">
        <f>IF(R253="","",RANK(R253,R252:R256))</f>
        <v/>
      </c>
      <c r="T253" s="159" t="str">
        <f t="shared" ref="T253:T256" si="145">IF(R253="","",IF(S253=1,"",L253))</f>
        <v/>
      </c>
      <c r="U253" s="54" t="str">
        <f>IF(B252="","",AVERAGE(T252:T256))</f>
        <v/>
      </c>
      <c r="V253" s="54" t="str">
        <f>IF(T253="","",ABS(T253-U253))</f>
        <v/>
      </c>
      <c r="W253" s="160" t="str">
        <f>IF(V253="","",RANK(V253,V252:V256))</f>
        <v/>
      </c>
      <c r="X253" s="161" t="str">
        <f t="shared" ref="X253:X256" si="146">IF(W253="","",IF(W253=1,"",T253))</f>
        <v/>
      </c>
      <c r="Y253" s="55" t="str">
        <f>IF(B252="","",AVERAGE(X252:X256))</f>
        <v/>
      </c>
      <c r="Z253" s="162" t="str">
        <f>IF(B252="","",IF(M252&lt;0.5,M253,"NV"))</f>
        <v/>
      </c>
      <c r="AA253" s="803"/>
      <c r="AB253" s="1500"/>
      <c r="AC253" s="803"/>
      <c r="AD253" s="803"/>
      <c r="AE253" s="1019"/>
    </row>
    <row r="254" spans="1:31" x14ac:dyDescent="0.2">
      <c r="A254" s="871"/>
      <c r="B254" s="865"/>
      <c r="C254" s="884"/>
      <c r="D254" s="859"/>
      <c r="E254" s="884"/>
      <c r="F254" s="884"/>
      <c r="G254" s="13" t="s">
        <v>8</v>
      </c>
      <c r="H254" s="99" t="str">
        <f>IF(I254&lt;&gt;"",H252,"")</f>
        <v/>
      </c>
      <c r="I254" s="208"/>
      <c r="J254" s="209"/>
      <c r="K254" s="227"/>
      <c r="L254" s="155" t="str">
        <f>IF(B252="","",IF(I252="TO","TO",IF(I254+J254+K254=0,"",(I254*60+J254+K254/100)+H254)))</f>
        <v/>
      </c>
      <c r="M254" s="52"/>
      <c r="N254" s="52" t="str">
        <f>IF(L254="","",ABS(L254-M253))</f>
        <v/>
      </c>
      <c r="O254" s="156" t="str">
        <f>IF(N254="","",RANK(N254,N252:N256))</f>
        <v/>
      </c>
      <c r="P254" s="157" t="str">
        <f t="shared" si="144"/>
        <v/>
      </c>
      <c r="Q254" s="53"/>
      <c r="R254" s="53" t="str">
        <f>IF(P254="","",ABS(P254-Q253))</f>
        <v/>
      </c>
      <c r="S254" s="158" t="str">
        <f>IF(R254="","",RANK(R254,R252:R256))</f>
        <v/>
      </c>
      <c r="T254" s="159" t="str">
        <f t="shared" si="145"/>
        <v/>
      </c>
      <c r="U254" s="54"/>
      <c r="V254" s="54" t="str">
        <f>IF(T254="","",ABS(T254-U253))</f>
        <v/>
      </c>
      <c r="W254" s="160" t="str">
        <f>IF(V254="","",RANK(V254,V252:V256))</f>
        <v/>
      </c>
      <c r="X254" s="161" t="str">
        <f t="shared" si="146"/>
        <v/>
      </c>
      <c r="Y254" s="55"/>
      <c r="Z254" s="162" t="str">
        <f>IF(B252="","",IF(M252&lt;0.5,M253,IF(Q252&lt;0.5,Q253,"NV")))</f>
        <v/>
      </c>
      <c r="AA254" s="803"/>
      <c r="AB254" s="1500"/>
      <c r="AC254" s="803"/>
      <c r="AD254" s="803"/>
      <c r="AE254" s="1019"/>
    </row>
    <row r="255" spans="1:31" x14ac:dyDescent="0.2">
      <c r="A255" s="871"/>
      <c r="B255" s="865"/>
      <c r="C255" s="884"/>
      <c r="D255" s="859"/>
      <c r="E255" s="884"/>
      <c r="F255" s="884"/>
      <c r="G255" s="13" t="s">
        <v>5</v>
      </c>
      <c r="H255" s="99" t="str">
        <f>IF(I255&lt;&gt;"",H252,"")</f>
        <v/>
      </c>
      <c r="I255" s="208"/>
      <c r="J255" s="209"/>
      <c r="K255" s="227"/>
      <c r="L255" s="155" t="str">
        <f>IF(B252="","",IF(I252="TO","TO",IF(I255+J255+K255=0,"",(I255*60+J255+K255/100)+H255)))</f>
        <v/>
      </c>
      <c r="M255" s="52"/>
      <c r="N255" s="52" t="str">
        <f>IF(L255="","",ABS(L255-M253))</f>
        <v/>
      </c>
      <c r="O255" s="156" t="str">
        <f>IF(N255="","",RANK(N255,N252:N256))</f>
        <v/>
      </c>
      <c r="P255" s="157" t="str">
        <f t="shared" si="144"/>
        <v/>
      </c>
      <c r="Q255" s="53"/>
      <c r="R255" s="53" t="str">
        <f>IF(P255="","",ABS(P255-Q253))</f>
        <v/>
      </c>
      <c r="S255" s="158" t="str">
        <f>IF(R255="","",RANK(R255,R252:R256))</f>
        <v/>
      </c>
      <c r="T255" s="159" t="str">
        <f t="shared" si="145"/>
        <v/>
      </c>
      <c r="U255" s="54"/>
      <c r="V255" s="54" t="str">
        <f>IF(T255="","",ABS(T255-U253))</f>
        <v/>
      </c>
      <c r="W255" s="160" t="str">
        <f>IF(V255="","",RANK(V255,V252:V256))</f>
        <v/>
      </c>
      <c r="X255" s="161" t="str">
        <f t="shared" si="146"/>
        <v/>
      </c>
      <c r="Y255" s="55"/>
      <c r="Z255" s="162" t="str">
        <f>IF(B252="","",IF(Q252=0,M253,IF(Q252&lt;0.5,Q253,IF(U252&lt;0.5,U253,"NV"))))</f>
        <v/>
      </c>
      <c r="AA255" s="803"/>
      <c r="AB255" s="1500"/>
      <c r="AC255" s="803"/>
      <c r="AD255" s="803"/>
      <c r="AE255" s="1019"/>
    </row>
    <row r="256" spans="1:31" ht="16" thickBot="1" x14ac:dyDescent="0.25">
      <c r="A256" s="879"/>
      <c r="B256" s="901"/>
      <c r="C256" s="885"/>
      <c r="D256" s="1419"/>
      <c r="E256" s="885"/>
      <c r="F256" s="885"/>
      <c r="G256" s="19" t="s">
        <v>6</v>
      </c>
      <c r="H256" s="100" t="str">
        <f>IF(I256&lt;&gt;"",H252,"")</f>
        <v/>
      </c>
      <c r="I256" s="212"/>
      <c r="J256" s="213"/>
      <c r="K256" s="242"/>
      <c r="L256" s="163" t="str">
        <f>IF(B252="","",IF(I252="TO","TO",IF(I256+J256+K256=0,"",(I256*60+J256+K256/100)+H256)))</f>
        <v/>
      </c>
      <c r="M256" s="56"/>
      <c r="N256" s="56" t="str">
        <f>IF(L256="","",ABS(L256-M253))</f>
        <v/>
      </c>
      <c r="O256" s="164" t="str">
        <f>IF(N256="","",RANK(N256,N252:N256))</f>
        <v/>
      </c>
      <c r="P256" s="165" t="str">
        <f t="shared" si="144"/>
        <v/>
      </c>
      <c r="Q256" s="57"/>
      <c r="R256" s="57" t="str">
        <f>IF(P256="","",ABS(P256-Q253))</f>
        <v/>
      </c>
      <c r="S256" s="166" t="str">
        <f>IF(R256="","",RANK(R256,R252:R256))</f>
        <v/>
      </c>
      <c r="T256" s="167" t="str">
        <f t="shared" si="145"/>
        <v/>
      </c>
      <c r="U256" s="58"/>
      <c r="V256" s="58" t="str">
        <f>IF(T256="","",ABS(T256-U253))</f>
        <v/>
      </c>
      <c r="W256" s="168" t="str">
        <f>IF(V256="","",RANK(V256,V252:V256))</f>
        <v/>
      </c>
      <c r="X256" s="169" t="str">
        <f t="shared" si="146"/>
        <v/>
      </c>
      <c r="Y256" s="59"/>
      <c r="Z256" s="170" t="str">
        <f>IF(B252="","",IF(U252&lt;0.5,TRIMMEAN(L252:L256,0.4),IF(Y252&lt;0.5,Y253,"NV")))</f>
        <v/>
      </c>
      <c r="AA256" s="804"/>
      <c r="AB256" s="1501"/>
      <c r="AC256" s="804"/>
      <c r="AD256" s="804"/>
      <c r="AE256" s="1020"/>
    </row>
    <row r="257" spans="1:31" x14ac:dyDescent="0.2">
      <c r="A257" s="1538" t="str">
        <f>IF('Names And Totals'!A58="","",'Names And Totals'!A58)</f>
        <v/>
      </c>
      <c r="B257" s="1540" t="str">
        <f>IF('Names And Totals'!B58="","",'Names And Totals'!B58)</f>
        <v/>
      </c>
      <c r="C257" s="861" t="str">
        <f>IF('Names And Totals'!B58="","",'Names And Totals'!E58)</f>
        <v/>
      </c>
      <c r="D257" s="1414" t="str">
        <f>IF(B257="","",IF(AB257="DQ","DQ",IF(AB257="TO","TO",IF(AB257="NV","NV",IF(AB257="","",RANK(AB257,$AB$12:$AB$507,0))))))</f>
        <v/>
      </c>
      <c r="E257" s="861" t="str">
        <f>IF(AC257="","",IF(AE257="DQ","DQ",IF(AC257="TO","TO",IF(Z257="","",RANK(AC257,$AC$12:$AC$507,0)))))</f>
        <v/>
      </c>
      <c r="F257" s="861" t="str">
        <f>IF(AD257="","",IF(AE257="DQ","DQ",IF(AD257="TO","TO",IF(Z257="","",RANK(AD257,$AD$12:$AD$507,0)))))</f>
        <v/>
      </c>
      <c r="G257" s="47" t="s">
        <v>7</v>
      </c>
      <c r="H257" s="248"/>
      <c r="I257" s="243"/>
      <c r="J257" s="240"/>
      <c r="K257" s="244"/>
      <c r="L257" s="193" t="str">
        <f>IF(B257="","",IF(I257="TO","TO",IF(I257+J257+K257=0,"",(I257*60+J257+K257/100)+H257)))</f>
        <v/>
      </c>
      <c r="M257" s="60" t="str">
        <f>IF(B257="","",MAX(L257:L261)-MIN(L257:L261))</f>
        <v/>
      </c>
      <c r="N257" s="60" t="str">
        <f>IF(L257="","",ABS(L257-M258))</f>
        <v/>
      </c>
      <c r="O257" s="151" t="str">
        <f>IF(N257="","",RANK(N257,N257:N261))</f>
        <v/>
      </c>
      <c r="P257" s="60" t="str">
        <f>IF(L257="","",IF(O257=1,"",L257))</f>
        <v/>
      </c>
      <c r="Q257" s="62" t="str">
        <f>IF(B257="","",MAX(P257:P261)-MIN(P257:P261))</f>
        <v/>
      </c>
      <c r="R257" s="62" t="str">
        <f>IF(P257="","",ABS(P257-Q258))</f>
        <v/>
      </c>
      <c r="S257" s="152" t="str">
        <f>IF(R257="","",RANK(R257,R257:R261))</f>
        <v/>
      </c>
      <c r="T257" s="62" t="str">
        <f>IF(R257="","",IF(S257=1,"",L257))</f>
        <v/>
      </c>
      <c r="U257" s="63" t="str">
        <f>IF(B257="","",MAX(T257:T261)-MIN(T257:T261))</f>
        <v/>
      </c>
      <c r="V257" s="63" t="str">
        <f>IF(T257="","",ABS(T257-U258))</f>
        <v/>
      </c>
      <c r="W257" s="153" t="str">
        <f>IF(V257="","",RANK(V257,V257:V261))</f>
        <v/>
      </c>
      <c r="X257" s="63" t="str">
        <f>IF(W257="","",IF(W257=1,"",T257))</f>
        <v/>
      </c>
      <c r="Y257" s="64" t="str">
        <f>IF(B257="","",MAX(X257:X261)-MIN(X257:X261))</f>
        <v/>
      </c>
      <c r="Z257" s="154" t="str">
        <f>IF(B257="","",L257)</f>
        <v/>
      </c>
      <c r="AA257" s="805" t="str">
        <f>IF(B257="","",IF(AE257="DQ","DQ",IF(L257="TO","TO",IF(L257="","",IF(L258="",Z257,IF(L259="",Z258,IF(L260="",Z259,IF(L261="",Z260,Z261))))))))</f>
        <v/>
      </c>
      <c r="AB257" s="1505" t="str">
        <f>IF(B257="","",IF(AE257="DQ","DQ",IF(AA257="TO","TO",IF(AA257="","",IF(AA257="NV","NV",IF((20-(AA257-$AB$3))&gt;0,(20-(AA257-$AB$3)),0))))))</f>
        <v/>
      </c>
      <c r="AC257" s="805" t="str">
        <f>IF(B257="","",IF(AB257="","",IF(C257="Female","",AB257)))</f>
        <v/>
      </c>
      <c r="AD257" s="805" t="str">
        <f>IF(B257="","",IF(AB257="","",IF(C257="Male","",AB257)))</f>
        <v/>
      </c>
      <c r="AE257" s="847"/>
    </row>
    <row r="258" spans="1:31" x14ac:dyDescent="0.2">
      <c r="A258" s="868"/>
      <c r="B258" s="874"/>
      <c r="C258" s="862"/>
      <c r="D258" s="1415"/>
      <c r="E258" s="862"/>
      <c r="F258" s="862"/>
      <c r="G258" s="16" t="s">
        <v>4</v>
      </c>
      <c r="H258" s="98" t="str">
        <f>IF(I258&lt;&gt;"",H257,"")</f>
        <v/>
      </c>
      <c r="I258" s="210"/>
      <c r="J258" s="211"/>
      <c r="K258" s="231"/>
      <c r="L258" s="171" t="str">
        <f>IF(B257="","",IF(I257="TO","TO",IF(I258+J258+K258=0,"",(I258*60+J258+K258/100)+H258)))</f>
        <v/>
      </c>
      <c r="M258" s="52" t="str">
        <f>IF(B257="","",AVERAGE(L257:L261))</f>
        <v/>
      </c>
      <c r="N258" s="52" t="str">
        <f>IF(L258="","",ABS(L258-M258))</f>
        <v/>
      </c>
      <c r="O258" s="156" t="str">
        <f>IF(N258="","",RANK(N258,N257:N261))</f>
        <v/>
      </c>
      <c r="P258" s="157" t="str">
        <f t="shared" ref="P258:P261" si="147">IF(L258="","",IF(O258=1,"",L258))</f>
        <v/>
      </c>
      <c r="Q258" s="53" t="str">
        <f>IF(B257="","",AVERAGE(P257:P261))</f>
        <v/>
      </c>
      <c r="R258" s="53" t="str">
        <f>IF(P258="","",ABS(P258-Q258))</f>
        <v/>
      </c>
      <c r="S258" s="158" t="str">
        <f>IF(R258="","",RANK(R258,R257:R261))</f>
        <v/>
      </c>
      <c r="T258" s="159" t="str">
        <f t="shared" ref="T258:T261" si="148">IF(R258="","",IF(S258=1,"",L258))</f>
        <v/>
      </c>
      <c r="U258" s="54" t="str">
        <f>IF(B257="","",AVERAGE(T257:T261))</f>
        <v/>
      </c>
      <c r="V258" s="54" t="str">
        <f>IF(T258="","",ABS(T258-U258))</f>
        <v/>
      </c>
      <c r="W258" s="160" t="str">
        <f>IF(V258="","",RANK(V258,V257:V261))</f>
        <v/>
      </c>
      <c r="X258" s="161" t="str">
        <f t="shared" ref="X258:X261" si="149">IF(W258="","",IF(W258=1,"",T258))</f>
        <v/>
      </c>
      <c r="Y258" s="55" t="str">
        <f>IF(B257="","",AVERAGE(X257:X261))</f>
        <v/>
      </c>
      <c r="Z258" s="162" t="str">
        <f>IF(B257="","",IF(M257&lt;0.5,M258,"NV"))</f>
        <v/>
      </c>
      <c r="AA258" s="806"/>
      <c r="AB258" s="1506"/>
      <c r="AC258" s="806"/>
      <c r="AD258" s="806"/>
      <c r="AE258" s="847"/>
    </row>
    <row r="259" spans="1:31" x14ac:dyDescent="0.2">
      <c r="A259" s="868"/>
      <c r="B259" s="874"/>
      <c r="C259" s="862"/>
      <c r="D259" s="1415"/>
      <c r="E259" s="862"/>
      <c r="F259" s="862"/>
      <c r="G259" s="16" t="s">
        <v>8</v>
      </c>
      <c r="H259" s="98" t="str">
        <f>IF(I259&lt;&gt;"",H257,"")</f>
        <v/>
      </c>
      <c r="I259" s="210"/>
      <c r="J259" s="211"/>
      <c r="K259" s="231"/>
      <c r="L259" s="171" t="str">
        <f>IF(B257="","",IF(I257="TO","TO",IF(I259+J259+K259=0,"",(I259*60+J259+K259/100)+H259)))</f>
        <v/>
      </c>
      <c r="M259" s="52"/>
      <c r="N259" s="52" t="str">
        <f>IF(L259="","",ABS(L259-M258))</f>
        <v/>
      </c>
      <c r="O259" s="156" t="str">
        <f>IF(N259="","",RANK(N259,N257:N261))</f>
        <v/>
      </c>
      <c r="P259" s="157" t="str">
        <f t="shared" si="147"/>
        <v/>
      </c>
      <c r="Q259" s="53"/>
      <c r="R259" s="53" t="str">
        <f>IF(P259="","",ABS(P259-Q258))</f>
        <v/>
      </c>
      <c r="S259" s="158" t="str">
        <f>IF(R259="","",RANK(R259,R257:R261))</f>
        <v/>
      </c>
      <c r="T259" s="159" t="str">
        <f t="shared" si="148"/>
        <v/>
      </c>
      <c r="U259" s="54"/>
      <c r="V259" s="54" t="str">
        <f>IF(T259="","",ABS(T259-U258))</f>
        <v/>
      </c>
      <c r="W259" s="160" t="str">
        <f>IF(V259="","",RANK(V259,V257:V261))</f>
        <v/>
      </c>
      <c r="X259" s="161" t="str">
        <f t="shared" si="149"/>
        <v/>
      </c>
      <c r="Y259" s="55"/>
      <c r="Z259" s="162" t="str">
        <f>IF(B257="","",IF(M257&lt;0.5,M258,IF(Q257&lt;0.5,Q258,"NV")))</f>
        <v/>
      </c>
      <c r="AA259" s="806"/>
      <c r="AB259" s="1506"/>
      <c r="AC259" s="806"/>
      <c r="AD259" s="806"/>
      <c r="AE259" s="847"/>
    </row>
    <row r="260" spans="1:31" x14ac:dyDescent="0.2">
      <c r="A260" s="868"/>
      <c r="B260" s="874"/>
      <c r="C260" s="862"/>
      <c r="D260" s="1415"/>
      <c r="E260" s="862"/>
      <c r="F260" s="862"/>
      <c r="G260" s="16" t="s">
        <v>5</v>
      </c>
      <c r="H260" s="98" t="str">
        <f>IF(I260&lt;&gt;"",H257,"")</f>
        <v/>
      </c>
      <c r="I260" s="210"/>
      <c r="J260" s="211"/>
      <c r="K260" s="231"/>
      <c r="L260" s="171" t="str">
        <f>IF(B257="","",IF(I257="TO","TO",IF(I260+J260+K260=0,"",(I260*60+J260+K260/100)+H260)))</f>
        <v/>
      </c>
      <c r="M260" s="52"/>
      <c r="N260" s="52" t="str">
        <f>IF(L260="","",ABS(L260-M258))</f>
        <v/>
      </c>
      <c r="O260" s="156" t="str">
        <f>IF(N260="","",RANK(N260,N257:N261))</f>
        <v/>
      </c>
      <c r="P260" s="157" t="str">
        <f t="shared" si="147"/>
        <v/>
      </c>
      <c r="Q260" s="53"/>
      <c r="R260" s="53" t="str">
        <f>IF(P260="","",ABS(P260-Q258))</f>
        <v/>
      </c>
      <c r="S260" s="158" t="str">
        <f>IF(R260="","",RANK(R260,R257:R261))</f>
        <v/>
      </c>
      <c r="T260" s="159" t="str">
        <f t="shared" si="148"/>
        <v/>
      </c>
      <c r="U260" s="54"/>
      <c r="V260" s="54" t="str">
        <f>IF(T260="","",ABS(T260-U258))</f>
        <v/>
      </c>
      <c r="W260" s="160" t="str">
        <f>IF(V260="","",RANK(V260,V257:V261))</f>
        <v/>
      </c>
      <c r="X260" s="161" t="str">
        <f t="shared" si="149"/>
        <v/>
      </c>
      <c r="Y260" s="55"/>
      <c r="Z260" s="162" t="str">
        <f>IF(B257="","",IF(Q257=0,M258,IF(Q257&lt;0.5,Q258,IF(U257&lt;0.5,U258,"NV"))))</f>
        <v/>
      </c>
      <c r="AA260" s="806"/>
      <c r="AB260" s="1506"/>
      <c r="AC260" s="806"/>
      <c r="AD260" s="806"/>
      <c r="AE260" s="847"/>
    </row>
    <row r="261" spans="1:31" ht="16" thickBot="1" x14ac:dyDescent="0.25">
      <c r="A261" s="1539"/>
      <c r="B261" s="1541"/>
      <c r="C261" s="863"/>
      <c r="D261" s="1416"/>
      <c r="E261" s="863"/>
      <c r="F261" s="863"/>
      <c r="G261" s="46" t="s">
        <v>6</v>
      </c>
      <c r="H261" s="172" t="str">
        <f>IF(I261&lt;&gt;"",H257,"")</f>
        <v/>
      </c>
      <c r="I261" s="245"/>
      <c r="J261" s="246"/>
      <c r="K261" s="247"/>
      <c r="L261" s="194" t="str">
        <f>IF(B257="","",IF(I257="TO","TO",IF(I261+J261+K261=0,"",(I261*60+J261+K261/100)+H261)))</f>
        <v/>
      </c>
      <c r="M261" s="56"/>
      <c r="N261" s="56" t="str">
        <f>IF(L261="","",ABS(L261-M258))</f>
        <v/>
      </c>
      <c r="O261" s="164" t="str">
        <f>IF(N261="","",RANK(N261,N257:N261))</f>
        <v/>
      </c>
      <c r="P261" s="165" t="str">
        <f t="shared" si="147"/>
        <v/>
      </c>
      <c r="Q261" s="57"/>
      <c r="R261" s="57" t="str">
        <f>IF(P261="","",ABS(P261-Q258))</f>
        <v/>
      </c>
      <c r="S261" s="166" t="str">
        <f>IF(R261="","",RANK(R261,R257:R261))</f>
        <v/>
      </c>
      <c r="T261" s="167" t="str">
        <f t="shared" si="148"/>
        <v/>
      </c>
      <c r="U261" s="58"/>
      <c r="V261" s="58" t="str">
        <f>IF(T261="","",ABS(T261-U258))</f>
        <v/>
      </c>
      <c r="W261" s="168" t="str">
        <f>IF(V261="","",RANK(V261,V257:V261))</f>
        <v/>
      </c>
      <c r="X261" s="169" t="str">
        <f t="shared" si="149"/>
        <v/>
      </c>
      <c r="Y261" s="59"/>
      <c r="Z261" s="170" t="str">
        <f>IF(B257="","",IF(U257&lt;0.5,TRIMMEAN(L257:L261,0.4),IF(Y257&lt;0.5,Y258,"NV")))</f>
        <v/>
      </c>
      <c r="AA261" s="807"/>
      <c r="AB261" s="1507"/>
      <c r="AC261" s="807"/>
      <c r="AD261" s="807"/>
      <c r="AE261" s="847"/>
    </row>
    <row r="262" spans="1:31" x14ac:dyDescent="0.2">
      <c r="A262" s="1241" t="str">
        <f>IF('Names And Totals'!A59="","",'Names And Totals'!A59)</f>
        <v/>
      </c>
      <c r="B262" s="1537" t="str">
        <f>IF('Names And Totals'!B59="","",'Names And Totals'!B59)</f>
        <v/>
      </c>
      <c r="C262" s="883" t="str">
        <f>IF('Names And Totals'!B59="","",'Names And Totals'!E59)</f>
        <v/>
      </c>
      <c r="D262" s="1431" t="str">
        <f>IF(B262="","",IF(AB262="DQ","DQ",IF(AB262="TO","TO",IF(AB262="NV","NV",IF(AB262="","",RANK(AB262,$AB$12:$AB$507,0))))))</f>
        <v/>
      </c>
      <c r="E262" s="883" t="str">
        <f>IF(AC262="","",IF(AE262="DQ","DQ",IF(AC262="TO","TO",IF(Z262="","",RANK(AC262,$AC$12:$AC$507,0)))))</f>
        <v/>
      </c>
      <c r="F262" s="883" t="str">
        <f>IF(AD262="","",IF(AE262="DQ","DQ",IF(AD262="TO","TO",IF(Z262="","",RANK(AD262,$AD$12:$AD$507,0)))))</f>
        <v/>
      </c>
      <c r="G262" s="18" t="s">
        <v>7</v>
      </c>
      <c r="H262" s="249"/>
      <c r="I262" s="235"/>
      <c r="J262" s="241"/>
      <c r="K262" s="236"/>
      <c r="L262" s="150" t="str">
        <f>IF(B262="","",IF(I262="TO","TO",IF(I262+J262+K262=0,"",(I262*60+J262+K262/100)+H262)))</f>
        <v/>
      </c>
      <c r="M262" s="60" t="str">
        <f>IF(B262="","",MAX(L262:L266)-MIN(L262:L266))</f>
        <v/>
      </c>
      <c r="N262" s="60" t="str">
        <f>IF(L262="","",ABS(L262-M263))</f>
        <v/>
      </c>
      <c r="O262" s="151" t="str">
        <f>IF(N262="","",RANK(N262,N262:N266))</f>
        <v/>
      </c>
      <c r="P262" s="60" t="str">
        <f>IF(L262="","",IF(O262=1,"",L262))</f>
        <v/>
      </c>
      <c r="Q262" s="62" t="str">
        <f>IF(B262="","",MAX(P262:P266)-MIN(P262:P266))</f>
        <v/>
      </c>
      <c r="R262" s="62" t="str">
        <f>IF(P262="","",ABS(P262-Q263))</f>
        <v/>
      </c>
      <c r="S262" s="152" t="str">
        <f>IF(R262="","",RANK(R262,R262:R266))</f>
        <v/>
      </c>
      <c r="T262" s="62" t="str">
        <f>IF(R262="","",IF(S262=1,"",L262))</f>
        <v/>
      </c>
      <c r="U262" s="63" t="str">
        <f>IF(B262="","",MAX(T262:T266)-MIN(T262:T266))</f>
        <v/>
      </c>
      <c r="V262" s="63" t="str">
        <f>IF(T262="","",ABS(T262-U263))</f>
        <v/>
      </c>
      <c r="W262" s="153" t="str">
        <f>IF(V262="","",RANK(V262,V262:V266))</f>
        <v/>
      </c>
      <c r="X262" s="63" t="str">
        <f>IF(W262="","",IF(W262=1,"",T262))</f>
        <v/>
      </c>
      <c r="Y262" s="64" t="str">
        <f>IF(B262="","",MAX(X262:X266)-MIN(X262:X266))</f>
        <v/>
      </c>
      <c r="Z262" s="154" t="str">
        <f>IF(B262="","",L262)</f>
        <v/>
      </c>
      <c r="AA262" s="802" t="str">
        <f>IF(B262="","",IF(AE262="DQ","DQ",IF(L262="TO","TO",IF(L262="","",IF(L263="",Z262,IF(L264="",Z263,IF(L265="",Z264,IF(L266="",Z265,Z266))))))))</f>
        <v/>
      </c>
      <c r="AB262" s="1499" t="str">
        <f>IF(B262="","",IF(AE262="DQ","DQ",IF(AA262="TO","TO",IF(AA262="","",IF(AA262="NV","NV",IF((20-(AA262-$AB$3))&gt;0,(20-(AA262-$AB$3)),0))))))</f>
        <v/>
      </c>
      <c r="AC262" s="802" t="str">
        <f>IF(B262="","",IF(AB262="","",IF(C262="Female","",AB262)))</f>
        <v/>
      </c>
      <c r="AD262" s="802" t="str">
        <f>IF(B262="","",IF(AB262="","",IF(C262="Male","",AB262)))</f>
        <v/>
      </c>
      <c r="AE262" s="1018"/>
    </row>
    <row r="263" spans="1:31" x14ac:dyDescent="0.2">
      <c r="A263" s="871"/>
      <c r="B263" s="865"/>
      <c r="C263" s="884"/>
      <c r="D263" s="859"/>
      <c r="E263" s="884"/>
      <c r="F263" s="884"/>
      <c r="G263" s="13" t="s">
        <v>4</v>
      </c>
      <c r="H263" s="99" t="str">
        <f>IF(I263&lt;&gt;"",H262,"")</f>
        <v/>
      </c>
      <c r="I263" s="208"/>
      <c r="J263" s="209"/>
      <c r="K263" s="227"/>
      <c r="L263" s="155" t="str">
        <f>IF(B262="","",IF(I262="TO","TO",IF(I263+J263+K263=0,"",(I263*60+J263+K263/100)+H263)))</f>
        <v/>
      </c>
      <c r="M263" s="52" t="str">
        <f>IF(B262="","",AVERAGE(L262:L266))</f>
        <v/>
      </c>
      <c r="N263" s="52" t="str">
        <f>IF(L263="","",ABS(L263-M263))</f>
        <v/>
      </c>
      <c r="O263" s="156" t="str">
        <f>IF(N263="","",RANK(N263,N262:N266))</f>
        <v/>
      </c>
      <c r="P263" s="157" t="str">
        <f t="shared" ref="P263:P266" si="150">IF(L263="","",IF(O263=1,"",L263))</f>
        <v/>
      </c>
      <c r="Q263" s="53" t="str">
        <f>IF(B262="","",AVERAGE(P262:P266))</f>
        <v/>
      </c>
      <c r="R263" s="53" t="str">
        <f>IF(P263="","",ABS(P263-Q263))</f>
        <v/>
      </c>
      <c r="S263" s="158" t="str">
        <f>IF(R263="","",RANK(R263,R262:R266))</f>
        <v/>
      </c>
      <c r="T263" s="159" t="str">
        <f t="shared" ref="T263:T266" si="151">IF(R263="","",IF(S263=1,"",L263))</f>
        <v/>
      </c>
      <c r="U263" s="54" t="str">
        <f>IF(B262="","",AVERAGE(T262:T266))</f>
        <v/>
      </c>
      <c r="V263" s="54" t="str">
        <f>IF(T263="","",ABS(T263-U263))</f>
        <v/>
      </c>
      <c r="W263" s="160" t="str">
        <f>IF(V263="","",RANK(V263,V262:V266))</f>
        <v/>
      </c>
      <c r="X263" s="161" t="str">
        <f t="shared" ref="X263:X266" si="152">IF(W263="","",IF(W263=1,"",T263))</f>
        <v/>
      </c>
      <c r="Y263" s="55" t="str">
        <f>IF(B262="","",AVERAGE(X262:X266))</f>
        <v/>
      </c>
      <c r="Z263" s="162" t="str">
        <f>IF(B262="","",IF(M262&lt;0.5,M263,"NV"))</f>
        <v/>
      </c>
      <c r="AA263" s="803"/>
      <c r="AB263" s="1500"/>
      <c r="AC263" s="803"/>
      <c r="AD263" s="803"/>
      <c r="AE263" s="1019"/>
    </row>
    <row r="264" spans="1:31" x14ac:dyDescent="0.2">
      <c r="A264" s="871"/>
      <c r="B264" s="865"/>
      <c r="C264" s="884"/>
      <c r="D264" s="859"/>
      <c r="E264" s="884"/>
      <c r="F264" s="884"/>
      <c r="G264" s="13" t="s">
        <v>8</v>
      </c>
      <c r="H264" s="99" t="str">
        <f>IF(I264&lt;&gt;"",H262,"")</f>
        <v/>
      </c>
      <c r="I264" s="208"/>
      <c r="J264" s="209"/>
      <c r="K264" s="227"/>
      <c r="L264" s="155" t="str">
        <f>IF(B262="","",IF(I262="TO","TO",IF(I264+J264+K264=0,"",(I264*60+J264+K264/100)+H264)))</f>
        <v/>
      </c>
      <c r="M264" s="52"/>
      <c r="N264" s="52" t="str">
        <f>IF(L264="","",ABS(L264-M263))</f>
        <v/>
      </c>
      <c r="O264" s="156" t="str">
        <f>IF(N264="","",RANK(N264,N262:N266))</f>
        <v/>
      </c>
      <c r="P264" s="157" t="str">
        <f t="shared" si="150"/>
        <v/>
      </c>
      <c r="Q264" s="53"/>
      <c r="R264" s="53" t="str">
        <f>IF(P264="","",ABS(P264-Q263))</f>
        <v/>
      </c>
      <c r="S264" s="158" t="str">
        <f>IF(R264="","",RANK(R264,R262:R266))</f>
        <v/>
      </c>
      <c r="T264" s="159" t="str">
        <f t="shared" si="151"/>
        <v/>
      </c>
      <c r="U264" s="54"/>
      <c r="V264" s="54" t="str">
        <f>IF(T264="","",ABS(T264-U263))</f>
        <v/>
      </c>
      <c r="W264" s="160" t="str">
        <f>IF(V264="","",RANK(V264,V262:V266))</f>
        <v/>
      </c>
      <c r="X264" s="161" t="str">
        <f t="shared" si="152"/>
        <v/>
      </c>
      <c r="Y264" s="55"/>
      <c r="Z264" s="162" t="str">
        <f>IF(B262="","",IF(M262&lt;0.5,M263,IF(Q262&lt;0.5,Q263,"NV")))</f>
        <v/>
      </c>
      <c r="AA264" s="803"/>
      <c r="AB264" s="1500"/>
      <c r="AC264" s="803"/>
      <c r="AD264" s="803"/>
      <c r="AE264" s="1019"/>
    </row>
    <row r="265" spans="1:31" x14ac:dyDescent="0.2">
      <c r="A265" s="871"/>
      <c r="B265" s="865"/>
      <c r="C265" s="884"/>
      <c r="D265" s="859"/>
      <c r="E265" s="884"/>
      <c r="F265" s="884"/>
      <c r="G265" s="13" t="s">
        <v>5</v>
      </c>
      <c r="H265" s="99" t="str">
        <f>IF(I265&lt;&gt;"",H262,"")</f>
        <v/>
      </c>
      <c r="I265" s="208"/>
      <c r="J265" s="209"/>
      <c r="K265" s="227"/>
      <c r="L265" s="155" t="str">
        <f>IF(B262="","",IF(I262="TO","TO",IF(I265+J265+K265=0,"",(I265*60+J265+K265/100)+H265)))</f>
        <v/>
      </c>
      <c r="M265" s="52"/>
      <c r="N265" s="52" t="str">
        <f>IF(L265="","",ABS(L265-M263))</f>
        <v/>
      </c>
      <c r="O265" s="156" t="str">
        <f>IF(N265="","",RANK(N265,N262:N266))</f>
        <v/>
      </c>
      <c r="P265" s="157" t="str">
        <f t="shared" si="150"/>
        <v/>
      </c>
      <c r="Q265" s="53"/>
      <c r="R265" s="53" t="str">
        <f>IF(P265="","",ABS(P265-Q263))</f>
        <v/>
      </c>
      <c r="S265" s="158" t="str">
        <f>IF(R265="","",RANK(R265,R262:R266))</f>
        <v/>
      </c>
      <c r="T265" s="159" t="str">
        <f t="shared" si="151"/>
        <v/>
      </c>
      <c r="U265" s="54"/>
      <c r="V265" s="54" t="str">
        <f>IF(T265="","",ABS(T265-U263))</f>
        <v/>
      </c>
      <c r="W265" s="160" t="str">
        <f>IF(V265="","",RANK(V265,V262:V266))</f>
        <v/>
      </c>
      <c r="X265" s="161" t="str">
        <f t="shared" si="152"/>
        <v/>
      </c>
      <c r="Y265" s="55"/>
      <c r="Z265" s="162" t="str">
        <f>IF(B262="","",IF(Q262=0,M263,IF(Q262&lt;0.5,Q263,IF(U262&lt;0.5,U263,"NV"))))</f>
        <v/>
      </c>
      <c r="AA265" s="803"/>
      <c r="AB265" s="1500"/>
      <c r="AC265" s="803"/>
      <c r="AD265" s="803"/>
      <c r="AE265" s="1019"/>
    </row>
    <row r="266" spans="1:31" ht="16" thickBot="1" x14ac:dyDescent="0.25">
      <c r="A266" s="879"/>
      <c r="B266" s="901"/>
      <c r="C266" s="885"/>
      <c r="D266" s="1419"/>
      <c r="E266" s="885"/>
      <c r="F266" s="885"/>
      <c r="G266" s="19" t="s">
        <v>6</v>
      </c>
      <c r="H266" s="100" t="str">
        <f>IF(I266&lt;&gt;"",H262,"")</f>
        <v/>
      </c>
      <c r="I266" s="212"/>
      <c r="J266" s="213"/>
      <c r="K266" s="242"/>
      <c r="L266" s="163" t="str">
        <f>IF(B262="","",IF(I262="TO","TO",IF(I266+J266+K266=0,"",(I266*60+J266+K266/100)+H266)))</f>
        <v/>
      </c>
      <c r="M266" s="56"/>
      <c r="N266" s="56" t="str">
        <f>IF(L266="","",ABS(L266-M263))</f>
        <v/>
      </c>
      <c r="O266" s="164" t="str">
        <f>IF(N266="","",RANK(N266,N262:N266))</f>
        <v/>
      </c>
      <c r="P266" s="165" t="str">
        <f t="shared" si="150"/>
        <v/>
      </c>
      <c r="Q266" s="57"/>
      <c r="R266" s="57" t="str">
        <f>IF(P266="","",ABS(P266-Q263))</f>
        <v/>
      </c>
      <c r="S266" s="166" t="str">
        <f>IF(R266="","",RANK(R266,R262:R266))</f>
        <v/>
      </c>
      <c r="T266" s="167" t="str">
        <f t="shared" si="151"/>
        <v/>
      </c>
      <c r="U266" s="58"/>
      <c r="V266" s="58" t="str">
        <f>IF(T266="","",ABS(T266-U263))</f>
        <v/>
      </c>
      <c r="W266" s="168" t="str">
        <f>IF(V266="","",RANK(V266,V262:V266))</f>
        <v/>
      </c>
      <c r="X266" s="169" t="str">
        <f t="shared" si="152"/>
        <v/>
      </c>
      <c r="Y266" s="59"/>
      <c r="Z266" s="170" t="str">
        <f>IF(B262="","",IF(U262&lt;0.5,TRIMMEAN(L262:L266,0.4),IF(Y262&lt;0.5,Y263,"NV")))</f>
        <v/>
      </c>
      <c r="AA266" s="804"/>
      <c r="AB266" s="1501"/>
      <c r="AC266" s="804"/>
      <c r="AD266" s="804"/>
      <c r="AE266" s="1020"/>
    </row>
    <row r="267" spans="1:31" x14ac:dyDescent="0.2">
      <c r="A267" s="1538" t="str">
        <f>IF('Names And Totals'!A60="","",'Names And Totals'!A60)</f>
        <v/>
      </c>
      <c r="B267" s="1540" t="str">
        <f>IF('Names And Totals'!B60="","",'Names And Totals'!B60)</f>
        <v/>
      </c>
      <c r="C267" s="861" t="str">
        <f>IF('Names And Totals'!B60="","",'Names And Totals'!E60)</f>
        <v/>
      </c>
      <c r="D267" s="1414" t="str">
        <f>IF(B267="","",IF(AB267="DQ","DQ",IF(AB267="TO","TO",IF(AB267="NV","NV",IF(AB267="","",RANK(AB267,$AB$12:$AB$507,0))))))</f>
        <v/>
      </c>
      <c r="E267" s="861" t="str">
        <f>IF(AC267="","",IF(AE267="DQ","DQ",IF(AC267="TO","TO",IF(Z267="","",RANK(AC267,$AC$12:$AC$507,0)))))</f>
        <v/>
      </c>
      <c r="F267" s="861" t="str">
        <f>IF(AD267="","",IF(AE267="DQ","DQ",IF(AD267="TO","TO",IF(Z267="","",RANK(AD267,$AD$12:$AD$507,0)))))</f>
        <v/>
      </c>
      <c r="G267" s="15" t="s">
        <v>7</v>
      </c>
      <c r="H267" s="295"/>
      <c r="I267" s="228"/>
      <c r="J267" s="229"/>
      <c r="K267" s="230"/>
      <c r="L267" s="193" t="str">
        <f>IF(B267="","",IF(I267="TO","TO",IF(I267+J267+K267=0,"",(I267*60+J267+K267/100)+H267)))</f>
        <v/>
      </c>
      <c r="M267" s="60" t="str">
        <f>IF(B267="","",MAX(L267:L271)-MIN(L267:L271))</f>
        <v/>
      </c>
      <c r="N267" s="60" t="str">
        <f>IF(L267="","",ABS(L267-M268))</f>
        <v/>
      </c>
      <c r="O267" s="151" t="str">
        <f>IF(N267="","",RANK(N267,N267:N271))</f>
        <v/>
      </c>
      <c r="P267" s="60" t="str">
        <f>IF(L267="","",IF(O267=1,"",L267))</f>
        <v/>
      </c>
      <c r="Q267" s="62" t="str">
        <f>IF(B267="","",MAX(P267:P271)-MIN(P267:P271))</f>
        <v/>
      </c>
      <c r="R267" s="62" t="str">
        <f>IF(P267="","",ABS(P267-Q268))</f>
        <v/>
      </c>
      <c r="S267" s="152" t="str">
        <f>IF(R267="","",RANK(R267,R267:R271))</f>
        <v/>
      </c>
      <c r="T267" s="62" t="str">
        <f>IF(R267="","",IF(S267=1,"",L267))</f>
        <v/>
      </c>
      <c r="U267" s="63" t="str">
        <f>IF(B267="","",MAX(T267:T271)-MIN(T267:T271))</f>
        <v/>
      </c>
      <c r="V267" s="63" t="str">
        <f>IF(T267="","",ABS(T267-U268))</f>
        <v/>
      </c>
      <c r="W267" s="153" t="str">
        <f>IF(V267="","",RANK(V267,V267:V271))</f>
        <v/>
      </c>
      <c r="X267" s="63" t="str">
        <f>IF(W267="","",IF(W267=1,"",T267))</f>
        <v/>
      </c>
      <c r="Y267" s="64" t="str">
        <f>IF(B267="","",MAX(X267:X271)-MIN(X267:X271))</f>
        <v/>
      </c>
      <c r="Z267" s="154" t="str">
        <f>IF(B267="","",L267)</f>
        <v/>
      </c>
      <c r="AA267" s="805" t="str">
        <f>IF(B267="","",IF(AE267="DQ","DQ",IF(L267="TO","TO",IF(L267="","",IF(L268="",Z267,IF(L269="",Z268,IF(L270="",Z269,IF(L271="",Z270,Z271))))))))</f>
        <v/>
      </c>
      <c r="AB267" s="1505" t="str">
        <f>IF(B267="","",IF(AE267="DQ","DQ",IF(AA267="TO","TO",IF(AA267="","",IF(AA267="NV","NV",IF((20-(AA267-$AB$3))&gt;0,(20-(AA267-$AB$3)),0))))))</f>
        <v/>
      </c>
      <c r="AC267" s="805" t="str">
        <f>IF(B267="","",IF(AB267="","",IF(C267="Female","",AB267)))</f>
        <v/>
      </c>
      <c r="AD267" s="805" t="str">
        <f>IF(B267="","",IF(AB267="","",IF(C267="Male","",AB267)))</f>
        <v/>
      </c>
      <c r="AE267" s="846"/>
    </row>
    <row r="268" spans="1:31" x14ac:dyDescent="0.2">
      <c r="A268" s="868"/>
      <c r="B268" s="874"/>
      <c r="C268" s="862"/>
      <c r="D268" s="1415"/>
      <c r="E268" s="862"/>
      <c r="F268" s="862"/>
      <c r="G268" s="16" t="s">
        <v>4</v>
      </c>
      <c r="H268" s="98" t="str">
        <f>IF(I268&lt;&gt;"",$H$27,"")</f>
        <v/>
      </c>
      <c r="I268" s="210"/>
      <c r="J268" s="211"/>
      <c r="K268" s="231"/>
      <c r="L268" s="171" t="str">
        <f>IF(B267="","",IF(I267="TO","TO",IF(I268+J268+K268=0,"",(I268*60+J268+K268/100)+H268)))</f>
        <v/>
      </c>
      <c r="M268" s="52" t="str">
        <f>IF(B267="","",AVERAGE(L267:L271))</f>
        <v/>
      </c>
      <c r="N268" s="52" t="str">
        <f>IF(L268="","",ABS(L268-M268))</f>
        <v/>
      </c>
      <c r="O268" s="156" t="str">
        <f>IF(N268="","",RANK(N268,N267:N271))</f>
        <v/>
      </c>
      <c r="P268" s="157" t="str">
        <f t="shared" ref="P268:P271" si="153">IF(L268="","",IF(O268=1,"",L268))</f>
        <v/>
      </c>
      <c r="Q268" s="53" t="str">
        <f>IF(B267="","",AVERAGE(P267:P271))</f>
        <v/>
      </c>
      <c r="R268" s="53" t="str">
        <f>IF(P268="","",ABS(P268-Q268))</f>
        <v/>
      </c>
      <c r="S268" s="158" t="str">
        <f>IF(R268="","",RANK(R268,R267:R271))</f>
        <v/>
      </c>
      <c r="T268" s="159" t="str">
        <f t="shared" ref="T268:T271" si="154">IF(R268="","",IF(S268=1,"",L268))</f>
        <v/>
      </c>
      <c r="U268" s="54" t="str">
        <f>IF(B267="","",AVERAGE(T267:T271))</f>
        <v/>
      </c>
      <c r="V268" s="54" t="str">
        <f>IF(T268="","",ABS(T268-U268))</f>
        <v/>
      </c>
      <c r="W268" s="160" t="str">
        <f>IF(V268="","",RANK(V268,V267:V271))</f>
        <v/>
      </c>
      <c r="X268" s="161" t="str">
        <f t="shared" ref="X268:X271" si="155">IF(W268="","",IF(W268=1,"",T268))</f>
        <v/>
      </c>
      <c r="Y268" s="55" t="str">
        <f>IF(B267="","",AVERAGE(X267:X271))</f>
        <v/>
      </c>
      <c r="Z268" s="162" t="str">
        <f>IF(B267="","",IF(M267&lt;0.5,M268,"NV"))</f>
        <v/>
      </c>
      <c r="AA268" s="806"/>
      <c r="AB268" s="1506"/>
      <c r="AC268" s="806"/>
      <c r="AD268" s="806"/>
      <c r="AE268" s="847"/>
    </row>
    <row r="269" spans="1:31" x14ac:dyDescent="0.2">
      <c r="A269" s="868"/>
      <c r="B269" s="874"/>
      <c r="C269" s="862"/>
      <c r="D269" s="1415"/>
      <c r="E269" s="862"/>
      <c r="F269" s="862"/>
      <c r="G269" s="16" t="s">
        <v>8</v>
      </c>
      <c r="H269" s="98" t="str">
        <f>IF(I269&lt;&gt;"",$H$27,"")</f>
        <v/>
      </c>
      <c r="I269" s="210"/>
      <c r="J269" s="211"/>
      <c r="K269" s="231"/>
      <c r="L269" s="171" t="str">
        <f>IF(B267="","",IF(I267="TO","TO",IF(I269+J269+K269=0,"",(I269*60+J269+K269/100)+H269)))</f>
        <v/>
      </c>
      <c r="M269" s="52"/>
      <c r="N269" s="52" t="str">
        <f>IF(L269="","",ABS(L269-M268))</f>
        <v/>
      </c>
      <c r="O269" s="156" t="str">
        <f>IF(N269="","",RANK(N269,N267:N271))</f>
        <v/>
      </c>
      <c r="P269" s="157" t="str">
        <f t="shared" si="153"/>
        <v/>
      </c>
      <c r="Q269" s="53"/>
      <c r="R269" s="53" t="str">
        <f>IF(P269="","",ABS(P269-Q268))</f>
        <v/>
      </c>
      <c r="S269" s="158" t="str">
        <f>IF(R269="","",RANK(R269,R267:R271))</f>
        <v/>
      </c>
      <c r="T269" s="159" t="str">
        <f t="shared" si="154"/>
        <v/>
      </c>
      <c r="U269" s="54"/>
      <c r="V269" s="54" t="str">
        <f>IF(T269="","",ABS(T269-U268))</f>
        <v/>
      </c>
      <c r="W269" s="160" t="str">
        <f>IF(V269="","",RANK(V269,V267:V271))</f>
        <v/>
      </c>
      <c r="X269" s="161" t="str">
        <f t="shared" si="155"/>
        <v/>
      </c>
      <c r="Y269" s="55"/>
      <c r="Z269" s="162" t="str">
        <f>IF(B267="","",IF(M267&lt;0.5,M268,IF(Q267&lt;0.5,Q268,"NV")))</f>
        <v/>
      </c>
      <c r="AA269" s="806"/>
      <c r="AB269" s="1506"/>
      <c r="AC269" s="806"/>
      <c r="AD269" s="806"/>
      <c r="AE269" s="847"/>
    </row>
    <row r="270" spans="1:31" x14ac:dyDescent="0.2">
      <c r="A270" s="868"/>
      <c r="B270" s="874"/>
      <c r="C270" s="862"/>
      <c r="D270" s="1415"/>
      <c r="E270" s="862"/>
      <c r="F270" s="862"/>
      <c r="G270" s="16" t="s">
        <v>5</v>
      </c>
      <c r="H270" s="98" t="str">
        <f>IF(I270&lt;&gt;"",$H$27,"")</f>
        <v/>
      </c>
      <c r="I270" s="210"/>
      <c r="J270" s="211"/>
      <c r="K270" s="231"/>
      <c r="L270" s="171" t="str">
        <f>IF(B267="","",IF(I267="TO","TO",IF(I270+J270+K270=0,"",(I270*60+J270+K270/100)+H270)))</f>
        <v/>
      </c>
      <c r="M270" s="52"/>
      <c r="N270" s="52" t="str">
        <f>IF(L270="","",ABS(L270-M268))</f>
        <v/>
      </c>
      <c r="O270" s="156" t="str">
        <f>IF(N270="","",RANK(N270,N267:N271))</f>
        <v/>
      </c>
      <c r="P270" s="157" t="str">
        <f t="shared" si="153"/>
        <v/>
      </c>
      <c r="Q270" s="53"/>
      <c r="R270" s="53" t="str">
        <f>IF(P270="","",ABS(P270-Q268))</f>
        <v/>
      </c>
      <c r="S270" s="158" t="str">
        <f>IF(R270="","",RANK(R270,R267:R271))</f>
        <v/>
      </c>
      <c r="T270" s="159" t="str">
        <f t="shared" si="154"/>
        <v/>
      </c>
      <c r="U270" s="54"/>
      <c r="V270" s="54" t="str">
        <f>IF(T270="","",ABS(T270-U268))</f>
        <v/>
      </c>
      <c r="W270" s="160" t="str">
        <f>IF(V270="","",RANK(V270,V267:V271))</f>
        <v/>
      </c>
      <c r="X270" s="161" t="str">
        <f t="shared" si="155"/>
        <v/>
      </c>
      <c r="Y270" s="55"/>
      <c r="Z270" s="162" t="str">
        <f>IF(B267="","",IF(Q267=0,M268,IF(Q267&lt;0.5,Q268,IF(U267&lt;0.5,U268,"NV"))))</f>
        <v/>
      </c>
      <c r="AA270" s="806"/>
      <c r="AB270" s="1506"/>
      <c r="AC270" s="806"/>
      <c r="AD270" s="806"/>
      <c r="AE270" s="847"/>
    </row>
    <row r="271" spans="1:31" ht="16" thickBot="1" x14ac:dyDescent="0.25">
      <c r="A271" s="1539"/>
      <c r="B271" s="1541"/>
      <c r="C271" s="863"/>
      <c r="D271" s="1416"/>
      <c r="E271" s="863"/>
      <c r="F271" s="863"/>
      <c r="G271" s="17" t="s">
        <v>6</v>
      </c>
      <c r="H271" s="265" t="str">
        <f>IF(I271&lt;&gt;"",$H$27,"")</f>
        <v/>
      </c>
      <c r="I271" s="251"/>
      <c r="J271" s="239"/>
      <c r="K271" s="250"/>
      <c r="L271" s="194" t="str">
        <f>IF(B267="","",IF(I267="TO","TO",IF(I271+J271+K271=0,"",(I271*60+J271+K271/100)+H271)))</f>
        <v/>
      </c>
      <c r="M271" s="56"/>
      <c r="N271" s="56" t="str">
        <f>IF(L271="","",ABS(L271-M268))</f>
        <v/>
      </c>
      <c r="O271" s="164" t="str">
        <f>IF(N271="","",RANK(N271,N267:N271))</f>
        <v/>
      </c>
      <c r="P271" s="165" t="str">
        <f t="shared" si="153"/>
        <v/>
      </c>
      <c r="Q271" s="57"/>
      <c r="R271" s="57" t="str">
        <f>IF(P271="","",ABS(P271-Q268))</f>
        <v/>
      </c>
      <c r="S271" s="166" t="str">
        <f>IF(R271="","",RANK(R271,R267:R271))</f>
        <v/>
      </c>
      <c r="T271" s="167" t="str">
        <f t="shared" si="154"/>
        <v/>
      </c>
      <c r="U271" s="58"/>
      <c r="V271" s="58" t="str">
        <f>IF(T271="","",ABS(T271-U268))</f>
        <v/>
      </c>
      <c r="W271" s="168" t="str">
        <f>IF(V271="","",RANK(V271,V267:V271))</f>
        <v/>
      </c>
      <c r="X271" s="169" t="str">
        <f t="shared" si="155"/>
        <v/>
      </c>
      <c r="Y271" s="59"/>
      <c r="Z271" s="170" t="str">
        <f>IF(B267="","",IF(U267&lt;0.5,TRIMMEAN(L267:L271,0.4),IF(Y267&lt;0.5,Y268,"NV")))</f>
        <v/>
      </c>
      <c r="AA271" s="807"/>
      <c r="AB271" s="1507"/>
      <c r="AC271" s="807"/>
      <c r="AD271" s="807"/>
      <c r="AE271" s="848"/>
    </row>
    <row r="272" spans="1:31" x14ac:dyDescent="0.2">
      <c r="A272" s="1241" t="str">
        <f>IF('Names And Totals'!A61="","",'Names And Totals'!A61)</f>
        <v/>
      </c>
      <c r="B272" s="1537" t="str">
        <f>IF('Names And Totals'!B61="","",'Names And Totals'!B61)</f>
        <v/>
      </c>
      <c r="C272" s="883" t="str">
        <f>IF('Names And Totals'!B61="","",'Names And Totals'!E61)</f>
        <v/>
      </c>
      <c r="D272" s="858" t="str">
        <f>IF(B272="","",IF(AB272="DQ","DQ",IF(AB272="TO","TO",IF(AB272="NV","NV",IF(AB272="","",RANK(AB272,$AB$12:$AB$507,0))))))</f>
        <v/>
      </c>
      <c r="E272" s="883" t="str">
        <f>IF(AC272="","",IF(AE272="DQ","DQ",IF(AC272="TO","TO",IF(Z272="","",RANK(AC272,$AC$12:$AC$507,0)))))</f>
        <v/>
      </c>
      <c r="F272" s="884" t="str">
        <f>IF(AD272="","",IF(AE272="DQ","DQ",IF(AD272="TO","TO",IF(Z272="","",RANK(AD272,$AD$12:$AD$507,0)))))</f>
        <v/>
      </c>
      <c r="G272" s="375" t="s">
        <v>7</v>
      </c>
      <c r="H272" s="380"/>
      <c r="I272" s="232"/>
      <c r="J272" s="233"/>
      <c r="K272" s="234"/>
      <c r="L272" s="268" t="str">
        <f>IF(B272="","",IF(I272="TO","TO",IF(I272+J272+K272=0,"",(I272*60+J272+K272/100)+H272)))</f>
        <v/>
      </c>
      <c r="M272" s="157" t="str">
        <f>IF(B272="","",MAX(L272:L276)-MIN(L272:L276))</f>
        <v/>
      </c>
      <c r="N272" s="157" t="str">
        <f>IF(L272="","",ABS(L272-M273))</f>
        <v/>
      </c>
      <c r="O272" s="275" t="str">
        <f>IF(N272="","",RANK(N272,N272:N276))</f>
        <v/>
      </c>
      <c r="P272" s="157" t="str">
        <f>IF(L272="","",IF(O272=1,"",L272))</f>
        <v/>
      </c>
      <c r="Q272" s="159" t="str">
        <f>IF(B272="","",MAX(P272:P276)-MIN(P272:P276))</f>
        <v/>
      </c>
      <c r="R272" s="159" t="str">
        <f>IF(P272="","",ABS(P272-Q273))</f>
        <v/>
      </c>
      <c r="S272" s="276" t="str">
        <f>IF(R272="","",RANK(R272,R272:R276))</f>
        <v/>
      </c>
      <c r="T272" s="159" t="str">
        <f>IF(R272="","",IF(S272=1,"",L272))</f>
        <v/>
      </c>
      <c r="U272" s="161" t="str">
        <f>IF(B272="","",MAX(T272:T276)-MIN(T272:T276))</f>
        <v/>
      </c>
      <c r="V272" s="161" t="str">
        <f>IF(T272="","",ABS(T272-U273))</f>
        <v/>
      </c>
      <c r="W272" s="277" t="str">
        <f>IF(V272="","",RANK(V272,V272:V276))</f>
        <v/>
      </c>
      <c r="X272" s="161" t="str">
        <f>IF(W272="","",IF(W272=1,"",T272))</f>
        <v/>
      </c>
      <c r="Y272" s="278" t="str">
        <f>IF(B272="","",MAX(X272:X276)-MIN(X272:X276))</f>
        <v/>
      </c>
      <c r="Z272" s="381" t="str">
        <f>IF(B272="","",L272)</f>
        <v/>
      </c>
      <c r="AA272" s="803" t="str">
        <f>IF(B272="","",IF(AE272="DQ","DQ",IF(L272="TO","TO",IF(L272="","",IF(L273="",Z272,IF(L274="",Z273,IF(L275="",Z274,IF(L276="",Z275,Z276))))))))</f>
        <v/>
      </c>
      <c r="AB272" s="1536" t="str">
        <f>IF(B272="","",IF(AE272="DQ","DQ",IF(AA272="TO","TO",IF(AA272="","",IF(AA272="NV","NV",IF((20-(AA272-$AB$3))&gt;0,(20-(AA272-$AB$3)),0))))))</f>
        <v/>
      </c>
      <c r="AC272" s="803" t="str">
        <f>IF(B272="","",IF(AB272="","",IF(C272="Female","",AB272)))</f>
        <v/>
      </c>
      <c r="AD272" s="803" t="str">
        <f>IF(B272="","",IF(AB272="","",IF(C272="Male","",AB272)))</f>
        <v/>
      </c>
      <c r="AE272" s="1019"/>
    </row>
    <row r="273" spans="1:31" x14ac:dyDescent="0.2">
      <c r="A273" s="871"/>
      <c r="B273" s="865"/>
      <c r="C273" s="884"/>
      <c r="D273" s="859"/>
      <c r="E273" s="884"/>
      <c r="F273" s="884"/>
      <c r="G273" s="13" t="s">
        <v>4</v>
      </c>
      <c r="H273" s="99" t="str">
        <f>IF(I273&lt;&gt;"",H272,"")</f>
        <v/>
      </c>
      <c r="I273" s="208"/>
      <c r="J273" s="209"/>
      <c r="K273" s="227"/>
      <c r="L273" s="155" t="str">
        <f>IF(B272="","",IF(I272="TO","TO",IF(I273+J273+K273=0,"",(I273*60+J273+K273/100)+H273)))</f>
        <v/>
      </c>
      <c r="M273" s="52" t="str">
        <f>IF(B272="","",AVERAGE(L272:L276))</f>
        <v/>
      </c>
      <c r="N273" s="52" t="str">
        <f>IF(L273="","",ABS(L273-M273))</f>
        <v/>
      </c>
      <c r="O273" s="156" t="str">
        <f>IF(N273="","",RANK(N273,N272:N276))</f>
        <v/>
      </c>
      <c r="P273" s="157" t="str">
        <f t="shared" ref="P273:P276" si="156">IF(L273="","",IF(O273=1,"",L273))</f>
        <v/>
      </c>
      <c r="Q273" s="53" t="str">
        <f>IF(B272="","",AVERAGE(P272:P276))</f>
        <v/>
      </c>
      <c r="R273" s="53" t="str">
        <f>IF(P273="","",ABS(P273-Q273))</f>
        <v/>
      </c>
      <c r="S273" s="158" t="str">
        <f>IF(R273="","",RANK(R273,R272:R276))</f>
        <v/>
      </c>
      <c r="T273" s="159" t="str">
        <f t="shared" ref="T273:T276" si="157">IF(R273="","",IF(S273=1,"",L273))</f>
        <v/>
      </c>
      <c r="U273" s="54" t="str">
        <f>IF(B272="","",AVERAGE(T272:T276))</f>
        <v/>
      </c>
      <c r="V273" s="54" t="str">
        <f>IF(T273="","",ABS(T273-U273))</f>
        <v/>
      </c>
      <c r="W273" s="160" t="str">
        <f>IF(V273="","",RANK(V273,V272:V276))</f>
        <v/>
      </c>
      <c r="X273" s="161" t="str">
        <f t="shared" ref="X273:X276" si="158">IF(W273="","",IF(W273=1,"",T273))</f>
        <v/>
      </c>
      <c r="Y273" s="55" t="str">
        <f>IF(B272="","",AVERAGE(X272:X276))</f>
        <v/>
      </c>
      <c r="Z273" s="162" t="str">
        <f>IF(B272="","",IF(M272&lt;0.5,M273,"NV"))</f>
        <v/>
      </c>
      <c r="AA273" s="803"/>
      <c r="AB273" s="1500"/>
      <c r="AC273" s="803"/>
      <c r="AD273" s="803"/>
      <c r="AE273" s="1019"/>
    </row>
    <row r="274" spans="1:31" x14ac:dyDescent="0.2">
      <c r="A274" s="871"/>
      <c r="B274" s="865"/>
      <c r="C274" s="884"/>
      <c r="D274" s="859"/>
      <c r="E274" s="884"/>
      <c r="F274" s="884"/>
      <c r="G274" s="13" t="s">
        <v>8</v>
      </c>
      <c r="H274" s="99" t="str">
        <f>IF(I274&lt;&gt;"",H272,"")</f>
        <v/>
      </c>
      <c r="I274" s="208"/>
      <c r="J274" s="209"/>
      <c r="K274" s="227"/>
      <c r="L274" s="155" t="str">
        <f>IF(B272="","",IF(I272="TO","TO",IF(I274+J274+K274=0,"",(I274*60+J274+K274/100)+H274)))</f>
        <v/>
      </c>
      <c r="M274" s="52"/>
      <c r="N274" s="52" t="str">
        <f>IF(L274="","",ABS(L274-M273))</f>
        <v/>
      </c>
      <c r="O274" s="156" t="str">
        <f>IF(N274="","",RANK(N274,N272:N276))</f>
        <v/>
      </c>
      <c r="P274" s="157" t="str">
        <f t="shared" si="156"/>
        <v/>
      </c>
      <c r="Q274" s="53"/>
      <c r="R274" s="53" t="str">
        <f>IF(P274="","",ABS(P274-Q273))</f>
        <v/>
      </c>
      <c r="S274" s="158" t="str">
        <f>IF(R274="","",RANK(R274,R272:R276))</f>
        <v/>
      </c>
      <c r="T274" s="159" t="str">
        <f t="shared" si="157"/>
        <v/>
      </c>
      <c r="U274" s="54"/>
      <c r="V274" s="54" t="str">
        <f>IF(T274="","",ABS(T274-U273))</f>
        <v/>
      </c>
      <c r="W274" s="160" t="str">
        <f>IF(V274="","",RANK(V274,V272:V276))</f>
        <v/>
      </c>
      <c r="X274" s="161" t="str">
        <f t="shared" si="158"/>
        <v/>
      </c>
      <c r="Y274" s="55"/>
      <c r="Z274" s="162" t="str">
        <f>IF(B272="","",IF(M272&lt;0.5,M273,IF(Q272&lt;0.5,Q273,"NV")))</f>
        <v/>
      </c>
      <c r="AA274" s="803"/>
      <c r="AB274" s="1500"/>
      <c r="AC274" s="803"/>
      <c r="AD274" s="803"/>
      <c r="AE274" s="1019"/>
    </row>
    <row r="275" spans="1:31" x14ac:dyDescent="0.2">
      <c r="A275" s="871"/>
      <c r="B275" s="865"/>
      <c r="C275" s="884"/>
      <c r="D275" s="859"/>
      <c r="E275" s="884"/>
      <c r="F275" s="884"/>
      <c r="G275" s="13" t="s">
        <v>5</v>
      </c>
      <c r="H275" s="99" t="str">
        <f>IF(I275&lt;&gt;"",H272,"")</f>
        <v/>
      </c>
      <c r="I275" s="208"/>
      <c r="J275" s="209"/>
      <c r="K275" s="227"/>
      <c r="L275" s="155" t="str">
        <f>IF(B272="","",IF(I272="TO","TO",IF(I275+J275+K275=0,"",(I275*60+J275+K275/100)+H275)))</f>
        <v/>
      </c>
      <c r="M275" s="52"/>
      <c r="N275" s="52" t="str">
        <f>IF(L275="","",ABS(L275-M273))</f>
        <v/>
      </c>
      <c r="O275" s="156" t="str">
        <f>IF(N275="","",RANK(N275,N272:N276))</f>
        <v/>
      </c>
      <c r="P275" s="157" t="str">
        <f t="shared" si="156"/>
        <v/>
      </c>
      <c r="Q275" s="53"/>
      <c r="R275" s="53" t="str">
        <f>IF(P275="","",ABS(P275-Q273))</f>
        <v/>
      </c>
      <c r="S275" s="158" t="str">
        <f>IF(R275="","",RANK(R275,R272:R276))</f>
        <v/>
      </c>
      <c r="T275" s="159" t="str">
        <f t="shared" si="157"/>
        <v/>
      </c>
      <c r="U275" s="54"/>
      <c r="V275" s="54" t="str">
        <f>IF(T275="","",ABS(T275-U273))</f>
        <v/>
      </c>
      <c r="W275" s="160" t="str">
        <f>IF(V275="","",RANK(V275,V272:V276))</f>
        <v/>
      </c>
      <c r="X275" s="161" t="str">
        <f t="shared" si="158"/>
        <v/>
      </c>
      <c r="Y275" s="55"/>
      <c r="Z275" s="162" t="str">
        <f>IF(B272="","",IF(Q272=0,M273,IF(Q272&lt;0.5,Q273,IF(U272&lt;0.5,U273,"NV"))))</f>
        <v/>
      </c>
      <c r="AA275" s="803"/>
      <c r="AB275" s="1500"/>
      <c r="AC275" s="803"/>
      <c r="AD275" s="803"/>
      <c r="AE275" s="1019"/>
    </row>
    <row r="276" spans="1:31" ht="16" thickBot="1" x14ac:dyDescent="0.25">
      <c r="A276" s="879"/>
      <c r="B276" s="901"/>
      <c r="C276" s="885"/>
      <c r="D276" s="1419"/>
      <c r="E276" s="885"/>
      <c r="F276" s="885"/>
      <c r="G276" s="19" t="s">
        <v>6</v>
      </c>
      <c r="H276" s="100" t="str">
        <f>IF(I276&lt;&gt;"",H272,"")</f>
        <v/>
      </c>
      <c r="I276" s="212"/>
      <c r="J276" s="213"/>
      <c r="K276" s="242"/>
      <c r="L276" s="163" t="str">
        <f>IF(B272="","",IF(I272="TO","TO",IF(I276+J276+K276=0,"",(I276*60+J276+K276/100)+H276)))</f>
        <v/>
      </c>
      <c r="M276" s="56"/>
      <c r="N276" s="56" t="str">
        <f>IF(L276="","",ABS(L276-M273))</f>
        <v/>
      </c>
      <c r="O276" s="164" t="str">
        <f>IF(N276="","",RANK(N276,N272:N276))</f>
        <v/>
      </c>
      <c r="P276" s="165" t="str">
        <f t="shared" si="156"/>
        <v/>
      </c>
      <c r="Q276" s="57"/>
      <c r="R276" s="57" t="str">
        <f>IF(P276="","",ABS(P276-Q273))</f>
        <v/>
      </c>
      <c r="S276" s="166" t="str">
        <f>IF(R276="","",RANK(R276,R272:R276))</f>
        <v/>
      </c>
      <c r="T276" s="167" t="str">
        <f t="shared" si="157"/>
        <v/>
      </c>
      <c r="U276" s="58"/>
      <c r="V276" s="58" t="str">
        <f>IF(T276="","",ABS(T276-U273))</f>
        <v/>
      </c>
      <c r="W276" s="168" t="str">
        <f>IF(V276="","",RANK(V276,V272:V276))</f>
        <v/>
      </c>
      <c r="X276" s="169" t="str">
        <f t="shared" si="158"/>
        <v/>
      </c>
      <c r="Y276" s="59"/>
      <c r="Z276" s="170" t="str">
        <f>IF(B272="","",IF(U272&lt;0.5,TRIMMEAN(L272:L276,0.4),IF(Y272&lt;0.5,Y273,"NV")))</f>
        <v/>
      </c>
      <c r="AA276" s="804"/>
      <c r="AB276" s="1501"/>
      <c r="AC276" s="804"/>
      <c r="AD276" s="804"/>
      <c r="AE276" s="1020"/>
    </row>
    <row r="277" spans="1:31" x14ac:dyDescent="0.2">
      <c r="A277" s="1538" t="str">
        <f>IF('Names And Totals'!A62="","",'Names And Totals'!A62)</f>
        <v/>
      </c>
      <c r="B277" s="1540" t="str">
        <f>IF('Names And Totals'!B62="","",'Names And Totals'!B62)</f>
        <v/>
      </c>
      <c r="C277" s="861" t="str">
        <f>IF('Names And Totals'!B62="","",'Names And Totals'!E62)</f>
        <v/>
      </c>
      <c r="D277" s="1414" t="str">
        <f>IF(B277="","",IF(AB277="DQ","DQ",IF(AB277="TO","TO",IF(AB277="NV","NV",IF(AB277="","",RANK(AB277,$AB$12:$AB$507,0))))))</f>
        <v/>
      </c>
      <c r="E277" s="861" t="str">
        <f>IF(AC277="","",IF(AE277="DQ","DQ",IF(AC277="TO","TO",IF(Z277="","",RANK(AC277,$AC$12:$AC$507,0)))))</f>
        <v/>
      </c>
      <c r="F277" s="861" t="str">
        <f>IF(AD277="","",IF(AE277="DQ","DQ",IF(AD277="TO","TO",IF(Z277="","",RANK(AD277,$AD$12:$AD$507,0)))))</f>
        <v/>
      </c>
      <c r="G277" s="47" t="s">
        <v>7</v>
      </c>
      <c r="H277" s="248"/>
      <c r="I277" s="243"/>
      <c r="J277" s="240"/>
      <c r="K277" s="244"/>
      <c r="L277" s="193" t="str">
        <f>IF(B277="","",IF(I277="TO","TO",IF(I277+J277+K277=0,"",(I277*60+J277+K277/100)+H277)))</f>
        <v/>
      </c>
      <c r="M277" s="60" t="str">
        <f>IF(B277="","",MAX(L277:L281)-MIN(L277:L281))</f>
        <v/>
      </c>
      <c r="N277" s="60" t="str">
        <f>IF(L277="","",ABS(L277-M278))</f>
        <v/>
      </c>
      <c r="O277" s="151" t="str">
        <f>IF(N277="","",RANK(N277,N277:N281))</f>
        <v/>
      </c>
      <c r="P277" s="60" t="str">
        <f>IF(L277="","",IF(O277=1,"",L277))</f>
        <v/>
      </c>
      <c r="Q277" s="62" t="str">
        <f>IF(B277="","",MAX(P277:P281)-MIN(P277:P281))</f>
        <v/>
      </c>
      <c r="R277" s="62" t="str">
        <f>IF(P277="","",ABS(P277-Q278))</f>
        <v/>
      </c>
      <c r="S277" s="152" t="str">
        <f>IF(R277="","",RANK(R277,R277:R281))</f>
        <v/>
      </c>
      <c r="T277" s="62" t="str">
        <f>IF(R277="","",IF(S277=1,"",L277))</f>
        <v/>
      </c>
      <c r="U277" s="63" t="str">
        <f>IF(B277="","",MAX(T277:T281)-MIN(T277:T281))</f>
        <v/>
      </c>
      <c r="V277" s="63" t="str">
        <f>IF(T277="","",ABS(T277-U278))</f>
        <v/>
      </c>
      <c r="W277" s="153" t="str">
        <f>IF(V277="","",RANK(V277,V277:V281))</f>
        <v/>
      </c>
      <c r="X277" s="63" t="str">
        <f>IF(W277="","",IF(W277=1,"",T277))</f>
        <v/>
      </c>
      <c r="Y277" s="64" t="str">
        <f>IF(B277="","",MAX(X277:X281)-MIN(X277:X281))</f>
        <v/>
      </c>
      <c r="Z277" s="154" t="str">
        <f>IF(B277="","",L277)</f>
        <v/>
      </c>
      <c r="AA277" s="805" t="str">
        <f>IF(B277="","",IF(AE277="DQ","DQ",IF(L277="TO","TO",IF(L277="","",IF(L278="",Z277,IF(L279="",Z278,IF(L280="",Z279,IF(L281="",Z280,Z281))))))))</f>
        <v/>
      </c>
      <c r="AB277" s="1505" t="str">
        <f>IF(B277="","",IF(AE277="DQ","DQ",IF(AA277="TO","TO",IF(AA277="","",IF(AA277="NV","NV",IF((20-(AA277-$AB$3))&gt;0,(20-(AA277-$AB$3)),0))))))</f>
        <v/>
      </c>
      <c r="AC277" s="805" t="str">
        <f>IF(B277="","",IF(AB277="","",IF(C277="Female","",AB277)))</f>
        <v/>
      </c>
      <c r="AD277" s="805" t="str">
        <f>IF(B277="","",IF(AB277="","",IF(C277="Male","",AB277)))</f>
        <v/>
      </c>
      <c r="AE277" s="847"/>
    </row>
    <row r="278" spans="1:31" x14ac:dyDescent="0.2">
      <c r="A278" s="868"/>
      <c r="B278" s="874"/>
      <c r="C278" s="862"/>
      <c r="D278" s="1415"/>
      <c r="E278" s="862"/>
      <c r="F278" s="862"/>
      <c r="G278" s="16" t="s">
        <v>4</v>
      </c>
      <c r="H278" s="98" t="str">
        <f>IF(I278&lt;&gt;"",H277,"")</f>
        <v/>
      </c>
      <c r="I278" s="210"/>
      <c r="J278" s="211"/>
      <c r="K278" s="231"/>
      <c r="L278" s="171" t="str">
        <f>IF(B277="","",IF(I277="TO","TO",IF(I278+J278+K278=0,"",(I278*60+J278+K278/100)+H278)))</f>
        <v/>
      </c>
      <c r="M278" s="52" t="str">
        <f>IF(B277="","",AVERAGE(L277:L281))</f>
        <v/>
      </c>
      <c r="N278" s="52" t="str">
        <f>IF(L278="","",ABS(L278-M278))</f>
        <v/>
      </c>
      <c r="O278" s="156" t="str">
        <f>IF(N278="","",RANK(N278,N277:N281))</f>
        <v/>
      </c>
      <c r="P278" s="157" t="str">
        <f t="shared" ref="P278:P281" si="159">IF(L278="","",IF(O278=1,"",L278))</f>
        <v/>
      </c>
      <c r="Q278" s="53" t="str">
        <f>IF(B277="","",AVERAGE(P277:P281))</f>
        <v/>
      </c>
      <c r="R278" s="53" t="str">
        <f>IF(P278="","",ABS(P278-Q278))</f>
        <v/>
      </c>
      <c r="S278" s="158" t="str">
        <f>IF(R278="","",RANK(R278,R277:R281))</f>
        <v/>
      </c>
      <c r="T278" s="159" t="str">
        <f t="shared" ref="T278:T281" si="160">IF(R278="","",IF(S278=1,"",L278))</f>
        <v/>
      </c>
      <c r="U278" s="54" t="str">
        <f>IF(B277="","",AVERAGE(T277:T281))</f>
        <v/>
      </c>
      <c r="V278" s="54" t="str">
        <f>IF(T278="","",ABS(T278-U278))</f>
        <v/>
      </c>
      <c r="W278" s="160" t="str">
        <f>IF(V278="","",RANK(V278,V277:V281))</f>
        <v/>
      </c>
      <c r="X278" s="161" t="str">
        <f t="shared" ref="X278:X281" si="161">IF(W278="","",IF(W278=1,"",T278))</f>
        <v/>
      </c>
      <c r="Y278" s="55" t="str">
        <f>IF(B277="","",AVERAGE(X277:X281))</f>
        <v/>
      </c>
      <c r="Z278" s="162" t="str">
        <f>IF(B277="","",IF(M277&lt;0.5,M278,"NV"))</f>
        <v/>
      </c>
      <c r="AA278" s="806"/>
      <c r="AB278" s="1506"/>
      <c r="AC278" s="806"/>
      <c r="AD278" s="806"/>
      <c r="AE278" s="847"/>
    </row>
    <row r="279" spans="1:31" x14ac:dyDescent="0.2">
      <c r="A279" s="868"/>
      <c r="B279" s="874"/>
      <c r="C279" s="862"/>
      <c r="D279" s="1415"/>
      <c r="E279" s="862"/>
      <c r="F279" s="862"/>
      <c r="G279" s="16" t="s">
        <v>8</v>
      </c>
      <c r="H279" s="98" t="str">
        <f>IF(I279&lt;&gt;"",H277,"")</f>
        <v/>
      </c>
      <c r="I279" s="210"/>
      <c r="J279" s="211"/>
      <c r="K279" s="231"/>
      <c r="L279" s="171" t="str">
        <f>IF(B277="","",IF(I277="TO","TO",IF(I279+J279+K279=0,"",(I279*60+J279+K279/100)+H279)))</f>
        <v/>
      </c>
      <c r="M279" s="52"/>
      <c r="N279" s="52" t="str">
        <f>IF(L279="","",ABS(L279-M278))</f>
        <v/>
      </c>
      <c r="O279" s="156" t="str">
        <f>IF(N279="","",RANK(N279,N277:N281))</f>
        <v/>
      </c>
      <c r="P279" s="157" t="str">
        <f t="shared" si="159"/>
        <v/>
      </c>
      <c r="Q279" s="53"/>
      <c r="R279" s="53" t="str">
        <f>IF(P279="","",ABS(P279-Q278))</f>
        <v/>
      </c>
      <c r="S279" s="158" t="str">
        <f>IF(R279="","",RANK(R279,R277:R281))</f>
        <v/>
      </c>
      <c r="T279" s="159" t="str">
        <f t="shared" si="160"/>
        <v/>
      </c>
      <c r="U279" s="54"/>
      <c r="V279" s="54" t="str">
        <f>IF(T279="","",ABS(T279-U278))</f>
        <v/>
      </c>
      <c r="W279" s="160" t="str">
        <f>IF(V279="","",RANK(V279,V277:V281))</f>
        <v/>
      </c>
      <c r="X279" s="161" t="str">
        <f t="shared" si="161"/>
        <v/>
      </c>
      <c r="Y279" s="55"/>
      <c r="Z279" s="162" t="str">
        <f>IF(B277="","",IF(M277&lt;0.5,M278,IF(Q277&lt;0.5,Q278,"NV")))</f>
        <v/>
      </c>
      <c r="AA279" s="806"/>
      <c r="AB279" s="1506"/>
      <c r="AC279" s="806"/>
      <c r="AD279" s="806"/>
      <c r="AE279" s="847"/>
    </row>
    <row r="280" spans="1:31" x14ac:dyDescent="0.2">
      <c r="A280" s="868"/>
      <c r="B280" s="874"/>
      <c r="C280" s="862"/>
      <c r="D280" s="1415"/>
      <c r="E280" s="862"/>
      <c r="F280" s="862"/>
      <c r="G280" s="16" t="s">
        <v>5</v>
      </c>
      <c r="H280" s="98" t="str">
        <f>IF(I280&lt;&gt;"",H277,"")</f>
        <v/>
      </c>
      <c r="I280" s="210"/>
      <c r="J280" s="211"/>
      <c r="K280" s="231"/>
      <c r="L280" s="171" t="str">
        <f>IF(B277="","",IF(I277="TO","TO",IF(I280+J280+K280=0,"",(I280*60+J280+K280/100)+H280)))</f>
        <v/>
      </c>
      <c r="M280" s="52"/>
      <c r="N280" s="52" t="str">
        <f>IF(L280="","",ABS(L280-M278))</f>
        <v/>
      </c>
      <c r="O280" s="156" t="str">
        <f>IF(N280="","",RANK(N280,N277:N281))</f>
        <v/>
      </c>
      <c r="P280" s="157" t="str">
        <f t="shared" si="159"/>
        <v/>
      </c>
      <c r="Q280" s="53"/>
      <c r="R280" s="53" t="str">
        <f>IF(P280="","",ABS(P280-Q278))</f>
        <v/>
      </c>
      <c r="S280" s="158" t="str">
        <f>IF(R280="","",RANK(R280,R277:R281))</f>
        <v/>
      </c>
      <c r="T280" s="159" t="str">
        <f t="shared" si="160"/>
        <v/>
      </c>
      <c r="U280" s="54"/>
      <c r="V280" s="54" t="str">
        <f>IF(T280="","",ABS(T280-U278))</f>
        <v/>
      </c>
      <c r="W280" s="160" t="str">
        <f>IF(V280="","",RANK(V280,V277:V281))</f>
        <v/>
      </c>
      <c r="X280" s="161" t="str">
        <f t="shared" si="161"/>
        <v/>
      </c>
      <c r="Y280" s="55"/>
      <c r="Z280" s="162" t="str">
        <f>IF(B277="","",IF(Q277=0,M278,IF(Q277&lt;0.5,Q278,IF(U277&lt;0.5,U278,"NV"))))</f>
        <v/>
      </c>
      <c r="AA280" s="806"/>
      <c r="AB280" s="1506"/>
      <c r="AC280" s="806"/>
      <c r="AD280" s="806"/>
      <c r="AE280" s="847"/>
    </row>
    <row r="281" spans="1:31" ht="16" thickBot="1" x14ac:dyDescent="0.25">
      <c r="A281" s="1539"/>
      <c r="B281" s="1541"/>
      <c r="C281" s="863"/>
      <c r="D281" s="1416"/>
      <c r="E281" s="863"/>
      <c r="F281" s="863"/>
      <c r="G281" s="46" t="s">
        <v>6</v>
      </c>
      <c r="H281" s="172" t="str">
        <f>IF(I281&lt;&gt;"",H277,"")</f>
        <v/>
      </c>
      <c r="I281" s="245"/>
      <c r="J281" s="246"/>
      <c r="K281" s="247"/>
      <c r="L281" s="194" t="str">
        <f>IF(B277="","",IF(I277="TO","TO",IF(I281+J281+K281=0,"",(I281*60+J281+K281/100)+H281)))</f>
        <v/>
      </c>
      <c r="M281" s="56"/>
      <c r="N281" s="56" t="str">
        <f>IF(L281="","",ABS(L281-M278))</f>
        <v/>
      </c>
      <c r="O281" s="164" t="str">
        <f>IF(N281="","",RANK(N281,N277:N281))</f>
        <v/>
      </c>
      <c r="P281" s="165" t="str">
        <f t="shared" si="159"/>
        <v/>
      </c>
      <c r="Q281" s="57"/>
      <c r="R281" s="57" t="str">
        <f>IF(P281="","",ABS(P281-Q278))</f>
        <v/>
      </c>
      <c r="S281" s="166" t="str">
        <f>IF(R281="","",RANK(R281,R277:R281))</f>
        <v/>
      </c>
      <c r="T281" s="167" t="str">
        <f t="shared" si="160"/>
        <v/>
      </c>
      <c r="U281" s="58"/>
      <c r="V281" s="58" t="str">
        <f>IF(T281="","",ABS(T281-U278))</f>
        <v/>
      </c>
      <c r="W281" s="168" t="str">
        <f>IF(V281="","",RANK(V281,V277:V281))</f>
        <v/>
      </c>
      <c r="X281" s="169" t="str">
        <f t="shared" si="161"/>
        <v/>
      </c>
      <c r="Y281" s="59"/>
      <c r="Z281" s="170" t="str">
        <f>IF(B277="","",IF(U277&lt;0.5,TRIMMEAN(L277:L281,0.4),IF(Y277&lt;0.5,Y278,"NV")))</f>
        <v/>
      </c>
      <c r="AA281" s="807"/>
      <c r="AB281" s="1507"/>
      <c r="AC281" s="807"/>
      <c r="AD281" s="807"/>
      <c r="AE281" s="847"/>
    </row>
    <row r="282" spans="1:31" x14ac:dyDescent="0.2">
      <c r="A282" s="1241" t="str">
        <f>IF('Names And Totals'!A63="","",'Names And Totals'!A63)</f>
        <v/>
      </c>
      <c r="B282" s="1537" t="str">
        <f>IF('Names And Totals'!B63="","",'Names And Totals'!B63)</f>
        <v/>
      </c>
      <c r="C282" s="883" t="str">
        <f>IF('Names And Totals'!B63="","",'Names And Totals'!E63)</f>
        <v/>
      </c>
      <c r="D282" s="1431" t="str">
        <f>IF(B282="","",IF(AB282="DQ","DQ",IF(AB282="TO","TO",IF(AB282="NV","NV",IF(AB282="","",RANK(AB282,$AB$12:$AB$507,0))))))</f>
        <v/>
      </c>
      <c r="E282" s="883" t="str">
        <f>IF(AC282="","",IF(AE282="DQ","DQ",IF(AC282="TO","TO",IF(Z282="","",RANK(AC282,$AC$12:$AC$507,0)))))</f>
        <v/>
      </c>
      <c r="F282" s="883" t="str">
        <f>IF(AD282="","",IF(AE282="DQ","DQ",IF(AD282="TO","TO",IF(Z282="","",RANK(AD282,$AD$12:$AD$507,0)))))</f>
        <v/>
      </c>
      <c r="G282" s="18" t="s">
        <v>7</v>
      </c>
      <c r="H282" s="249"/>
      <c r="I282" s="235"/>
      <c r="J282" s="241"/>
      <c r="K282" s="236"/>
      <c r="L282" s="150" t="str">
        <f>IF(B282="","",IF(I282="TO","TO",IF(I282+J282+K282=0,"",(I282*60+J282+K282/100)+H282)))</f>
        <v/>
      </c>
      <c r="M282" s="60" t="str">
        <f>IF(B282="","",MAX(L282:L286)-MIN(L282:L286))</f>
        <v/>
      </c>
      <c r="N282" s="60" t="str">
        <f>IF(L282="","",ABS(L282-M283))</f>
        <v/>
      </c>
      <c r="O282" s="151" t="str">
        <f>IF(N282="","",RANK(N282,N282:N286))</f>
        <v/>
      </c>
      <c r="P282" s="60" t="str">
        <f>IF(L282="","",IF(O282=1,"",L282))</f>
        <v/>
      </c>
      <c r="Q282" s="62" t="str">
        <f>IF(B282="","",MAX(P282:P286)-MIN(P282:P286))</f>
        <v/>
      </c>
      <c r="R282" s="62" t="str">
        <f>IF(P282="","",ABS(P282-Q283))</f>
        <v/>
      </c>
      <c r="S282" s="152" t="str">
        <f>IF(R282="","",RANK(R282,R282:R286))</f>
        <v/>
      </c>
      <c r="T282" s="62" t="str">
        <f>IF(R282="","",IF(S282=1,"",L282))</f>
        <v/>
      </c>
      <c r="U282" s="63" t="str">
        <f>IF(B282="","",MAX(T282:T286)-MIN(T282:T286))</f>
        <v/>
      </c>
      <c r="V282" s="63" t="str">
        <f>IF(T282="","",ABS(T282-U283))</f>
        <v/>
      </c>
      <c r="W282" s="153" t="str">
        <f>IF(V282="","",RANK(V282,V282:V286))</f>
        <v/>
      </c>
      <c r="X282" s="63" t="str">
        <f>IF(W282="","",IF(W282=1,"",T282))</f>
        <v/>
      </c>
      <c r="Y282" s="64" t="str">
        <f>IF(B282="","",MAX(X282:X286)-MIN(X282:X286))</f>
        <v/>
      </c>
      <c r="Z282" s="154" t="str">
        <f>IF(B282="","",L282)</f>
        <v/>
      </c>
      <c r="AA282" s="802" t="str">
        <f>IF(B282="","",IF(AE282="DQ","DQ",IF(L282="TO","TO",IF(L282="","",IF(L283="",Z282,IF(L284="",Z283,IF(L285="",Z284,IF(L286="",Z285,Z286))))))))</f>
        <v/>
      </c>
      <c r="AB282" s="1499" t="str">
        <f>IF(B282="","",IF(AE282="DQ","DQ",IF(AA282="TO","TO",IF(AA282="","",IF(AA282="NV","NV",IF((20-(AA282-$AB$3))&gt;0,(20-(AA282-$AB$3)),0))))))</f>
        <v/>
      </c>
      <c r="AC282" s="802" t="str">
        <f>IF(B282="","",IF(AB282="","",IF(C282="Female","",AB282)))</f>
        <v/>
      </c>
      <c r="AD282" s="802" t="str">
        <f>IF(B282="","",IF(AB282="","",IF(C282="Male","",AB282)))</f>
        <v/>
      </c>
      <c r="AE282" s="1018"/>
    </row>
    <row r="283" spans="1:31" x14ac:dyDescent="0.2">
      <c r="A283" s="871"/>
      <c r="B283" s="865"/>
      <c r="C283" s="884"/>
      <c r="D283" s="859"/>
      <c r="E283" s="884"/>
      <c r="F283" s="884"/>
      <c r="G283" s="13" t="s">
        <v>4</v>
      </c>
      <c r="H283" s="99" t="str">
        <f>IF(I283&lt;&gt;"",H282,"")</f>
        <v/>
      </c>
      <c r="I283" s="208"/>
      <c r="J283" s="209"/>
      <c r="K283" s="227"/>
      <c r="L283" s="155" t="str">
        <f>IF(B282="","",IF(I282="TO","TO",IF(I283+J283+K283=0,"",(I283*60+J283+K283/100)+H283)))</f>
        <v/>
      </c>
      <c r="M283" s="52" t="str">
        <f>IF(B282="","",AVERAGE(L282:L286))</f>
        <v/>
      </c>
      <c r="N283" s="52" t="str">
        <f>IF(L283="","",ABS(L283-M283))</f>
        <v/>
      </c>
      <c r="O283" s="156" t="str">
        <f>IF(N283="","",RANK(N283,N282:N286))</f>
        <v/>
      </c>
      <c r="P283" s="157" t="str">
        <f t="shared" ref="P283:P286" si="162">IF(L283="","",IF(O283=1,"",L283))</f>
        <v/>
      </c>
      <c r="Q283" s="53" t="str">
        <f>IF(B282="","",AVERAGE(P282:P286))</f>
        <v/>
      </c>
      <c r="R283" s="53" t="str">
        <f>IF(P283="","",ABS(P283-Q283))</f>
        <v/>
      </c>
      <c r="S283" s="158" t="str">
        <f>IF(R283="","",RANK(R283,R282:R286))</f>
        <v/>
      </c>
      <c r="T283" s="159" t="str">
        <f t="shared" ref="T283:T286" si="163">IF(R283="","",IF(S283=1,"",L283))</f>
        <v/>
      </c>
      <c r="U283" s="54" t="str">
        <f>IF(B282="","",AVERAGE(T282:T286))</f>
        <v/>
      </c>
      <c r="V283" s="54" t="str">
        <f>IF(T283="","",ABS(T283-U283))</f>
        <v/>
      </c>
      <c r="W283" s="160" t="str">
        <f>IF(V283="","",RANK(V283,V282:V286))</f>
        <v/>
      </c>
      <c r="X283" s="161" t="str">
        <f t="shared" ref="X283:X286" si="164">IF(W283="","",IF(W283=1,"",T283))</f>
        <v/>
      </c>
      <c r="Y283" s="55" t="str">
        <f>IF(B282="","",AVERAGE(X282:X286))</f>
        <v/>
      </c>
      <c r="Z283" s="162" t="str">
        <f>IF(B282="","",IF(M282&lt;0.5,M283,"NV"))</f>
        <v/>
      </c>
      <c r="AA283" s="803"/>
      <c r="AB283" s="1500"/>
      <c r="AC283" s="803"/>
      <c r="AD283" s="803"/>
      <c r="AE283" s="1019"/>
    </row>
    <row r="284" spans="1:31" x14ac:dyDescent="0.2">
      <c r="A284" s="871"/>
      <c r="B284" s="865"/>
      <c r="C284" s="884"/>
      <c r="D284" s="859"/>
      <c r="E284" s="884"/>
      <c r="F284" s="884"/>
      <c r="G284" s="13" t="s">
        <v>8</v>
      </c>
      <c r="H284" s="99" t="str">
        <f>IF(I284&lt;&gt;"",H282,"")</f>
        <v/>
      </c>
      <c r="I284" s="208"/>
      <c r="J284" s="209"/>
      <c r="K284" s="227"/>
      <c r="L284" s="155" t="str">
        <f>IF(B282="","",IF(I282="TO","TO",IF(I284+J284+K284=0,"",(I284*60+J284+K284/100)+H284)))</f>
        <v/>
      </c>
      <c r="M284" s="52"/>
      <c r="N284" s="52" t="str">
        <f>IF(L284="","",ABS(L284-M283))</f>
        <v/>
      </c>
      <c r="O284" s="156" t="str">
        <f>IF(N284="","",RANK(N284,N282:N286))</f>
        <v/>
      </c>
      <c r="P284" s="157" t="str">
        <f t="shared" si="162"/>
        <v/>
      </c>
      <c r="Q284" s="53"/>
      <c r="R284" s="53" t="str">
        <f>IF(P284="","",ABS(P284-Q283))</f>
        <v/>
      </c>
      <c r="S284" s="158" t="str">
        <f>IF(R284="","",RANK(R284,R282:R286))</f>
        <v/>
      </c>
      <c r="T284" s="159" t="str">
        <f t="shared" si="163"/>
        <v/>
      </c>
      <c r="U284" s="54"/>
      <c r="V284" s="54" t="str">
        <f>IF(T284="","",ABS(T284-U283))</f>
        <v/>
      </c>
      <c r="W284" s="160" t="str">
        <f>IF(V284="","",RANK(V284,V282:V286))</f>
        <v/>
      </c>
      <c r="X284" s="161" t="str">
        <f t="shared" si="164"/>
        <v/>
      </c>
      <c r="Y284" s="55"/>
      <c r="Z284" s="162" t="str">
        <f>IF(B282="","",IF(M282&lt;0.5,M283,IF(Q282&lt;0.5,Q283,"NV")))</f>
        <v/>
      </c>
      <c r="AA284" s="803"/>
      <c r="AB284" s="1500"/>
      <c r="AC284" s="803"/>
      <c r="AD284" s="803"/>
      <c r="AE284" s="1019"/>
    </row>
    <row r="285" spans="1:31" x14ac:dyDescent="0.2">
      <c r="A285" s="871"/>
      <c r="B285" s="865"/>
      <c r="C285" s="884"/>
      <c r="D285" s="859"/>
      <c r="E285" s="884"/>
      <c r="F285" s="884"/>
      <c r="G285" s="13" t="s">
        <v>5</v>
      </c>
      <c r="H285" s="99" t="str">
        <f>IF(I285&lt;&gt;"",H282,"")</f>
        <v/>
      </c>
      <c r="I285" s="208"/>
      <c r="J285" s="209"/>
      <c r="K285" s="227"/>
      <c r="L285" s="155" t="str">
        <f>IF(B282="","",IF(I282="TO","TO",IF(I285+J285+K285=0,"",(I285*60+J285+K285/100)+H285)))</f>
        <v/>
      </c>
      <c r="M285" s="52"/>
      <c r="N285" s="52" t="str">
        <f>IF(L285="","",ABS(L285-M283))</f>
        <v/>
      </c>
      <c r="O285" s="156" t="str">
        <f>IF(N285="","",RANK(N285,N282:N286))</f>
        <v/>
      </c>
      <c r="P285" s="157" t="str">
        <f t="shared" si="162"/>
        <v/>
      </c>
      <c r="Q285" s="53"/>
      <c r="R285" s="53" t="str">
        <f>IF(P285="","",ABS(P285-Q283))</f>
        <v/>
      </c>
      <c r="S285" s="158" t="str">
        <f>IF(R285="","",RANK(R285,R282:R286))</f>
        <v/>
      </c>
      <c r="T285" s="159" t="str">
        <f t="shared" si="163"/>
        <v/>
      </c>
      <c r="U285" s="54"/>
      <c r="V285" s="54" t="str">
        <f>IF(T285="","",ABS(T285-U283))</f>
        <v/>
      </c>
      <c r="W285" s="160" t="str">
        <f>IF(V285="","",RANK(V285,V282:V286))</f>
        <v/>
      </c>
      <c r="X285" s="161" t="str">
        <f t="shared" si="164"/>
        <v/>
      </c>
      <c r="Y285" s="55"/>
      <c r="Z285" s="162" t="str">
        <f>IF(B282="","",IF(Q282=0,M283,IF(Q282&lt;0.5,Q283,IF(U282&lt;0.5,U283,"NV"))))</f>
        <v/>
      </c>
      <c r="AA285" s="803"/>
      <c r="AB285" s="1500"/>
      <c r="AC285" s="803"/>
      <c r="AD285" s="803"/>
      <c r="AE285" s="1019"/>
    </row>
    <row r="286" spans="1:31" ht="16" thickBot="1" x14ac:dyDescent="0.25">
      <c r="A286" s="879"/>
      <c r="B286" s="901"/>
      <c r="C286" s="885"/>
      <c r="D286" s="1419"/>
      <c r="E286" s="885"/>
      <c r="F286" s="885"/>
      <c r="G286" s="19" t="s">
        <v>6</v>
      </c>
      <c r="H286" s="100" t="str">
        <f>IF(I286&lt;&gt;"",H282,"")</f>
        <v/>
      </c>
      <c r="I286" s="212"/>
      <c r="J286" s="213"/>
      <c r="K286" s="242"/>
      <c r="L286" s="163" t="str">
        <f>IF(B282="","",IF(I282="TO","TO",IF(I286+J286+K286=0,"",(I286*60+J286+K286/100)+H286)))</f>
        <v/>
      </c>
      <c r="M286" s="56"/>
      <c r="N286" s="56" t="str">
        <f>IF(L286="","",ABS(L286-M283))</f>
        <v/>
      </c>
      <c r="O286" s="164" t="str">
        <f>IF(N286="","",RANK(N286,N282:N286))</f>
        <v/>
      </c>
      <c r="P286" s="165" t="str">
        <f t="shared" si="162"/>
        <v/>
      </c>
      <c r="Q286" s="57"/>
      <c r="R286" s="57" t="str">
        <f>IF(P286="","",ABS(P286-Q283))</f>
        <v/>
      </c>
      <c r="S286" s="166" t="str">
        <f>IF(R286="","",RANK(R286,R282:R286))</f>
        <v/>
      </c>
      <c r="T286" s="167" t="str">
        <f t="shared" si="163"/>
        <v/>
      </c>
      <c r="U286" s="58"/>
      <c r="V286" s="58" t="str">
        <f>IF(T286="","",ABS(T286-U283))</f>
        <v/>
      </c>
      <c r="W286" s="168" t="str">
        <f>IF(V286="","",RANK(V286,V282:V286))</f>
        <v/>
      </c>
      <c r="X286" s="169" t="str">
        <f t="shared" si="164"/>
        <v/>
      </c>
      <c r="Y286" s="59"/>
      <c r="Z286" s="170" t="str">
        <f>IF(B282="","",IF(U282&lt;0.5,TRIMMEAN(L282:L286,0.4),IF(Y282&lt;0.5,Y283,"NV")))</f>
        <v/>
      </c>
      <c r="AA286" s="804"/>
      <c r="AB286" s="1501"/>
      <c r="AC286" s="804"/>
      <c r="AD286" s="804"/>
      <c r="AE286" s="1020"/>
    </row>
    <row r="287" spans="1:31" x14ac:dyDescent="0.2">
      <c r="A287" s="1538" t="str">
        <f>IF('Names And Totals'!A64="","",'Names And Totals'!A64)</f>
        <v/>
      </c>
      <c r="B287" s="1540" t="str">
        <f>IF('Names And Totals'!B64="","",'Names And Totals'!B64)</f>
        <v/>
      </c>
      <c r="C287" s="861" t="str">
        <f>IF('Names And Totals'!B64="","",'Names And Totals'!E64)</f>
        <v/>
      </c>
      <c r="D287" s="1414" t="str">
        <f>IF(B287="","",IF(AB287="DQ","DQ",IF(AB287="TO","TO",IF(AB287="NV","NV",IF(AB287="","",RANK(AB287,$AB$12:$AB$507,0))))))</f>
        <v/>
      </c>
      <c r="E287" s="861" t="str">
        <f>IF(AC287="","",IF(AE287="DQ","DQ",IF(AC287="TO","TO",IF(Z287="","",RANK(AC287,$AC$12:$AC$507,0)))))</f>
        <v/>
      </c>
      <c r="F287" s="861" t="str">
        <f>IF(AD287="","",IF(AE287="DQ","DQ",IF(AD287="TO","TO",IF(Z287="","",RANK(AD287,$AD$12:$AD$507,0)))))</f>
        <v/>
      </c>
      <c r="G287" s="15" t="s">
        <v>7</v>
      </c>
      <c r="H287" s="295"/>
      <c r="I287" s="228"/>
      <c r="J287" s="229"/>
      <c r="K287" s="230"/>
      <c r="L287" s="193" t="str">
        <f>IF(B287="","",IF(I287="TO","TO",IF(I287+J287+K287=0,"",(I287*60+J287+K287/100)+H287)))</f>
        <v/>
      </c>
      <c r="M287" s="60" t="str">
        <f>IF(B287="","",MAX(L287:L291)-MIN(L287:L291))</f>
        <v/>
      </c>
      <c r="N287" s="60" t="str">
        <f>IF(L287="","",ABS(L287-M288))</f>
        <v/>
      </c>
      <c r="O287" s="151" t="str">
        <f>IF(N287="","",RANK(N287,N287:N291))</f>
        <v/>
      </c>
      <c r="P287" s="60" t="str">
        <f>IF(L287="","",IF(O287=1,"",L287))</f>
        <v/>
      </c>
      <c r="Q287" s="62" t="str">
        <f>IF(B287="","",MAX(P287:P291)-MIN(P287:P291))</f>
        <v/>
      </c>
      <c r="R287" s="62" t="str">
        <f>IF(P287="","",ABS(P287-Q288))</f>
        <v/>
      </c>
      <c r="S287" s="152" t="str">
        <f>IF(R287="","",RANK(R287,R287:R291))</f>
        <v/>
      </c>
      <c r="T287" s="62" t="str">
        <f>IF(R287="","",IF(S287=1,"",L287))</f>
        <v/>
      </c>
      <c r="U287" s="63" t="str">
        <f>IF(B287="","",MAX(T287:T291)-MIN(T287:T291))</f>
        <v/>
      </c>
      <c r="V287" s="63" t="str">
        <f>IF(T287="","",ABS(T287-U288))</f>
        <v/>
      </c>
      <c r="W287" s="153" t="str">
        <f>IF(V287="","",RANK(V287,V287:V291))</f>
        <v/>
      </c>
      <c r="X287" s="63" t="str">
        <f>IF(W287="","",IF(W287=1,"",T287))</f>
        <v/>
      </c>
      <c r="Y287" s="64" t="str">
        <f>IF(B287="","",MAX(X287:X291)-MIN(X287:X291))</f>
        <v/>
      </c>
      <c r="Z287" s="154" t="str">
        <f>IF(B287="","",L287)</f>
        <v/>
      </c>
      <c r="AA287" s="805" t="str">
        <f>IF(B287="","",IF(AE287="DQ","DQ",IF(L287="TO","TO",IF(L287="","",IF(L288="",Z287,IF(L289="",Z288,IF(L290="",Z289,IF(L291="",Z290,Z291))))))))</f>
        <v/>
      </c>
      <c r="AB287" s="1505" t="str">
        <f>IF(B287="","",IF(AE287="DQ","DQ",IF(AA287="TO","TO",IF(AA287="","",IF(AA287="NV","NV",IF((20-(AA287-$AB$3))&gt;0,(20-(AA287-$AB$3)),0))))))</f>
        <v/>
      </c>
      <c r="AC287" s="805" t="str">
        <f>IF(B287="","",IF(AB287="","",IF(C287="Female","",AB287)))</f>
        <v/>
      </c>
      <c r="AD287" s="805" t="str">
        <f>IF(B287="","",IF(AB287="","",IF(C287="Male","",AB287)))</f>
        <v/>
      </c>
      <c r="AE287" s="847"/>
    </row>
    <row r="288" spans="1:31" x14ac:dyDescent="0.2">
      <c r="A288" s="868"/>
      <c r="B288" s="874"/>
      <c r="C288" s="862"/>
      <c r="D288" s="1415"/>
      <c r="E288" s="862"/>
      <c r="F288" s="862"/>
      <c r="G288" s="16" t="s">
        <v>4</v>
      </c>
      <c r="H288" s="98" t="str">
        <f>IF(I288&lt;&gt;"",$H$27,"")</f>
        <v/>
      </c>
      <c r="I288" s="210"/>
      <c r="J288" s="211"/>
      <c r="K288" s="231"/>
      <c r="L288" s="171" t="str">
        <f>IF(B287="","",IF(I287="TO","TO",IF(I288+J288+K288=0,"",(I288*60+J288+K288/100)+H288)))</f>
        <v/>
      </c>
      <c r="M288" s="52" t="str">
        <f>IF(B287="","",AVERAGE(L287:L291))</f>
        <v/>
      </c>
      <c r="N288" s="52" t="str">
        <f>IF(L288="","",ABS(L288-M288))</f>
        <v/>
      </c>
      <c r="O288" s="156" t="str">
        <f>IF(N288="","",RANK(N288,N287:N291))</f>
        <v/>
      </c>
      <c r="P288" s="157" t="str">
        <f t="shared" ref="P288:P291" si="165">IF(L288="","",IF(O288=1,"",L288))</f>
        <v/>
      </c>
      <c r="Q288" s="53" t="str">
        <f>IF(B287="","",AVERAGE(P287:P291))</f>
        <v/>
      </c>
      <c r="R288" s="53" t="str">
        <f>IF(P288="","",ABS(P288-Q288))</f>
        <v/>
      </c>
      <c r="S288" s="158" t="str">
        <f>IF(R288="","",RANK(R288,R287:R291))</f>
        <v/>
      </c>
      <c r="T288" s="159" t="str">
        <f t="shared" ref="T288:T291" si="166">IF(R288="","",IF(S288=1,"",L288))</f>
        <v/>
      </c>
      <c r="U288" s="54" t="str">
        <f>IF(B287="","",AVERAGE(T287:T291))</f>
        <v/>
      </c>
      <c r="V288" s="54" t="str">
        <f>IF(T288="","",ABS(T288-U288))</f>
        <v/>
      </c>
      <c r="W288" s="160" t="str">
        <f>IF(V288="","",RANK(V288,V287:V291))</f>
        <v/>
      </c>
      <c r="X288" s="161" t="str">
        <f t="shared" ref="X288:X291" si="167">IF(W288="","",IF(W288=1,"",T288))</f>
        <v/>
      </c>
      <c r="Y288" s="55" t="str">
        <f>IF(B287="","",AVERAGE(X287:X291))</f>
        <v/>
      </c>
      <c r="Z288" s="162" t="str">
        <f>IF(B287="","",IF(M287&lt;0.5,M288,"NV"))</f>
        <v/>
      </c>
      <c r="AA288" s="806"/>
      <c r="AB288" s="1506"/>
      <c r="AC288" s="806"/>
      <c r="AD288" s="806"/>
      <c r="AE288" s="847"/>
    </row>
    <row r="289" spans="1:31" x14ac:dyDescent="0.2">
      <c r="A289" s="868"/>
      <c r="B289" s="874"/>
      <c r="C289" s="862"/>
      <c r="D289" s="1415"/>
      <c r="E289" s="862"/>
      <c r="F289" s="862"/>
      <c r="G289" s="16" t="s">
        <v>8</v>
      </c>
      <c r="H289" s="98" t="str">
        <f>IF(I289&lt;&gt;"",$H$27,"")</f>
        <v/>
      </c>
      <c r="I289" s="210"/>
      <c r="J289" s="211"/>
      <c r="K289" s="231"/>
      <c r="L289" s="171" t="str">
        <f>IF(B287="","",IF(I287="TO","TO",IF(I289+J289+K289=0,"",(I289*60+J289+K289/100)+H289)))</f>
        <v/>
      </c>
      <c r="M289" s="52"/>
      <c r="N289" s="52" t="str">
        <f>IF(L289="","",ABS(L289-M288))</f>
        <v/>
      </c>
      <c r="O289" s="156" t="str">
        <f>IF(N289="","",RANK(N289,N287:N291))</f>
        <v/>
      </c>
      <c r="P289" s="157" t="str">
        <f t="shared" si="165"/>
        <v/>
      </c>
      <c r="Q289" s="53"/>
      <c r="R289" s="53" t="str">
        <f>IF(P289="","",ABS(P289-Q288))</f>
        <v/>
      </c>
      <c r="S289" s="158" t="str">
        <f>IF(R289="","",RANK(R289,R287:R291))</f>
        <v/>
      </c>
      <c r="T289" s="159" t="str">
        <f t="shared" si="166"/>
        <v/>
      </c>
      <c r="U289" s="54"/>
      <c r="V289" s="54" t="str">
        <f>IF(T289="","",ABS(T289-U288))</f>
        <v/>
      </c>
      <c r="W289" s="160" t="str">
        <f>IF(V289="","",RANK(V289,V287:V291))</f>
        <v/>
      </c>
      <c r="X289" s="161" t="str">
        <f t="shared" si="167"/>
        <v/>
      </c>
      <c r="Y289" s="55"/>
      <c r="Z289" s="162" t="str">
        <f>IF(B287="","",IF(M287&lt;0.5,M288,IF(Q287&lt;0.5,Q288,"NV")))</f>
        <v/>
      </c>
      <c r="AA289" s="806"/>
      <c r="AB289" s="1506"/>
      <c r="AC289" s="806"/>
      <c r="AD289" s="806"/>
      <c r="AE289" s="847"/>
    </row>
    <row r="290" spans="1:31" x14ac:dyDescent="0.2">
      <c r="A290" s="868"/>
      <c r="B290" s="874"/>
      <c r="C290" s="862"/>
      <c r="D290" s="1415"/>
      <c r="E290" s="862"/>
      <c r="F290" s="862"/>
      <c r="G290" s="16" t="s">
        <v>5</v>
      </c>
      <c r="H290" s="98" t="str">
        <f>IF(I290&lt;&gt;"",$H$27,"")</f>
        <v/>
      </c>
      <c r="I290" s="210"/>
      <c r="J290" s="211"/>
      <c r="K290" s="231"/>
      <c r="L290" s="171" t="str">
        <f>IF(B287="","",IF(I287="TO","TO",IF(I290+J290+K290=0,"",(I290*60+J290+K290/100)+H290)))</f>
        <v/>
      </c>
      <c r="M290" s="52"/>
      <c r="N290" s="52" t="str">
        <f>IF(L290="","",ABS(L290-M288))</f>
        <v/>
      </c>
      <c r="O290" s="156" t="str">
        <f>IF(N290="","",RANK(N290,N287:N291))</f>
        <v/>
      </c>
      <c r="P290" s="157" t="str">
        <f t="shared" si="165"/>
        <v/>
      </c>
      <c r="Q290" s="53"/>
      <c r="R290" s="53" t="str">
        <f>IF(P290="","",ABS(P290-Q288))</f>
        <v/>
      </c>
      <c r="S290" s="158" t="str">
        <f>IF(R290="","",RANK(R290,R287:R291))</f>
        <v/>
      </c>
      <c r="T290" s="159" t="str">
        <f t="shared" si="166"/>
        <v/>
      </c>
      <c r="U290" s="54"/>
      <c r="V290" s="54" t="str">
        <f>IF(T290="","",ABS(T290-U288))</f>
        <v/>
      </c>
      <c r="W290" s="160" t="str">
        <f>IF(V290="","",RANK(V290,V287:V291))</f>
        <v/>
      </c>
      <c r="X290" s="161" t="str">
        <f t="shared" si="167"/>
        <v/>
      </c>
      <c r="Y290" s="55"/>
      <c r="Z290" s="162" t="str">
        <f>IF(B287="","",IF(Q287=0,M288,IF(Q287&lt;0.5,Q288,IF(U287&lt;0.5,U288,"NV"))))</f>
        <v/>
      </c>
      <c r="AA290" s="806"/>
      <c r="AB290" s="1506"/>
      <c r="AC290" s="806"/>
      <c r="AD290" s="806"/>
      <c r="AE290" s="847"/>
    </row>
    <row r="291" spans="1:31" ht="16" thickBot="1" x14ac:dyDescent="0.25">
      <c r="A291" s="1539"/>
      <c r="B291" s="1541"/>
      <c r="C291" s="863"/>
      <c r="D291" s="1416"/>
      <c r="E291" s="863"/>
      <c r="F291" s="863"/>
      <c r="G291" s="17" t="s">
        <v>6</v>
      </c>
      <c r="H291" s="265" t="str">
        <f>IF(I291&lt;&gt;"",$H$27,"")</f>
        <v/>
      </c>
      <c r="I291" s="251"/>
      <c r="J291" s="239"/>
      <c r="K291" s="250"/>
      <c r="L291" s="194" t="str">
        <f>IF(B287="","",IF(I287="TO","TO",IF(I291+J291+K291=0,"",(I291*60+J291+K291/100)+H291)))</f>
        <v/>
      </c>
      <c r="M291" s="56"/>
      <c r="N291" s="56" t="str">
        <f>IF(L291="","",ABS(L291-M288))</f>
        <v/>
      </c>
      <c r="O291" s="164" t="str">
        <f>IF(N291="","",RANK(N291,N287:N291))</f>
        <v/>
      </c>
      <c r="P291" s="165" t="str">
        <f t="shared" si="165"/>
        <v/>
      </c>
      <c r="Q291" s="57"/>
      <c r="R291" s="57" t="str">
        <f>IF(P291="","",ABS(P291-Q288))</f>
        <v/>
      </c>
      <c r="S291" s="166" t="str">
        <f>IF(R291="","",RANK(R291,R287:R291))</f>
        <v/>
      </c>
      <c r="T291" s="167" t="str">
        <f t="shared" si="166"/>
        <v/>
      </c>
      <c r="U291" s="58"/>
      <c r="V291" s="58" t="str">
        <f>IF(T291="","",ABS(T291-U288))</f>
        <v/>
      </c>
      <c r="W291" s="168" t="str">
        <f>IF(V291="","",RANK(V291,V287:V291))</f>
        <v/>
      </c>
      <c r="X291" s="169" t="str">
        <f t="shared" si="167"/>
        <v/>
      </c>
      <c r="Y291" s="59"/>
      <c r="Z291" s="170" t="str">
        <f>IF(B287="","",IF(U287&lt;0.5,TRIMMEAN(L287:L291,0.4),IF(Y287&lt;0.5,Y288,"NV")))</f>
        <v/>
      </c>
      <c r="AA291" s="807"/>
      <c r="AB291" s="1507"/>
      <c r="AC291" s="807"/>
      <c r="AD291" s="807"/>
      <c r="AE291" s="847"/>
    </row>
    <row r="292" spans="1:31" x14ac:dyDescent="0.2">
      <c r="A292" s="1241" t="str">
        <f>IF('Names And Totals'!A65="","",'Names And Totals'!A65)</f>
        <v/>
      </c>
      <c r="B292" s="1537" t="str">
        <f>IF('Names And Totals'!B65="","",'Names And Totals'!B65)</f>
        <v/>
      </c>
      <c r="C292" s="883" t="str">
        <f>IF('Names And Totals'!B65="","",'Names And Totals'!E65)</f>
        <v/>
      </c>
      <c r="D292" s="858" t="str">
        <f>IF(B292="","",IF(AB292="DQ","DQ",IF(AB292="TO","TO",IF(AB292="NV","NV",IF(AB292="","",RANK(AB292,$AB$12:$AB$507,0))))))</f>
        <v/>
      </c>
      <c r="E292" s="883" t="str">
        <f>IF(AC292="","",IF(AE292="DQ","DQ",IF(AC292="TO","TO",IF(Z292="","",RANK(AC292,$AC$12:$AC$507,0)))))</f>
        <v/>
      </c>
      <c r="F292" s="884" t="str">
        <f>IF(AD292="","",IF(AE292="DQ","DQ",IF(AD292="TO","TO",IF(Z292="","",RANK(AD292,$AD$12:$AD$507,0)))))</f>
        <v/>
      </c>
      <c r="G292" s="375" t="s">
        <v>7</v>
      </c>
      <c r="H292" s="380"/>
      <c r="I292" s="232"/>
      <c r="J292" s="233"/>
      <c r="K292" s="234"/>
      <c r="L292" s="268" t="str">
        <f>IF(B292="","",IF(I292="TO","TO",IF(I292+J292+K292=0,"",(I292*60+J292+K292/100)+H292)))</f>
        <v/>
      </c>
      <c r="M292" s="157" t="str">
        <f>IF(B292="","",MAX(L292:L296)-MIN(L292:L296))</f>
        <v/>
      </c>
      <c r="N292" s="157" t="str">
        <f>IF(L292="","",ABS(L292-M293))</f>
        <v/>
      </c>
      <c r="O292" s="275" t="str">
        <f>IF(N292="","",RANK(N292,N292:N296))</f>
        <v/>
      </c>
      <c r="P292" s="157" t="str">
        <f>IF(L292="","",IF(O292=1,"",L292))</f>
        <v/>
      </c>
      <c r="Q292" s="159" t="str">
        <f>IF(B292="","",MAX(P292:P296)-MIN(P292:P296))</f>
        <v/>
      </c>
      <c r="R292" s="159" t="str">
        <f>IF(P292="","",ABS(P292-Q293))</f>
        <v/>
      </c>
      <c r="S292" s="276" t="str">
        <f>IF(R292="","",RANK(R292,R292:R296))</f>
        <v/>
      </c>
      <c r="T292" s="159" t="str">
        <f>IF(R292="","",IF(S292=1,"",L292))</f>
        <v/>
      </c>
      <c r="U292" s="161" t="str">
        <f>IF(B292="","",MAX(T292:T296)-MIN(T292:T296))</f>
        <v/>
      </c>
      <c r="V292" s="161" t="str">
        <f>IF(T292="","",ABS(T292-U293))</f>
        <v/>
      </c>
      <c r="W292" s="277" t="str">
        <f>IF(V292="","",RANK(V292,V292:V296))</f>
        <v/>
      </c>
      <c r="X292" s="161" t="str">
        <f>IF(W292="","",IF(W292=1,"",T292))</f>
        <v/>
      </c>
      <c r="Y292" s="278" t="str">
        <f>IF(B292="","",MAX(X292:X296)-MIN(X292:X296))</f>
        <v/>
      </c>
      <c r="Z292" s="381" t="str">
        <f>IF(B292="","",L292)</f>
        <v/>
      </c>
      <c r="AA292" s="803" t="str">
        <f>IF(B292="","",IF(AE292="DQ","DQ",IF(L292="TO","TO",IF(L292="","",IF(L293="",Z292,IF(L294="",Z293,IF(L295="",Z294,IF(L296="",Z295,Z296))))))))</f>
        <v/>
      </c>
      <c r="AB292" s="1536" t="str">
        <f>IF(B292="","",IF(AE292="DQ","DQ",IF(AA292="TO","TO",IF(AA292="","",IF(AA292="NV","NV",IF((20-(AA292-$AB$3))&gt;0,(20-(AA292-$AB$3)),0))))))</f>
        <v/>
      </c>
      <c r="AC292" s="802" t="str">
        <f>IF(B292="","",IF(AB292="","",IF(C292="Female","",AB292)))</f>
        <v/>
      </c>
      <c r="AD292" s="802" t="str">
        <f>IF(B292="","",IF(AB292="","",IF(C292="Male","",AB292)))</f>
        <v/>
      </c>
      <c r="AE292" s="1018"/>
    </row>
    <row r="293" spans="1:31" x14ac:dyDescent="0.2">
      <c r="A293" s="871"/>
      <c r="B293" s="865"/>
      <c r="C293" s="884"/>
      <c r="D293" s="859"/>
      <c r="E293" s="884"/>
      <c r="F293" s="884"/>
      <c r="G293" s="13" t="s">
        <v>4</v>
      </c>
      <c r="H293" s="99" t="str">
        <f>IF(I293&lt;&gt;"",H292,"")</f>
        <v/>
      </c>
      <c r="I293" s="208"/>
      <c r="J293" s="209"/>
      <c r="K293" s="227"/>
      <c r="L293" s="155" t="str">
        <f>IF(B292="","",IF(I292="TO","TO",IF(I293+J293+K293=0,"",(I293*60+J293+K293/100)+H293)))</f>
        <v/>
      </c>
      <c r="M293" s="52" t="str">
        <f>IF(B292="","",AVERAGE(L292:L296))</f>
        <v/>
      </c>
      <c r="N293" s="52" t="str">
        <f>IF(L293="","",ABS(L293-M293))</f>
        <v/>
      </c>
      <c r="O293" s="156" t="str">
        <f>IF(N293="","",RANK(N293,N292:N296))</f>
        <v/>
      </c>
      <c r="P293" s="157" t="str">
        <f t="shared" ref="P293:P296" si="168">IF(L293="","",IF(O293=1,"",L293))</f>
        <v/>
      </c>
      <c r="Q293" s="53" t="str">
        <f>IF(B292="","",AVERAGE(P292:P296))</f>
        <v/>
      </c>
      <c r="R293" s="53" t="str">
        <f>IF(P293="","",ABS(P293-Q293))</f>
        <v/>
      </c>
      <c r="S293" s="158" t="str">
        <f>IF(R293="","",RANK(R293,R292:R296))</f>
        <v/>
      </c>
      <c r="T293" s="159" t="str">
        <f t="shared" ref="T293:T296" si="169">IF(R293="","",IF(S293=1,"",L293))</f>
        <v/>
      </c>
      <c r="U293" s="54" t="str">
        <f>IF(B292="","",AVERAGE(T292:T296))</f>
        <v/>
      </c>
      <c r="V293" s="54" t="str">
        <f>IF(T293="","",ABS(T293-U293))</f>
        <v/>
      </c>
      <c r="W293" s="160" t="str">
        <f>IF(V293="","",RANK(V293,V292:V296))</f>
        <v/>
      </c>
      <c r="X293" s="161" t="str">
        <f t="shared" ref="X293:X296" si="170">IF(W293="","",IF(W293=1,"",T293))</f>
        <v/>
      </c>
      <c r="Y293" s="55" t="str">
        <f>IF(B292="","",AVERAGE(X292:X296))</f>
        <v/>
      </c>
      <c r="Z293" s="162" t="str">
        <f>IF(B292="","",IF(M292&lt;0.5,M293,"NV"))</f>
        <v/>
      </c>
      <c r="AA293" s="803"/>
      <c r="AB293" s="1500"/>
      <c r="AC293" s="803"/>
      <c r="AD293" s="803"/>
      <c r="AE293" s="1019"/>
    </row>
    <row r="294" spans="1:31" x14ac:dyDescent="0.2">
      <c r="A294" s="871"/>
      <c r="B294" s="865"/>
      <c r="C294" s="884"/>
      <c r="D294" s="859"/>
      <c r="E294" s="884"/>
      <c r="F294" s="884"/>
      <c r="G294" s="13" t="s">
        <v>8</v>
      </c>
      <c r="H294" s="99" t="str">
        <f>IF(I294&lt;&gt;"",H292,"")</f>
        <v/>
      </c>
      <c r="I294" s="208"/>
      <c r="J294" s="209"/>
      <c r="K294" s="227"/>
      <c r="L294" s="155" t="str">
        <f>IF(B292="","",IF(I292="TO","TO",IF(I294+J294+K294=0,"",(I294*60+J294+K294/100)+H294)))</f>
        <v/>
      </c>
      <c r="M294" s="52"/>
      <c r="N294" s="52" t="str">
        <f>IF(L294="","",ABS(L294-M293))</f>
        <v/>
      </c>
      <c r="O294" s="156" t="str">
        <f>IF(N294="","",RANK(N294,N292:N296))</f>
        <v/>
      </c>
      <c r="P294" s="157" t="str">
        <f t="shared" si="168"/>
        <v/>
      </c>
      <c r="Q294" s="53"/>
      <c r="R294" s="53" t="str">
        <f>IF(P294="","",ABS(P294-Q293))</f>
        <v/>
      </c>
      <c r="S294" s="158" t="str">
        <f>IF(R294="","",RANK(R294,R292:R296))</f>
        <v/>
      </c>
      <c r="T294" s="159" t="str">
        <f t="shared" si="169"/>
        <v/>
      </c>
      <c r="U294" s="54"/>
      <c r="V294" s="54" t="str">
        <f>IF(T294="","",ABS(T294-U293))</f>
        <v/>
      </c>
      <c r="W294" s="160" t="str">
        <f>IF(V294="","",RANK(V294,V292:V296))</f>
        <v/>
      </c>
      <c r="X294" s="161" t="str">
        <f t="shared" si="170"/>
        <v/>
      </c>
      <c r="Y294" s="55"/>
      <c r="Z294" s="162" t="str">
        <f>IF(B292="","",IF(M292&lt;0.5,M293,IF(Q292&lt;0.5,Q293,"NV")))</f>
        <v/>
      </c>
      <c r="AA294" s="803"/>
      <c r="AB294" s="1500"/>
      <c r="AC294" s="803"/>
      <c r="AD294" s="803"/>
      <c r="AE294" s="1019"/>
    </row>
    <row r="295" spans="1:31" x14ac:dyDescent="0.2">
      <c r="A295" s="871"/>
      <c r="B295" s="865"/>
      <c r="C295" s="884"/>
      <c r="D295" s="859"/>
      <c r="E295" s="884"/>
      <c r="F295" s="884"/>
      <c r="G295" s="13" t="s">
        <v>5</v>
      </c>
      <c r="H295" s="99" t="str">
        <f>IF(I295&lt;&gt;"",H292,"")</f>
        <v/>
      </c>
      <c r="I295" s="208"/>
      <c r="J295" s="209"/>
      <c r="K295" s="227"/>
      <c r="L295" s="155" t="str">
        <f>IF(B292="","",IF(I292="TO","TO",IF(I295+J295+K295=0,"",(I295*60+J295+K295/100)+H295)))</f>
        <v/>
      </c>
      <c r="M295" s="52"/>
      <c r="N295" s="52" t="str">
        <f>IF(L295="","",ABS(L295-M293))</f>
        <v/>
      </c>
      <c r="O295" s="156" t="str">
        <f>IF(N295="","",RANK(N295,N292:N296))</f>
        <v/>
      </c>
      <c r="P295" s="157" t="str">
        <f t="shared" si="168"/>
        <v/>
      </c>
      <c r="Q295" s="53"/>
      <c r="R295" s="53" t="str">
        <f>IF(P295="","",ABS(P295-Q293))</f>
        <v/>
      </c>
      <c r="S295" s="158" t="str">
        <f>IF(R295="","",RANK(R295,R292:R296))</f>
        <v/>
      </c>
      <c r="T295" s="159" t="str">
        <f t="shared" si="169"/>
        <v/>
      </c>
      <c r="U295" s="54"/>
      <c r="V295" s="54" t="str">
        <f>IF(T295="","",ABS(T295-U293))</f>
        <v/>
      </c>
      <c r="W295" s="160" t="str">
        <f>IF(V295="","",RANK(V295,V292:V296))</f>
        <v/>
      </c>
      <c r="X295" s="161" t="str">
        <f t="shared" si="170"/>
        <v/>
      </c>
      <c r="Y295" s="55"/>
      <c r="Z295" s="162" t="str">
        <f>IF(B292="","",IF(Q292=0,M293,IF(Q292&lt;0.5,Q293,IF(U292&lt;0.5,U293,"NV"))))</f>
        <v/>
      </c>
      <c r="AA295" s="803"/>
      <c r="AB295" s="1500"/>
      <c r="AC295" s="803"/>
      <c r="AD295" s="803"/>
      <c r="AE295" s="1019"/>
    </row>
    <row r="296" spans="1:31" ht="16" thickBot="1" x14ac:dyDescent="0.25">
      <c r="A296" s="879"/>
      <c r="B296" s="901"/>
      <c r="C296" s="885"/>
      <c r="D296" s="1419"/>
      <c r="E296" s="885"/>
      <c r="F296" s="885"/>
      <c r="G296" s="19" t="s">
        <v>6</v>
      </c>
      <c r="H296" s="100" t="str">
        <f>IF(I296&lt;&gt;"",H292,"")</f>
        <v/>
      </c>
      <c r="I296" s="212"/>
      <c r="J296" s="213"/>
      <c r="K296" s="242"/>
      <c r="L296" s="163" t="str">
        <f>IF(B292="","",IF(I292="TO","TO",IF(I296+J296+K296=0,"",(I296*60+J296+K296/100)+H296)))</f>
        <v/>
      </c>
      <c r="M296" s="56"/>
      <c r="N296" s="56" t="str">
        <f>IF(L296="","",ABS(L296-M293))</f>
        <v/>
      </c>
      <c r="O296" s="164" t="str">
        <f>IF(N296="","",RANK(N296,N292:N296))</f>
        <v/>
      </c>
      <c r="P296" s="165" t="str">
        <f t="shared" si="168"/>
        <v/>
      </c>
      <c r="Q296" s="57"/>
      <c r="R296" s="57" t="str">
        <f>IF(P296="","",ABS(P296-Q293))</f>
        <v/>
      </c>
      <c r="S296" s="166" t="str">
        <f>IF(R296="","",RANK(R296,R292:R296))</f>
        <v/>
      </c>
      <c r="T296" s="167" t="str">
        <f t="shared" si="169"/>
        <v/>
      </c>
      <c r="U296" s="58"/>
      <c r="V296" s="58" t="str">
        <f>IF(T296="","",ABS(T296-U293))</f>
        <v/>
      </c>
      <c r="W296" s="168" t="str">
        <f>IF(V296="","",RANK(V296,V292:V296))</f>
        <v/>
      </c>
      <c r="X296" s="169" t="str">
        <f t="shared" si="170"/>
        <v/>
      </c>
      <c r="Y296" s="59"/>
      <c r="Z296" s="170" t="str">
        <f>IF(B292="","",IF(U292&lt;0.5,TRIMMEAN(L292:L296,0.4),IF(Y292&lt;0.5,Y293,"NV")))</f>
        <v/>
      </c>
      <c r="AA296" s="804"/>
      <c r="AB296" s="1501"/>
      <c r="AC296" s="804"/>
      <c r="AD296" s="804"/>
      <c r="AE296" s="1020"/>
    </row>
    <row r="297" spans="1:31" x14ac:dyDescent="0.2">
      <c r="A297" s="1538" t="str">
        <f>IF('Names And Totals'!A66="","",'Names And Totals'!A66)</f>
        <v/>
      </c>
      <c r="B297" s="1540" t="str">
        <f>IF('Names And Totals'!B66="","",'Names And Totals'!B66)</f>
        <v/>
      </c>
      <c r="C297" s="861" t="str">
        <f>IF('Names And Totals'!B66="","",'Names And Totals'!E66)</f>
        <v/>
      </c>
      <c r="D297" s="1414" t="str">
        <f>IF(B297="","",IF(AB297="DQ","DQ",IF(AB297="TO","TO",IF(AB297="NV","NV",IF(AB297="","",RANK(AB297,$AB$12:$AB$507,0))))))</f>
        <v/>
      </c>
      <c r="E297" s="861" t="str">
        <f>IF(AC297="","",IF(AE297="DQ","DQ",IF(AC297="TO","TO",IF(Z297="","",RANK(AC297,$AC$12:$AC$507,0)))))</f>
        <v/>
      </c>
      <c r="F297" s="861" t="str">
        <f>IF(AD297="","",IF(AE297="DQ","DQ",IF(AD297="TO","TO",IF(Z297="","",RANK(AD297,$AD$12:$AD$507,0)))))</f>
        <v/>
      </c>
      <c r="G297" s="47" t="s">
        <v>7</v>
      </c>
      <c r="H297" s="248"/>
      <c r="I297" s="243"/>
      <c r="J297" s="240"/>
      <c r="K297" s="244"/>
      <c r="L297" s="193" t="str">
        <f>IF(B297="","",IF(I297="TO","TO",IF(I297+J297+K297=0,"",(I297*60+J297+K297/100)+H297)))</f>
        <v/>
      </c>
      <c r="M297" s="60" t="str">
        <f>IF(B297="","",MAX(L297:L301)-MIN(L297:L301))</f>
        <v/>
      </c>
      <c r="N297" s="60" t="str">
        <f>IF(L297="","",ABS(L297-M298))</f>
        <v/>
      </c>
      <c r="O297" s="151" t="str">
        <f>IF(N297="","",RANK(N297,N297:N301))</f>
        <v/>
      </c>
      <c r="P297" s="60" t="str">
        <f>IF(L297="","",IF(O297=1,"",L297))</f>
        <v/>
      </c>
      <c r="Q297" s="62" t="str">
        <f>IF(B297="","",MAX(P297:P301)-MIN(P297:P301))</f>
        <v/>
      </c>
      <c r="R297" s="62" t="str">
        <f>IF(P297="","",ABS(P297-Q298))</f>
        <v/>
      </c>
      <c r="S297" s="152" t="str">
        <f>IF(R297="","",RANK(R297,R297:R301))</f>
        <v/>
      </c>
      <c r="T297" s="62" t="str">
        <f>IF(R297="","",IF(S297=1,"",L297))</f>
        <v/>
      </c>
      <c r="U297" s="63" t="str">
        <f>IF(B297="","",MAX(T297:T301)-MIN(T297:T301))</f>
        <v/>
      </c>
      <c r="V297" s="63" t="str">
        <f>IF(T297="","",ABS(T297-U298))</f>
        <v/>
      </c>
      <c r="W297" s="153" t="str">
        <f>IF(V297="","",RANK(V297,V297:V301))</f>
        <v/>
      </c>
      <c r="X297" s="63" t="str">
        <f>IF(W297="","",IF(W297=1,"",T297))</f>
        <v/>
      </c>
      <c r="Y297" s="64" t="str">
        <f>IF(B297="","",MAX(X297:X301)-MIN(X297:X301))</f>
        <v/>
      </c>
      <c r="Z297" s="154" t="str">
        <f>IF(B297="","",L297)</f>
        <v/>
      </c>
      <c r="AA297" s="805" t="str">
        <f>IF(B297="","",IF(AE297="DQ","DQ",IF(L297="TO","TO",IF(L297="","",IF(L298="",Z297,IF(L299="",Z298,IF(L300="",Z299,IF(L301="",Z300,Z301))))))))</f>
        <v/>
      </c>
      <c r="AB297" s="1505" t="str">
        <f>IF(B297="","",IF(AE297="DQ","DQ",IF(AA297="TO","TO",IF(AA297="","",IF(AA297="NV","NV",IF((20-(AA297-$AB$3))&gt;0,(20-(AA297-$AB$3)),0))))))</f>
        <v/>
      </c>
      <c r="AC297" s="805" t="str">
        <f>IF(B297="","",IF(AB297="","",IF(C297="Female","",AB297)))</f>
        <v/>
      </c>
      <c r="AD297" s="805" t="str">
        <f>IF(B297="","",IF(AB297="","",IF(C297="Male","",AB297)))</f>
        <v/>
      </c>
      <c r="AE297" s="847"/>
    </row>
    <row r="298" spans="1:31" x14ac:dyDescent="0.2">
      <c r="A298" s="868"/>
      <c r="B298" s="874"/>
      <c r="C298" s="862"/>
      <c r="D298" s="1415"/>
      <c r="E298" s="862"/>
      <c r="F298" s="862"/>
      <c r="G298" s="16" t="s">
        <v>4</v>
      </c>
      <c r="H298" s="98" t="str">
        <f>IF(I298&lt;&gt;"",H297,"")</f>
        <v/>
      </c>
      <c r="I298" s="210"/>
      <c r="J298" s="211"/>
      <c r="K298" s="231"/>
      <c r="L298" s="171" t="str">
        <f>IF(B297="","",IF(I297="TO","TO",IF(I298+J298+K298=0,"",(I298*60+J298+K298/100)+H298)))</f>
        <v/>
      </c>
      <c r="M298" s="52" t="str">
        <f>IF(B297="","",AVERAGE(L297:L301))</f>
        <v/>
      </c>
      <c r="N298" s="52" t="str">
        <f>IF(L298="","",ABS(L298-M298))</f>
        <v/>
      </c>
      <c r="O298" s="156" t="str">
        <f>IF(N298="","",RANK(N298,N297:N301))</f>
        <v/>
      </c>
      <c r="P298" s="157" t="str">
        <f t="shared" ref="P298:P301" si="171">IF(L298="","",IF(O298=1,"",L298))</f>
        <v/>
      </c>
      <c r="Q298" s="53" t="str">
        <f>IF(B297="","",AVERAGE(P297:P301))</f>
        <v/>
      </c>
      <c r="R298" s="53" t="str">
        <f>IF(P298="","",ABS(P298-Q298))</f>
        <v/>
      </c>
      <c r="S298" s="158" t="str">
        <f>IF(R298="","",RANK(R298,R297:R301))</f>
        <v/>
      </c>
      <c r="T298" s="159" t="str">
        <f t="shared" ref="T298:T301" si="172">IF(R298="","",IF(S298=1,"",L298))</f>
        <v/>
      </c>
      <c r="U298" s="54" t="str">
        <f>IF(B297="","",AVERAGE(T297:T301))</f>
        <v/>
      </c>
      <c r="V298" s="54" t="str">
        <f>IF(T298="","",ABS(T298-U298))</f>
        <v/>
      </c>
      <c r="W298" s="160" t="str">
        <f>IF(V298="","",RANK(V298,V297:V301))</f>
        <v/>
      </c>
      <c r="X298" s="161" t="str">
        <f t="shared" ref="X298:X301" si="173">IF(W298="","",IF(W298=1,"",T298))</f>
        <v/>
      </c>
      <c r="Y298" s="55" t="str">
        <f>IF(B297="","",AVERAGE(X297:X301))</f>
        <v/>
      </c>
      <c r="Z298" s="162" t="str">
        <f>IF(B297="","",IF(M297&lt;0.5,M298,"NV"))</f>
        <v/>
      </c>
      <c r="AA298" s="806"/>
      <c r="AB298" s="1506"/>
      <c r="AC298" s="806"/>
      <c r="AD298" s="806"/>
      <c r="AE298" s="847"/>
    </row>
    <row r="299" spans="1:31" x14ac:dyDescent="0.2">
      <c r="A299" s="868"/>
      <c r="B299" s="874"/>
      <c r="C299" s="862"/>
      <c r="D299" s="1415"/>
      <c r="E299" s="862"/>
      <c r="F299" s="862"/>
      <c r="G299" s="16" t="s">
        <v>8</v>
      </c>
      <c r="H299" s="98" t="str">
        <f>IF(I299&lt;&gt;"",H297,"")</f>
        <v/>
      </c>
      <c r="I299" s="210"/>
      <c r="J299" s="211"/>
      <c r="K299" s="231"/>
      <c r="L299" s="171" t="str">
        <f>IF(B297="","",IF(I297="TO","TO",IF(I299+J299+K299=0,"",(I299*60+J299+K299/100)+H299)))</f>
        <v/>
      </c>
      <c r="M299" s="52"/>
      <c r="N299" s="52" t="str">
        <f>IF(L299="","",ABS(L299-M298))</f>
        <v/>
      </c>
      <c r="O299" s="156" t="str">
        <f>IF(N299="","",RANK(N299,N297:N301))</f>
        <v/>
      </c>
      <c r="P299" s="157" t="str">
        <f t="shared" si="171"/>
        <v/>
      </c>
      <c r="Q299" s="53"/>
      <c r="R299" s="53" t="str">
        <f>IF(P299="","",ABS(P299-Q298))</f>
        <v/>
      </c>
      <c r="S299" s="158" t="str">
        <f>IF(R299="","",RANK(R299,R297:R301))</f>
        <v/>
      </c>
      <c r="T299" s="159" t="str">
        <f t="shared" si="172"/>
        <v/>
      </c>
      <c r="U299" s="54"/>
      <c r="V299" s="54" t="str">
        <f>IF(T299="","",ABS(T299-U298))</f>
        <v/>
      </c>
      <c r="W299" s="160" t="str">
        <f>IF(V299="","",RANK(V299,V297:V301))</f>
        <v/>
      </c>
      <c r="X299" s="161" t="str">
        <f t="shared" si="173"/>
        <v/>
      </c>
      <c r="Y299" s="55"/>
      <c r="Z299" s="162" t="str">
        <f>IF(B297="","",IF(M297&lt;0.5,M298,IF(Q297&lt;0.5,Q298,"NV")))</f>
        <v/>
      </c>
      <c r="AA299" s="806"/>
      <c r="AB299" s="1506"/>
      <c r="AC299" s="806"/>
      <c r="AD299" s="806"/>
      <c r="AE299" s="847"/>
    </row>
    <row r="300" spans="1:31" x14ac:dyDescent="0.2">
      <c r="A300" s="868"/>
      <c r="B300" s="874"/>
      <c r="C300" s="862"/>
      <c r="D300" s="1415"/>
      <c r="E300" s="862"/>
      <c r="F300" s="862"/>
      <c r="G300" s="16" t="s">
        <v>5</v>
      </c>
      <c r="H300" s="98" t="str">
        <f>IF(I300&lt;&gt;"",H297,"")</f>
        <v/>
      </c>
      <c r="I300" s="210"/>
      <c r="J300" s="211"/>
      <c r="K300" s="231"/>
      <c r="L300" s="171" t="str">
        <f>IF(B297="","",IF(I297="TO","TO",IF(I300+J300+K300=0,"",(I300*60+J300+K300/100)+H300)))</f>
        <v/>
      </c>
      <c r="M300" s="52"/>
      <c r="N300" s="52" t="str">
        <f>IF(L300="","",ABS(L300-M298))</f>
        <v/>
      </c>
      <c r="O300" s="156" t="str">
        <f>IF(N300="","",RANK(N300,N297:N301))</f>
        <v/>
      </c>
      <c r="P300" s="157" t="str">
        <f t="shared" si="171"/>
        <v/>
      </c>
      <c r="Q300" s="53"/>
      <c r="R300" s="53" t="str">
        <f>IF(P300="","",ABS(P300-Q298))</f>
        <v/>
      </c>
      <c r="S300" s="158" t="str">
        <f>IF(R300="","",RANK(R300,R297:R301))</f>
        <v/>
      </c>
      <c r="T300" s="159" t="str">
        <f t="shared" si="172"/>
        <v/>
      </c>
      <c r="U300" s="54"/>
      <c r="V300" s="54" t="str">
        <f>IF(T300="","",ABS(T300-U298))</f>
        <v/>
      </c>
      <c r="W300" s="160" t="str">
        <f>IF(V300="","",RANK(V300,V297:V301))</f>
        <v/>
      </c>
      <c r="X300" s="161" t="str">
        <f t="shared" si="173"/>
        <v/>
      </c>
      <c r="Y300" s="55"/>
      <c r="Z300" s="162" t="str">
        <f>IF(B297="","",IF(Q297=0,M298,IF(Q297&lt;0.5,Q298,IF(U297&lt;0.5,U298,"NV"))))</f>
        <v/>
      </c>
      <c r="AA300" s="806"/>
      <c r="AB300" s="1506"/>
      <c r="AC300" s="806"/>
      <c r="AD300" s="806"/>
      <c r="AE300" s="847"/>
    </row>
    <row r="301" spans="1:31" ht="16" thickBot="1" x14ac:dyDescent="0.25">
      <c r="A301" s="1539"/>
      <c r="B301" s="1541"/>
      <c r="C301" s="863"/>
      <c r="D301" s="1416"/>
      <c r="E301" s="863"/>
      <c r="F301" s="863"/>
      <c r="G301" s="46" t="s">
        <v>6</v>
      </c>
      <c r="H301" s="172" t="str">
        <f>IF(I301&lt;&gt;"",H297,"")</f>
        <v/>
      </c>
      <c r="I301" s="245"/>
      <c r="J301" s="246"/>
      <c r="K301" s="247"/>
      <c r="L301" s="194" t="str">
        <f>IF(B297="","",IF(I297="TO","TO",IF(I301+J301+K301=0,"",(I301*60+J301+K301/100)+H301)))</f>
        <v/>
      </c>
      <c r="M301" s="56"/>
      <c r="N301" s="56" t="str">
        <f>IF(L301="","",ABS(L301-M298))</f>
        <v/>
      </c>
      <c r="O301" s="164" t="str">
        <f>IF(N301="","",RANK(N301,N297:N301))</f>
        <v/>
      </c>
      <c r="P301" s="165" t="str">
        <f t="shared" si="171"/>
        <v/>
      </c>
      <c r="Q301" s="57"/>
      <c r="R301" s="57" t="str">
        <f>IF(P301="","",ABS(P301-Q298))</f>
        <v/>
      </c>
      <c r="S301" s="166" t="str">
        <f>IF(R301="","",RANK(R301,R297:R301))</f>
        <v/>
      </c>
      <c r="T301" s="167" t="str">
        <f t="shared" si="172"/>
        <v/>
      </c>
      <c r="U301" s="58"/>
      <c r="V301" s="58" t="str">
        <f>IF(T301="","",ABS(T301-U298))</f>
        <v/>
      </c>
      <c r="W301" s="168" t="str">
        <f>IF(V301="","",RANK(V301,V297:V301))</f>
        <v/>
      </c>
      <c r="X301" s="169" t="str">
        <f t="shared" si="173"/>
        <v/>
      </c>
      <c r="Y301" s="59"/>
      <c r="Z301" s="170" t="str">
        <f>IF(B297="","",IF(U297&lt;0.5,TRIMMEAN(L297:L301,0.4),IF(Y297&lt;0.5,Y298,"NV")))</f>
        <v/>
      </c>
      <c r="AA301" s="807"/>
      <c r="AB301" s="1507"/>
      <c r="AC301" s="807"/>
      <c r="AD301" s="807"/>
      <c r="AE301" s="847"/>
    </row>
    <row r="302" spans="1:31" x14ac:dyDescent="0.2">
      <c r="A302" s="1241" t="str">
        <f>IF('Names And Totals'!A67="","",'Names And Totals'!A67)</f>
        <v/>
      </c>
      <c r="B302" s="1537" t="str">
        <f>IF('Names And Totals'!B67="","",'Names And Totals'!B67)</f>
        <v/>
      </c>
      <c r="C302" s="883" t="str">
        <f>IF('Names And Totals'!B67="","",'Names And Totals'!E67)</f>
        <v/>
      </c>
      <c r="D302" s="1431" t="str">
        <f>IF(B302="","",IF(AB302="DQ","DQ",IF(AB302="TO","TO",IF(AB302="NV","NV",IF(AB302="","",RANK(AB302,$AB$12:$AB$507,0))))))</f>
        <v/>
      </c>
      <c r="E302" s="883" t="str">
        <f>IF(AC302="","",IF(AE302="DQ","DQ",IF(AC302="TO","TO",IF(Z302="","",RANK(AC302,$AC$12:$AC$507,0)))))</f>
        <v/>
      </c>
      <c r="F302" s="883" t="str">
        <f>IF(AD302="","",IF(AE302="DQ","DQ",IF(AD302="TO","TO",IF(Z302="","",RANK(AD302,$AD$12:$AD$507,0)))))</f>
        <v/>
      </c>
      <c r="G302" s="18" t="s">
        <v>7</v>
      </c>
      <c r="H302" s="249"/>
      <c r="I302" s="235"/>
      <c r="J302" s="241"/>
      <c r="K302" s="236"/>
      <c r="L302" s="150" t="str">
        <f>IF(B302="","",IF(I302="TO","TO",IF(I302+J302+K302=0,"",(I302*60+J302+K302/100)+H302)))</f>
        <v/>
      </c>
      <c r="M302" s="60" t="str">
        <f>IF(B302="","",MAX(L302:L306)-MIN(L302:L306))</f>
        <v/>
      </c>
      <c r="N302" s="60" t="str">
        <f>IF(L302="","",ABS(L302-M303))</f>
        <v/>
      </c>
      <c r="O302" s="151" t="str">
        <f>IF(N302="","",RANK(N302,N302:N306))</f>
        <v/>
      </c>
      <c r="P302" s="60" t="str">
        <f>IF(L302="","",IF(O302=1,"",L302))</f>
        <v/>
      </c>
      <c r="Q302" s="62" t="str">
        <f>IF(B302="","",MAX(P302:P306)-MIN(P302:P306))</f>
        <v/>
      </c>
      <c r="R302" s="62" t="str">
        <f>IF(P302="","",ABS(P302-Q303))</f>
        <v/>
      </c>
      <c r="S302" s="152" t="str">
        <f>IF(R302="","",RANK(R302,R302:R306))</f>
        <v/>
      </c>
      <c r="T302" s="62" t="str">
        <f>IF(R302="","",IF(S302=1,"",L302))</f>
        <v/>
      </c>
      <c r="U302" s="63" t="str">
        <f>IF(B302="","",MAX(T302:T306)-MIN(T302:T306))</f>
        <v/>
      </c>
      <c r="V302" s="63" t="str">
        <f>IF(T302="","",ABS(T302-U303))</f>
        <v/>
      </c>
      <c r="W302" s="153" t="str">
        <f>IF(V302="","",RANK(V302,V302:V306))</f>
        <v/>
      </c>
      <c r="X302" s="63" t="str">
        <f>IF(W302="","",IF(W302=1,"",T302))</f>
        <v/>
      </c>
      <c r="Y302" s="64" t="str">
        <f>IF(B302="","",MAX(X302:X306)-MIN(X302:X306))</f>
        <v/>
      </c>
      <c r="Z302" s="154" t="str">
        <f>IF(B302="","",L302)</f>
        <v/>
      </c>
      <c r="AA302" s="802" t="str">
        <f>IF(B302="","",IF(AE302="DQ","DQ",IF(L302="TO","TO",IF(L302="","",IF(L303="",Z302,IF(L304="",Z303,IF(L305="",Z304,IF(L306="",Z305,Z306))))))))</f>
        <v/>
      </c>
      <c r="AB302" s="1499" t="str">
        <f>IF(B302="","",IF(AE302="DQ","DQ",IF(AA302="TO","TO",IF(AA302="","",IF(AA302="NV","NV",IF((20-(AA302-$AB$3))&gt;0,(20-(AA302-$AB$3)),0))))))</f>
        <v/>
      </c>
      <c r="AC302" s="802" t="str">
        <f>IF(B302="","",IF(AB302="","",IF(C302="Female","",AB302)))</f>
        <v/>
      </c>
      <c r="AD302" s="802" t="str">
        <f>IF(B302="","",IF(AB302="","",IF(C302="Male","",AB302)))</f>
        <v/>
      </c>
      <c r="AE302" s="1018"/>
    </row>
    <row r="303" spans="1:31" x14ac:dyDescent="0.2">
      <c r="A303" s="871"/>
      <c r="B303" s="865"/>
      <c r="C303" s="884"/>
      <c r="D303" s="859"/>
      <c r="E303" s="884"/>
      <c r="F303" s="884"/>
      <c r="G303" s="13" t="s">
        <v>4</v>
      </c>
      <c r="H303" s="99" t="str">
        <f>IF(I303&lt;&gt;"",H302,"")</f>
        <v/>
      </c>
      <c r="I303" s="208"/>
      <c r="J303" s="209"/>
      <c r="K303" s="227"/>
      <c r="L303" s="155" t="str">
        <f>IF(B302="","",IF(I302="TO","TO",IF(I303+J303+K303=0,"",(I303*60+J303+K303/100)+H303)))</f>
        <v/>
      </c>
      <c r="M303" s="52" t="str">
        <f>IF(B302="","",AVERAGE(L302:L306))</f>
        <v/>
      </c>
      <c r="N303" s="52" t="str">
        <f>IF(L303="","",ABS(L303-M303))</f>
        <v/>
      </c>
      <c r="O303" s="156" t="str">
        <f>IF(N303="","",RANK(N303,N302:N306))</f>
        <v/>
      </c>
      <c r="P303" s="157" t="str">
        <f t="shared" ref="P303:P306" si="174">IF(L303="","",IF(O303=1,"",L303))</f>
        <v/>
      </c>
      <c r="Q303" s="53" t="str">
        <f>IF(B302="","",AVERAGE(P302:P306))</f>
        <v/>
      </c>
      <c r="R303" s="53" t="str">
        <f>IF(P303="","",ABS(P303-Q303))</f>
        <v/>
      </c>
      <c r="S303" s="158" t="str">
        <f>IF(R303="","",RANK(R303,R302:R306))</f>
        <v/>
      </c>
      <c r="T303" s="159" t="str">
        <f t="shared" ref="T303:T306" si="175">IF(R303="","",IF(S303=1,"",L303))</f>
        <v/>
      </c>
      <c r="U303" s="54" t="str">
        <f>IF(B302="","",AVERAGE(T302:T306))</f>
        <v/>
      </c>
      <c r="V303" s="54" t="str">
        <f>IF(T303="","",ABS(T303-U303))</f>
        <v/>
      </c>
      <c r="W303" s="160" t="str">
        <f>IF(V303="","",RANK(V303,V302:V306))</f>
        <v/>
      </c>
      <c r="X303" s="161" t="str">
        <f t="shared" ref="X303:X306" si="176">IF(W303="","",IF(W303=1,"",T303))</f>
        <v/>
      </c>
      <c r="Y303" s="55" t="str">
        <f>IF(B302="","",AVERAGE(X302:X306))</f>
        <v/>
      </c>
      <c r="Z303" s="162" t="str">
        <f>IF(B302="","",IF(M302&lt;0.5,M303,"NV"))</f>
        <v/>
      </c>
      <c r="AA303" s="803"/>
      <c r="AB303" s="1500"/>
      <c r="AC303" s="803"/>
      <c r="AD303" s="803"/>
      <c r="AE303" s="1019"/>
    </row>
    <row r="304" spans="1:31" x14ac:dyDescent="0.2">
      <c r="A304" s="871"/>
      <c r="B304" s="865"/>
      <c r="C304" s="884"/>
      <c r="D304" s="859"/>
      <c r="E304" s="884"/>
      <c r="F304" s="884"/>
      <c r="G304" s="13" t="s">
        <v>8</v>
      </c>
      <c r="H304" s="99" t="str">
        <f>IF(I304&lt;&gt;"",H302,"")</f>
        <v/>
      </c>
      <c r="I304" s="208"/>
      <c r="J304" s="209"/>
      <c r="K304" s="227"/>
      <c r="L304" s="155" t="str">
        <f>IF(B302="","",IF(I302="TO","TO",IF(I304+J304+K304=0,"",(I304*60+J304+K304/100)+H304)))</f>
        <v/>
      </c>
      <c r="M304" s="52"/>
      <c r="N304" s="52" t="str">
        <f>IF(L304="","",ABS(L304-M303))</f>
        <v/>
      </c>
      <c r="O304" s="156" t="str">
        <f>IF(N304="","",RANK(N304,N302:N306))</f>
        <v/>
      </c>
      <c r="P304" s="157" t="str">
        <f t="shared" si="174"/>
        <v/>
      </c>
      <c r="Q304" s="53"/>
      <c r="R304" s="53" t="str">
        <f>IF(P304="","",ABS(P304-Q303))</f>
        <v/>
      </c>
      <c r="S304" s="158" t="str">
        <f>IF(R304="","",RANK(R304,R302:R306))</f>
        <v/>
      </c>
      <c r="T304" s="159" t="str">
        <f t="shared" si="175"/>
        <v/>
      </c>
      <c r="U304" s="54"/>
      <c r="V304" s="54" t="str">
        <f>IF(T304="","",ABS(T304-U303))</f>
        <v/>
      </c>
      <c r="W304" s="160" t="str">
        <f>IF(V304="","",RANK(V304,V302:V306))</f>
        <v/>
      </c>
      <c r="X304" s="161" t="str">
        <f t="shared" si="176"/>
        <v/>
      </c>
      <c r="Y304" s="55"/>
      <c r="Z304" s="162" t="str">
        <f>IF(B302="","",IF(M302&lt;0.5,M303,IF(Q302&lt;0.5,Q303,"NV")))</f>
        <v/>
      </c>
      <c r="AA304" s="803"/>
      <c r="AB304" s="1500"/>
      <c r="AC304" s="803"/>
      <c r="AD304" s="803"/>
      <c r="AE304" s="1019"/>
    </row>
    <row r="305" spans="1:31" x14ac:dyDescent="0.2">
      <c r="A305" s="871"/>
      <c r="B305" s="865"/>
      <c r="C305" s="884"/>
      <c r="D305" s="859"/>
      <c r="E305" s="884"/>
      <c r="F305" s="884"/>
      <c r="G305" s="13" t="s">
        <v>5</v>
      </c>
      <c r="H305" s="99" t="str">
        <f>IF(I305&lt;&gt;"",H302,"")</f>
        <v/>
      </c>
      <c r="I305" s="208"/>
      <c r="J305" s="209"/>
      <c r="K305" s="227"/>
      <c r="L305" s="155" t="str">
        <f>IF(B302="","",IF(I302="TO","TO",IF(I305+J305+K305=0,"",(I305*60+J305+K305/100)+H305)))</f>
        <v/>
      </c>
      <c r="M305" s="52"/>
      <c r="N305" s="52" t="str">
        <f>IF(L305="","",ABS(L305-M303))</f>
        <v/>
      </c>
      <c r="O305" s="156" t="str">
        <f>IF(N305="","",RANK(N305,N302:N306))</f>
        <v/>
      </c>
      <c r="P305" s="157" t="str">
        <f t="shared" si="174"/>
        <v/>
      </c>
      <c r="Q305" s="53"/>
      <c r="R305" s="53" t="str">
        <f>IF(P305="","",ABS(P305-Q303))</f>
        <v/>
      </c>
      <c r="S305" s="158" t="str">
        <f>IF(R305="","",RANK(R305,R302:R306))</f>
        <v/>
      </c>
      <c r="T305" s="159" t="str">
        <f t="shared" si="175"/>
        <v/>
      </c>
      <c r="U305" s="54"/>
      <c r="V305" s="54" t="str">
        <f>IF(T305="","",ABS(T305-U303))</f>
        <v/>
      </c>
      <c r="W305" s="160" t="str">
        <f>IF(V305="","",RANK(V305,V302:V306))</f>
        <v/>
      </c>
      <c r="X305" s="161" t="str">
        <f t="shared" si="176"/>
        <v/>
      </c>
      <c r="Y305" s="55"/>
      <c r="Z305" s="162" t="str">
        <f>IF(B302="","",IF(Q302=0,M303,IF(Q302&lt;0.5,Q303,IF(U302&lt;0.5,U303,"NV"))))</f>
        <v/>
      </c>
      <c r="AA305" s="803"/>
      <c r="AB305" s="1500"/>
      <c r="AC305" s="803"/>
      <c r="AD305" s="803"/>
      <c r="AE305" s="1019"/>
    </row>
    <row r="306" spans="1:31" ht="16" thickBot="1" x14ac:dyDescent="0.25">
      <c r="A306" s="879"/>
      <c r="B306" s="901"/>
      <c r="C306" s="885"/>
      <c r="D306" s="1419"/>
      <c r="E306" s="885"/>
      <c r="F306" s="885"/>
      <c r="G306" s="19" t="s">
        <v>6</v>
      </c>
      <c r="H306" s="100" t="str">
        <f>IF(I306&lt;&gt;"",H302,"")</f>
        <v/>
      </c>
      <c r="I306" s="212"/>
      <c r="J306" s="213"/>
      <c r="K306" s="242"/>
      <c r="L306" s="163" t="str">
        <f>IF(B302="","",IF(I302="TO","TO",IF(I306+J306+K306=0,"",(I306*60+J306+K306/100)+H306)))</f>
        <v/>
      </c>
      <c r="M306" s="56"/>
      <c r="N306" s="56" t="str">
        <f>IF(L306="","",ABS(L306-M303))</f>
        <v/>
      </c>
      <c r="O306" s="164" t="str">
        <f>IF(N306="","",RANK(N306,N302:N306))</f>
        <v/>
      </c>
      <c r="P306" s="165" t="str">
        <f t="shared" si="174"/>
        <v/>
      </c>
      <c r="Q306" s="57"/>
      <c r="R306" s="57" t="str">
        <f>IF(P306="","",ABS(P306-Q303))</f>
        <v/>
      </c>
      <c r="S306" s="166" t="str">
        <f>IF(R306="","",RANK(R306,R302:R306))</f>
        <v/>
      </c>
      <c r="T306" s="167" t="str">
        <f t="shared" si="175"/>
        <v/>
      </c>
      <c r="U306" s="58"/>
      <c r="V306" s="58" t="str">
        <f>IF(T306="","",ABS(T306-U303))</f>
        <v/>
      </c>
      <c r="W306" s="168" t="str">
        <f>IF(V306="","",RANK(V306,V302:V306))</f>
        <v/>
      </c>
      <c r="X306" s="169" t="str">
        <f t="shared" si="176"/>
        <v/>
      </c>
      <c r="Y306" s="59"/>
      <c r="Z306" s="170" t="str">
        <f>IF(B302="","",IF(U302&lt;0.5,TRIMMEAN(L302:L306,0.4),IF(Y302&lt;0.5,Y303,"NV")))</f>
        <v/>
      </c>
      <c r="AA306" s="804"/>
      <c r="AB306" s="1501"/>
      <c r="AC306" s="804"/>
      <c r="AD306" s="804"/>
      <c r="AE306" s="1020"/>
    </row>
    <row r="307" spans="1:31" x14ac:dyDescent="0.2">
      <c r="A307" s="1538" t="str">
        <f>IF('Names And Totals'!A68="","",'Names And Totals'!A68)</f>
        <v/>
      </c>
      <c r="B307" s="1540" t="str">
        <f>IF('Names And Totals'!B68="","",'Names And Totals'!B68)</f>
        <v/>
      </c>
      <c r="C307" s="861" t="str">
        <f>IF('Names And Totals'!B68="","",'Names And Totals'!E68)</f>
        <v/>
      </c>
      <c r="D307" s="1414" t="str">
        <f>IF(B307="","",IF(AB307="DQ","DQ",IF(AB307="TO","TO",IF(AB307="NV","NV",IF(AB307="","",RANK(AB307,$AB$12:$AB$507,0))))))</f>
        <v/>
      </c>
      <c r="E307" s="861" t="str">
        <f>IF(AC307="","",IF(AE307="DQ","DQ",IF(AC307="TO","TO",IF(Z307="","",RANK(AC307,$AC$12:$AC$507,0)))))</f>
        <v/>
      </c>
      <c r="F307" s="861" t="str">
        <f>IF(AD307="","",IF(AE307="DQ","DQ",IF(AD307="TO","TO",IF(Z307="","",RANK(AD307,$AD$12:$AD$507,0)))))</f>
        <v/>
      </c>
      <c r="G307" s="15" t="s">
        <v>7</v>
      </c>
      <c r="H307" s="295"/>
      <c r="I307" s="228"/>
      <c r="J307" s="229"/>
      <c r="K307" s="230"/>
      <c r="L307" s="193" t="str">
        <f>IF(B307="","",IF(I307="TO","TO",IF(I307+J307+K307=0,"",(I307*60+J307+K307/100)+H307)))</f>
        <v/>
      </c>
      <c r="M307" s="60" t="str">
        <f>IF(B307="","",MAX(L307:L311)-MIN(L307:L311))</f>
        <v/>
      </c>
      <c r="N307" s="60" t="str">
        <f>IF(L307="","",ABS(L307-M308))</f>
        <v/>
      </c>
      <c r="O307" s="151" t="str">
        <f>IF(N307="","",RANK(N307,N307:N311))</f>
        <v/>
      </c>
      <c r="P307" s="60" t="str">
        <f>IF(L307="","",IF(O307=1,"",L307))</f>
        <v/>
      </c>
      <c r="Q307" s="62" t="str">
        <f>IF(B307="","",MAX(P307:P311)-MIN(P307:P311))</f>
        <v/>
      </c>
      <c r="R307" s="62" t="str">
        <f>IF(P307="","",ABS(P307-Q308))</f>
        <v/>
      </c>
      <c r="S307" s="152" t="str">
        <f>IF(R307="","",RANK(R307,R307:R311))</f>
        <v/>
      </c>
      <c r="T307" s="62" t="str">
        <f>IF(R307="","",IF(S307=1,"",L307))</f>
        <v/>
      </c>
      <c r="U307" s="63" t="str">
        <f>IF(B307="","",MAX(T307:T311)-MIN(T307:T311))</f>
        <v/>
      </c>
      <c r="V307" s="63" t="str">
        <f>IF(T307="","",ABS(T307-U308))</f>
        <v/>
      </c>
      <c r="W307" s="153" t="str">
        <f>IF(V307="","",RANK(V307,V307:V311))</f>
        <v/>
      </c>
      <c r="X307" s="63" t="str">
        <f>IF(W307="","",IF(W307=1,"",T307))</f>
        <v/>
      </c>
      <c r="Y307" s="64" t="str">
        <f>IF(B307="","",MAX(X307:X311)-MIN(X307:X311))</f>
        <v/>
      </c>
      <c r="Z307" s="154" t="str">
        <f>IF(B307="","",L307)</f>
        <v/>
      </c>
      <c r="AA307" s="805" t="str">
        <f>IF(B307="","",IF(AE307="DQ","DQ",IF(L307="TO","TO",IF(L307="","",IF(L308="",Z307,IF(L309="",Z308,IF(L310="",Z309,IF(L311="",Z310,Z311))))))))</f>
        <v/>
      </c>
      <c r="AB307" s="1505" t="str">
        <f>IF(B307="","",IF(AE307="DQ","DQ",IF(AA307="TO","TO",IF(AA307="","",IF(AA307="NV","NV",IF((20-(AA307-$AB$3))&gt;0,(20-(AA307-$AB$3)),0))))))</f>
        <v/>
      </c>
      <c r="AC307" s="805" t="str">
        <f>IF(B307="","",IF(AB307="","",IF(C307="Female","",AB307)))</f>
        <v/>
      </c>
      <c r="AD307" s="805" t="str">
        <f>IF(B307="","",IF(AB307="","",IF(C307="Male","",AB307)))</f>
        <v/>
      </c>
      <c r="AE307" s="846"/>
    </row>
    <row r="308" spans="1:31" x14ac:dyDescent="0.2">
      <c r="A308" s="868"/>
      <c r="B308" s="874"/>
      <c r="C308" s="862"/>
      <c r="D308" s="1415"/>
      <c r="E308" s="862"/>
      <c r="F308" s="862"/>
      <c r="G308" s="16" t="s">
        <v>4</v>
      </c>
      <c r="H308" s="98" t="str">
        <f>IF(I308&lt;&gt;"",$H$27,"")</f>
        <v/>
      </c>
      <c r="I308" s="210"/>
      <c r="J308" s="211"/>
      <c r="K308" s="231"/>
      <c r="L308" s="171" t="str">
        <f>IF(B307="","",IF(I307="TO","TO",IF(I308+J308+K308=0,"",(I308*60+J308+K308/100)+H308)))</f>
        <v/>
      </c>
      <c r="M308" s="52" t="str">
        <f>IF(B307="","",AVERAGE(L307:L311))</f>
        <v/>
      </c>
      <c r="N308" s="52" t="str">
        <f>IF(L308="","",ABS(L308-M308))</f>
        <v/>
      </c>
      <c r="O308" s="156" t="str">
        <f>IF(N308="","",RANK(N308,N307:N311))</f>
        <v/>
      </c>
      <c r="P308" s="157" t="str">
        <f t="shared" ref="P308:P311" si="177">IF(L308="","",IF(O308=1,"",L308))</f>
        <v/>
      </c>
      <c r="Q308" s="53" t="str">
        <f>IF(B307="","",AVERAGE(P307:P311))</f>
        <v/>
      </c>
      <c r="R308" s="53" t="str">
        <f>IF(P308="","",ABS(P308-Q308))</f>
        <v/>
      </c>
      <c r="S308" s="158" t="str">
        <f>IF(R308="","",RANK(R308,R307:R311))</f>
        <v/>
      </c>
      <c r="T308" s="159" t="str">
        <f t="shared" ref="T308:T311" si="178">IF(R308="","",IF(S308=1,"",L308))</f>
        <v/>
      </c>
      <c r="U308" s="54" t="str">
        <f>IF(B307="","",AVERAGE(T307:T311))</f>
        <v/>
      </c>
      <c r="V308" s="54" t="str">
        <f>IF(T308="","",ABS(T308-U308))</f>
        <v/>
      </c>
      <c r="W308" s="160" t="str">
        <f>IF(V308="","",RANK(V308,V307:V311))</f>
        <v/>
      </c>
      <c r="X308" s="161" t="str">
        <f t="shared" ref="X308:X311" si="179">IF(W308="","",IF(W308=1,"",T308))</f>
        <v/>
      </c>
      <c r="Y308" s="55" t="str">
        <f>IF(B307="","",AVERAGE(X307:X311))</f>
        <v/>
      </c>
      <c r="Z308" s="162" t="str">
        <f>IF(B307="","",IF(M307&lt;0.5,M308,"NV"))</f>
        <v/>
      </c>
      <c r="AA308" s="806"/>
      <c r="AB308" s="1506"/>
      <c r="AC308" s="806"/>
      <c r="AD308" s="806"/>
      <c r="AE308" s="847"/>
    </row>
    <row r="309" spans="1:31" x14ac:dyDescent="0.2">
      <c r="A309" s="868"/>
      <c r="B309" s="874"/>
      <c r="C309" s="862"/>
      <c r="D309" s="1415"/>
      <c r="E309" s="862"/>
      <c r="F309" s="862"/>
      <c r="G309" s="16" t="s">
        <v>8</v>
      </c>
      <c r="H309" s="98" t="str">
        <f>IF(I309&lt;&gt;"",$H$27,"")</f>
        <v/>
      </c>
      <c r="I309" s="210"/>
      <c r="J309" s="211"/>
      <c r="K309" s="231"/>
      <c r="L309" s="171" t="str">
        <f>IF(B307="","",IF(I307="TO","TO",IF(I309+J309+K309=0,"",(I309*60+J309+K309/100)+H309)))</f>
        <v/>
      </c>
      <c r="M309" s="52"/>
      <c r="N309" s="52" t="str">
        <f>IF(L309="","",ABS(L309-M308))</f>
        <v/>
      </c>
      <c r="O309" s="156" t="str">
        <f>IF(N309="","",RANK(N309,N307:N311))</f>
        <v/>
      </c>
      <c r="P309" s="157" t="str">
        <f t="shared" si="177"/>
        <v/>
      </c>
      <c r="Q309" s="53"/>
      <c r="R309" s="53" t="str">
        <f>IF(P309="","",ABS(P309-Q308))</f>
        <v/>
      </c>
      <c r="S309" s="158" t="str">
        <f>IF(R309="","",RANK(R309,R307:R311))</f>
        <v/>
      </c>
      <c r="T309" s="159" t="str">
        <f t="shared" si="178"/>
        <v/>
      </c>
      <c r="U309" s="54"/>
      <c r="V309" s="54" t="str">
        <f>IF(T309="","",ABS(T309-U308))</f>
        <v/>
      </c>
      <c r="W309" s="160" t="str">
        <f>IF(V309="","",RANK(V309,V307:V311))</f>
        <v/>
      </c>
      <c r="X309" s="161" t="str">
        <f t="shared" si="179"/>
        <v/>
      </c>
      <c r="Y309" s="55"/>
      <c r="Z309" s="162" t="str">
        <f>IF(B307="","",IF(M307&lt;0.5,M308,IF(Q307&lt;0.5,Q308,"NV")))</f>
        <v/>
      </c>
      <c r="AA309" s="806"/>
      <c r="AB309" s="1506"/>
      <c r="AC309" s="806"/>
      <c r="AD309" s="806"/>
      <c r="AE309" s="847"/>
    </row>
    <row r="310" spans="1:31" x14ac:dyDescent="0.2">
      <c r="A310" s="868"/>
      <c r="B310" s="874"/>
      <c r="C310" s="862"/>
      <c r="D310" s="1415"/>
      <c r="E310" s="862"/>
      <c r="F310" s="862"/>
      <c r="G310" s="16" t="s">
        <v>5</v>
      </c>
      <c r="H310" s="98" t="str">
        <f>IF(I310&lt;&gt;"",$H$27,"")</f>
        <v/>
      </c>
      <c r="I310" s="210"/>
      <c r="J310" s="211"/>
      <c r="K310" s="231"/>
      <c r="L310" s="171" t="str">
        <f>IF(B307="","",IF(I307="TO","TO",IF(I310+J310+K310=0,"",(I310*60+J310+K310/100)+H310)))</f>
        <v/>
      </c>
      <c r="M310" s="52"/>
      <c r="N310" s="52" t="str">
        <f>IF(L310="","",ABS(L310-M308))</f>
        <v/>
      </c>
      <c r="O310" s="156" t="str">
        <f>IF(N310="","",RANK(N310,N307:N311))</f>
        <v/>
      </c>
      <c r="P310" s="157" t="str">
        <f t="shared" si="177"/>
        <v/>
      </c>
      <c r="Q310" s="53"/>
      <c r="R310" s="53" t="str">
        <f>IF(P310="","",ABS(P310-Q308))</f>
        <v/>
      </c>
      <c r="S310" s="158" t="str">
        <f>IF(R310="","",RANK(R310,R307:R311))</f>
        <v/>
      </c>
      <c r="T310" s="159" t="str">
        <f t="shared" si="178"/>
        <v/>
      </c>
      <c r="U310" s="54"/>
      <c r="V310" s="54" t="str">
        <f>IF(T310="","",ABS(T310-U308))</f>
        <v/>
      </c>
      <c r="W310" s="160" t="str">
        <f>IF(V310="","",RANK(V310,V307:V311))</f>
        <v/>
      </c>
      <c r="X310" s="161" t="str">
        <f t="shared" si="179"/>
        <v/>
      </c>
      <c r="Y310" s="55"/>
      <c r="Z310" s="162" t="str">
        <f>IF(B307="","",IF(Q307=0,M308,IF(Q307&lt;0.5,Q308,IF(U307&lt;0.5,U308,"NV"))))</f>
        <v/>
      </c>
      <c r="AA310" s="806"/>
      <c r="AB310" s="1506"/>
      <c r="AC310" s="806"/>
      <c r="AD310" s="806"/>
      <c r="AE310" s="847"/>
    </row>
    <row r="311" spans="1:31" ht="16" thickBot="1" x14ac:dyDescent="0.25">
      <c r="A311" s="1539"/>
      <c r="B311" s="1541"/>
      <c r="C311" s="863"/>
      <c r="D311" s="1416"/>
      <c r="E311" s="863"/>
      <c r="F311" s="863"/>
      <c r="G311" s="17" t="s">
        <v>6</v>
      </c>
      <c r="H311" s="265" t="str">
        <f>IF(I311&lt;&gt;"",$H$27,"")</f>
        <v/>
      </c>
      <c r="I311" s="251"/>
      <c r="J311" s="239"/>
      <c r="K311" s="250"/>
      <c r="L311" s="194" t="str">
        <f>IF(B307="","",IF(I307="TO","TO",IF(I311+J311+K311=0,"",(I311*60+J311+K311/100)+H311)))</f>
        <v/>
      </c>
      <c r="M311" s="56"/>
      <c r="N311" s="56" t="str">
        <f>IF(L311="","",ABS(L311-M308))</f>
        <v/>
      </c>
      <c r="O311" s="164" t="str">
        <f>IF(N311="","",RANK(N311,N307:N311))</f>
        <v/>
      </c>
      <c r="P311" s="165" t="str">
        <f t="shared" si="177"/>
        <v/>
      </c>
      <c r="Q311" s="57"/>
      <c r="R311" s="57" t="str">
        <f>IF(P311="","",ABS(P311-Q308))</f>
        <v/>
      </c>
      <c r="S311" s="166" t="str">
        <f>IF(R311="","",RANK(R311,R307:R311))</f>
        <v/>
      </c>
      <c r="T311" s="167" t="str">
        <f t="shared" si="178"/>
        <v/>
      </c>
      <c r="U311" s="58"/>
      <c r="V311" s="58" t="str">
        <f>IF(T311="","",ABS(T311-U308))</f>
        <v/>
      </c>
      <c r="W311" s="168" t="str">
        <f>IF(V311="","",RANK(V311,V307:V311))</f>
        <v/>
      </c>
      <c r="X311" s="169" t="str">
        <f t="shared" si="179"/>
        <v/>
      </c>
      <c r="Y311" s="59"/>
      <c r="Z311" s="170" t="str">
        <f>IF(B307="","",IF(U307&lt;0.5,TRIMMEAN(L307:L311,0.4),IF(Y307&lt;0.5,Y308,"NV")))</f>
        <v/>
      </c>
      <c r="AA311" s="807"/>
      <c r="AB311" s="1507"/>
      <c r="AC311" s="807"/>
      <c r="AD311" s="807"/>
      <c r="AE311" s="848"/>
    </row>
    <row r="312" spans="1:31" x14ac:dyDescent="0.2">
      <c r="A312" s="1241" t="str">
        <f>IF('Names And Totals'!A69="","",'Names And Totals'!A69)</f>
        <v/>
      </c>
      <c r="B312" s="1537" t="str">
        <f>IF('Names And Totals'!B69="","",'Names And Totals'!B69)</f>
        <v/>
      </c>
      <c r="C312" s="883" t="str">
        <f>IF('Names And Totals'!B69="","",'Names And Totals'!E69)</f>
        <v/>
      </c>
      <c r="D312" s="858" t="str">
        <f>IF(B312="","",IF(AB312="DQ","DQ",IF(AB312="TO","TO",IF(AB312="NV","NV",IF(AB312="","",RANK(AB312,$AB$12:$AB$507,0))))))</f>
        <v/>
      </c>
      <c r="E312" s="883" t="str">
        <f>IF(AC312="","",IF(AE312="DQ","DQ",IF(AC312="TO","TO",IF(Z312="","",RANK(AC312,$AC$12:$AC$507,0)))))</f>
        <v/>
      </c>
      <c r="F312" s="884" t="str">
        <f>IF(AD312="","",IF(AE312="DQ","DQ",IF(AD312="TO","TO",IF(Z312="","",RANK(AD312,$AD$12:$AD$507,0)))))</f>
        <v/>
      </c>
      <c r="G312" s="375" t="s">
        <v>7</v>
      </c>
      <c r="H312" s="380"/>
      <c r="I312" s="232"/>
      <c r="J312" s="233"/>
      <c r="K312" s="234"/>
      <c r="L312" s="268" t="str">
        <f>IF(B312="","",IF(I312="TO","TO",IF(I312+J312+K312=0,"",(I312*60+J312+K312/100)+H312)))</f>
        <v/>
      </c>
      <c r="M312" s="157" t="str">
        <f>IF(B312="","",MAX(L312:L316)-MIN(L312:L316))</f>
        <v/>
      </c>
      <c r="N312" s="157" t="str">
        <f>IF(L312="","",ABS(L312-M313))</f>
        <v/>
      </c>
      <c r="O312" s="275" t="str">
        <f>IF(N312="","",RANK(N312,N312:N316))</f>
        <v/>
      </c>
      <c r="P312" s="157" t="str">
        <f>IF(L312="","",IF(O312=1,"",L312))</f>
        <v/>
      </c>
      <c r="Q312" s="159" t="str">
        <f>IF(B312="","",MAX(P312:P316)-MIN(P312:P316))</f>
        <v/>
      </c>
      <c r="R312" s="159" t="str">
        <f>IF(P312="","",ABS(P312-Q313))</f>
        <v/>
      </c>
      <c r="S312" s="276" t="str">
        <f>IF(R312="","",RANK(R312,R312:R316))</f>
        <v/>
      </c>
      <c r="T312" s="159" t="str">
        <f>IF(R312="","",IF(S312=1,"",L312))</f>
        <v/>
      </c>
      <c r="U312" s="161" t="str">
        <f>IF(B312="","",MAX(T312:T316)-MIN(T312:T316))</f>
        <v/>
      </c>
      <c r="V312" s="161" t="str">
        <f>IF(T312="","",ABS(T312-U313))</f>
        <v/>
      </c>
      <c r="W312" s="277" t="str">
        <f>IF(V312="","",RANK(V312,V312:V316))</f>
        <v/>
      </c>
      <c r="X312" s="161" t="str">
        <f>IF(W312="","",IF(W312=1,"",T312))</f>
        <v/>
      </c>
      <c r="Y312" s="278" t="str">
        <f>IF(B312="","",MAX(X312:X316)-MIN(X312:X316))</f>
        <v/>
      </c>
      <c r="Z312" s="381" t="str">
        <f>IF(B312="","",L312)</f>
        <v/>
      </c>
      <c r="AA312" s="803" t="str">
        <f>IF(B312="","",IF(AE312="DQ","DQ",IF(L312="TO","TO",IF(L312="","",IF(L313="",Z312,IF(L314="",Z313,IF(L315="",Z314,IF(L316="",Z315,Z316))))))))</f>
        <v/>
      </c>
      <c r="AB312" s="1536" t="str">
        <f>IF(B312="","",IF(AE312="DQ","DQ",IF(AA312="TO","TO",IF(AA312="","",IF(AA312="NV","NV",IF((20-(AA312-$AB$3))&gt;0,(20-(AA312-$AB$3)),0))))))</f>
        <v/>
      </c>
      <c r="AC312" s="803" t="str">
        <f>IF(B312="","",IF(AB312="","",IF(C312="Female","",AB312)))</f>
        <v/>
      </c>
      <c r="AD312" s="803" t="str">
        <f>IF(B312="","",IF(AB312="","",IF(C312="Male","",AB312)))</f>
        <v/>
      </c>
      <c r="AE312" s="1019"/>
    </row>
    <row r="313" spans="1:31" x14ac:dyDescent="0.2">
      <c r="A313" s="871"/>
      <c r="B313" s="865"/>
      <c r="C313" s="884"/>
      <c r="D313" s="859"/>
      <c r="E313" s="884"/>
      <c r="F313" s="884"/>
      <c r="G313" s="13" t="s">
        <v>4</v>
      </c>
      <c r="H313" s="99" t="str">
        <f>IF(I313&lt;&gt;"",H312,"")</f>
        <v/>
      </c>
      <c r="I313" s="208"/>
      <c r="J313" s="209"/>
      <c r="K313" s="227"/>
      <c r="L313" s="155" t="str">
        <f>IF(B312="","",IF(I312="TO","TO",IF(I313+J313+K313=0,"",(I313*60+J313+K313/100)+H313)))</f>
        <v/>
      </c>
      <c r="M313" s="52" t="str">
        <f>IF(B312="","",AVERAGE(L312:L316))</f>
        <v/>
      </c>
      <c r="N313" s="52" t="str">
        <f>IF(L313="","",ABS(L313-M313))</f>
        <v/>
      </c>
      <c r="O313" s="156" t="str">
        <f>IF(N313="","",RANK(N313,N312:N316))</f>
        <v/>
      </c>
      <c r="P313" s="157" t="str">
        <f t="shared" ref="P313:P316" si="180">IF(L313="","",IF(O313=1,"",L313))</f>
        <v/>
      </c>
      <c r="Q313" s="53" t="str">
        <f>IF(B312="","",AVERAGE(P312:P316))</f>
        <v/>
      </c>
      <c r="R313" s="53" t="str">
        <f>IF(P313="","",ABS(P313-Q313))</f>
        <v/>
      </c>
      <c r="S313" s="158" t="str">
        <f>IF(R313="","",RANK(R313,R312:R316))</f>
        <v/>
      </c>
      <c r="T313" s="159" t="str">
        <f t="shared" ref="T313:T316" si="181">IF(R313="","",IF(S313=1,"",L313))</f>
        <v/>
      </c>
      <c r="U313" s="54" t="str">
        <f>IF(B312="","",AVERAGE(T312:T316))</f>
        <v/>
      </c>
      <c r="V313" s="54" t="str">
        <f>IF(T313="","",ABS(T313-U313))</f>
        <v/>
      </c>
      <c r="W313" s="160" t="str">
        <f>IF(V313="","",RANK(V313,V312:V316))</f>
        <v/>
      </c>
      <c r="X313" s="161" t="str">
        <f t="shared" ref="X313:X316" si="182">IF(W313="","",IF(W313=1,"",T313))</f>
        <v/>
      </c>
      <c r="Y313" s="55" t="str">
        <f>IF(B312="","",AVERAGE(X312:X316))</f>
        <v/>
      </c>
      <c r="Z313" s="162" t="str">
        <f>IF(B312="","",IF(M312&lt;0.5,M313,"NV"))</f>
        <v/>
      </c>
      <c r="AA313" s="803"/>
      <c r="AB313" s="1500"/>
      <c r="AC313" s="803"/>
      <c r="AD313" s="803"/>
      <c r="AE313" s="1019"/>
    </row>
    <row r="314" spans="1:31" x14ac:dyDescent="0.2">
      <c r="A314" s="871"/>
      <c r="B314" s="865"/>
      <c r="C314" s="884"/>
      <c r="D314" s="859"/>
      <c r="E314" s="884"/>
      <c r="F314" s="884"/>
      <c r="G314" s="13" t="s">
        <v>8</v>
      </c>
      <c r="H314" s="99" t="str">
        <f>IF(I314&lt;&gt;"",H312,"")</f>
        <v/>
      </c>
      <c r="I314" s="208"/>
      <c r="J314" s="209"/>
      <c r="K314" s="227"/>
      <c r="L314" s="155" t="str">
        <f>IF(B312="","",IF(I312="TO","TO",IF(I314+J314+K314=0,"",(I314*60+J314+K314/100)+H314)))</f>
        <v/>
      </c>
      <c r="M314" s="52"/>
      <c r="N314" s="52" t="str">
        <f>IF(L314="","",ABS(L314-M313))</f>
        <v/>
      </c>
      <c r="O314" s="156" t="str">
        <f>IF(N314="","",RANK(N314,N312:N316))</f>
        <v/>
      </c>
      <c r="P314" s="157" t="str">
        <f t="shared" si="180"/>
        <v/>
      </c>
      <c r="Q314" s="53"/>
      <c r="R314" s="53" t="str">
        <f>IF(P314="","",ABS(P314-Q313))</f>
        <v/>
      </c>
      <c r="S314" s="158" t="str">
        <f>IF(R314="","",RANK(R314,R312:R316))</f>
        <v/>
      </c>
      <c r="T314" s="159" t="str">
        <f t="shared" si="181"/>
        <v/>
      </c>
      <c r="U314" s="54"/>
      <c r="V314" s="54" t="str">
        <f>IF(T314="","",ABS(T314-U313))</f>
        <v/>
      </c>
      <c r="W314" s="160" t="str">
        <f>IF(V314="","",RANK(V314,V312:V316))</f>
        <v/>
      </c>
      <c r="X314" s="161" t="str">
        <f t="shared" si="182"/>
        <v/>
      </c>
      <c r="Y314" s="55"/>
      <c r="Z314" s="162" t="str">
        <f>IF(B312="","",IF(M312&lt;0.5,M313,IF(Q312&lt;0.5,Q313,"NV")))</f>
        <v/>
      </c>
      <c r="AA314" s="803"/>
      <c r="AB314" s="1500"/>
      <c r="AC314" s="803"/>
      <c r="AD314" s="803"/>
      <c r="AE314" s="1019"/>
    </row>
    <row r="315" spans="1:31" x14ac:dyDescent="0.2">
      <c r="A315" s="871"/>
      <c r="B315" s="865"/>
      <c r="C315" s="884"/>
      <c r="D315" s="859"/>
      <c r="E315" s="884"/>
      <c r="F315" s="884"/>
      <c r="G315" s="13" t="s">
        <v>5</v>
      </c>
      <c r="H315" s="99" t="str">
        <f>IF(I315&lt;&gt;"",H312,"")</f>
        <v/>
      </c>
      <c r="I315" s="208"/>
      <c r="J315" s="209"/>
      <c r="K315" s="227"/>
      <c r="L315" s="155" t="str">
        <f>IF(B312="","",IF(I312="TO","TO",IF(I315+J315+K315=0,"",(I315*60+J315+K315/100)+H315)))</f>
        <v/>
      </c>
      <c r="M315" s="52"/>
      <c r="N315" s="52" t="str">
        <f>IF(L315="","",ABS(L315-M313))</f>
        <v/>
      </c>
      <c r="O315" s="156" t="str">
        <f>IF(N315="","",RANK(N315,N312:N316))</f>
        <v/>
      </c>
      <c r="P315" s="157" t="str">
        <f t="shared" si="180"/>
        <v/>
      </c>
      <c r="Q315" s="53"/>
      <c r="R315" s="53" t="str">
        <f>IF(P315="","",ABS(P315-Q313))</f>
        <v/>
      </c>
      <c r="S315" s="158" t="str">
        <f>IF(R315="","",RANK(R315,R312:R316))</f>
        <v/>
      </c>
      <c r="T315" s="159" t="str">
        <f t="shared" si="181"/>
        <v/>
      </c>
      <c r="U315" s="54"/>
      <c r="V315" s="54" t="str">
        <f>IF(T315="","",ABS(T315-U313))</f>
        <v/>
      </c>
      <c r="W315" s="160" t="str">
        <f>IF(V315="","",RANK(V315,V312:V316))</f>
        <v/>
      </c>
      <c r="X315" s="161" t="str">
        <f t="shared" si="182"/>
        <v/>
      </c>
      <c r="Y315" s="55"/>
      <c r="Z315" s="162" t="str">
        <f>IF(B312="","",IF(Q312=0,M313,IF(Q312&lt;0.5,Q313,IF(U312&lt;0.5,U313,"NV"))))</f>
        <v/>
      </c>
      <c r="AA315" s="803"/>
      <c r="AB315" s="1500"/>
      <c r="AC315" s="803"/>
      <c r="AD315" s="803"/>
      <c r="AE315" s="1019"/>
    </row>
    <row r="316" spans="1:31" ht="16" thickBot="1" x14ac:dyDescent="0.25">
      <c r="A316" s="879"/>
      <c r="B316" s="901"/>
      <c r="C316" s="885"/>
      <c r="D316" s="1419"/>
      <c r="E316" s="885"/>
      <c r="F316" s="885"/>
      <c r="G316" s="19" t="s">
        <v>6</v>
      </c>
      <c r="H316" s="100" t="str">
        <f>IF(I316&lt;&gt;"",H312,"")</f>
        <v/>
      </c>
      <c r="I316" s="212"/>
      <c r="J316" s="213"/>
      <c r="K316" s="242"/>
      <c r="L316" s="163" t="str">
        <f>IF(B312="","",IF(I312="TO","TO",IF(I316+J316+K316=0,"",(I316*60+J316+K316/100)+H316)))</f>
        <v/>
      </c>
      <c r="M316" s="56"/>
      <c r="N316" s="56" t="str">
        <f>IF(L316="","",ABS(L316-M313))</f>
        <v/>
      </c>
      <c r="O316" s="164" t="str">
        <f>IF(N316="","",RANK(N316,N312:N316))</f>
        <v/>
      </c>
      <c r="P316" s="165" t="str">
        <f t="shared" si="180"/>
        <v/>
      </c>
      <c r="Q316" s="57"/>
      <c r="R316" s="57" t="str">
        <f>IF(P316="","",ABS(P316-Q313))</f>
        <v/>
      </c>
      <c r="S316" s="166" t="str">
        <f>IF(R316="","",RANK(R316,R312:R316))</f>
        <v/>
      </c>
      <c r="T316" s="167" t="str">
        <f t="shared" si="181"/>
        <v/>
      </c>
      <c r="U316" s="58"/>
      <c r="V316" s="58" t="str">
        <f>IF(T316="","",ABS(T316-U313))</f>
        <v/>
      </c>
      <c r="W316" s="168" t="str">
        <f>IF(V316="","",RANK(V316,V312:V316))</f>
        <v/>
      </c>
      <c r="X316" s="169" t="str">
        <f t="shared" si="182"/>
        <v/>
      </c>
      <c r="Y316" s="59"/>
      <c r="Z316" s="170" t="str">
        <f>IF(B312="","",IF(U312&lt;0.5,TRIMMEAN(L312:L316,0.4),IF(Y312&lt;0.5,Y313,"NV")))</f>
        <v/>
      </c>
      <c r="AA316" s="804"/>
      <c r="AB316" s="1501"/>
      <c r="AC316" s="804"/>
      <c r="AD316" s="804"/>
      <c r="AE316" s="1020"/>
    </row>
    <row r="317" spans="1:31" x14ac:dyDescent="0.2">
      <c r="A317" s="1538" t="str">
        <f>IF('Names And Totals'!A70="","",'Names And Totals'!A70)</f>
        <v/>
      </c>
      <c r="B317" s="1540" t="str">
        <f>IF('Names And Totals'!B70="","",'Names And Totals'!B70)</f>
        <v/>
      </c>
      <c r="C317" s="861" t="str">
        <f>IF('Names And Totals'!B70="","",'Names And Totals'!E70)</f>
        <v/>
      </c>
      <c r="D317" s="1414" t="str">
        <f>IF(B317="","",IF(AB317="DQ","DQ",IF(AB317="TO","TO",IF(AB317="NV","NV",IF(AB317="","",RANK(AB317,$AB$12:$AB$507,0))))))</f>
        <v/>
      </c>
      <c r="E317" s="861" t="str">
        <f>IF(AC317="","",IF(AE317="DQ","DQ",IF(AC317="TO","TO",IF(Z317="","",RANK(AC317,$AC$12:$AC$507,0)))))</f>
        <v/>
      </c>
      <c r="F317" s="861" t="str">
        <f>IF(AD317="","",IF(AE317="DQ","DQ",IF(AD317="TO","TO",IF(Z317="","",RANK(AD317,$AD$12:$AD$507,0)))))</f>
        <v/>
      </c>
      <c r="G317" s="47" t="s">
        <v>7</v>
      </c>
      <c r="H317" s="248"/>
      <c r="I317" s="243"/>
      <c r="J317" s="240"/>
      <c r="K317" s="244"/>
      <c r="L317" s="193" t="str">
        <f>IF(B317="","",IF(I317="TO","TO",IF(I317+J317+K317=0,"",(I317*60+J317+K317/100)+H317)))</f>
        <v/>
      </c>
      <c r="M317" s="60" t="str">
        <f>IF(B317="","",MAX(L317:L321)-MIN(L317:L321))</f>
        <v/>
      </c>
      <c r="N317" s="60" t="str">
        <f>IF(L317="","",ABS(L317-M318))</f>
        <v/>
      </c>
      <c r="O317" s="151" t="str">
        <f>IF(N317="","",RANK(N317,N317:N321))</f>
        <v/>
      </c>
      <c r="P317" s="60" t="str">
        <f>IF(L317="","",IF(O317=1,"",L317))</f>
        <v/>
      </c>
      <c r="Q317" s="62" t="str">
        <f>IF(B317="","",MAX(P317:P321)-MIN(P317:P321))</f>
        <v/>
      </c>
      <c r="R317" s="62" t="str">
        <f>IF(P317="","",ABS(P317-Q318))</f>
        <v/>
      </c>
      <c r="S317" s="152" t="str">
        <f>IF(R317="","",RANK(R317,R317:R321))</f>
        <v/>
      </c>
      <c r="T317" s="62" t="str">
        <f>IF(R317="","",IF(S317=1,"",L317))</f>
        <v/>
      </c>
      <c r="U317" s="63" t="str">
        <f>IF(B317="","",MAX(T317:T321)-MIN(T317:T321))</f>
        <v/>
      </c>
      <c r="V317" s="63" t="str">
        <f>IF(T317="","",ABS(T317-U318))</f>
        <v/>
      </c>
      <c r="W317" s="153" t="str">
        <f>IF(V317="","",RANK(V317,V317:V321))</f>
        <v/>
      </c>
      <c r="X317" s="63" t="str">
        <f>IF(W317="","",IF(W317=1,"",T317))</f>
        <v/>
      </c>
      <c r="Y317" s="64" t="str">
        <f>IF(B317="","",MAX(X317:X321)-MIN(X317:X321))</f>
        <v/>
      </c>
      <c r="Z317" s="154" t="str">
        <f>IF(B317="","",L317)</f>
        <v/>
      </c>
      <c r="AA317" s="805" t="str">
        <f>IF(B317="","",IF(AE317="DQ","DQ",IF(L317="TO","TO",IF(L317="","",IF(L318="",Z317,IF(L319="",Z318,IF(L320="",Z319,IF(L321="",Z320,Z321))))))))</f>
        <v/>
      </c>
      <c r="AB317" s="1505" t="str">
        <f>IF(B317="","",IF(AE317="DQ","DQ",IF(AA317="TO","TO",IF(AA317="","",IF(AA317="NV","NV",IF((20-(AA317-$AB$3))&gt;0,(20-(AA317-$AB$3)),0))))))</f>
        <v/>
      </c>
      <c r="AC317" s="805" t="str">
        <f>IF(B317="","",IF(AB317="","",IF(C317="Female","",AB317)))</f>
        <v/>
      </c>
      <c r="AD317" s="805" t="str">
        <f>IF(B317="","",IF(AB317="","",IF(C317="Male","",AB317)))</f>
        <v/>
      </c>
      <c r="AE317" s="847"/>
    </row>
    <row r="318" spans="1:31" x14ac:dyDescent="0.2">
      <c r="A318" s="868"/>
      <c r="B318" s="874"/>
      <c r="C318" s="862"/>
      <c r="D318" s="1415"/>
      <c r="E318" s="862"/>
      <c r="F318" s="862"/>
      <c r="G318" s="16" t="s">
        <v>4</v>
      </c>
      <c r="H318" s="98" t="str">
        <f>IF(I318&lt;&gt;"",H317,"")</f>
        <v/>
      </c>
      <c r="I318" s="210"/>
      <c r="J318" s="211"/>
      <c r="K318" s="231"/>
      <c r="L318" s="171" t="str">
        <f>IF(B317="","",IF(I317="TO","TO",IF(I318+J318+K318=0,"",(I318*60+J318+K318/100)+H318)))</f>
        <v/>
      </c>
      <c r="M318" s="52" t="str">
        <f>IF(B317="","",AVERAGE(L317:L321))</f>
        <v/>
      </c>
      <c r="N318" s="52" t="str">
        <f>IF(L318="","",ABS(L318-M318))</f>
        <v/>
      </c>
      <c r="O318" s="156" t="str">
        <f>IF(N318="","",RANK(N318,N317:N321))</f>
        <v/>
      </c>
      <c r="P318" s="157" t="str">
        <f t="shared" ref="P318:P321" si="183">IF(L318="","",IF(O318=1,"",L318))</f>
        <v/>
      </c>
      <c r="Q318" s="53" t="str">
        <f>IF(B317="","",AVERAGE(P317:P321))</f>
        <v/>
      </c>
      <c r="R318" s="53" t="str">
        <f>IF(P318="","",ABS(P318-Q318))</f>
        <v/>
      </c>
      <c r="S318" s="158" t="str">
        <f>IF(R318="","",RANK(R318,R317:R321))</f>
        <v/>
      </c>
      <c r="T318" s="159" t="str">
        <f t="shared" ref="T318:T321" si="184">IF(R318="","",IF(S318=1,"",L318))</f>
        <v/>
      </c>
      <c r="U318" s="54" t="str">
        <f>IF(B317="","",AVERAGE(T317:T321))</f>
        <v/>
      </c>
      <c r="V318" s="54" t="str">
        <f>IF(T318="","",ABS(T318-U318))</f>
        <v/>
      </c>
      <c r="W318" s="160" t="str">
        <f>IF(V318="","",RANK(V318,V317:V321))</f>
        <v/>
      </c>
      <c r="X318" s="161" t="str">
        <f t="shared" ref="X318:X321" si="185">IF(W318="","",IF(W318=1,"",T318))</f>
        <v/>
      </c>
      <c r="Y318" s="55" t="str">
        <f>IF(B317="","",AVERAGE(X317:X321))</f>
        <v/>
      </c>
      <c r="Z318" s="162" t="str">
        <f>IF(B317="","",IF(M317&lt;0.5,M318,"NV"))</f>
        <v/>
      </c>
      <c r="AA318" s="806"/>
      <c r="AB318" s="1506"/>
      <c r="AC318" s="806"/>
      <c r="AD318" s="806"/>
      <c r="AE318" s="847"/>
    </row>
    <row r="319" spans="1:31" x14ac:dyDescent="0.2">
      <c r="A319" s="868"/>
      <c r="B319" s="874"/>
      <c r="C319" s="862"/>
      <c r="D319" s="1415"/>
      <c r="E319" s="862"/>
      <c r="F319" s="862"/>
      <c r="G319" s="16" t="s">
        <v>8</v>
      </c>
      <c r="H319" s="98" t="str">
        <f>IF(I319&lt;&gt;"",H317,"")</f>
        <v/>
      </c>
      <c r="I319" s="210"/>
      <c r="J319" s="211"/>
      <c r="K319" s="231"/>
      <c r="L319" s="171" t="str">
        <f>IF(B317="","",IF(I317="TO","TO",IF(I319+J319+K319=0,"",(I319*60+J319+K319/100)+H319)))</f>
        <v/>
      </c>
      <c r="M319" s="52"/>
      <c r="N319" s="52" t="str">
        <f>IF(L319="","",ABS(L319-M318))</f>
        <v/>
      </c>
      <c r="O319" s="156" t="str">
        <f>IF(N319="","",RANK(N319,N317:N321))</f>
        <v/>
      </c>
      <c r="P319" s="157" t="str">
        <f t="shared" si="183"/>
        <v/>
      </c>
      <c r="Q319" s="53"/>
      <c r="R319" s="53" t="str">
        <f>IF(P319="","",ABS(P319-Q318))</f>
        <v/>
      </c>
      <c r="S319" s="158" t="str">
        <f>IF(R319="","",RANK(R319,R317:R321))</f>
        <v/>
      </c>
      <c r="T319" s="159" t="str">
        <f t="shared" si="184"/>
        <v/>
      </c>
      <c r="U319" s="54"/>
      <c r="V319" s="54" t="str">
        <f>IF(T319="","",ABS(T319-U318))</f>
        <v/>
      </c>
      <c r="W319" s="160" t="str">
        <f>IF(V319="","",RANK(V319,V317:V321))</f>
        <v/>
      </c>
      <c r="X319" s="161" t="str">
        <f t="shared" si="185"/>
        <v/>
      </c>
      <c r="Y319" s="55"/>
      <c r="Z319" s="162" t="str">
        <f>IF(B317="","",IF(M317&lt;0.5,M318,IF(Q317&lt;0.5,Q318,"NV")))</f>
        <v/>
      </c>
      <c r="AA319" s="806"/>
      <c r="AB319" s="1506"/>
      <c r="AC319" s="806"/>
      <c r="AD319" s="806"/>
      <c r="AE319" s="847"/>
    </row>
    <row r="320" spans="1:31" x14ac:dyDescent="0.2">
      <c r="A320" s="868"/>
      <c r="B320" s="874"/>
      <c r="C320" s="862"/>
      <c r="D320" s="1415"/>
      <c r="E320" s="862"/>
      <c r="F320" s="862"/>
      <c r="G320" s="16" t="s">
        <v>5</v>
      </c>
      <c r="H320" s="98" t="str">
        <f>IF(I320&lt;&gt;"",H317,"")</f>
        <v/>
      </c>
      <c r="I320" s="210"/>
      <c r="J320" s="211"/>
      <c r="K320" s="231"/>
      <c r="L320" s="171" t="str">
        <f>IF(B317="","",IF(I317="TO","TO",IF(I320+J320+K320=0,"",(I320*60+J320+K320/100)+H320)))</f>
        <v/>
      </c>
      <c r="M320" s="52"/>
      <c r="N320" s="52" t="str">
        <f>IF(L320="","",ABS(L320-M318))</f>
        <v/>
      </c>
      <c r="O320" s="156" t="str">
        <f>IF(N320="","",RANK(N320,N317:N321))</f>
        <v/>
      </c>
      <c r="P320" s="157" t="str">
        <f t="shared" si="183"/>
        <v/>
      </c>
      <c r="Q320" s="53"/>
      <c r="R320" s="53" t="str">
        <f>IF(P320="","",ABS(P320-Q318))</f>
        <v/>
      </c>
      <c r="S320" s="158" t="str">
        <f>IF(R320="","",RANK(R320,R317:R321))</f>
        <v/>
      </c>
      <c r="T320" s="159" t="str">
        <f t="shared" si="184"/>
        <v/>
      </c>
      <c r="U320" s="54"/>
      <c r="V320" s="54" t="str">
        <f>IF(T320="","",ABS(T320-U318))</f>
        <v/>
      </c>
      <c r="W320" s="160" t="str">
        <f>IF(V320="","",RANK(V320,V317:V321))</f>
        <v/>
      </c>
      <c r="X320" s="161" t="str">
        <f t="shared" si="185"/>
        <v/>
      </c>
      <c r="Y320" s="55"/>
      <c r="Z320" s="162" t="str">
        <f>IF(B317="","",IF(Q317=0,M318,IF(Q317&lt;0.5,Q318,IF(U317&lt;0.5,U318,"NV"))))</f>
        <v/>
      </c>
      <c r="AA320" s="806"/>
      <c r="AB320" s="1506"/>
      <c r="AC320" s="806"/>
      <c r="AD320" s="806"/>
      <c r="AE320" s="847"/>
    </row>
    <row r="321" spans="1:31" ht="16" thickBot="1" x14ac:dyDescent="0.25">
      <c r="A321" s="1539"/>
      <c r="B321" s="1541"/>
      <c r="C321" s="863"/>
      <c r="D321" s="1416"/>
      <c r="E321" s="863"/>
      <c r="F321" s="863"/>
      <c r="G321" s="46" t="s">
        <v>6</v>
      </c>
      <c r="H321" s="172" t="str">
        <f>IF(I321&lt;&gt;"",H317,"")</f>
        <v/>
      </c>
      <c r="I321" s="245"/>
      <c r="J321" s="246"/>
      <c r="K321" s="247"/>
      <c r="L321" s="194" t="str">
        <f>IF(B317="","",IF(I317="TO","TO",IF(I321+J321+K321=0,"",(I321*60+J321+K321/100)+H321)))</f>
        <v/>
      </c>
      <c r="M321" s="56"/>
      <c r="N321" s="56" t="str">
        <f>IF(L321="","",ABS(L321-M318))</f>
        <v/>
      </c>
      <c r="O321" s="164" t="str">
        <f>IF(N321="","",RANK(N321,N317:N321))</f>
        <v/>
      </c>
      <c r="P321" s="165" t="str">
        <f t="shared" si="183"/>
        <v/>
      </c>
      <c r="Q321" s="57"/>
      <c r="R321" s="57" t="str">
        <f>IF(P321="","",ABS(P321-Q318))</f>
        <v/>
      </c>
      <c r="S321" s="166" t="str">
        <f>IF(R321="","",RANK(R321,R317:R321))</f>
        <v/>
      </c>
      <c r="T321" s="167" t="str">
        <f t="shared" si="184"/>
        <v/>
      </c>
      <c r="U321" s="58"/>
      <c r="V321" s="58" t="str">
        <f>IF(T321="","",ABS(T321-U318))</f>
        <v/>
      </c>
      <c r="W321" s="168" t="str">
        <f>IF(V321="","",RANK(V321,V317:V321))</f>
        <v/>
      </c>
      <c r="X321" s="169" t="str">
        <f t="shared" si="185"/>
        <v/>
      </c>
      <c r="Y321" s="59"/>
      <c r="Z321" s="170" t="str">
        <f>IF(B317="","",IF(U317&lt;0.5,TRIMMEAN(L317:L321,0.4),IF(Y317&lt;0.5,Y318,"NV")))</f>
        <v/>
      </c>
      <c r="AA321" s="807"/>
      <c r="AB321" s="1507"/>
      <c r="AC321" s="807"/>
      <c r="AD321" s="807"/>
      <c r="AE321" s="847"/>
    </row>
    <row r="322" spans="1:31" x14ac:dyDescent="0.2">
      <c r="A322" s="1241" t="str">
        <f>IF('Names And Totals'!A71="","",'Names And Totals'!A71)</f>
        <v/>
      </c>
      <c r="B322" s="1537" t="str">
        <f>IF('Names And Totals'!B71="","",'Names And Totals'!B71)</f>
        <v/>
      </c>
      <c r="C322" s="883" t="str">
        <f>IF('Names And Totals'!B71="","",'Names And Totals'!E71)</f>
        <v/>
      </c>
      <c r="D322" s="1431" t="str">
        <f>IF(B322="","",IF(AB322="DQ","DQ",IF(AB322="TO","TO",IF(AB322="NV","NV",IF(AB322="","",RANK(AB322,$AB$12:$AB$507,0))))))</f>
        <v/>
      </c>
      <c r="E322" s="883" t="str">
        <f>IF(AC322="","",IF(AE322="DQ","DQ",IF(AC322="TO","TO",IF(Z322="","",RANK(AC322,$AC$12:$AC$507,0)))))</f>
        <v/>
      </c>
      <c r="F322" s="883" t="str">
        <f>IF(AD322="","",IF(AE322="DQ","DQ",IF(AD322="TO","TO",IF(Z322="","",RANK(AD322,$AD$12:$AD$507,0)))))</f>
        <v/>
      </c>
      <c r="G322" s="18" t="s">
        <v>7</v>
      </c>
      <c r="H322" s="249"/>
      <c r="I322" s="235"/>
      <c r="J322" s="241"/>
      <c r="K322" s="236"/>
      <c r="L322" s="150" t="str">
        <f>IF(B322="","",IF(I322="TO","TO",IF(I322+J322+K322=0,"",(I322*60+J322+K322/100)+H322)))</f>
        <v/>
      </c>
      <c r="M322" s="60" t="str">
        <f>IF(B322="","",MAX(L322:L326)-MIN(L322:L326))</f>
        <v/>
      </c>
      <c r="N322" s="60" t="str">
        <f>IF(L322="","",ABS(L322-M323))</f>
        <v/>
      </c>
      <c r="O322" s="151" t="str">
        <f>IF(N322="","",RANK(N322,N322:N326))</f>
        <v/>
      </c>
      <c r="P322" s="60" t="str">
        <f>IF(L322="","",IF(O322=1,"",L322))</f>
        <v/>
      </c>
      <c r="Q322" s="62" t="str">
        <f>IF(B322="","",MAX(P322:P326)-MIN(P322:P326))</f>
        <v/>
      </c>
      <c r="R322" s="62" t="str">
        <f>IF(P322="","",ABS(P322-Q323))</f>
        <v/>
      </c>
      <c r="S322" s="152" t="str">
        <f>IF(R322="","",RANK(R322,R322:R326))</f>
        <v/>
      </c>
      <c r="T322" s="62" t="str">
        <f>IF(R322="","",IF(S322=1,"",L322))</f>
        <v/>
      </c>
      <c r="U322" s="63" t="str">
        <f>IF(B322="","",MAX(T322:T326)-MIN(T322:T326))</f>
        <v/>
      </c>
      <c r="V322" s="63" t="str">
        <f>IF(T322="","",ABS(T322-U323))</f>
        <v/>
      </c>
      <c r="W322" s="153" t="str">
        <f>IF(V322="","",RANK(V322,V322:V326))</f>
        <v/>
      </c>
      <c r="X322" s="63" t="str">
        <f>IF(W322="","",IF(W322=1,"",T322))</f>
        <v/>
      </c>
      <c r="Y322" s="64" t="str">
        <f>IF(B322="","",MAX(X322:X326)-MIN(X322:X326))</f>
        <v/>
      </c>
      <c r="Z322" s="154" t="str">
        <f>IF(B322="","",L322)</f>
        <v/>
      </c>
      <c r="AA322" s="802" t="str">
        <f>IF(B322="","",IF(AE322="DQ","DQ",IF(L322="TO","TO",IF(L322="","",IF(L323="",Z322,IF(L324="",Z323,IF(L325="",Z324,IF(L326="",Z325,Z326))))))))</f>
        <v/>
      </c>
      <c r="AB322" s="1499" t="str">
        <f>IF(B322="","",IF(AE322="DQ","DQ",IF(AA322="TO","TO",IF(AA322="","",IF(AA322="NV","NV",IF((20-(AA322-$AB$3))&gt;0,(20-(AA322-$AB$3)),0))))))</f>
        <v/>
      </c>
      <c r="AC322" s="802" t="str">
        <f>IF(B322="","",IF(AB322="","",IF(C322="Female","",AB322)))</f>
        <v/>
      </c>
      <c r="AD322" s="802" t="str">
        <f>IF(B322="","",IF(AB322="","",IF(C322="Male","",AB322)))</f>
        <v/>
      </c>
      <c r="AE322" s="1018"/>
    </row>
    <row r="323" spans="1:31" x14ac:dyDescent="0.2">
      <c r="A323" s="871"/>
      <c r="B323" s="865"/>
      <c r="C323" s="884"/>
      <c r="D323" s="859"/>
      <c r="E323" s="884"/>
      <c r="F323" s="884"/>
      <c r="G323" s="13" t="s">
        <v>4</v>
      </c>
      <c r="H323" s="99" t="str">
        <f>IF(I323&lt;&gt;"",H322,"")</f>
        <v/>
      </c>
      <c r="I323" s="208"/>
      <c r="J323" s="209"/>
      <c r="K323" s="227"/>
      <c r="L323" s="155" t="str">
        <f>IF(B322="","",IF(I322="TO","TO",IF(I323+J323+K323=0,"",(I323*60+J323+K323/100)+H323)))</f>
        <v/>
      </c>
      <c r="M323" s="52" t="str">
        <f>IF(B322="","",AVERAGE(L322:L326))</f>
        <v/>
      </c>
      <c r="N323" s="52" t="str">
        <f>IF(L323="","",ABS(L323-M323))</f>
        <v/>
      </c>
      <c r="O323" s="156" t="str">
        <f>IF(N323="","",RANK(N323,N322:N326))</f>
        <v/>
      </c>
      <c r="P323" s="157" t="str">
        <f t="shared" ref="P323:P326" si="186">IF(L323="","",IF(O323=1,"",L323))</f>
        <v/>
      </c>
      <c r="Q323" s="53" t="str">
        <f>IF(B322="","",AVERAGE(P322:P326))</f>
        <v/>
      </c>
      <c r="R323" s="53" t="str">
        <f>IF(P323="","",ABS(P323-Q323))</f>
        <v/>
      </c>
      <c r="S323" s="158" t="str">
        <f>IF(R323="","",RANK(R323,R322:R326))</f>
        <v/>
      </c>
      <c r="T323" s="159" t="str">
        <f t="shared" ref="T323:T326" si="187">IF(R323="","",IF(S323=1,"",L323))</f>
        <v/>
      </c>
      <c r="U323" s="54" t="str">
        <f>IF(B322="","",AVERAGE(T322:T326))</f>
        <v/>
      </c>
      <c r="V323" s="54" t="str">
        <f>IF(T323="","",ABS(T323-U323))</f>
        <v/>
      </c>
      <c r="W323" s="160" t="str">
        <f>IF(V323="","",RANK(V323,V322:V326))</f>
        <v/>
      </c>
      <c r="X323" s="161" t="str">
        <f t="shared" ref="X323:X326" si="188">IF(W323="","",IF(W323=1,"",T323))</f>
        <v/>
      </c>
      <c r="Y323" s="55" t="str">
        <f>IF(B322="","",AVERAGE(X322:X326))</f>
        <v/>
      </c>
      <c r="Z323" s="162" t="str">
        <f>IF(B322="","",IF(M322&lt;0.5,M323,"NV"))</f>
        <v/>
      </c>
      <c r="AA323" s="803"/>
      <c r="AB323" s="1500"/>
      <c r="AC323" s="803"/>
      <c r="AD323" s="803"/>
      <c r="AE323" s="1019"/>
    </row>
    <row r="324" spans="1:31" x14ac:dyDescent="0.2">
      <c r="A324" s="871"/>
      <c r="B324" s="865"/>
      <c r="C324" s="884"/>
      <c r="D324" s="859"/>
      <c r="E324" s="884"/>
      <c r="F324" s="884"/>
      <c r="G324" s="13" t="s">
        <v>8</v>
      </c>
      <c r="H324" s="99" t="str">
        <f>IF(I324&lt;&gt;"",H322,"")</f>
        <v/>
      </c>
      <c r="I324" s="208"/>
      <c r="J324" s="209"/>
      <c r="K324" s="227"/>
      <c r="L324" s="155" t="str">
        <f>IF(B322="","",IF(I322="TO","TO",IF(I324+J324+K324=0,"",(I324*60+J324+K324/100)+H324)))</f>
        <v/>
      </c>
      <c r="M324" s="52"/>
      <c r="N324" s="52" t="str">
        <f>IF(L324="","",ABS(L324-M323))</f>
        <v/>
      </c>
      <c r="O324" s="156" t="str">
        <f>IF(N324="","",RANK(N324,N322:N326))</f>
        <v/>
      </c>
      <c r="P324" s="157" t="str">
        <f t="shared" si="186"/>
        <v/>
      </c>
      <c r="Q324" s="53"/>
      <c r="R324" s="53" t="str">
        <f>IF(P324="","",ABS(P324-Q323))</f>
        <v/>
      </c>
      <c r="S324" s="158" t="str">
        <f>IF(R324="","",RANK(R324,R322:R326))</f>
        <v/>
      </c>
      <c r="T324" s="159" t="str">
        <f t="shared" si="187"/>
        <v/>
      </c>
      <c r="U324" s="54"/>
      <c r="V324" s="54" t="str">
        <f>IF(T324="","",ABS(T324-U323))</f>
        <v/>
      </c>
      <c r="W324" s="160" t="str">
        <f>IF(V324="","",RANK(V324,V322:V326))</f>
        <v/>
      </c>
      <c r="X324" s="161" t="str">
        <f t="shared" si="188"/>
        <v/>
      </c>
      <c r="Y324" s="55"/>
      <c r="Z324" s="162" t="str">
        <f>IF(B322="","",IF(M322&lt;0.5,M323,IF(Q322&lt;0.5,Q323,"NV")))</f>
        <v/>
      </c>
      <c r="AA324" s="803"/>
      <c r="AB324" s="1500"/>
      <c r="AC324" s="803"/>
      <c r="AD324" s="803"/>
      <c r="AE324" s="1019"/>
    </row>
    <row r="325" spans="1:31" x14ac:dyDescent="0.2">
      <c r="A325" s="871"/>
      <c r="B325" s="865"/>
      <c r="C325" s="884"/>
      <c r="D325" s="859"/>
      <c r="E325" s="884"/>
      <c r="F325" s="884"/>
      <c r="G325" s="13" t="s">
        <v>5</v>
      </c>
      <c r="H325" s="99" t="str">
        <f>IF(I325&lt;&gt;"",H322,"")</f>
        <v/>
      </c>
      <c r="I325" s="208"/>
      <c r="J325" s="209"/>
      <c r="K325" s="227"/>
      <c r="L325" s="155" t="str">
        <f>IF(B322="","",IF(I322="TO","TO",IF(I325+J325+K325=0,"",(I325*60+J325+K325/100)+H325)))</f>
        <v/>
      </c>
      <c r="M325" s="52"/>
      <c r="N325" s="52" t="str">
        <f>IF(L325="","",ABS(L325-M323))</f>
        <v/>
      </c>
      <c r="O325" s="156" t="str">
        <f>IF(N325="","",RANK(N325,N322:N326))</f>
        <v/>
      </c>
      <c r="P325" s="157" t="str">
        <f t="shared" si="186"/>
        <v/>
      </c>
      <c r="Q325" s="53"/>
      <c r="R325" s="53" t="str">
        <f>IF(P325="","",ABS(P325-Q323))</f>
        <v/>
      </c>
      <c r="S325" s="158" t="str">
        <f>IF(R325="","",RANK(R325,R322:R326))</f>
        <v/>
      </c>
      <c r="T325" s="159" t="str">
        <f t="shared" si="187"/>
        <v/>
      </c>
      <c r="U325" s="54"/>
      <c r="V325" s="54" t="str">
        <f>IF(T325="","",ABS(T325-U323))</f>
        <v/>
      </c>
      <c r="W325" s="160" t="str">
        <f>IF(V325="","",RANK(V325,V322:V326))</f>
        <v/>
      </c>
      <c r="X325" s="161" t="str">
        <f t="shared" si="188"/>
        <v/>
      </c>
      <c r="Y325" s="55"/>
      <c r="Z325" s="162" t="str">
        <f>IF(B322="","",IF(Q322=0,M323,IF(Q322&lt;0.5,Q323,IF(U322&lt;0.5,U323,"NV"))))</f>
        <v/>
      </c>
      <c r="AA325" s="803"/>
      <c r="AB325" s="1500"/>
      <c r="AC325" s="803"/>
      <c r="AD325" s="803"/>
      <c r="AE325" s="1019"/>
    </row>
    <row r="326" spans="1:31" ht="16" thickBot="1" x14ac:dyDescent="0.25">
      <c r="A326" s="879"/>
      <c r="B326" s="901"/>
      <c r="C326" s="885"/>
      <c r="D326" s="1419"/>
      <c r="E326" s="885"/>
      <c r="F326" s="885"/>
      <c r="G326" s="19" t="s">
        <v>6</v>
      </c>
      <c r="H326" s="100" t="str">
        <f>IF(I326&lt;&gt;"",H322,"")</f>
        <v/>
      </c>
      <c r="I326" s="212"/>
      <c r="J326" s="213"/>
      <c r="K326" s="242"/>
      <c r="L326" s="163" t="str">
        <f>IF(B322="","",IF(I322="TO","TO",IF(I326+J326+K326=0,"",(I326*60+J326+K326/100)+H326)))</f>
        <v/>
      </c>
      <c r="M326" s="56"/>
      <c r="N326" s="56" t="str">
        <f>IF(L326="","",ABS(L326-M323))</f>
        <v/>
      </c>
      <c r="O326" s="164" t="str">
        <f>IF(N326="","",RANK(N326,N322:N326))</f>
        <v/>
      </c>
      <c r="P326" s="165" t="str">
        <f t="shared" si="186"/>
        <v/>
      </c>
      <c r="Q326" s="57"/>
      <c r="R326" s="57" t="str">
        <f>IF(P326="","",ABS(P326-Q323))</f>
        <v/>
      </c>
      <c r="S326" s="166" t="str">
        <f>IF(R326="","",RANK(R326,R322:R326))</f>
        <v/>
      </c>
      <c r="T326" s="167" t="str">
        <f t="shared" si="187"/>
        <v/>
      </c>
      <c r="U326" s="58"/>
      <c r="V326" s="58" t="str">
        <f>IF(T326="","",ABS(T326-U323))</f>
        <v/>
      </c>
      <c r="W326" s="168" t="str">
        <f>IF(V326="","",RANK(V326,V322:V326))</f>
        <v/>
      </c>
      <c r="X326" s="169" t="str">
        <f t="shared" si="188"/>
        <v/>
      </c>
      <c r="Y326" s="59"/>
      <c r="Z326" s="170" t="str">
        <f>IF(B322="","",IF(U322&lt;0.5,TRIMMEAN(L322:L326,0.4),IF(Y322&lt;0.5,Y323,"NV")))</f>
        <v/>
      </c>
      <c r="AA326" s="804"/>
      <c r="AB326" s="1501"/>
      <c r="AC326" s="804"/>
      <c r="AD326" s="804"/>
      <c r="AE326" s="1020"/>
    </row>
    <row r="327" spans="1:31" x14ac:dyDescent="0.2">
      <c r="A327" s="1538" t="str">
        <f>IF('Names And Totals'!A72="","",'Names And Totals'!A72)</f>
        <v/>
      </c>
      <c r="B327" s="1540" t="str">
        <f>IF('Names And Totals'!B72="","",'Names And Totals'!B72)</f>
        <v/>
      </c>
      <c r="C327" s="861" t="str">
        <f>IF('Names And Totals'!B72="","",'Names And Totals'!E72)</f>
        <v/>
      </c>
      <c r="D327" s="1414" t="str">
        <f>IF(B327="","",IF(AB327="DQ","DQ",IF(AB327="TO","TO",IF(AB327="NV","NV",IF(AB327="","",RANK(AB327,$AB$12:$AB$507,0))))))</f>
        <v/>
      </c>
      <c r="E327" s="861" t="str">
        <f>IF(AC327="","",IF(AE327="DQ","DQ",IF(AC327="TO","TO",IF(Z327="","",RANK(AC327,$AC$12:$AC$507,0)))))</f>
        <v/>
      </c>
      <c r="F327" s="861" t="str">
        <f>IF(AD327="","",IF(AE327="DQ","DQ",IF(AD327="TO","TO",IF(Z327="","",RANK(AD327,$AD$12:$AD$507,0)))))</f>
        <v/>
      </c>
      <c r="G327" s="15" t="s">
        <v>7</v>
      </c>
      <c r="H327" s="295"/>
      <c r="I327" s="228"/>
      <c r="J327" s="229"/>
      <c r="K327" s="230"/>
      <c r="L327" s="193" t="str">
        <f>IF(B327="","",IF(I327="TO","TO",IF(I327+J327+K327=0,"",(I327*60+J327+K327/100)+H327)))</f>
        <v/>
      </c>
      <c r="M327" s="60" t="str">
        <f>IF(B327="","",MAX(L327:L331)-MIN(L327:L331))</f>
        <v/>
      </c>
      <c r="N327" s="60" t="str">
        <f>IF(L327="","",ABS(L327-M328))</f>
        <v/>
      </c>
      <c r="O327" s="151" t="str">
        <f>IF(N327="","",RANK(N327,N327:N331))</f>
        <v/>
      </c>
      <c r="P327" s="60" t="str">
        <f>IF(L327="","",IF(O327=1,"",L327))</f>
        <v/>
      </c>
      <c r="Q327" s="62" t="str">
        <f>IF(B327="","",MAX(P327:P331)-MIN(P327:P331))</f>
        <v/>
      </c>
      <c r="R327" s="62" t="str">
        <f>IF(P327="","",ABS(P327-Q328))</f>
        <v/>
      </c>
      <c r="S327" s="152" t="str">
        <f>IF(R327="","",RANK(R327,R327:R331))</f>
        <v/>
      </c>
      <c r="T327" s="62" t="str">
        <f>IF(R327="","",IF(S327=1,"",L327))</f>
        <v/>
      </c>
      <c r="U327" s="63" t="str">
        <f>IF(B327="","",MAX(T327:T331)-MIN(T327:T331))</f>
        <v/>
      </c>
      <c r="V327" s="63" t="str">
        <f>IF(T327="","",ABS(T327-U328))</f>
        <v/>
      </c>
      <c r="W327" s="153" t="str">
        <f>IF(V327="","",RANK(V327,V327:V331))</f>
        <v/>
      </c>
      <c r="X327" s="63" t="str">
        <f>IF(W327="","",IF(W327=1,"",T327))</f>
        <v/>
      </c>
      <c r="Y327" s="64" t="str">
        <f>IF(B327="","",MAX(X327:X331)-MIN(X327:X331))</f>
        <v/>
      </c>
      <c r="Z327" s="154" t="str">
        <f>IF(B327="","",L327)</f>
        <v/>
      </c>
      <c r="AA327" s="805" t="str">
        <f>IF(B327="","",IF(AE327="DQ","DQ",IF(L327="TO","TO",IF(L327="","",IF(L328="",Z327,IF(L329="",Z328,IF(L330="",Z329,IF(L331="",Z330,Z331))))))))</f>
        <v/>
      </c>
      <c r="AB327" s="1505" t="str">
        <f>IF(B327="","",IF(AE327="DQ","DQ",IF(AA327="TO","TO",IF(AA327="","",IF(AA327="NV","NV",IF((20-(AA327-$AB$3))&gt;0,(20-(AA327-$AB$3)),0))))))</f>
        <v/>
      </c>
      <c r="AC327" s="805" t="str">
        <f>IF(B327="","",IF(AB327="","",IF(C327="Female","",AB327)))</f>
        <v/>
      </c>
      <c r="AD327" s="805" t="str">
        <f>IF(B327="","",IF(AB327="","",IF(C327="Male","",AB327)))</f>
        <v/>
      </c>
      <c r="AE327" s="846"/>
    </row>
    <row r="328" spans="1:31" x14ac:dyDescent="0.2">
      <c r="A328" s="868"/>
      <c r="B328" s="874"/>
      <c r="C328" s="862"/>
      <c r="D328" s="1415"/>
      <c r="E328" s="862"/>
      <c r="F328" s="862"/>
      <c r="G328" s="16" t="s">
        <v>4</v>
      </c>
      <c r="H328" s="98" t="str">
        <f>IF(I328&lt;&gt;"",$H$27,"")</f>
        <v/>
      </c>
      <c r="I328" s="210"/>
      <c r="J328" s="211"/>
      <c r="K328" s="231"/>
      <c r="L328" s="171" t="str">
        <f>IF(B327="","",IF(I327="TO","TO",IF(I328+J328+K328=0,"",(I328*60+J328+K328/100)+H328)))</f>
        <v/>
      </c>
      <c r="M328" s="52" t="str">
        <f>IF(B327="","",AVERAGE(L327:L331))</f>
        <v/>
      </c>
      <c r="N328" s="52" t="str">
        <f>IF(L328="","",ABS(L328-M328))</f>
        <v/>
      </c>
      <c r="O328" s="156" t="str">
        <f>IF(N328="","",RANK(N328,N327:N331))</f>
        <v/>
      </c>
      <c r="P328" s="157" t="str">
        <f t="shared" ref="P328:P331" si="189">IF(L328="","",IF(O328=1,"",L328))</f>
        <v/>
      </c>
      <c r="Q328" s="53" t="str">
        <f>IF(B327="","",AVERAGE(P327:P331))</f>
        <v/>
      </c>
      <c r="R328" s="53" t="str">
        <f>IF(P328="","",ABS(P328-Q328))</f>
        <v/>
      </c>
      <c r="S328" s="158" t="str">
        <f>IF(R328="","",RANK(R328,R327:R331))</f>
        <v/>
      </c>
      <c r="T328" s="159" t="str">
        <f t="shared" ref="T328:T331" si="190">IF(R328="","",IF(S328=1,"",L328))</f>
        <v/>
      </c>
      <c r="U328" s="54" t="str">
        <f>IF(B327="","",AVERAGE(T327:T331))</f>
        <v/>
      </c>
      <c r="V328" s="54" t="str">
        <f>IF(T328="","",ABS(T328-U328))</f>
        <v/>
      </c>
      <c r="W328" s="160" t="str">
        <f>IF(V328="","",RANK(V328,V327:V331))</f>
        <v/>
      </c>
      <c r="X328" s="161" t="str">
        <f t="shared" ref="X328:X331" si="191">IF(W328="","",IF(W328=1,"",T328))</f>
        <v/>
      </c>
      <c r="Y328" s="55" t="str">
        <f>IF(B327="","",AVERAGE(X327:X331))</f>
        <v/>
      </c>
      <c r="Z328" s="162" t="str">
        <f>IF(B327="","",IF(M327&lt;0.5,M328,"NV"))</f>
        <v/>
      </c>
      <c r="AA328" s="806"/>
      <c r="AB328" s="1506"/>
      <c r="AC328" s="806"/>
      <c r="AD328" s="806"/>
      <c r="AE328" s="847"/>
    </row>
    <row r="329" spans="1:31" x14ac:dyDescent="0.2">
      <c r="A329" s="868"/>
      <c r="B329" s="874"/>
      <c r="C329" s="862"/>
      <c r="D329" s="1415"/>
      <c r="E329" s="862"/>
      <c r="F329" s="862"/>
      <c r="G329" s="16" t="s">
        <v>8</v>
      </c>
      <c r="H329" s="98" t="str">
        <f>IF(I329&lt;&gt;"",$H$27,"")</f>
        <v/>
      </c>
      <c r="I329" s="210"/>
      <c r="J329" s="211"/>
      <c r="K329" s="231"/>
      <c r="L329" s="171" t="str">
        <f>IF(B327="","",IF(I327="TO","TO",IF(I329+J329+K329=0,"",(I329*60+J329+K329/100)+H329)))</f>
        <v/>
      </c>
      <c r="M329" s="52"/>
      <c r="N329" s="52" t="str">
        <f>IF(L329="","",ABS(L329-M328))</f>
        <v/>
      </c>
      <c r="O329" s="156" t="str">
        <f>IF(N329="","",RANK(N329,N327:N331))</f>
        <v/>
      </c>
      <c r="P329" s="157" t="str">
        <f t="shared" si="189"/>
        <v/>
      </c>
      <c r="Q329" s="53"/>
      <c r="R329" s="53" t="str">
        <f>IF(P329="","",ABS(P329-Q328))</f>
        <v/>
      </c>
      <c r="S329" s="158" t="str">
        <f>IF(R329="","",RANK(R329,R327:R331))</f>
        <v/>
      </c>
      <c r="T329" s="159" t="str">
        <f t="shared" si="190"/>
        <v/>
      </c>
      <c r="U329" s="54"/>
      <c r="V329" s="54" t="str">
        <f>IF(T329="","",ABS(T329-U328))</f>
        <v/>
      </c>
      <c r="W329" s="160" t="str">
        <f>IF(V329="","",RANK(V329,V327:V331))</f>
        <v/>
      </c>
      <c r="X329" s="161" t="str">
        <f t="shared" si="191"/>
        <v/>
      </c>
      <c r="Y329" s="55"/>
      <c r="Z329" s="162" t="str">
        <f>IF(B327="","",IF(M327&lt;0.5,M328,IF(Q327&lt;0.5,Q328,"NV")))</f>
        <v/>
      </c>
      <c r="AA329" s="806"/>
      <c r="AB329" s="1506"/>
      <c r="AC329" s="806"/>
      <c r="AD329" s="806"/>
      <c r="AE329" s="847"/>
    </row>
    <row r="330" spans="1:31" x14ac:dyDescent="0.2">
      <c r="A330" s="868"/>
      <c r="B330" s="874"/>
      <c r="C330" s="862"/>
      <c r="D330" s="1415"/>
      <c r="E330" s="862"/>
      <c r="F330" s="862"/>
      <c r="G330" s="16" t="s">
        <v>5</v>
      </c>
      <c r="H330" s="98" t="str">
        <f>IF(I330&lt;&gt;"",$H$27,"")</f>
        <v/>
      </c>
      <c r="I330" s="210"/>
      <c r="J330" s="211"/>
      <c r="K330" s="231"/>
      <c r="L330" s="171" t="str">
        <f>IF(B327="","",IF(I327="TO","TO",IF(I330+J330+K330=0,"",(I330*60+J330+K330/100)+H330)))</f>
        <v/>
      </c>
      <c r="M330" s="52"/>
      <c r="N330" s="52" t="str">
        <f>IF(L330="","",ABS(L330-M328))</f>
        <v/>
      </c>
      <c r="O330" s="156" t="str">
        <f>IF(N330="","",RANK(N330,N327:N331))</f>
        <v/>
      </c>
      <c r="P330" s="157" t="str">
        <f t="shared" si="189"/>
        <v/>
      </c>
      <c r="Q330" s="53"/>
      <c r="R330" s="53" t="str">
        <f>IF(P330="","",ABS(P330-Q328))</f>
        <v/>
      </c>
      <c r="S330" s="158" t="str">
        <f>IF(R330="","",RANK(R330,R327:R331))</f>
        <v/>
      </c>
      <c r="T330" s="159" t="str">
        <f t="shared" si="190"/>
        <v/>
      </c>
      <c r="U330" s="54"/>
      <c r="V330" s="54" t="str">
        <f>IF(T330="","",ABS(T330-U328))</f>
        <v/>
      </c>
      <c r="W330" s="160" t="str">
        <f>IF(V330="","",RANK(V330,V327:V331))</f>
        <v/>
      </c>
      <c r="X330" s="161" t="str">
        <f t="shared" si="191"/>
        <v/>
      </c>
      <c r="Y330" s="55"/>
      <c r="Z330" s="162" t="str">
        <f>IF(B327="","",IF(Q327=0,M328,IF(Q327&lt;0.5,Q328,IF(U327&lt;0.5,U328,"NV"))))</f>
        <v/>
      </c>
      <c r="AA330" s="806"/>
      <c r="AB330" s="1506"/>
      <c r="AC330" s="806"/>
      <c r="AD330" s="806"/>
      <c r="AE330" s="847"/>
    </row>
    <row r="331" spans="1:31" ht="16" thickBot="1" x14ac:dyDescent="0.25">
      <c r="A331" s="1539"/>
      <c r="B331" s="1541"/>
      <c r="C331" s="863"/>
      <c r="D331" s="1416"/>
      <c r="E331" s="863"/>
      <c r="F331" s="863"/>
      <c r="G331" s="17" t="s">
        <v>6</v>
      </c>
      <c r="H331" s="265" t="str">
        <f>IF(I331&lt;&gt;"",$H$27,"")</f>
        <v/>
      </c>
      <c r="I331" s="251"/>
      <c r="J331" s="239"/>
      <c r="K331" s="250"/>
      <c r="L331" s="194" t="str">
        <f>IF(B327="","",IF(I327="TO","TO",IF(I331+J331+K331=0,"",(I331*60+J331+K331/100)+H331)))</f>
        <v/>
      </c>
      <c r="M331" s="56"/>
      <c r="N331" s="56" t="str">
        <f>IF(L331="","",ABS(L331-M328))</f>
        <v/>
      </c>
      <c r="O331" s="164" t="str">
        <f>IF(N331="","",RANK(N331,N327:N331))</f>
        <v/>
      </c>
      <c r="P331" s="165" t="str">
        <f t="shared" si="189"/>
        <v/>
      </c>
      <c r="Q331" s="57"/>
      <c r="R331" s="57" t="str">
        <f>IF(P331="","",ABS(P331-Q328))</f>
        <v/>
      </c>
      <c r="S331" s="166" t="str">
        <f>IF(R331="","",RANK(R331,R327:R331))</f>
        <v/>
      </c>
      <c r="T331" s="167" t="str">
        <f t="shared" si="190"/>
        <v/>
      </c>
      <c r="U331" s="58"/>
      <c r="V331" s="58" t="str">
        <f>IF(T331="","",ABS(T331-U328))</f>
        <v/>
      </c>
      <c r="W331" s="168" t="str">
        <f>IF(V331="","",RANK(V331,V327:V331))</f>
        <v/>
      </c>
      <c r="X331" s="169" t="str">
        <f t="shared" si="191"/>
        <v/>
      </c>
      <c r="Y331" s="59"/>
      <c r="Z331" s="170" t="str">
        <f>IF(B327="","",IF(U327&lt;0.5,TRIMMEAN(L327:L331,0.4),IF(Y327&lt;0.5,Y328,"NV")))</f>
        <v/>
      </c>
      <c r="AA331" s="807"/>
      <c r="AB331" s="1507"/>
      <c r="AC331" s="807"/>
      <c r="AD331" s="807"/>
      <c r="AE331" s="848"/>
    </row>
    <row r="332" spans="1:31" x14ac:dyDescent="0.2">
      <c r="A332" s="1241" t="str">
        <f>IF('Names And Totals'!A73="","",'Names And Totals'!A73)</f>
        <v/>
      </c>
      <c r="B332" s="1537" t="str">
        <f>IF('Names And Totals'!B73="","",'Names And Totals'!B73)</f>
        <v/>
      </c>
      <c r="C332" s="883" t="str">
        <f>IF('Names And Totals'!B73="","",'Names And Totals'!E73)</f>
        <v/>
      </c>
      <c r="D332" s="858" t="str">
        <f>IF(B332="","",IF(AB332="DQ","DQ",IF(AB332="TO","TO",IF(AB332="NV","NV",IF(AB332="","",RANK(AB332,$AB$12:$AB$507,0))))))</f>
        <v/>
      </c>
      <c r="E332" s="883" t="str">
        <f>IF(AC332="","",IF(AE332="DQ","DQ",IF(AC332="TO","TO",IF(Z332="","",RANK(AC332,$AC$12:$AC$507,0)))))</f>
        <v/>
      </c>
      <c r="F332" s="884" t="str">
        <f>IF(AD332="","",IF(AE332="DQ","DQ",IF(AD332="TO","TO",IF(Z332="","",RANK(AD332,$AD$12:$AD$507,0)))))</f>
        <v/>
      </c>
      <c r="G332" s="375" t="s">
        <v>7</v>
      </c>
      <c r="H332" s="380"/>
      <c r="I332" s="232"/>
      <c r="J332" s="233"/>
      <c r="K332" s="234"/>
      <c r="L332" s="268" t="str">
        <f>IF(B332="","",IF(I332="TO","TO",IF(I332+J332+K332=0,"",(I332*60+J332+K332/100)+H332)))</f>
        <v/>
      </c>
      <c r="M332" s="157" t="str">
        <f>IF(B332="","",MAX(L332:L336)-MIN(L332:L336))</f>
        <v/>
      </c>
      <c r="N332" s="157" t="str">
        <f>IF(L332="","",ABS(L332-M333))</f>
        <v/>
      </c>
      <c r="O332" s="275" t="str">
        <f>IF(N332="","",RANK(N332,N332:N336))</f>
        <v/>
      </c>
      <c r="P332" s="157" t="str">
        <f>IF(L332="","",IF(O332=1,"",L332))</f>
        <v/>
      </c>
      <c r="Q332" s="159" t="str">
        <f>IF(B332="","",MAX(P332:P336)-MIN(P332:P336))</f>
        <v/>
      </c>
      <c r="R332" s="159" t="str">
        <f>IF(P332="","",ABS(P332-Q333))</f>
        <v/>
      </c>
      <c r="S332" s="276" t="str">
        <f>IF(R332="","",RANK(R332,R332:R336))</f>
        <v/>
      </c>
      <c r="T332" s="159" t="str">
        <f>IF(R332="","",IF(S332=1,"",L332))</f>
        <v/>
      </c>
      <c r="U332" s="161" t="str">
        <f>IF(B332="","",MAX(T332:T336)-MIN(T332:T336))</f>
        <v/>
      </c>
      <c r="V332" s="161" t="str">
        <f>IF(T332="","",ABS(T332-U333))</f>
        <v/>
      </c>
      <c r="W332" s="277" t="str">
        <f>IF(V332="","",RANK(V332,V332:V336))</f>
        <v/>
      </c>
      <c r="X332" s="161" t="str">
        <f>IF(W332="","",IF(W332=1,"",T332))</f>
        <v/>
      </c>
      <c r="Y332" s="278" t="str">
        <f>IF(B332="","",MAX(X332:X336)-MIN(X332:X336))</f>
        <v/>
      </c>
      <c r="Z332" s="381" t="str">
        <f>IF(B332="","",L332)</f>
        <v/>
      </c>
      <c r="AA332" s="803" t="str">
        <f>IF(B332="","",IF(AE332="DQ","DQ",IF(L332="TO","TO",IF(L332="","",IF(L333="",Z332,IF(L334="",Z333,IF(L335="",Z334,IF(L336="",Z335,Z336))))))))</f>
        <v/>
      </c>
      <c r="AB332" s="1536" t="str">
        <f>IF(B332="","",IF(AE332="DQ","DQ",IF(AA332="TO","TO",IF(AA332="","",IF(AA332="NV","NV",IF((20-(AA332-$AB$3))&gt;0,(20-(AA332-$AB$3)),0))))))</f>
        <v/>
      </c>
      <c r="AC332" s="803" t="str">
        <f>IF(B332="","",IF(AB332="","",IF(C332="Female","",AB332)))</f>
        <v/>
      </c>
      <c r="AD332" s="803" t="str">
        <f>IF(B332="","",IF(AB332="","",IF(C332="Male","",AB332)))</f>
        <v/>
      </c>
      <c r="AE332" s="1019"/>
    </row>
    <row r="333" spans="1:31" x14ac:dyDescent="0.2">
      <c r="A333" s="871"/>
      <c r="B333" s="865"/>
      <c r="C333" s="884"/>
      <c r="D333" s="859"/>
      <c r="E333" s="884"/>
      <c r="F333" s="884"/>
      <c r="G333" s="13" t="s">
        <v>4</v>
      </c>
      <c r="H333" s="99" t="str">
        <f>IF(I333&lt;&gt;"",H332,"")</f>
        <v/>
      </c>
      <c r="I333" s="208"/>
      <c r="J333" s="209"/>
      <c r="K333" s="227"/>
      <c r="L333" s="155" t="str">
        <f>IF(B332="","",IF(I332="TO","TO",IF(I333+J333+K333=0,"",(I333*60+J333+K333/100)+H333)))</f>
        <v/>
      </c>
      <c r="M333" s="52" t="str">
        <f>IF(B332="","",AVERAGE(L332:L336))</f>
        <v/>
      </c>
      <c r="N333" s="52" t="str">
        <f>IF(L333="","",ABS(L333-M333))</f>
        <v/>
      </c>
      <c r="O333" s="156" t="str">
        <f>IF(N333="","",RANK(N333,N332:N336))</f>
        <v/>
      </c>
      <c r="P333" s="157" t="str">
        <f t="shared" ref="P333:P336" si="192">IF(L333="","",IF(O333=1,"",L333))</f>
        <v/>
      </c>
      <c r="Q333" s="53" t="str">
        <f>IF(B332="","",AVERAGE(P332:P336))</f>
        <v/>
      </c>
      <c r="R333" s="53" t="str">
        <f>IF(P333="","",ABS(P333-Q333))</f>
        <v/>
      </c>
      <c r="S333" s="158" t="str">
        <f>IF(R333="","",RANK(R333,R332:R336))</f>
        <v/>
      </c>
      <c r="T333" s="159" t="str">
        <f t="shared" ref="T333:T336" si="193">IF(R333="","",IF(S333=1,"",L333))</f>
        <v/>
      </c>
      <c r="U333" s="54" t="str">
        <f>IF(B332="","",AVERAGE(T332:T336))</f>
        <v/>
      </c>
      <c r="V333" s="54" t="str">
        <f>IF(T333="","",ABS(T333-U333))</f>
        <v/>
      </c>
      <c r="W333" s="160" t="str">
        <f>IF(V333="","",RANK(V333,V332:V336))</f>
        <v/>
      </c>
      <c r="X333" s="161" t="str">
        <f t="shared" ref="X333:X336" si="194">IF(W333="","",IF(W333=1,"",T333))</f>
        <v/>
      </c>
      <c r="Y333" s="55" t="str">
        <f>IF(B332="","",AVERAGE(X332:X336))</f>
        <v/>
      </c>
      <c r="Z333" s="162" t="str">
        <f>IF(B332="","",IF(M332&lt;0.5,M333,"NV"))</f>
        <v/>
      </c>
      <c r="AA333" s="803"/>
      <c r="AB333" s="1500"/>
      <c r="AC333" s="803"/>
      <c r="AD333" s="803"/>
      <c r="AE333" s="1019"/>
    </row>
    <row r="334" spans="1:31" x14ac:dyDescent="0.2">
      <c r="A334" s="871"/>
      <c r="B334" s="865"/>
      <c r="C334" s="884"/>
      <c r="D334" s="859"/>
      <c r="E334" s="884"/>
      <c r="F334" s="884"/>
      <c r="G334" s="13" t="s">
        <v>8</v>
      </c>
      <c r="H334" s="99" t="str">
        <f>IF(I334&lt;&gt;"",H332,"")</f>
        <v/>
      </c>
      <c r="I334" s="208"/>
      <c r="J334" s="209"/>
      <c r="K334" s="227"/>
      <c r="L334" s="155" t="str">
        <f>IF(B332="","",IF(I332="TO","TO",IF(I334+J334+K334=0,"",(I334*60+J334+K334/100)+H334)))</f>
        <v/>
      </c>
      <c r="M334" s="52"/>
      <c r="N334" s="52" t="str">
        <f>IF(L334="","",ABS(L334-M333))</f>
        <v/>
      </c>
      <c r="O334" s="156" t="str">
        <f>IF(N334="","",RANK(N334,N332:N336))</f>
        <v/>
      </c>
      <c r="P334" s="157" t="str">
        <f t="shared" si="192"/>
        <v/>
      </c>
      <c r="Q334" s="53"/>
      <c r="R334" s="53" t="str">
        <f>IF(P334="","",ABS(P334-Q333))</f>
        <v/>
      </c>
      <c r="S334" s="158" t="str">
        <f>IF(R334="","",RANK(R334,R332:R336))</f>
        <v/>
      </c>
      <c r="T334" s="159" t="str">
        <f t="shared" si="193"/>
        <v/>
      </c>
      <c r="U334" s="54"/>
      <c r="V334" s="54" t="str">
        <f>IF(T334="","",ABS(T334-U333))</f>
        <v/>
      </c>
      <c r="W334" s="160" t="str">
        <f>IF(V334="","",RANK(V334,V332:V336))</f>
        <v/>
      </c>
      <c r="X334" s="161" t="str">
        <f t="shared" si="194"/>
        <v/>
      </c>
      <c r="Y334" s="55"/>
      <c r="Z334" s="162" t="str">
        <f>IF(B332="","",IF(M332&lt;0.5,M333,IF(Q332&lt;0.5,Q333,"NV")))</f>
        <v/>
      </c>
      <c r="AA334" s="803"/>
      <c r="AB334" s="1500"/>
      <c r="AC334" s="803"/>
      <c r="AD334" s="803"/>
      <c r="AE334" s="1019"/>
    </row>
    <row r="335" spans="1:31" x14ac:dyDescent="0.2">
      <c r="A335" s="871"/>
      <c r="B335" s="865"/>
      <c r="C335" s="884"/>
      <c r="D335" s="859"/>
      <c r="E335" s="884"/>
      <c r="F335" s="884"/>
      <c r="G335" s="13" t="s">
        <v>5</v>
      </c>
      <c r="H335" s="99" t="str">
        <f>IF(I335&lt;&gt;"",H332,"")</f>
        <v/>
      </c>
      <c r="I335" s="208"/>
      <c r="J335" s="209"/>
      <c r="K335" s="227"/>
      <c r="L335" s="155" t="str">
        <f>IF(B332="","",IF(I332="TO","TO",IF(I335+J335+K335=0,"",(I335*60+J335+K335/100)+H335)))</f>
        <v/>
      </c>
      <c r="M335" s="52"/>
      <c r="N335" s="52" t="str">
        <f>IF(L335="","",ABS(L335-M333))</f>
        <v/>
      </c>
      <c r="O335" s="156" t="str">
        <f>IF(N335="","",RANK(N335,N332:N336))</f>
        <v/>
      </c>
      <c r="P335" s="157" t="str">
        <f t="shared" si="192"/>
        <v/>
      </c>
      <c r="Q335" s="53"/>
      <c r="R335" s="53" t="str">
        <f>IF(P335="","",ABS(P335-Q333))</f>
        <v/>
      </c>
      <c r="S335" s="158" t="str">
        <f>IF(R335="","",RANK(R335,R332:R336))</f>
        <v/>
      </c>
      <c r="T335" s="159" t="str">
        <f t="shared" si="193"/>
        <v/>
      </c>
      <c r="U335" s="54"/>
      <c r="V335" s="54" t="str">
        <f>IF(T335="","",ABS(T335-U333))</f>
        <v/>
      </c>
      <c r="W335" s="160" t="str">
        <f>IF(V335="","",RANK(V335,V332:V336))</f>
        <v/>
      </c>
      <c r="X335" s="161" t="str">
        <f t="shared" si="194"/>
        <v/>
      </c>
      <c r="Y335" s="55"/>
      <c r="Z335" s="162" t="str">
        <f>IF(B332="","",IF(Q332=0,M333,IF(Q332&lt;0.5,Q333,IF(U332&lt;0.5,U333,"NV"))))</f>
        <v/>
      </c>
      <c r="AA335" s="803"/>
      <c r="AB335" s="1500"/>
      <c r="AC335" s="803"/>
      <c r="AD335" s="803"/>
      <c r="AE335" s="1019"/>
    </row>
    <row r="336" spans="1:31" ht="16" thickBot="1" x14ac:dyDescent="0.25">
      <c r="A336" s="879"/>
      <c r="B336" s="901"/>
      <c r="C336" s="885"/>
      <c r="D336" s="1419"/>
      <c r="E336" s="885"/>
      <c r="F336" s="885"/>
      <c r="G336" s="19" t="s">
        <v>6</v>
      </c>
      <c r="H336" s="100" t="str">
        <f>IF(I336&lt;&gt;"",H332,"")</f>
        <v/>
      </c>
      <c r="I336" s="212"/>
      <c r="J336" s="213"/>
      <c r="K336" s="242"/>
      <c r="L336" s="163" t="str">
        <f>IF(B332="","",IF(I332="TO","TO",IF(I336+J336+K336=0,"",(I336*60+J336+K336/100)+H336)))</f>
        <v/>
      </c>
      <c r="M336" s="56"/>
      <c r="N336" s="56" t="str">
        <f>IF(L336="","",ABS(L336-M333))</f>
        <v/>
      </c>
      <c r="O336" s="164" t="str">
        <f>IF(N336="","",RANK(N336,N332:N336))</f>
        <v/>
      </c>
      <c r="P336" s="165" t="str">
        <f t="shared" si="192"/>
        <v/>
      </c>
      <c r="Q336" s="57"/>
      <c r="R336" s="57" t="str">
        <f>IF(P336="","",ABS(P336-Q333))</f>
        <v/>
      </c>
      <c r="S336" s="166" t="str">
        <f>IF(R336="","",RANK(R336,R332:R336))</f>
        <v/>
      </c>
      <c r="T336" s="167" t="str">
        <f t="shared" si="193"/>
        <v/>
      </c>
      <c r="U336" s="58"/>
      <c r="V336" s="58" t="str">
        <f>IF(T336="","",ABS(T336-U333))</f>
        <v/>
      </c>
      <c r="W336" s="168" t="str">
        <f>IF(V336="","",RANK(V336,V332:V336))</f>
        <v/>
      </c>
      <c r="X336" s="169" t="str">
        <f t="shared" si="194"/>
        <v/>
      </c>
      <c r="Y336" s="59"/>
      <c r="Z336" s="170" t="str">
        <f>IF(B332="","",IF(U332&lt;0.5,TRIMMEAN(L332:L336,0.4),IF(Y332&lt;0.5,Y333,"NV")))</f>
        <v/>
      </c>
      <c r="AA336" s="804"/>
      <c r="AB336" s="1501"/>
      <c r="AC336" s="804"/>
      <c r="AD336" s="804"/>
      <c r="AE336" s="1020"/>
    </row>
    <row r="337" spans="1:31" x14ac:dyDescent="0.2">
      <c r="A337" s="1538" t="str">
        <f>IF('Names And Totals'!A74="","",'Names And Totals'!A74)</f>
        <v/>
      </c>
      <c r="B337" s="1540" t="str">
        <f>IF('Names And Totals'!B74="","",'Names And Totals'!B74)</f>
        <v/>
      </c>
      <c r="C337" s="861" t="str">
        <f>IF('Names And Totals'!B74="","",'Names And Totals'!E74)</f>
        <v/>
      </c>
      <c r="D337" s="1414" t="str">
        <f>IF(B337="","",IF(AB337="DQ","DQ",IF(AB337="TO","TO",IF(AB337="NV","NV",IF(AB337="","",RANK(AB337,$AB$12:$AB$507,0))))))</f>
        <v/>
      </c>
      <c r="E337" s="861" t="str">
        <f>IF(AC337="","",IF(AE337="DQ","DQ",IF(AC337="TO","TO",IF(Z337="","",RANK(AC337,$AC$12:$AC$507,0)))))</f>
        <v/>
      </c>
      <c r="F337" s="861" t="str">
        <f>IF(AD337="","",IF(AE337="DQ","DQ",IF(AD337="TO","TO",IF(Z337="","",RANK(AD337,$AD$12:$AD$507,0)))))</f>
        <v/>
      </c>
      <c r="G337" s="47" t="s">
        <v>7</v>
      </c>
      <c r="H337" s="248"/>
      <c r="I337" s="243"/>
      <c r="J337" s="240"/>
      <c r="K337" s="244"/>
      <c r="L337" s="193" t="str">
        <f>IF(B337="","",IF(I337="TO","TO",IF(I337+J337+K337=0,"",(I337*60+J337+K337/100)+H337)))</f>
        <v/>
      </c>
      <c r="M337" s="60" t="str">
        <f>IF(B337="","",MAX(L337:L341)-MIN(L337:L341))</f>
        <v/>
      </c>
      <c r="N337" s="60" t="str">
        <f>IF(L337="","",ABS(L337-M338))</f>
        <v/>
      </c>
      <c r="O337" s="151" t="str">
        <f>IF(N337="","",RANK(N337,N337:N341))</f>
        <v/>
      </c>
      <c r="P337" s="60" t="str">
        <f>IF(L337="","",IF(O337=1,"",L337))</f>
        <v/>
      </c>
      <c r="Q337" s="62" t="str">
        <f>IF(B337="","",MAX(P337:P341)-MIN(P337:P341))</f>
        <v/>
      </c>
      <c r="R337" s="62" t="str">
        <f>IF(P337="","",ABS(P337-Q338))</f>
        <v/>
      </c>
      <c r="S337" s="152" t="str">
        <f>IF(R337="","",RANK(R337,R337:R341))</f>
        <v/>
      </c>
      <c r="T337" s="62" t="str">
        <f>IF(R337="","",IF(S337=1,"",L337))</f>
        <v/>
      </c>
      <c r="U337" s="63" t="str">
        <f>IF(B337="","",MAX(T337:T341)-MIN(T337:T341))</f>
        <v/>
      </c>
      <c r="V337" s="63" t="str">
        <f>IF(T337="","",ABS(T337-U338))</f>
        <v/>
      </c>
      <c r="W337" s="153" t="str">
        <f>IF(V337="","",RANK(V337,V337:V341))</f>
        <v/>
      </c>
      <c r="X337" s="63" t="str">
        <f>IF(W337="","",IF(W337=1,"",T337))</f>
        <v/>
      </c>
      <c r="Y337" s="64" t="str">
        <f>IF(B337="","",MAX(X337:X341)-MIN(X337:X341))</f>
        <v/>
      </c>
      <c r="Z337" s="154" t="str">
        <f>IF(B337="","",L337)</f>
        <v/>
      </c>
      <c r="AA337" s="805" t="str">
        <f>IF(B337="","",IF(AE337="DQ","DQ",IF(L337="TO","TO",IF(L337="","",IF(L338="",Z337,IF(L339="",Z338,IF(L340="",Z339,IF(L341="",Z340,Z341))))))))</f>
        <v/>
      </c>
      <c r="AB337" s="1505" t="str">
        <f>IF(B337="","",IF(AE337="DQ","DQ",IF(AA337="TO","TO",IF(AA337="","",IF(AA337="NV","NV",IF((20-(AA337-$AB$3))&gt;0,(20-(AA337-$AB$3)),0))))))</f>
        <v/>
      </c>
      <c r="AC337" s="805" t="str">
        <f>IF(B337="","",IF(AB337="","",IF(C337="Female","",AB337)))</f>
        <v/>
      </c>
      <c r="AD337" s="805" t="str">
        <f>IF(B337="","",IF(AB337="","",IF(C337="Male","",AB337)))</f>
        <v/>
      </c>
      <c r="AE337" s="847"/>
    </row>
    <row r="338" spans="1:31" x14ac:dyDescent="0.2">
      <c r="A338" s="868"/>
      <c r="B338" s="874"/>
      <c r="C338" s="862"/>
      <c r="D338" s="1415"/>
      <c r="E338" s="862"/>
      <c r="F338" s="862"/>
      <c r="G338" s="16" t="s">
        <v>4</v>
      </c>
      <c r="H338" s="98" t="str">
        <f>IF(I338&lt;&gt;"",H337,"")</f>
        <v/>
      </c>
      <c r="I338" s="210"/>
      <c r="J338" s="211"/>
      <c r="K338" s="231"/>
      <c r="L338" s="171" t="str">
        <f>IF(B337="","",IF(I337="TO","TO",IF(I338+J338+K338=0,"",(I338*60+J338+K338/100)+H338)))</f>
        <v/>
      </c>
      <c r="M338" s="52" t="str">
        <f>IF(B337="","",AVERAGE(L337:L341))</f>
        <v/>
      </c>
      <c r="N338" s="52" t="str">
        <f>IF(L338="","",ABS(L338-M338))</f>
        <v/>
      </c>
      <c r="O338" s="156" t="str">
        <f>IF(N338="","",RANK(N338,N337:N341))</f>
        <v/>
      </c>
      <c r="P338" s="157" t="str">
        <f t="shared" ref="P338:P341" si="195">IF(L338="","",IF(O338=1,"",L338))</f>
        <v/>
      </c>
      <c r="Q338" s="53" t="str">
        <f>IF(B337="","",AVERAGE(P337:P341))</f>
        <v/>
      </c>
      <c r="R338" s="53" t="str">
        <f>IF(P338="","",ABS(P338-Q338))</f>
        <v/>
      </c>
      <c r="S338" s="158" t="str">
        <f>IF(R338="","",RANK(R338,R337:R341))</f>
        <v/>
      </c>
      <c r="T338" s="159" t="str">
        <f t="shared" ref="T338:T341" si="196">IF(R338="","",IF(S338=1,"",L338))</f>
        <v/>
      </c>
      <c r="U338" s="54" t="str">
        <f>IF(B337="","",AVERAGE(T337:T341))</f>
        <v/>
      </c>
      <c r="V338" s="54" t="str">
        <f>IF(T338="","",ABS(T338-U338))</f>
        <v/>
      </c>
      <c r="W338" s="160" t="str">
        <f>IF(V338="","",RANK(V338,V337:V341))</f>
        <v/>
      </c>
      <c r="X338" s="161" t="str">
        <f t="shared" ref="X338:X341" si="197">IF(W338="","",IF(W338=1,"",T338))</f>
        <v/>
      </c>
      <c r="Y338" s="55" t="str">
        <f>IF(B337="","",AVERAGE(X337:X341))</f>
        <v/>
      </c>
      <c r="Z338" s="162" t="str">
        <f>IF(B337="","",IF(M337&lt;0.5,M338,"NV"))</f>
        <v/>
      </c>
      <c r="AA338" s="806"/>
      <c r="AB338" s="1506"/>
      <c r="AC338" s="806"/>
      <c r="AD338" s="806"/>
      <c r="AE338" s="847"/>
    </row>
    <row r="339" spans="1:31" x14ac:dyDescent="0.2">
      <c r="A339" s="868"/>
      <c r="B339" s="874"/>
      <c r="C339" s="862"/>
      <c r="D339" s="1415"/>
      <c r="E339" s="862"/>
      <c r="F339" s="862"/>
      <c r="G339" s="16" t="s">
        <v>8</v>
      </c>
      <c r="H339" s="98" t="str">
        <f>IF(I339&lt;&gt;"",H337,"")</f>
        <v/>
      </c>
      <c r="I339" s="210"/>
      <c r="J339" s="211"/>
      <c r="K339" s="231"/>
      <c r="L339" s="171" t="str">
        <f>IF(B337="","",IF(I337="TO","TO",IF(I339+J339+K339=0,"",(I339*60+J339+K339/100)+H339)))</f>
        <v/>
      </c>
      <c r="M339" s="52"/>
      <c r="N339" s="52" t="str">
        <f>IF(L339="","",ABS(L339-M338))</f>
        <v/>
      </c>
      <c r="O339" s="156" t="str">
        <f>IF(N339="","",RANK(N339,N337:N341))</f>
        <v/>
      </c>
      <c r="P339" s="157" t="str">
        <f t="shared" si="195"/>
        <v/>
      </c>
      <c r="Q339" s="53"/>
      <c r="R339" s="53" t="str">
        <f>IF(P339="","",ABS(P339-Q338))</f>
        <v/>
      </c>
      <c r="S339" s="158" t="str">
        <f>IF(R339="","",RANK(R339,R337:R341))</f>
        <v/>
      </c>
      <c r="T339" s="159" t="str">
        <f t="shared" si="196"/>
        <v/>
      </c>
      <c r="U339" s="54"/>
      <c r="V339" s="54" t="str">
        <f>IF(T339="","",ABS(T339-U338))</f>
        <v/>
      </c>
      <c r="W339" s="160" t="str">
        <f>IF(V339="","",RANK(V339,V337:V341))</f>
        <v/>
      </c>
      <c r="X339" s="161" t="str">
        <f t="shared" si="197"/>
        <v/>
      </c>
      <c r="Y339" s="55"/>
      <c r="Z339" s="162" t="str">
        <f>IF(B337="","",IF(M337&lt;0.5,M338,IF(Q337&lt;0.5,Q338,"NV")))</f>
        <v/>
      </c>
      <c r="AA339" s="806"/>
      <c r="AB339" s="1506"/>
      <c r="AC339" s="806"/>
      <c r="AD339" s="806"/>
      <c r="AE339" s="847"/>
    </row>
    <row r="340" spans="1:31" x14ac:dyDescent="0.2">
      <c r="A340" s="868"/>
      <c r="B340" s="874"/>
      <c r="C340" s="862"/>
      <c r="D340" s="1415"/>
      <c r="E340" s="862"/>
      <c r="F340" s="862"/>
      <c r="G340" s="16" t="s">
        <v>5</v>
      </c>
      <c r="H340" s="98" t="str">
        <f>IF(I340&lt;&gt;"",H337,"")</f>
        <v/>
      </c>
      <c r="I340" s="210"/>
      <c r="J340" s="211"/>
      <c r="K340" s="231"/>
      <c r="L340" s="171" t="str">
        <f>IF(B337="","",IF(I337="TO","TO",IF(I340+J340+K340=0,"",(I340*60+J340+K340/100)+H340)))</f>
        <v/>
      </c>
      <c r="M340" s="52"/>
      <c r="N340" s="52" t="str">
        <f>IF(L340="","",ABS(L340-M338))</f>
        <v/>
      </c>
      <c r="O340" s="156" t="str">
        <f>IF(N340="","",RANK(N340,N337:N341))</f>
        <v/>
      </c>
      <c r="P340" s="157" t="str">
        <f t="shared" si="195"/>
        <v/>
      </c>
      <c r="Q340" s="53"/>
      <c r="R340" s="53" t="str">
        <f>IF(P340="","",ABS(P340-Q338))</f>
        <v/>
      </c>
      <c r="S340" s="158" t="str">
        <f>IF(R340="","",RANK(R340,R337:R341))</f>
        <v/>
      </c>
      <c r="T340" s="159" t="str">
        <f t="shared" si="196"/>
        <v/>
      </c>
      <c r="U340" s="54"/>
      <c r="V340" s="54" t="str">
        <f>IF(T340="","",ABS(T340-U338))</f>
        <v/>
      </c>
      <c r="W340" s="160" t="str">
        <f>IF(V340="","",RANK(V340,V337:V341))</f>
        <v/>
      </c>
      <c r="X340" s="161" t="str">
        <f t="shared" si="197"/>
        <v/>
      </c>
      <c r="Y340" s="55"/>
      <c r="Z340" s="162" t="str">
        <f>IF(B337="","",IF(Q337=0,M338,IF(Q337&lt;0.5,Q338,IF(U337&lt;0.5,U338,"NV"))))</f>
        <v/>
      </c>
      <c r="AA340" s="806"/>
      <c r="AB340" s="1506"/>
      <c r="AC340" s="806"/>
      <c r="AD340" s="806"/>
      <c r="AE340" s="847"/>
    </row>
    <row r="341" spans="1:31" ht="16" thickBot="1" x14ac:dyDescent="0.25">
      <c r="A341" s="1539"/>
      <c r="B341" s="1541"/>
      <c r="C341" s="863"/>
      <c r="D341" s="1416"/>
      <c r="E341" s="863"/>
      <c r="F341" s="863"/>
      <c r="G341" s="46" t="s">
        <v>6</v>
      </c>
      <c r="H341" s="172" t="str">
        <f>IF(I341&lt;&gt;"",H337,"")</f>
        <v/>
      </c>
      <c r="I341" s="245"/>
      <c r="J341" s="246"/>
      <c r="K341" s="247"/>
      <c r="L341" s="194" t="str">
        <f>IF(B337="","",IF(I337="TO","TO",IF(I341+J341+K341=0,"",(I341*60+J341+K341/100)+H341)))</f>
        <v/>
      </c>
      <c r="M341" s="56"/>
      <c r="N341" s="56" t="str">
        <f>IF(L341="","",ABS(L341-M338))</f>
        <v/>
      </c>
      <c r="O341" s="164" t="str">
        <f>IF(N341="","",RANK(N341,N337:N341))</f>
        <v/>
      </c>
      <c r="P341" s="165" t="str">
        <f t="shared" si="195"/>
        <v/>
      </c>
      <c r="Q341" s="57"/>
      <c r="R341" s="57" t="str">
        <f>IF(P341="","",ABS(P341-Q338))</f>
        <v/>
      </c>
      <c r="S341" s="166" t="str">
        <f>IF(R341="","",RANK(R341,R337:R341))</f>
        <v/>
      </c>
      <c r="T341" s="167" t="str">
        <f t="shared" si="196"/>
        <v/>
      </c>
      <c r="U341" s="58"/>
      <c r="V341" s="58" t="str">
        <f>IF(T341="","",ABS(T341-U338))</f>
        <v/>
      </c>
      <c r="W341" s="168" t="str">
        <f>IF(V341="","",RANK(V341,V337:V341))</f>
        <v/>
      </c>
      <c r="X341" s="169" t="str">
        <f t="shared" si="197"/>
        <v/>
      </c>
      <c r="Y341" s="59"/>
      <c r="Z341" s="170" t="str">
        <f>IF(B337="","",IF(U337&lt;0.5,TRIMMEAN(L337:L341,0.4),IF(Y337&lt;0.5,Y338,"NV")))</f>
        <v/>
      </c>
      <c r="AA341" s="807"/>
      <c r="AB341" s="1507"/>
      <c r="AC341" s="807"/>
      <c r="AD341" s="807"/>
      <c r="AE341" s="847"/>
    </row>
    <row r="342" spans="1:31" x14ac:dyDescent="0.2">
      <c r="A342" s="1241" t="str">
        <f>IF('Names And Totals'!A75="","",'Names And Totals'!A75)</f>
        <v/>
      </c>
      <c r="B342" s="1537" t="str">
        <f>IF('Names And Totals'!B75="","",'Names And Totals'!B75)</f>
        <v/>
      </c>
      <c r="C342" s="883" t="str">
        <f>IF('Names And Totals'!B75="","",'Names And Totals'!E75)</f>
        <v/>
      </c>
      <c r="D342" s="1431" t="str">
        <f>IF(B342="","",IF(AB342="DQ","DQ",IF(AB342="TO","TO",IF(AB342="NV","NV",IF(AB342="","",RANK(AB342,$AB$12:$AB$507,0))))))</f>
        <v/>
      </c>
      <c r="E342" s="883" t="str">
        <f>IF(AC342="","",IF(AE342="DQ","DQ",IF(AC342="TO","TO",IF(Z342="","",RANK(AC342,$AC$12:$AC$507,0)))))</f>
        <v/>
      </c>
      <c r="F342" s="883" t="str">
        <f>IF(AD342="","",IF(AE342="DQ","DQ",IF(AD342="TO","TO",IF(Z342="","",RANK(AD342,$AD$12:$AD$507,0)))))</f>
        <v/>
      </c>
      <c r="G342" s="18" t="s">
        <v>7</v>
      </c>
      <c r="H342" s="249"/>
      <c r="I342" s="235"/>
      <c r="J342" s="241"/>
      <c r="K342" s="236"/>
      <c r="L342" s="150" t="str">
        <f>IF(B342="","",IF(I342="TO","TO",IF(I342+J342+K342=0,"",(I342*60+J342+K342/100)+H342)))</f>
        <v/>
      </c>
      <c r="M342" s="60" t="str">
        <f>IF(B342="","",MAX(L342:L346)-MIN(L342:L346))</f>
        <v/>
      </c>
      <c r="N342" s="60" t="str">
        <f>IF(L342="","",ABS(L342-M343))</f>
        <v/>
      </c>
      <c r="O342" s="151" t="str">
        <f>IF(N342="","",RANK(N342,N342:N346))</f>
        <v/>
      </c>
      <c r="P342" s="60" t="str">
        <f>IF(L342="","",IF(O342=1,"",L342))</f>
        <v/>
      </c>
      <c r="Q342" s="62" t="str">
        <f>IF(B342="","",MAX(P342:P346)-MIN(P342:P346))</f>
        <v/>
      </c>
      <c r="R342" s="62" t="str">
        <f>IF(P342="","",ABS(P342-Q343))</f>
        <v/>
      </c>
      <c r="S342" s="152" t="str">
        <f>IF(R342="","",RANK(R342,R342:R346))</f>
        <v/>
      </c>
      <c r="T342" s="62" t="str">
        <f>IF(R342="","",IF(S342=1,"",L342))</f>
        <v/>
      </c>
      <c r="U342" s="63" t="str">
        <f>IF(B342="","",MAX(T342:T346)-MIN(T342:T346))</f>
        <v/>
      </c>
      <c r="V342" s="63" t="str">
        <f>IF(T342="","",ABS(T342-U343))</f>
        <v/>
      </c>
      <c r="W342" s="153" t="str">
        <f>IF(V342="","",RANK(V342,V342:V346))</f>
        <v/>
      </c>
      <c r="X342" s="63" t="str">
        <f>IF(W342="","",IF(W342=1,"",T342))</f>
        <v/>
      </c>
      <c r="Y342" s="64" t="str">
        <f>IF(B342="","",MAX(X342:X346)-MIN(X342:X346))</f>
        <v/>
      </c>
      <c r="Z342" s="154" t="str">
        <f>IF(B342="","",L342)</f>
        <v/>
      </c>
      <c r="AA342" s="802" t="str">
        <f>IF(B342="","",IF(AE342="DQ","DQ",IF(L342="TO","TO",IF(L342="","",IF(L343="",Z342,IF(L344="",Z343,IF(L345="",Z344,IF(L346="",Z345,Z346))))))))</f>
        <v/>
      </c>
      <c r="AB342" s="1499" t="str">
        <f>IF(B342="","",IF(AE342="DQ","DQ",IF(AA342="TO","TO",IF(AA342="","",IF(AA342="NV","NV",IF((20-(AA342-$AB$3))&gt;0,(20-(AA342-$AB$3)),0))))))</f>
        <v/>
      </c>
      <c r="AC342" s="802" t="str">
        <f>IF(B342="","",IF(AB342="","",IF(C342="Female","",AB342)))</f>
        <v/>
      </c>
      <c r="AD342" s="802" t="str">
        <f>IF(B342="","",IF(AB342="","",IF(C342="Male","",AB342)))</f>
        <v/>
      </c>
      <c r="AE342" s="1018"/>
    </row>
    <row r="343" spans="1:31" x14ac:dyDescent="0.2">
      <c r="A343" s="871"/>
      <c r="B343" s="865"/>
      <c r="C343" s="884"/>
      <c r="D343" s="859"/>
      <c r="E343" s="884"/>
      <c r="F343" s="884"/>
      <c r="G343" s="13" t="s">
        <v>4</v>
      </c>
      <c r="H343" s="99" t="str">
        <f>IF(I343&lt;&gt;"",H342,"")</f>
        <v/>
      </c>
      <c r="I343" s="208"/>
      <c r="J343" s="209"/>
      <c r="K343" s="227"/>
      <c r="L343" s="155" t="str">
        <f>IF(B342="","",IF(I342="TO","TO",IF(I343+J343+K343=0,"",(I343*60+J343+K343/100)+H343)))</f>
        <v/>
      </c>
      <c r="M343" s="52" t="str">
        <f>IF(B342="","",AVERAGE(L342:L346))</f>
        <v/>
      </c>
      <c r="N343" s="52" t="str">
        <f>IF(L343="","",ABS(L343-M343))</f>
        <v/>
      </c>
      <c r="O343" s="156" t="str">
        <f>IF(N343="","",RANK(N343,N342:N346))</f>
        <v/>
      </c>
      <c r="P343" s="157" t="str">
        <f t="shared" ref="P343:P346" si="198">IF(L343="","",IF(O343=1,"",L343))</f>
        <v/>
      </c>
      <c r="Q343" s="53" t="str">
        <f>IF(B342="","",AVERAGE(P342:P346))</f>
        <v/>
      </c>
      <c r="R343" s="53" t="str">
        <f>IF(P343="","",ABS(P343-Q343))</f>
        <v/>
      </c>
      <c r="S343" s="158" t="str">
        <f>IF(R343="","",RANK(R343,R342:R346))</f>
        <v/>
      </c>
      <c r="T343" s="159" t="str">
        <f t="shared" ref="T343:T346" si="199">IF(R343="","",IF(S343=1,"",L343))</f>
        <v/>
      </c>
      <c r="U343" s="54" t="str">
        <f>IF(B342="","",AVERAGE(T342:T346))</f>
        <v/>
      </c>
      <c r="V343" s="54" t="str">
        <f>IF(T343="","",ABS(T343-U343))</f>
        <v/>
      </c>
      <c r="W343" s="160" t="str">
        <f>IF(V343="","",RANK(V343,V342:V346))</f>
        <v/>
      </c>
      <c r="X343" s="161" t="str">
        <f t="shared" ref="X343:X346" si="200">IF(W343="","",IF(W343=1,"",T343))</f>
        <v/>
      </c>
      <c r="Y343" s="55" t="str">
        <f>IF(B342="","",AVERAGE(X342:X346))</f>
        <v/>
      </c>
      <c r="Z343" s="162" t="str">
        <f>IF(B342="","",IF(M342&lt;0.5,M343,"NV"))</f>
        <v/>
      </c>
      <c r="AA343" s="803"/>
      <c r="AB343" s="1500"/>
      <c r="AC343" s="803"/>
      <c r="AD343" s="803"/>
      <c r="AE343" s="1019"/>
    </row>
    <row r="344" spans="1:31" x14ac:dyDescent="0.2">
      <c r="A344" s="871"/>
      <c r="B344" s="865"/>
      <c r="C344" s="884"/>
      <c r="D344" s="859"/>
      <c r="E344" s="884"/>
      <c r="F344" s="884"/>
      <c r="G344" s="13" t="s">
        <v>8</v>
      </c>
      <c r="H344" s="99" t="str">
        <f>IF(I344&lt;&gt;"",H342,"")</f>
        <v/>
      </c>
      <c r="I344" s="208"/>
      <c r="J344" s="209"/>
      <c r="K344" s="227"/>
      <c r="L344" s="155" t="str">
        <f>IF(B342="","",IF(I342="TO","TO",IF(I344+J344+K344=0,"",(I344*60+J344+K344/100)+H344)))</f>
        <v/>
      </c>
      <c r="M344" s="52"/>
      <c r="N344" s="52" t="str">
        <f>IF(L344="","",ABS(L344-M343))</f>
        <v/>
      </c>
      <c r="O344" s="156" t="str">
        <f>IF(N344="","",RANK(N344,N342:N346))</f>
        <v/>
      </c>
      <c r="P344" s="157" t="str">
        <f t="shared" si="198"/>
        <v/>
      </c>
      <c r="Q344" s="53"/>
      <c r="R344" s="53" t="str">
        <f>IF(P344="","",ABS(P344-Q343))</f>
        <v/>
      </c>
      <c r="S344" s="158" t="str">
        <f>IF(R344="","",RANK(R344,R342:R346))</f>
        <v/>
      </c>
      <c r="T344" s="159" t="str">
        <f t="shared" si="199"/>
        <v/>
      </c>
      <c r="U344" s="54"/>
      <c r="V344" s="54" t="str">
        <f>IF(T344="","",ABS(T344-U343))</f>
        <v/>
      </c>
      <c r="W344" s="160" t="str">
        <f>IF(V344="","",RANK(V344,V342:V346))</f>
        <v/>
      </c>
      <c r="X344" s="161" t="str">
        <f t="shared" si="200"/>
        <v/>
      </c>
      <c r="Y344" s="55"/>
      <c r="Z344" s="162" t="str">
        <f>IF(B342="","",IF(M342&lt;0.5,M343,IF(Q342&lt;0.5,Q343,"NV")))</f>
        <v/>
      </c>
      <c r="AA344" s="803"/>
      <c r="AB344" s="1500"/>
      <c r="AC344" s="803"/>
      <c r="AD344" s="803"/>
      <c r="AE344" s="1019"/>
    </row>
    <row r="345" spans="1:31" x14ac:dyDescent="0.2">
      <c r="A345" s="871"/>
      <c r="B345" s="865"/>
      <c r="C345" s="884"/>
      <c r="D345" s="859"/>
      <c r="E345" s="884"/>
      <c r="F345" s="884"/>
      <c r="G345" s="13" t="s">
        <v>5</v>
      </c>
      <c r="H345" s="99" t="str">
        <f>IF(I345&lt;&gt;"",H342,"")</f>
        <v/>
      </c>
      <c r="I345" s="208"/>
      <c r="J345" s="209"/>
      <c r="K345" s="227"/>
      <c r="L345" s="155" t="str">
        <f>IF(B342="","",IF(I342="TO","TO",IF(I345+J345+K345=0,"",(I345*60+J345+K345/100)+H345)))</f>
        <v/>
      </c>
      <c r="M345" s="52"/>
      <c r="N345" s="52" t="str">
        <f>IF(L345="","",ABS(L345-M343))</f>
        <v/>
      </c>
      <c r="O345" s="156" t="str">
        <f>IF(N345="","",RANK(N345,N342:N346))</f>
        <v/>
      </c>
      <c r="P345" s="157" t="str">
        <f t="shared" si="198"/>
        <v/>
      </c>
      <c r="Q345" s="53"/>
      <c r="R345" s="53" t="str">
        <f>IF(P345="","",ABS(P345-Q343))</f>
        <v/>
      </c>
      <c r="S345" s="158" t="str">
        <f>IF(R345="","",RANK(R345,R342:R346))</f>
        <v/>
      </c>
      <c r="T345" s="159" t="str">
        <f t="shared" si="199"/>
        <v/>
      </c>
      <c r="U345" s="54"/>
      <c r="V345" s="54" t="str">
        <f>IF(T345="","",ABS(T345-U343))</f>
        <v/>
      </c>
      <c r="W345" s="160" t="str">
        <f>IF(V345="","",RANK(V345,V342:V346))</f>
        <v/>
      </c>
      <c r="X345" s="161" t="str">
        <f t="shared" si="200"/>
        <v/>
      </c>
      <c r="Y345" s="55"/>
      <c r="Z345" s="162" t="str">
        <f>IF(B342="","",IF(Q342=0,M343,IF(Q342&lt;0.5,Q343,IF(U342&lt;0.5,U343,"NV"))))</f>
        <v/>
      </c>
      <c r="AA345" s="803"/>
      <c r="AB345" s="1500"/>
      <c r="AC345" s="803"/>
      <c r="AD345" s="803"/>
      <c r="AE345" s="1019"/>
    </row>
    <row r="346" spans="1:31" ht="16" thickBot="1" x14ac:dyDescent="0.25">
      <c r="A346" s="879"/>
      <c r="B346" s="901"/>
      <c r="C346" s="885"/>
      <c r="D346" s="1419"/>
      <c r="E346" s="885"/>
      <c r="F346" s="885"/>
      <c r="G346" s="19" t="s">
        <v>6</v>
      </c>
      <c r="H346" s="100" t="str">
        <f>IF(I346&lt;&gt;"",H342,"")</f>
        <v/>
      </c>
      <c r="I346" s="212"/>
      <c r="J346" s="213"/>
      <c r="K346" s="242"/>
      <c r="L346" s="163" t="str">
        <f>IF(B342="","",IF(I342="TO","TO",IF(I346+J346+K346=0,"",(I346*60+J346+K346/100)+H346)))</f>
        <v/>
      </c>
      <c r="M346" s="56"/>
      <c r="N346" s="56" t="str">
        <f>IF(L346="","",ABS(L346-M343))</f>
        <v/>
      </c>
      <c r="O346" s="164" t="str">
        <f>IF(N346="","",RANK(N346,N342:N346))</f>
        <v/>
      </c>
      <c r="P346" s="165" t="str">
        <f t="shared" si="198"/>
        <v/>
      </c>
      <c r="Q346" s="57"/>
      <c r="R346" s="57" t="str">
        <f>IF(P346="","",ABS(P346-Q343))</f>
        <v/>
      </c>
      <c r="S346" s="166" t="str">
        <f>IF(R346="","",RANK(R346,R342:R346))</f>
        <v/>
      </c>
      <c r="T346" s="167" t="str">
        <f t="shared" si="199"/>
        <v/>
      </c>
      <c r="U346" s="58"/>
      <c r="V346" s="58" t="str">
        <f>IF(T346="","",ABS(T346-U343))</f>
        <v/>
      </c>
      <c r="W346" s="168" t="str">
        <f>IF(V346="","",RANK(V346,V342:V346))</f>
        <v/>
      </c>
      <c r="X346" s="169" t="str">
        <f t="shared" si="200"/>
        <v/>
      </c>
      <c r="Y346" s="59"/>
      <c r="Z346" s="170" t="str">
        <f>IF(B342="","",IF(U342&lt;0.5,TRIMMEAN(L342:L346,0.4),IF(Y342&lt;0.5,Y343,"NV")))</f>
        <v/>
      </c>
      <c r="AA346" s="804"/>
      <c r="AB346" s="1501"/>
      <c r="AC346" s="804"/>
      <c r="AD346" s="804"/>
      <c r="AE346" s="1020"/>
    </row>
    <row r="347" spans="1:31" x14ac:dyDescent="0.2">
      <c r="A347" s="1538" t="str">
        <f>IF('Names And Totals'!A76="","",'Names And Totals'!A76)</f>
        <v/>
      </c>
      <c r="B347" s="1540" t="str">
        <f>IF('Names And Totals'!B76="","",'Names And Totals'!B76)</f>
        <v/>
      </c>
      <c r="C347" s="861" t="str">
        <f>IF('Names And Totals'!B76="","",'Names And Totals'!E76)</f>
        <v/>
      </c>
      <c r="D347" s="1414" t="str">
        <f>IF(B347="","",IF(AB347="DQ","DQ",IF(AB347="TO","TO",IF(AB347="NV","NV",IF(AB347="","",RANK(AB347,$AB$12:$AB$507,0))))))</f>
        <v/>
      </c>
      <c r="E347" s="861" t="str">
        <f>IF(AC347="","",IF(AE347="DQ","DQ",IF(AC347="TO","TO",IF(Z347="","",RANK(AC347,$AC$12:$AC$507,0)))))</f>
        <v/>
      </c>
      <c r="F347" s="861" t="str">
        <f>IF(AD347="","",IF(AE347="DQ","DQ",IF(AD347="TO","TO",IF(Z347="","",RANK(AD347,$AD$12:$AD$507,0)))))</f>
        <v/>
      </c>
      <c r="G347" s="15" t="s">
        <v>7</v>
      </c>
      <c r="H347" s="295"/>
      <c r="I347" s="228"/>
      <c r="J347" s="229"/>
      <c r="K347" s="230"/>
      <c r="L347" s="193" t="str">
        <f>IF(B347="","",IF(I347="TO","TO",IF(I347+J347+K347=0,"",(I347*60+J347+K347/100)+H347)))</f>
        <v/>
      </c>
      <c r="M347" s="60" t="str">
        <f>IF(B347="","",MAX(L347:L351)-MIN(L347:L351))</f>
        <v/>
      </c>
      <c r="N347" s="60" t="str">
        <f>IF(L347="","",ABS(L347-M348))</f>
        <v/>
      </c>
      <c r="O347" s="151" t="str">
        <f>IF(N347="","",RANK(N347,N347:N351))</f>
        <v/>
      </c>
      <c r="P347" s="60" t="str">
        <f>IF(L347="","",IF(O347=1,"",L347))</f>
        <v/>
      </c>
      <c r="Q347" s="62" t="str">
        <f>IF(B347="","",MAX(P347:P351)-MIN(P347:P351))</f>
        <v/>
      </c>
      <c r="R347" s="62" t="str">
        <f>IF(P347="","",ABS(P347-Q348))</f>
        <v/>
      </c>
      <c r="S347" s="152" t="str">
        <f>IF(R347="","",RANK(R347,R347:R351))</f>
        <v/>
      </c>
      <c r="T347" s="62" t="str">
        <f>IF(R347="","",IF(S347=1,"",L347))</f>
        <v/>
      </c>
      <c r="U347" s="63" t="str">
        <f>IF(B347="","",MAX(T347:T351)-MIN(T347:T351))</f>
        <v/>
      </c>
      <c r="V347" s="63" t="str">
        <f>IF(T347="","",ABS(T347-U348))</f>
        <v/>
      </c>
      <c r="W347" s="153" t="str">
        <f>IF(V347="","",RANK(V347,V347:V351))</f>
        <v/>
      </c>
      <c r="X347" s="63" t="str">
        <f>IF(W347="","",IF(W347=1,"",T347))</f>
        <v/>
      </c>
      <c r="Y347" s="64" t="str">
        <f>IF(B347="","",MAX(X347:X351)-MIN(X347:X351))</f>
        <v/>
      </c>
      <c r="Z347" s="154" t="str">
        <f>IF(B347="","",L347)</f>
        <v/>
      </c>
      <c r="AA347" s="805" t="str">
        <f>IF(B347="","",IF(AE347="DQ","DQ",IF(L347="TO","TO",IF(L347="","",IF(L348="",Z347,IF(L349="",Z348,IF(L350="",Z349,IF(L351="",Z350,Z351))))))))</f>
        <v/>
      </c>
      <c r="AB347" s="1505" t="str">
        <f>IF(B347="","",IF(AE347="DQ","DQ",IF(AA347="TO","TO",IF(AA347="","",IF(AA347="NV","NV",IF((20-(AA347-$AB$3))&gt;0,(20-(AA347-$AB$3)),0))))))</f>
        <v/>
      </c>
      <c r="AC347" s="805" t="str">
        <f>IF(B347="","",IF(AB347="","",IF(C347="Female","",AB347)))</f>
        <v/>
      </c>
      <c r="AD347" s="805" t="str">
        <f>IF(B347="","",IF(AB347="","",IF(C347="Male","",AB347)))</f>
        <v/>
      </c>
      <c r="AE347" s="847"/>
    </row>
    <row r="348" spans="1:31" x14ac:dyDescent="0.2">
      <c r="A348" s="868"/>
      <c r="B348" s="874"/>
      <c r="C348" s="862"/>
      <c r="D348" s="1415"/>
      <c r="E348" s="862"/>
      <c r="F348" s="862"/>
      <c r="G348" s="16" t="s">
        <v>4</v>
      </c>
      <c r="H348" s="98" t="str">
        <f>IF(I348&lt;&gt;"",$H$27,"")</f>
        <v/>
      </c>
      <c r="I348" s="210"/>
      <c r="J348" s="211"/>
      <c r="K348" s="231"/>
      <c r="L348" s="171" t="str">
        <f>IF(B347="","",IF(I347="TO","TO",IF(I348+J348+K348=0,"",(I348*60+J348+K348/100)+H348)))</f>
        <v/>
      </c>
      <c r="M348" s="52" t="str">
        <f>IF(B347="","",AVERAGE(L347:L351))</f>
        <v/>
      </c>
      <c r="N348" s="52" t="str">
        <f>IF(L348="","",ABS(L348-M348))</f>
        <v/>
      </c>
      <c r="O348" s="156" t="str">
        <f>IF(N348="","",RANK(N348,N347:N351))</f>
        <v/>
      </c>
      <c r="P348" s="157" t="str">
        <f t="shared" ref="P348:P351" si="201">IF(L348="","",IF(O348=1,"",L348))</f>
        <v/>
      </c>
      <c r="Q348" s="53" t="str">
        <f>IF(B347="","",AVERAGE(P347:P351))</f>
        <v/>
      </c>
      <c r="R348" s="53" t="str">
        <f>IF(P348="","",ABS(P348-Q348))</f>
        <v/>
      </c>
      <c r="S348" s="158" t="str">
        <f>IF(R348="","",RANK(R348,R347:R351))</f>
        <v/>
      </c>
      <c r="T348" s="159" t="str">
        <f t="shared" ref="T348:T351" si="202">IF(R348="","",IF(S348=1,"",L348))</f>
        <v/>
      </c>
      <c r="U348" s="54" t="str">
        <f>IF(B347="","",AVERAGE(T347:T351))</f>
        <v/>
      </c>
      <c r="V348" s="54" t="str">
        <f>IF(T348="","",ABS(T348-U348))</f>
        <v/>
      </c>
      <c r="W348" s="160" t="str">
        <f>IF(V348="","",RANK(V348,V347:V351))</f>
        <v/>
      </c>
      <c r="X348" s="161" t="str">
        <f t="shared" ref="X348:X351" si="203">IF(W348="","",IF(W348=1,"",T348))</f>
        <v/>
      </c>
      <c r="Y348" s="55" t="str">
        <f>IF(B347="","",AVERAGE(X347:X351))</f>
        <v/>
      </c>
      <c r="Z348" s="162" t="str">
        <f>IF(B347="","",IF(M347&lt;0.5,M348,"NV"))</f>
        <v/>
      </c>
      <c r="AA348" s="806"/>
      <c r="AB348" s="1506"/>
      <c r="AC348" s="806"/>
      <c r="AD348" s="806"/>
      <c r="AE348" s="847"/>
    </row>
    <row r="349" spans="1:31" x14ac:dyDescent="0.2">
      <c r="A349" s="868"/>
      <c r="B349" s="874"/>
      <c r="C349" s="862"/>
      <c r="D349" s="1415"/>
      <c r="E349" s="862"/>
      <c r="F349" s="862"/>
      <c r="G349" s="16" t="s">
        <v>8</v>
      </c>
      <c r="H349" s="98" t="str">
        <f>IF(I349&lt;&gt;"",$H$27,"")</f>
        <v/>
      </c>
      <c r="I349" s="210"/>
      <c r="J349" s="211"/>
      <c r="K349" s="231"/>
      <c r="L349" s="171" t="str">
        <f>IF(B347="","",IF(I347="TO","TO",IF(I349+J349+K349=0,"",(I349*60+J349+K349/100)+H349)))</f>
        <v/>
      </c>
      <c r="M349" s="52"/>
      <c r="N349" s="52" t="str">
        <f>IF(L349="","",ABS(L349-M348))</f>
        <v/>
      </c>
      <c r="O349" s="156" t="str">
        <f>IF(N349="","",RANK(N349,N347:N351))</f>
        <v/>
      </c>
      <c r="P349" s="157" t="str">
        <f t="shared" si="201"/>
        <v/>
      </c>
      <c r="Q349" s="53"/>
      <c r="R349" s="53" t="str">
        <f>IF(P349="","",ABS(P349-Q348))</f>
        <v/>
      </c>
      <c r="S349" s="158" t="str">
        <f>IF(R349="","",RANK(R349,R347:R351))</f>
        <v/>
      </c>
      <c r="T349" s="159" t="str">
        <f t="shared" si="202"/>
        <v/>
      </c>
      <c r="U349" s="54"/>
      <c r="V349" s="54" t="str">
        <f>IF(T349="","",ABS(T349-U348))</f>
        <v/>
      </c>
      <c r="W349" s="160" t="str">
        <f>IF(V349="","",RANK(V349,V347:V351))</f>
        <v/>
      </c>
      <c r="X349" s="161" t="str">
        <f t="shared" si="203"/>
        <v/>
      </c>
      <c r="Y349" s="55"/>
      <c r="Z349" s="162" t="str">
        <f>IF(B347="","",IF(M347&lt;0.5,M348,IF(Q347&lt;0.5,Q348,"NV")))</f>
        <v/>
      </c>
      <c r="AA349" s="806"/>
      <c r="AB349" s="1506"/>
      <c r="AC349" s="806"/>
      <c r="AD349" s="806"/>
      <c r="AE349" s="847"/>
    </row>
    <row r="350" spans="1:31" x14ac:dyDescent="0.2">
      <c r="A350" s="868"/>
      <c r="B350" s="874"/>
      <c r="C350" s="862"/>
      <c r="D350" s="1415"/>
      <c r="E350" s="862"/>
      <c r="F350" s="862"/>
      <c r="G350" s="16" t="s">
        <v>5</v>
      </c>
      <c r="H350" s="98" t="str">
        <f>IF(I350&lt;&gt;"",$H$27,"")</f>
        <v/>
      </c>
      <c r="I350" s="210"/>
      <c r="J350" s="211"/>
      <c r="K350" s="231"/>
      <c r="L350" s="171" t="str">
        <f>IF(B347="","",IF(I347="TO","TO",IF(I350+J350+K350=0,"",(I350*60+J350+K350/100)+H350)))</f>
        <v/>
      </c>
      <c r="M350" s="52"/>
      <c r="N350" s="52" t="str">
        <f>IF(L350="","",ABS(L350-M348))</f>
        <v/>
      </c>
      <c r="O350" s="156" t="str">
        <f>IF(N350="","",RANK(N350,N347:N351))</f>
        <v/>
      </c>
      <c r="P350" s="157" t="str">
        <f t="shared" si="201"/>
        <v/>
      </c>
      <c r="Q350" s="53"/>
      <c r="R350" s="53" t="str">
        <f>IF(P350="","",ABS(P350-Q348))</f>
        <v/>
      </c>
      <c r="S350" s="158" t="str">
        <f>IF(R350="","",RANK(R350,R347:R351))</f>
        <v/>
      </c>
      <c r="T350" s="159" t="str">
        <f t="shared" si="202"/>
        <v/>
      </c>
      <c r="U350" s="54"/>
      <c r="V350" s="54" t="str">
        <f>IF(T350="","",ABS(T350-U348))</f>
        <v/>
      </c>
      <c r="W350" s="160" t="str">
        <f>IF(V350="","",RANK(V350,V347:V351))</f>
        <v/>
      </c>
      <c r="X350" s="161" t="str">
        <f t="shared" si="203"/>
        <v/>
      </c>
      <c r="Y350" s="55"/>
      <c r="Z350" s="162" t="str">
        <f>IF(B347="","",IF(Q347=0,M348,IF(Q347&lt;0.5,Q348,IF(U347&lt;0.5,U348,"NV"))))</f>
        <v/>
      </c>
      <c r="AA350" s="806"/>
      <c r="AB350" s="1506"/>
      <c r="AC350" s="806"/>
      <c r="AD350" s="806"/>
      <c r="AE350" s="847"/>
    </row>
    <row r="351" spans="1:31" ht="16" thickBot="1" x14ac:dyDescent="0.25">
      <c r="A351" s="1539"/>
      <c r="B351" s="1541"/>
      <c r="C351" s="863"/>
      <c r="D351" s="1416"/>
      <c r="E351" s="863"/>
      <c r="F351" s="863"/>
      <c r="G351" s="17" t="s">
        <v>6</v>
      </c>
      <c r="H351" s="265" t="str">
        <f>IF(I351&lt;&gt;"",$H$27,"")</f>
        <v/>
      </c>
      <c r="I351" s="251"/>
      <c r="J351" s="239"/>
      <c r="K351" s="250"/>
      <c r="L351" s="194" t="str">
        <f>IF(B347="","",IF(I347="TO","TO",IF(I351+J351+K351=0,"",(I351*60+J351+K351/100)+H351)))</f>
        <v/>
      </c>
      <c r="M351" s="56"/>
      <c r="N351" s="56" t="str">
        <f>IF(L351="","",ABS(L351-M348))</f>
        <v/>
      </c>
      <c r="O351" s="164" t="str">
        <f>IF(N351="","",RANK(N351,N347:N351))</f>
        <v/>
      </c>
      <c r="P351" s="165" t="str">
        <f t="shared" si="201"/>
        <v/>
      </c>
      <c r="Q351" s="57"/>
      <c r="R351" s="57" t="str">
        <f>IF(P351="","",ABS(P351-Q348))</f>
        <v/>
      </c>
      <c r="S351" s="166" t="str">
        <f>IF(R351="","",RANK(R351,R347:R351))</f>
        <v/>
      </c>
      <c r="T351" s="167" t="str">
        <f t="shared" si="202"/>
        <v/>
      </c>
      <c r="U351" s="58"/>
      <c r="V351" s="58" t="str">
        <f>IF(T351="","",ABS(T351-U348))</f>
        <v/>
      </c>
      <c r="W351" s="168" t="str">
        <f>IF(V351="","",RANK(V351,V347:V351))</f>
        <v/>
      </c>
      <c r="X351" s="169" t="str">
        <f t="shared" si="203"/>
        <v/>
      </c>
      <c r="Y351" s="59"/>
      <c r="Z351" s="170" t="str">
        <f>IF(B347="","",IF(U347&lt;0.5,TRIMMEAN(L347:L351,0.4),IF(Y347&lt;0.5,Y348,"NV")))</f>
        <v/>
      </c>
      <c r="AA351" s="807"/>
      <c r="AB351" s="1507"/>
      <c r="AC351" s="807"/>
      <c r="AD351" s="807"/>
      <c r="AE351" s="847"/>
    </row>
    <row r="352" spans="1:31" x14ac:dyDescent="0.2">
      <c r="A352" s="1241" t="str">
        <f>IF('Names And Totals'!A77="","",'Names And Totals'!A77)</f>
        <v/>
      </c>
      <c r="B352" s="1537" t="str">
        <f>IF('Names And Totals'!B77="","",'Names And Totals'!B77)</f>
        <v/>
      </c>
      <c r="C352" s="883" t="str">
        <f>IF('Names And Totals'!B77="","",'Names And Totals'!E77)</f>
        <v/>
      </c>
      <c r="D352" s="858" t="str">
        <f>IF(B352="","",IF(AB352="DQ","DQ",IF(AB352="TO","TO",IF(AB352="NV","NV",IF(AB352="","",RANK(AB352,$AB$12:$AB$507,0))))))</f>
        <v/>
      </c>
      <c r="E352" s="883" t="str">
        <f>IF(AC352="","",IF(AE352="DQ","DQ",IF(AC352="TO","TO",IF(Z352="","",RANK(AC352,$AC$12:$AC$507,0)))))</f>
        <v/>
      </c>
      <c r="F352" s="884" t="str">
        <f>IF(AD352="","",IF(AE352="DQ","DQ",IF(AD352="TO","TO",IF(Z352="","",RANK(AD352,$AD$12:$AD$507,0)))))</f>
        <v/>
      </c>
      <c r="G352" s="375" t="s">
        <v>7</v>
      </c>
      <c r="H352" s="380"/>
      <c r="I352" s="232"/>
      <c r="J352" s="233"/>
      <c r="K352" s="234"/>
      <c r="L352" s="268" t="str">
        <f>IF(B352="","",IF(I352="TO","TO",IF(I352+J352+K352=0,"",(I352*60+J352+K352/100)+H352)))</f>
        <v/>
      </c>
      <c r="M352" s="157" t="str">
        <f>IF(B352="","",MAX(L352:L356)-MIN(L352:L356))</f>
        <v/>
      </c>
      <c r="N352" s="157" t="str">
        <f>IF(L352="","",ABS(L352-M353))</f>
        <v/>
      </c>
      <c r="O352" s="275" t="str">
        <f>IF(N352="","",RANK(N352,N352:N356))</f>
        <v/>
      </c>
      <c r="P352" s="157" t="str">
        <f>IF(L352="","",IF(O352=1,"",L352))</f>
        <v/>
      </c>
      <c r="Q352" s="159" t="str">
        <f>IF(B352="","",MAX(P352:P356)-MIN(P352:P356))</f>
        <v/>
      </c>
      <c r="R352" s="159" t="str">
        <f>IF(P352="","",ABS(P352-Q353))</f>
        <v/>
      </c>
      <c r="S352" s="276" t="str">
        <f>IF(R352="","",RANK(R352,R352:R356))</f>
        <v/>
      </c>
      <c r="T352" s="159" t="str">
        <f>IF(R352="","",IF(S352=1,"",L352))</f>
        <v/>
      </c>
      <c r="U352" s="161" t="str">
        <f>IF(B352="","",MAX(T352:T356)-MIN(T352:T356))</f>
        <v/>
      </c>
      <c r="V352" s="161" t="str">
        <f>IF(T352="","",ABS(T352-U353))</f>
        <v/>
      </c>
      <c r="W352" s="277" t="str">
        <f>IF(V352="","",RANK(V352,V352:V356))</f>
        <v/>
      </c>
      <c r="X352" s="161" t="str">
        <f>IF(W352="","",IF(W352=1,"",T352))</f>
        <v/>
      </c>
      <c r="Y352" s="278" t="str">
        <f>IF(B352="","",MAX(X352:X356)-MIN(X352:X356))</f>
        <v/>
      </c>
      <c r="Z352" s="381" t="str">
        <f>IF(B352="","",L352)</f>
        <v/>
      </c>
      <c r="AA352" s="803" t="str">
        <f>IF(B352="","",IF(AE352="DQ","DQ",IF(L352="TO","TO",IF(L352="","",IF(L353="",Z352,IF(L354="",Z353,IF(L355="",Z354,IF(L356="",Z355,Z356))))))))</f>
        <v/>
      </c>
      <c r="AB352" s="1536" t="str">
        <f>IF(B352="","",IF(AE352="DQ","DQ",IF(AA352="TO","TO",IF(AA352="","",IF(AA352="NV","NV",IF((20-(AA352-$AB$3))&gt;0,(20-(AA352-$AB$3)),0))))))</f>
        <v/>
      </c>
      <c r="AC352" s="802" t="str">
        <f>IF(B352="","",IF(AB352="","",IF(C352="Female","",AB352)))</f>
        <v/>
      </c>
      <c r="AD352" s="802" t="str">
        <f>IF(B352="","",IF(AB352="","",IF(C352="Male","",AB352)))</f>
        <v/>
      </c>
      <c r="AE352" s="1018"/>
    </row>
    <row r="353" spans="1:31" x14ac:dyDescent="0.2">
      <c r="A353" s="871"/>
      <c r="B353" s="865"/>
      <c r="C353" s="884"/>
      <c r="D353" s="859"/>
      <c r="E353" s="884"/>
      <c r="F353" s="884"/>
      <c r="G353" s="13" t="s">
        <v>4</v>
      </c>
      <c r="H353" s="99" t="str">
        <f>IF(I353&lt;&gt;"",H352,"")</f>
        <v/>
      </c>
      <c r="I353" s="208"/>
      <c r="J353" s="209"/>
      <c r="K353" s="227"/>
      <c r="L353" s="155" t="str">
        <f>IF(B352="","",IF(I352="TO","TO",IF(I353+J353+K353=0,"",(I353*60+J353+K353/100)+H353)))</f>
        <v/>
      </c>
      <c r="M353" s="52" t="str">
        <f>IF(B352="","",AVERAGE(L352:L356))</f>
        <v/>
      </c>
      <c r="N353" s="52" t="str">
        <f>IF(L353="","",ABS(L353-M353))</f>
        <v/>
      </c>
      <c r="O353" s="156" t="str">
        <f>IF(N353="","",RANK(N353,N352:N356))</f>
        <v/>
      </c>
      <c r="P353" s="157" t="str">
        <f t="shared" ref="P353:P356" si="204">IF(L353="","",IF(O353=1,"",L353))</f>
        <v/>
      </c>
      <c r="Q353" s="53" t="str">
        <f>IF(B352="","",AVERAGE(P352:P356))</f>
        <v/>
      </c>
      <c r="R353" s="53" t="str">
        <f>IF(P353="","",ABS(P353-Q353))</f>
        <v/>
      </c>
      <c r="S353" s="158" t="str">
        <f>IF(R353="","",RANK(R353,R352:R356))</f>
        <v/>
      </c>
      <c r="T353" s="159" t="str">
        <f t="shared" ref="T353:T356" si="205">IF(R353="","",IF(S353=1,"",L353))</f>
        <v/>
      </c>
      <c r="U353" s="54" t="str">
        <f>IF(B352="","",AVERAGE(T352:T356))</f>
        <v/>
      </c>
      <c r="V353" s="54" t="str">
        <f>IF(T353="","",ABS(T353-U353))</f>
        <v/>
      </c>
      <c r="W353" s="160" t="str">
        <f>IF(V353="","",RANK(V353,V352:V356))</f>
        <v/>
      </c>
      <c r="X353" s="161" t="str">
        <f t="shared" ref="X353:X356" si="206">IF(W353="","",IF(W353=1,"",T353))</f>
        <v/>
      </c>
      <c r="Y353" s="55" t="str">
        <f>IF(B352="","",AVERAGE(X352:X356))</f>
        <v/>
      </c>
      <c r="Z353" s="162" t="str">
        <f>IF(B352="","",IF(M352&lt;0.5,M353,"NV"))</f>
        <v/>
      </c>
      <c r="AA353" s="803"/>
      <c r="AB353" s="1500"/>
      <c r="AC353" s="803"/>
      <c r="AD353" s="803"/>
      <c r="AE353" s="1019"/>
    </row>
    <row r="354" spans="1:31" x14ac:dyDescent="0.2">
      <c r="A354" s="871"/>
      <c r="B354" s="865"/>
      <c r="C354" s="884"/>
      <c r="D354" s="859"/>
      <c r="E354" s="884"/>
      <c r="F354" s="884"/>
      <c r="G354" s="13" t="s">
        <v>8</v>
      </c>
      <c r="H354" s="99" t="str">
        <f>IF(I354&lt;&gt;"",H352,"")</f>
        <v/>
      </c>
      <c r="I354" s="208"/>
      <c r="J354" s="209"/>
      <c r="K354" s="227"/>
      <c r="L354" s="155" t="str">
        <f>IF(B352="","",IF(I352="TO","TO",IF(I354+J354+K354=0,"",(I354*60+J354+K354/100)+H354)))</f>
        <v/>
      </c>
      <c r="M354" s="52"/>
      <c r="N354" s="52" t="str">
        <f>IF(L354="","",ABS(L354-M353))</f>
        <v/>
      </c>
      <c r="O354" s="156" t="str">
        <f>IF(N354="","",RANK(N354,N352:N356))</f>
        <v/>
      </c>
      <c r="P354" s="157" t="str">
        <f t="shared" si="204"/>
        <v/>
      </c>
      <c r="Q354" s="53"/>
      <c r="R354" s="53" t="str">
        <f>IF(P354="","",ABS(P354-Q353))</f>
        <v/>
      </c>
      <c r="S354" s="158" t="str">
        <f>IF(R354="","",RANK(R354,R352:R356))</f>
        <v/>
      </c>
      <c r="T354" s="159" t="str">
        <f t="shared" si="205"/>
        <v/>
      </c>
      <c r="U354" s="54"/>
      <c r="V354" s="54" t="str">
        <f>IF(T354="","",ABS(T354-U353))</f>
        <v/>
      </c>
      <c r="W354" s="160" t="str">
        <f>IF(V354="","",RANK(V354,V352:V356))</f>
        <v/>
      </c>
      <c r="X354" s="161" t="str">
        <f t="shared" si="206"/>
        <v/>
      </c>
      <c r="Y354" s="55"/>
      <c r="Z354" s="162" t="str">
        <f>IF(B352="","",IF(M352&lt;0.5,M353,IF(Q352&lt;0.5,Q353,"NV")))</f>
        <v/>
      </c>
      <c r="AA354" s="803"/>
      <c r="AB354" s="1500"/>
      <c r="AC354" s="803"/>
      <c r="AD354" s="803"/>
      <c r="AE354" s="1019"/>
    </row>
    <row r="355" spans="1:31" x14ac:dyDescent="0.2">
      <c r="A355" s="871"/>
      <c r="B355" s="865"/>
      <c r="C355" s="884"/>
      <c r="D355" s="859"/>
      <c r="E355" s="884"/>
      <c r="F355" s="884"/>
      <c r="G355" s="13" t="s">
        <v>5</v>
      </c>
      <c r="H355" s="99" t="str">
        <f>IF(I355&lt;&gt;"",H352,"")</f>
        <v/>
      </c>
      <c r="I355" s="208"/>
      <c r="J355" s="209"/>
      <c r="K355" s="227"/>
      <c r="L355" s="155" t="str">
        <f>IF(B352="","",IF(I352="TO","TO",IF(I355+J355+K355=0,"",(I355*60+J355+K355/100)+H355)))</f>
        <v/>
      </c>
      <c r="M355" s="52"/>
      <c r="N355" s="52" t="str">
        <f>IF(L355="","",ABS(L355-M353))</f>
        <v/>
      </c>
      <c r="O355" s="156" t="str">
        <f>IF(N355="","",RANK(N355,N352:N356))</f>
        <v/>
      </c>
      <c r="P355" s="157" t="str">
        <f t="shared" si="204"/>
        <v/>
      </c>
      <c r="Q355" s="53"/>
      <c r="R355" s="53" t="str">
        <f>IF(P355="","",ABS(P355-Q353))</f>
        <v/>
      </c>
      <c r="S355" s="158" t="str">
        <f>IF(R355="","",RANK(R355,R352:R356))</f>
        <v/>
      </c>
      <c r="T355" s="159" t="str">
        <f t="shared" si="205"/>
        <v/>
      </c>
      <c r="U355" s="54"/>
      <c r="V355" s="54" t="str">
        <f>IF(T355="","",ABS(T355-U353))</f>
        <v/>
      </c>
      <c r="W355" s="160" t="str">
        <f>IF(V355="","",RANK(V355,V352:V356))</f>
        <v/>
      </c>
      <c r="X355" s="161" t="str">
        <f t="shared" si="206"/>
        <v/>
      </c>
      <c r="Y355" s="55"/>
      <c r="Z355" s="162" t="str">
        <f>IF(B352="","",IF(Q352=0,M353,IF(Q352&lt;0.5,Q353,IF(U352&lt;0.5,U353,"NV"))))</f>
        <v/>
      </c>
      <c r="AA355" s="803"/>
      <c r="AB355" s="1500"/>
      <c r="AC355" s="803"/>
      <c r="AD355" s="803"/>
      <c r="AE355" s="1019"/>
    </row>
    <row r="356" spans="1:31" ht="16" thickBot="1" x14ac:dyDescent="0.25">
      <c r="A356" s="879"/>
      <c r="B356" s="901"/>
      <c r="C356" s="885"/>
      <c r="D356" s="1419"/>
      <c r="E356" s="885"/>
      <c r="F356" s="885"/>
      <c r="G356" s="19" t="s">
        <v>6</v>
      </c>
      <c r="H356" s="100" t="str">
        <f>IF(I356&lt;&gt;"",H352,"")</f>
        <v/>
      </c>
      <c r="I356" s="212"/>
      <c r="J356" s="213"/>
      <c r="K356" s="242"/>
      <c r="L356" s="163" t="str">
        <f>IF(B352="","",IF(I352="TO","TO",IF(I356+J356+K356=0,"",(I356*60+J356+K356/100)+H356)))</f>
        <v/>
      </c>
      <c r="M356" s="56"/>
      <c r="N356" s="56" t="str">
        <f>IF(L356="","",ABS(L356-M353))</f>
        <v/>
      </c>
      <c r="O356" s="164" t="str">
        <f>IF(N356="","",RANK(N356,N352:N356))</f>
        <v/>
      </c>
      <c r="P356" s="165" t="str">
        <f t="shared" si="204"/>
        <v/>
      </c>
      <c r="Q356" s="57"/>
      <c r="R356" s="57" t="str">
        <f>IF(P356="","",ABS(P356-Q353))</f>
        <v/>
      </c>
      <c r="S356" s="166" t="str">
        <f>IF(R356="","",RANK(R356,R352:R356))</f>
        <v/>
      </c>
      <c r="T356" s="167" t="str">
        <f t="shared" si="205"/>
        <v/>
      </c>
      <c r="U356" s="58"/>
      <c r="V356" s="58" t="str">
        <f>IF(T356="","",ABS(T356-U353))</f>
        <v/>
      </c>
      <c r="W356" s="168" t="str">
        <f>IF(V356="","",RANK(V356,V352:V356))</f>
        <v/>
      </c>
      <c r="X356" s="169" t="str">
        <f t="shared" si="206"/>
        <v/>
      </c>
      <c r="Y356" s="59"/>
      <c r="Z356" s="170" t="str">
        <f>IF(B352="","",IF(U352&lt;0.5,TRIMMEAN(L352:L356,0.4),IF(Y352&lt;0.5,Y353,"NV")))</f>
        <v/>
      </c>
      <c r="AA356" s="804"/>
      <c r="AB356" s="1501"/>
      <c r="AC356" s="804"/>
      <c r="AD356" s="804"/>
      <c r="AE356" s="1020"/>
    </row>
    <row r="357" spans="1:31" x14ac:dyDescent="0.2">
      <c r="A357" s="1538" t="str">
        <f>IF('Names And Totals'!A78="","",'Names And Totals'!A78)</f>
        <v/>
      </c>
      <c r="B357" s="1540" t="str">
        <f>IF('Names And Totals'!B78="","",'Names And Totals'!B78)</f>
        <v/>
      </c>
      <c r="C357" s="861" t="str">
        <f>IF('Names And Totals'!B78="","",'Names And Totals'!E78)</f>
        <v/>
      </c>
      <c r="D357" s="1414" t="str">
        <f>IF(B357="","",IF(AB357="DQ","DQ",IF(AB357="TO","TO",IF(AB357="NV","NV",IF(AB357="","",RANK(AB357,$AB$12:$AB$507,0))))))</f>
        <v/>
      </c>
      <c r="E357" s="861" t="str">
        <f>IF(AC357="","",IF(AE357="DQ","DQ",IF(AC357="TO","TO",IF(Z357="","",RANK(AC357,$AC$12:$AC$507,0)))))</f>
        <v/>
      </c>
      <c r="F357" s="861" t="str">
        <f>IF(AD357="","",IF(AE357="DQ","DQ",IF(AD357="TO","TO",IF(Z357="","",RANK(AD357,$AD$12:$AD$507,0)))))</f>
        <v/>
      </c>
      <c r="G357" s="47" t="s">
        <v>7</v>
      </c>
      <c r="H357" s="248"/>
      <c r="I357" s="243"/>
      <c r="J357" s="240"/>
      <c r="K357" s="244"/>
      <c r="L357" s="193" t="str">
        <f>IF(B357="","",IF(I357="TO","TO",IF(I357+J357+K357=0,"",(I357*60+J357+K357/100)+H357)))</f>
        <v/>
      </c>
      <c r="M357" s="60" t="str">
        <f>IF(B357="","",MAX(L357:L361)-MIN(L357:L361))</f>
        <v/>
      </c>
      <c r="N357" s="60" t="str">
        <f>IF(L357="","",ABS(L357-M358))</f>
        <v/>
      </c>
      <c r="O357" s="151" t="str">
        <f>IF(N357="","",RANK(N357,N357:N361))</f>
        <v/>
      </c>
      <c r="P357" s="60" t="str">
        <f>IF(L357="","",IF(O357=1,"",L357))</f>
        <v/>
      </c>
      <c r="Q357" s="62" t="str">
        <f>IF(B357="","",MAX(P357:P361)-MIN(P357:P361))</f>
        <v/>
      </c>
      <c r="R357" s="62" t="str">
        <f>IF(P357="","",ABS(P357-Q358))</f>
        <v/>
      </c>
      <c r="S357" s="152" t="str">
        <f>IF(R357="","",RANK(R357,R357:R361))</f>
        <v/>
      </c>
      <c r="T357" s="62" t="str">
        <f>IF(R357="","",IF(S357=1,"",L357))</f>
        <v/>
      </c>
      <c r="U357" s="63" t="str">
        <f>IF(B357="","",MAX(T357:T361)-MIN(T357:T361))</f>
        <v/>
      </c>
      <c r="V357" s="63" t="str">
        <f>IF(T357="","",ABS(T357-U358))</f>
        <v/>
      </c>
      <c r="W357" s="153" t="str">
        <f>IF(V357="","",RANK(V357,V357:V361))</f>
        <v/>
      </c>
      <c r="X357" s="63" t="str">
        <f>IF(W357="","",IF(W357=1,"",T357))</f>
        <v/>
      </c>
      <c r="Y357" s="64" t="str">
        <f>IF(B357="","",MAX(X357:X361)-MIN(X357:X361))</f>
        <v/>
      </c>
      <c r="Z357" s="154" t="str">
        <f>IF(B357="","",L357)</f>
        <v/>
      </c>
      <c r="AA357" s="805" t="str">
        <f>IF(B357="","",IF(AE357="DQ","DQ",IF(L357="TO","TO",IF(L357="","",IF(L358="",Z357,IF(L359="",Z358,IF(L360="",Z359,IF(L361="",Z360,Z361))))))))</f>
        <v/>
      </c>
      <c r="AB357" s="1505" t="str">
        <f>IF(B357="","",IF(AE357="DQ","DQ",IF(AA357="TO","TO",IF(AA357="","",IF(AA357="NV","NV",IF((20-(AA357-$AB$3))&gt;0,(20-(AA357-$AB$3)),0))))))</f>
        <v/>
      </c>
      <c r="AC357" s="805" t="str">
        <f>IF(B357="","",IF(AB357="","",IF(C357="Female","",AB357)))</f>
        <v/>
      </c>
      <c r="AD357" s="805" t="str">
        <f>IF(B357="","",IF(AB357="","",IF(C357="Male","",AB357)))</f>
        <v/>
      </c>
      <c r="AE357" s="847"/>
    </row>
    <row r="358" spans="1:31" x14ac:dyDescent="0.2">
      <c r="A358" s="868"/>
      <c r="B358" s="874"/>
      <c r="C358" s="862"/>
      <c r="D358" s="1415"/>
      <c r="E358" s="862"/>
      <c r="F358" s="862"/>
      <c r="G358" s="16" t="s">
        <v>4</v>
      </c>
      <c r="H358" s="98" t="str">
        <f>IF(I358&lt;&gt;"",H357,"")</f>
        <v/>
      </c>
      <c r="I358" s="210"/>
      <c r="J358" s="211"/>
      <c r="K358" s="231"/>
      <c r="L358" s="171" t="str">
        <f>IF(B357="","",IF(I357="TO","TO",IF(I358+J358+K358=0,"",(I358*60+J358+K358/100)+H358)))</f>
        <v/>
      </c>
      <c r="M358" s="52" t="str">
        <f>IF(B357="","",AVERAGE(L357:L361))</f>
        <v/>
      </c>
      <c r="N358" s="52" t="str">
        <f>IF(L358="","",ABS(L358-M358))</f>
        <v/>
      </c>
      <c r="O358" s="156" t="str">
        <f>IF(N358="","",RANK(N358,N357:N361))</f>
        <v/>
      </c>
      <c r="P358" s="157" t="str">
        <f t="shared" ref="P358:P361" si="207">IF(L358="","",IF(O358=1,"",L358))</f>
        <v/>
      </c>
      <c r="Q358" s="53" t="str">
        <f>IF(B357="","",AVERAGE(P357:P361))</f>
        <v/>
      </c>
      <c r="R358" s="53" t="str">
        <f>IF(P358="","",ABS(P358-Q358))</f>
        <v/>
      </c>
      <c r="S358" s="158" t="str">
        <f>IF(R358="","",RANK(R358,R357:R361))</f>
        <v/>
      </c>
      <c r="T358" s="159" t="str">
        <f t="shared" ref="T358:T361" si="208">IF(R358="","",IF(S358=1,"",L358))</f>
        <v/>
      </c>
      <c r="U358" s="54" t="str">
        <f>IF(B357="","",AVERAGE(T357:T361))</f>
        <v/>
      </c>
      <c r="V358" s="54" t="str">
        <f>IF(T358="","",ABS(T358-U358))</f>
        <v/>
      </c>
      <c r="W358" s="160" t="str">
        <f>IF(V358="","",RANK(V358,V357:V361))</f>
        <v/>
      </c>
      <c r="X358" s="161" t="str">
        <f t="shared" ref="X358:X361" si="209">IF(W358="","",IF(W358=1,"",T358))</f>
        <v/>
      </c>
      <c r="Y358" s="55" t="str">
        <f>IF(B357="","",AVERAGE(X357:X361))</f>
        <v/>
      </c>
      <c r="Z358" s="162" t="str">
        <f>IF(B357="","",IF(M357&lt;0.5,M358,"NV"))</f>
        <v/>
      </c>
      <c r="AA358" s="806"/>
      <c r="AB358" s="1506"/>
      <c r="AC358" s="806"/>
      <c r="AD358" s="806"/>
      <c r="AE358" s="847"/>
    </row>
    <row r="359" spans="1:31" x14ac:dyDescent="0.2">
      <c r="A359" s="868"/>
      <c r="B359" s="874"/>
      <c r="C359" s="862"/>
      <c r="D359" s="1415"/>
      <c r="E359" s="862"/>
      <c r="F359" s="862"/>
      <c r="G359" s="16" t="s">
        <v>8</v>
      </c>
      <c r="H359" s="98" t="str">
        <f>IF(I359&lt;&gt;"",H357,"")</f>
        <v/>
      </c>
      <c r="I359" s="210"/>
      <c r="J359" s="211"/>
      <c r="K359" s="231"/>
      <c r="L359" s="171" t="str">
        <f>IF(B357="","",IF(I357="TO","TO",IF(I359+J359+K359=0,"",(I359*60+J359+K359/100)+H359)))</f>
        <v/>
      </c>
      <c r="M359" s="52"/>
      <c r="N359" s="52" t="str">
        <f>IF(L359="","",ABS(L359-M358))</f>
        <v/>
      </c>
      <c r="O359" s="156" t="str">
        <f>IF(N359="","",RANK(N359,N357:N361))</f>
        <v/>
      </c>
      <c r="P359" s="157" t="str">
        <f t="shared" si="207"/>
        <v/>
      </c>
      <c r="Q359" s="53"/>
      <c r="R359" s="53" t="str">
        <f>IF(P359="","",ABS(P359-Q358))</f>
        <v/>
      </c>
      <c r="S359" s="158" t="str">
        <f>IF(R359="","",RANK(R359,R357:R361))</f>
        <v/>
      </c>
      <c r="T359" s="159" t="str">
        <f t="shared" si="208"/>
        <v/>
      </c>
      <c r="U359" s="54"/>
      <c r="V359" s="54" t="str">
        <f>IF(T359="","",ABS(T359-U358))</f>
        <v/>
      </c>
      <c r="W359" s="160" t="str">
        <f>IF(V359="","",RANK(V359,V357:V361))</f>
        <v/>
      </c>
      <c r="X359" s="161" t="str">
        <f t="shared" si="209"/>
        <v/>
      </c>
      <c r="Y359" s="55"/>
      <c r="Z359" s="162" t="str">
        <f>IF(B357="","",IF(M357&lt;0.5,M358,IF(Q357&lt;0.5,Q358,"NV")))</f>
        <v/>
      </c>
      <c r="AA359" s="806"/>
      <c r="AB359" s="1506"/>
      <c r="AC359" s="806"/>
      <c r="AD359" s="806"/>
      <c r="AE359" s="847"/>
    </row>
    <row r="360" spans="1:31" x14ac:dyDescent="0.2">
      <c r="A360" s="868"/>
      <c r="B360" s="874"/>
      <c r="C360" s="862"/>
      <c r="D360" s="1415"/>
      <c r="E360" s="862"/>
      <c r="F360" s="862"/>
      <c r="G360" s="16" t="s">
        <v>5</v>
      </c>
      <c r="H360" s="98" t="str">
        <f>IF(I360&lt;&gt;"",H357,"")</f>
        <v/>
      </c>
      <c r="I360" s="210"/>
      <c r="J360" s="211"/>
      <c r="K360" s="231"/>
      <c r="L360" s="171" t="str">
        <f>IF(B357="","",IF(I357="TO","TO",IF(I360+J360+K360=0,"",(I360*60+J360+K360/100)+H360)))</f>
        <v/>
      </c>
      <c r="M360" s="52"/>
      <c r="N360" s="52" t="str">
        <f>IF(L360="","",ABS(L360-M358))</f>
        <v/>
      </c>
      <c r="O360" s="156" t="str">
        <f>IF(N360="","",RANK(N360,N357:N361))</f>
        <v/>
      </c>
      <c r="P360" s="157" t="str">
        <f t="shared" si="207"/>
        <v/>
      </c>
      <c r="Q360" s="53"/>
      <c r="R360" s="53" t="str">
        <f>IF(P360="","",ABS(P360-Q358))</f>
        <v/>
      </c>
      <c r="S360" s="158" t="str">
        <f>IF(R360="","",RANK(R360,R357:R361))</f>
        <v/>
      </c>
      <c r="T360" s="159" t="str">
        <f t="shared" si="208"/>
        <v/>
      </c>
      <c r="U360" s="54"/>
      <c r="V360" s="54" t="str">
        <f>IF(T360="","",ABS(T360-U358))</f>
        <v/>
      </c>
      <c r="W360" s="160" t="str">
        <f>IF(V360="","",RANK(V360,V357:V361))</f>
        <v/>
      </c>
      <c r="X360" s="161" t="str">
        <f t="shared" si="209"/>
        <v/>
      </c>
      <c r="Y360" s="55"/>
      <c r="Z360" s="162" t="str">
        <f>IF(B357="","",IF(Q357=0,M358,IF(Q357&lt;0.5,Q358,IF(U357&lt;0.5,U358,"NV"))))</f>
        <v/>
      </c>
      <c r="AA360" s="806"/>
      <c r="AB360" s="1506"/>
      <c r="AC360" s="806"/>
      <c r="AD360" s="806"/>
      <c r="AE360" s="847"/>
    </row>
    <row r="361" spans="1:31" ht="16" thickBot="1" x14ac:dyDescent="0.25">
      <c r="A361" s="1539"/>
      <c r="B361" s="1541"/>
      <c r="C361" s="863"/>
      <c r="D361" s="1416"/>
      <c r="E361" s="863"/>
      <c r="F361" s="863"/>
      <c r="G361" s="46" t="s">
        <v>6</v>
      </c>
      <c r="H361" s="172" t="str">
        <f>IF(I361&lt;&gt;"",H357,"")</f>
        <v/>
      </c>
      <c r="I361" s="245"/>
      <c r="J361" s="246"/>
      <c r="K361" s="247"/>
      <c r="L361" s="194" t="str">
        <f>IF(B357="","",IF(I357="TO","TO",IF(I361+J361+K361=0,"",(I361*60+J361+K361/100)+H361)))</f>
        <v/>
      </c>
      <c r="M361" s="56"/>
      <c r="N361" s="56" t="str">
        <f>IF(L361="","",ABS(L361-M358))</f>
        <v/>
      </c>
      <c r="O361" s="164" t="str">
        <f>IF(N361="","",RANK(N361,N357:N361))</f>
        <v/>
      </c>
      <c r="P361" s="165" t="str">
        <f t="shared" si="207"/>
        <v/>
      </c>
      <c r="Q361" s="57"/>
      <c r="R361" s="57" t="str">
        <f>IF(P361="","",ABS(P361-Q358))</f>
        <v/>
      </c>
      <c r="S361" s="166" t="str">
        <f>IF(R361="","",RANK(R361,R357:R361))</f>
        <v/>
      </c>
      <c r="T361" s="167" t="str">
        <f t="shared" si="208"/>
        <v/>
      </c>
      <c r="U361" s="58"/>
      <c r="V361" s="58" t="str">
        <f>IF(T361="","",ABS(T361-U358))</f>
        <v/>
      </c>
      <c r="W361" s="168" t="str">
        <f>IF(V361="","",RANK(V361,V357:V361))</f>
        <v/>
      </c>
      <c r="X361" s="169" t="str">
        <f t="shared" si="209"/>
        <v/>
      </c>
      <c r="Y361" s="59"/>
      <c r="Z361" s="170" t="str">
        <f>IF(B357="","",IF(U357&lt;0.5,TRIMMEAN(L357:L361,0.4),IF(Y357&lt;0.5,Y358,"NV")))</f>
        <v/>
      </c>
      <c r="AA361" s="807"/>
      <c r="AB361" s="1507"/>
      <c r="AC361" s="807"/>
      <c r="AD361" s="807"/>
      <c r="AE361" s="847"/>
    </row>
    <row r="362" spans="1:31" x14ac:dyDescent="0.2">
      <c r="A362" s="1241" t="str">
        <f>IF('Names And Totals'!A79="","",'Names And Totals'!A79)</f>
        <v/>
      </c>
      <c r="B362" s="1537" t="str">
        <f>IF('Names And Totals'!B79="","",'Names And Totals'!B79)</f>
        <v/>
      </c>
      <c r="C362" s="883" t="str">
        <f>IF('Names And Totals'!B79="","",'Names And Totals'!E79)</f>
        <v/>
      </c>
      <c r="D362" s="1431" t="str">
        <f>IF(B362="","",IF(AB362="DQ","DQ",IF(AB362="TO","TO",IF(AB362="NV","NV",IF(AB362="","",RANK(AB362,$AB$12:$AB$507,0))))))</f>
        <v/>
      </c>
      <c r="E362" s="883" t="str">
        <f>IF(AC362="","",IF(AE362="DQ","DQ",IF(AC362="TO","TO",IF(Z362="","",RANK(AC362,$AC$12:$AC$507,0)))))</f>
        <v/>
      </c>
      <c r="F362" s="883" t="str">
        <f>IF(AD362="","",IF(AE362="DQ","DQ",IF(AD362="TO","TO",IF(Z362="","",RANK(AD362,$AD$12:$AD$507,0)))))</f>
        <v/>
      </c>
      <c r="G362" s="18" t="s">
        <v>7</v>
      </c>
      <c r="H362" s="249"/>
      <c r="I362" s="235"/>
      <c r="J362" s="241"/>
      <c r="K362" s="236"/>
      <c r="L362" s="150" t="str">
        <f>IF(B362="","",IF(I362="TO","TO",IF(I362+J362+K362=0,"",(I362*60+J362+K362/100)+H362)))</f>
        <v/>
      </c>
      <c r="M362" s="60" t="str">
        <f>IF(B362="","",MAX(L362:L366)-MIN(L362:L366))</f>
        <v/>
      </c>
      <c r="N362" s="60" t="str">
        <f>IF(L362="","",ABS(L362-M363))</f>
        <v/>
      </c>
      <c r="O362" s="151" t="str">
        <f>IF(N362="","",RANK(N362,N362:N366))</f>
        <v/>
      </c>
      <c r="P362" s="60" t="str">
        <f>IF(L362="","",IF(O362=1,"",L362))</f>
        <v/>
      </c>
      <c r="Q362" s="62" t="str">
        <f>IF(B362="","",MAX(P362:P366)-MIN(P362:P366))</f>
        <v/>
      </c>
      <c r="R362" s="62" t="str">
        <f>IF(P362="","",ABS(P362-Q363))</f>
        <v/>
      </c>
      <c r="S362" s="152" t="str">
        <f>IF(R362="","",RANK(R362,R362:R366))</f>
        <v/>
      </c>
      <c r="T362" s="62" t="str">
        <f>IF(R362="","",IF(S362=1,"",L362))</f>
        <v/>
      </c>
      <c r="U362" s="63" t="str">
        <f>IF(B362="","",MAX(T362:T366)-MIN(T362:T366))</f>
        <v/>
      </c>
      <c r="V362" s="63" t="str">
        <f>IF(T362="","",ABS(T362-U363))</f>
        <v/>
      </c>
      <c r="W362" s="153" t="str">
        <f>IF(V362="","",RANK(V362,V362:V366))</f>
        <v/>
      </c>
      <c r="X362" s="63" t="str">
        <f>IF(W362="","",IF(W362=1,"",T362))</f>
        <v/>
      </c>
      <c r="Y362" s="64" t="str">
        <f>IF(B362="","",MAX(X362:X366)-MIN(X362:X366))</f>
        <v/>
      </c>
      <c r="Z362" s="154" t="str">
        <f>IF(B362="","",L362)</f>
        <v/>
      </c>
      <c r="AA362" s="802" t="str">
        <f>IF(B362="","",IF(AE362="DQ","DQ",IF(L362="TO","TO",IF(L362="","",IF(L363="",Z362,IF(L364="",Z363,IF(L365="",Z364,IF(L366="",Z365,Z366))))))))</f>
        <v/>
      </c>
      <c r="AB362" s="1499" t="str">
        <f>IF(B362="","",IF(AE362="DQ","DQ",IF(AA362="TO","TO",IF(AA362="","",IF(AA362="NV","NV",IF((20-(AA362-$AB$3))&gt;0,(20-(AA362-$AB$3)),0))))))</f>
        <v/>
      </c>
      <c r="AC362" s="802" t="str">
        <f>IF(B362="","",IF(AB362="","",IF(C362="Female","",AB362)))</f>
        <v/>
      </c>
      <c r="AD362" s="802" t="str">
        <f>IF(B362="","",IF(AB362="","",IF(C362="Male","",AB362)))</f>
        <v/>
      </c>
      <c r="AE362" s="1018"/>
    </row>
    <row r="363" spans="1:31" x14ac:dyDescent="0.2">
      <c r="A363" s="871"/>
      <c r="B363" s="865"/>
      <c r="C363" s="884"/>
      <c r="D363" s="859"/>
      <c r="E363" s="884"/>
      <c r="F363" s="884"/>
      <c r="G363" s="13" t="s">
        <v>4</v>
      </c>
      <c r="H363" s="99" t="str">
        <f>IF(I363&lt;&gt;"",H362,"")</f>
        <v/>
      </c>
      <c r="I363" s="208"/>
      <c r="J363" s="209"/>
      <c r="K363" s="227"/>
      <c r="L363" s="155" t="str">
        <f>IF(B362="","",IF(I362="TO","TO",IF(I363+J363+K363=0,"",(I363*60+J363+K363/100)+H363)))</f>
        <v/>
      </c>
      <c r="M363" s="52" t="str">
        <f>IF(B362="","",AVERAGE(L362:L366))</f>
        <v/>
      </c>
      <c r="N363" s="52" t="str">
        <f>IF(L363="","",ABS(L363-M363))</f>
        <v/>
      </c>
      <c r="O363" s="156" t="str">
        <f>IF(N363="","",RANK(N363,N362:N366))</f>
        <v/>
      </c>
      <c r="P363" s="157" t="str">
        <f t="shared" ref="P363:P366" si="210">IF(L363="","",IF(O363=1,"",L363))</f>
        <v/>
      </c>
      <c r="Q363" s="53" t="str">
        <f>IF(B362="","",AVERAGE(P362:P366))</f>
        <v/>
      </c>
      <c r="R363" s="53" t="str">
        <f>IF(P363="","",ABS(P363-Q363))</f>
        <v/>
      </c>
      <c r="S363" s="158" t="str">
        <f>IF(R363="","",RANK(R363,R362:R366))</f>
        <v/>
      </c>
      <c r="T363" s="159" t="str">
        <f t="shared" ref="T363:T366" si="211">IF(R363="","",IF(S363=1,"",L363))</f>
        <v/>
      </c>
      <c r="U363" s="54" t="str">
        <f>IF(B362="","",AVERAGE(T362:T366))</f>
        <v/>
      </c>
      <c r="V363" s="54" t="str">
        <f>IF(T363="","",ABS(T363-U363))</f>
        <v/>
      </c>
      <c r="W363" s="160" t="str">
        <f>IF(V363="","",RANK(V363,V362:V366))</f>
        <v/>
      </c>
      <c r="X363" s="161" t="str">
        <f t="shared" ref="X363:X366" si="212">IF(W363="","",IF(W363=1,"",T363))</f>
        <v/>
      </c>
      <c r="Y363" s="55" t="str">
        <f>IF(B362="","",AVERAGE(X362:X366))</f>
        <v/>
      </c>
      <c r="Z363" s="162" t="str">
        <f>IF(B362="","",IF(M362&lt;0.5,M363,"NV"))</f>
        <v/>
      </c>
      <c r="AA363" s="803"/>
      <c r="AB363" s="1500"/>
      <c r="AC363" s="803"/>
      <c r="AD363" s="803"/>
      <c r="AE363" s="1019"/>
    </row>
    <row r="364" spans="1:31" x14ac:dyDescent="0.2">
      <c r="A364" s="871"/>
      <c r="B364" s="865"/>
      <c r="C364" s="884"/>
      <c r="D364" s="859"/>
      <c r="E364" s="884"/>
      <c r="F364" s="884"/>
      <c r="G364" s="13" t="s">
        <v>8</v>
      </c>
      <c r="H364" s="99" t="str">
        <f>IF(I364&lt;&gt;"",H362,"")</f>
        <v/>
      </c>
      <c r="I364" s="208"/>
      <c r="J364" s="209"/>
      <c r="K364" s="227"/>
      <c r="L364" s="155" t="str">
        <f>IF(B362="","",IF(I362="TO","TO",IF(I364+J364+K364=0,"",(I364*60+J364+K364/100)+H364)))</f>
        <v/>
      </c>
      <c r="M364" s="52"/>
      <c r="N364" s="52" t="str">
        <f>IF(L364="","",ABS(L364-M363))</f>
        <v/>
      </c>
      <c r="O364" s="156" t="str">
        <f>IF(N364="","",RANK(N364,N362:N366))</f>
        <v/>
      </c>
      <c r="P364" s="157" t="str">
        <f t="shared" si="210"/>
        <v/>
      </c>
      <c r="Q364" s="53"/>
      <c r="R364" s="53" t="str">
        <f>IF(P364="","",ABS(P364-Q363))</f>
        <v/>
      </c>
      <c r="S364" s="158" t="str">
        <f>IF(R364="","",RANK(R364,R362:R366))</f>
        <v/>
      </c>
      <c r="T364" s="159" t="str">
        <f t="shared" si="211"/>
        <v/>
      </c>
      <c r="U364" s="54"/>
      <c r="V364" s="54" t="str">
        <f>IF(T364="","",ABS(T364-U363))</f>
        <v/>
      </c>
      <c r="W364" s="160" t="str">
        <f>IF(V364="","",RANK(V364,V362:V366))</f>
        <v/>
      </c>
      <c r="X364" s="161" t="str">
        <f t="shared" si="212"/>
        <v/>
      </c>
      <c r="Y364" s="55"/>
      <c r="Z364" s="162" t="str">
        <f>IF(B362="","",IF(M362&lt;0.5,M363,IF(Q362&lt;0.5,Q363,"NV")))</f>
        <v/>
      </c>
      <c r="AA364" s="803"/>
      <c r="AB364" s="1500"/>
      <c r="AC364" s="803"/>
      <c r="AD364" s="803"/>
      <c r="AE364" s="1019"/>
    </row>
    <row r="365" spans="1:31" x14ac:dyDescent="0.2">
      <c r="A365" s="871"/>
      <c r="B365" s="865"/>
      <c r="C365" s="884"/>
      <c r="D365" s="859"/>
      <c r="E365" s="884"/>
      <c r="F365" s="884"/>
      <c r="G365" s="13" t="s">
        <v>5</v>
      </c>
      <c r="H365" s="99" t="str">
        <f>IF(I365&lt;&gt;"",H362,"")</f>
        <v/>
      </c>
      <c r="I365" s="208"/>
      <c r="J365" s="209"/>
      <c r="K365" s="227"/>
      <c r="L365" s="155" t="str">
        <f>IF(B362="","",IF(I362="TO","TO",IF(I365+J365+K365=0,"",(I365*60+J365+K365/100)+H365)))</f>
        <v/>
      </c>
      <c r="M365" s="52"/>
      <c r="N365" s="52" t="str">
        <f>IF(L365="","",ABS(L365-M363))</f>
        <v/>
      </c>
      <c r="O365" s="156" t="str">
        <f>IF(N365="","",RANK(N365,N362:N366))</f>
        <v/>
      </c>
      <c r="P365" s="157" t="str">
        <f t="shared" si="210"/>
        <v/>
      </c>
      <c r="Q365" s="53"/>
      <c r="R365" s="53" t="str">
        <f>IF(P365="","",ABS(P365-Q363))</f>
        <v/>
      </c>
      <c r="S365" s="158" t="str">
        <f>IF(R365="","",RANK(R365,R362:R366))</f>
        <v/>
      </c>
      <c r="T365" s="159" t="str">
        <f t="shared" si="211"/>
        <v/>
      </c>
      <c r="U365" s="54"/>
      <c r="V365" s="54" t="str">
        <f>IF(T365="","",ABS(T365-U363))</f>
        <v/>
      </c>
      <c r="W365" s="160" t="str">
        <f>IF(V365="","",RANK(V365,V362:V366))</f>
        <v/>
      </c>
      <c r="X365" s="161" t="str">
        <f t="shared" si="212"/>
        <v/>
      </c>
      <c r="Y365" s="55"/>
      <c r="Z365" s="162" t="str">
        <f>IF(B362="","",IF(Q362=0,M363,IF(Q362&lt;0.5,Q363,IF(U362&lt;0.5,U363,"NV"))))</f>
        <v/>
      </c>
      <c r="AA365" s="803"/>
      <c r="AB365" s="1500"/>
      <c r="AC365" s="803"/>
      <c r="AD365" s="803"/>
      <c r="AE365" s="1019"/>
    </row>
    <row r="366" spans="1:31" ht="16" thickBot="1" x14ac:dyDescent="0.25">
      <c r="A366" s="879"/>
      <c r="B366" s="901"/>
      <c r="C366" s="885"/>
      <c r="D366" s="1419"/>
      <c r="E366" s="885"/>
      <c r="F366" s="885"/>
      <c r="G366" s="19" t="s">
        <v>6</v>
      </c>
      <c r="H366" s="100" t="str">
        <f>IF(I366&lt;&gt;"",H362,"")</f>
        <v/>
      </c>
      <c r="I366" s="212"/>
      <c r="J366" s="213"/>
      <c r="K366" s="242"/>
      <c r="L366" s="163" t="str">
        <f>IF(B362="","",IF(I362="TO","TO",IF(I366+J366+K366=0,"",(I366*60+J366+K366/100)+H366)))</f>
        <v/>
      </c>
      <c r="M366" s="56"/>
      <c r="N366" s="56" t="str">
        <f>IF(L366="","",ABS(L366-M363))</f>
        <v/>
      </c>
      <c r="O366" s="164" t="str">
        <f>IF(N366="","",RANK(N366,N362:N366))</f>
        <v/>
      </c>
      <c r="P366" s="165" t="str">
        <f t="shared" si="210"/>
        <v/>
      </c>
      <c r="Q366" s="57"/>
      <c r="R366" s="57" t="str">
        <f>IF(P366="","",ABS(P366-Q363))</f>
        <v/>
      </c>
      <c r="S366" s="166" t="str">
        <f>IF(R366="","",RANK(R366,R362:R366))</f>
        <v/>
      </c>
      <c r="T366" s="167" t="str">
        <f t="shared" si="211"/>
        <v/>
      </c>
      <c r="U366" s="58"/>
      <c r="V366" s="58" t="str">
        <f>IF(T366="","",ABS(T366-U363))</f>
        <v/>
      </c>
      <c r="W366" s="168" t="str">
        <f>IF(V366="","",RANK(V366,V362:V366))</f>
        <v/>
      </c>
      <c r="X366" s="169" t="str">
        <f t="shared" si="212"/>
        <v/>
      </c>
      <c r="Y366" s="59"/>
      <c r="Z366" s="170" t="str">
        <f>IF(B362="","",IF(U362&lt;0.5,TRIMMEAN(L362:L366,0.4),IF(Y362&lt;0.5,Y363,"NV")))</f>
        <v/>
      </c>
      <c r="AA366" s="804"/>
      <c r="AB366" s="1501"/>
      <c r="AC366" s="804"/>
      <c r="AD366" s="804"/>
      <c r="AE366" s="1020"/>
    </row>
    <row r="367" spans="1:31" x14ac:dyDescent="0.2">
      <c r="A367" s="1538" t="str">
        <f>IF('Names And Totals'!A80="","",'Names And Totals'!A80)</f>
        <v/>
      </c>
      <c r="B367" s="1540" t="str">
        <f>IF('Names And Totals'!B80="","",'Names And Totals'!B80)</f>
        <v/>
      </c>
      <c r="C367" s="861" t="str">
        <f>IF('Names And Totals'!B80="","",'Names And Totals'!E80)</f>
        <v/>
      </c>
      <c r="D367" s="1414" t="str">
        <f>IF(B367="","",IF(AB367="DQ","DQ",IF(AB367="TO","TO",IF(AB367="NV","NV",IF(AB367="","",RANK(AB367,$AB$12:$AB$507,0))))))</f>
        <v/>
      </c>
      <c r="E367" s="861" t="str">
        <f>IF(AC367="","",IF(AE367="DQ","DQ",IF(AC367="TO","TO",IF(Z367="","",RANK(AC367,$AC$12:$AC$507,0)))))</f>
        <v/>
      </c>
      <c r="F367" s="861" t="str">
        <f>IF(AD367="","",IF(AE367="DQ","DQ",IF(AD367="TO","TO",IF(Z367="","",RANK(AD367,$AD$12:$AD$507,0)))))</f>
        <v/>
      </c>
      <c r="G367" s="15" t="s">
        <v>7</v>
      </c>
      <c r="H367" s="295"/>
      <c r="I367" s="228"/>
      <c r="J367" s="229"/>
      <c r="K367" s="230"/>
      <c r="L367" s="193" t="str">
        <f>IF(B367="","",IF(I367="TO","TO",IF(I367+J367+K367=0,"",(I367*60+J367+K367/100)+H367)))</f>
        <v/>
      </c>
      <c r="M367" s="60" t="str">
        <f>IF(B367="","",MAX(L367:L371)-MIN(L367:L371))</f>
        <v/>
      </c>
      <c r="N367" s="60" t="str">
        <f>IF(L367="","",ABS(L367-M368))</f>
        <v/>
      </c>
      <c r="O367" s="151" t="str">
        <f>IF(N367="","",RANK(N367,N367:N371))</f>
        <v/>
      </c>
      <c r="P367" s="60" t="str">
        <f>IF(L367="","",IF(O367=1,"",L367))</f>
        <v/>
      </c>
      <c r="Q367" s="62" t="str">
        <f>IF(B367="","",MAX(P367:P371)-MIN(P367:P371))</f>
        <v/>
      </c>
      <c r="R367" s="62" t="str">
        <f>IF(P367="","",ABS(P367-Q368))</f>
        <v/>
      </c>
      <c r="S367" s="152" t="str">
        <f>IF(R367="","",RANK(R367,R367:R371))</f>
        <v/>
      </c>
      <c r="T367" s="62" t="str">
        <f>IF(R367="","",IF(S367=1,"",L367))</f>
        <v/>
      </c>
      <c r="U367" s="63" t="str">
        <f>IF(B367="","",MAX(T367:T371)-MIN(T367:T371))</f>
        <v/>
      </c>
      <c r="V367" s="63" t="str">
        <f>IF(T367="","",ABS(T367-U368))</f>
        <v/>
      </c>
      <c r="W367" s="153" t="str">
        <f>IF(V367="","",RANK(V367,V367:V371))</f>
        <v/>
      </c>
      <c r="X367" s="63" t="str">
        <f>IF(W367="","",IF(W367=1,"",T367))</f>
        <v/>
      </c>
      <c r="Y367" s="64" t="str">
        <f>IF(B367="","",MAX(X367:X371)-MIN(X367:X371))</f>
        <v/>
      </c>
      <c r="Z367" s="154" t="str">
        <f>IF(B367="","",L367)</f>
        <v/>
      </c>
      <c r="AA367" s="805" t="str">
        <f>IF(B367="","",IF(AE367="DQ","DQ",IF(L367="TO","TO",IF(L367="","",IF(L368="",Z367,IF(L369="",Z368,IF(L370="",Z369,IF(L371="",Z370,Z371))))))))</f>
        <v/>
      </c>
      <c r="AB367" s="1505" t="str">
        <f>IF(B367="","",IF(AE367="DQ","DQ",IF(AA367="TO","TO",IF(AA367="","",IF(AA367="NV","NV",IF((20-(AA367-$AB$3))&gt;0,(20-(AA367-$AB$3)),0))))))</f>
        <v/>
      </c>
      <c r="AC367" s="805" t="str">
        <f>IF(B367="","",IF(AB367="","",IF(C367="Female","",AB367)))</f>
        <v/>
      </c>
      <c r="AD367" s="805" t="str">
        <f>IF(B367="","",IF(AB367="","",IF(C367="Male","",AB367)))</f>
        <v/>
      </c>
      <c r="AE367" s="846"/>
    </row>
    <row r="368" spans="1:31" x14ac:dyDescent="0.2">
      <c r="A368" s="868"/>
      <c r="B368" s="874"/>
      <c r="C368" s="862"/>
      <c r="D368" s="1415"/>
      <c r="E368" s="862"/>
      <c r="F368" s="862"/>
      <c r="G368" s="16" t="s">
        <v>4</v>
      </c>
      <c r="H368" s="98" t="str">
        <f>IF(I368&lt;&gt;"",$H$27,"")</f>
        <v/>
      </c>
      <c r="I368" s="210"/>
      <c r="J368" s="211"/>
      <c r="K368" s="231"/>
      <c r="L368" s="171" t="str">
        <f>IF(B367="","",IF(I367="TO","TO",IF(I368+J368+K368=0,"",(I368*60+J368+K368/100)+H368)))</f>
        <v/>
      </c>
      <c r="M368" s="52" t="str">
        <f>IF(B367="","",AVERAGE(L367:L371))</f>
        <v/>
      </c>
      <c r="N368" s="52" t="str">
        <f>IF(L368="","",ABS(L368-M368))</f>
        <v/>
      </c>
      <c r="O368" s="156" t="str">
        <f>IF(N368="","",RANK(N368,N367:N371))</f>
        <v/>
      </c>
      <c r="P368" s="157" t="str">
        <f t="shared" ref="P368:P371" si="213">IF(L368="","",IF(O368=1,"",L368))</f>
        <v/>
      </c>
      <c r="Q368" s="53" t="str">
        <f>IF(B367="","",AVERAGE(P367:P371))</f>
        <v/>
      </c>
      <c r="R368" s="53" t="str">
        <f>IF(P368="","",ABS(P368-Q368))</f>
        <v/>
      </c>
      <c r="S368" s="158" t="str">
        <f>IF(R368="","",RANK(R368,R367:R371))</f>
        <v/>
      </c>
      <c r="T368" s="159" t="str">
        <f t="shared" ref="T368:T371" si="214">IF(R368="","",IF(S368=1,"",L368))</f>
        <v/>
      </c>
      <c r="U368" s="54" t="str">
        <f>IF(B367="","",AVERAGE(T367:T371))</f>
        <v/>
      </c>
      <c r="V368" s="54" t="str">
        <f>IF(T368="","",ABS(T368-U368))</f>
        <v/>
      </c>
      <c r="W368" s="160" t="str">
        <f>IF(V368="","",RANK(V368,V367:V371))</f>
        <v/>
      </c>
      <c r="X368" s="161" t="str">
        <f t="shared" ref="X368:X371" si="215">IF(W368="","",IF(W368=1,"",T368))</f>
        <v/>
      </c>
      <c r="Y368" s="55" t="str">
        <f>IF(B367="","",AVERAGE(X367:X371))</f>
        <v/>
      </c>
      <c r="Z368" s="162" t="str">
        <f>IF(B367="","",IF(M367&lt;0.5,M368,"NV"))</f>
        <v/>
      </c>
      <c r="AA368" s="806"/>
      <c r="AB368" s="1506"/>
      <c r="AC368" s="806"/>
      <c r="AD368" s="806"/>
      <c r="AE368" s="847"/>
    </row>
    <row r="369" spans="1:31" x14ac:dyDescent="0.2">
      <c r="A369" s="868"/>
      <c r="B369" s="874"/>
      <c r="C369" s="862"/>
      <c r="D369" s="1415"/>
      <c r="E369" s="862"/>
      <c r="F369" s="862"/>
      <c r="G369" s="16" t="s">
        <v>8</v>
      </c>
      <c r="H369" s="98" t="str">
        <f>IF(I369&lt;&gt;"",$H$27,"")</f>
        <v/>
      </c>
      <c r="I369" s="210"/>
      <c r="J369" s="211"/>
      <c r="K369" s="231"/>
      <c r="L369" s="171" t="str">
        <f>IF(B367="","",IF(I367="TO","TO",IF(I369+J369+K369=0,"",(I369*60+J369+K369/100)+H369)))</f>
        <v/>
      </c>
      <c r="M369" s="52"/>
      <c r="N369" s="52" t="str">
        <f>IF(L369="","",ABS(L369-M368))</f>
        <v/>
      </c>
      <c r="O369" s="156" t="str">
        <f>IF(N369="","",RANK(N369,N367:N371))</f>
        <v/>
      </c>
      <c r="P369" s="157" t="str">
        <f t="shared" si="213"/>
        <v/>
      </c>
      <c r="Q369" s="53"/>
      <c r="R369" s="53" t="str">
        <f>IF(P369="","",ABS(P369-Q368))</f>
        <v/>
      </c>
      <c r="S369" s="158" t="str">
        <f>IF(R369="","",RANK(R369,R367:R371))</f>
        <v/>
      </c>
      <c r="T369" s="159" t="str">
        <f t="shared" si="214"/>
        <v/>
      </c>
      <c r="U369" s="54"/>
      <c r="V369" s="54" t="str">
        <f>IF(T369="","",ABS(T369-U368))</f>
        <v/>
      </c>
      <c r="W369" s="160" t="str">
        <f>IF(V369="","",RANK(V369,V367:V371))</f>
        <v/>
      </c>
      <c r="X369" s="161" t="str">
        <f t="shared" si="215"/>
        <v/>
      </c>
      <c r="Y369" s="55"/>
      <c r="Z369" s="162" t="str">
        <f>IF(B367="","",IF(M367&lt;0.5,M368,IF(Q367&lt;0.5,Q368,"NV")))</f>
        <v/>
      </c>
      <c r="AA369" s="806"/>
      <c r="AB369" s="1506"/>
      <c r="AC369" s="806"/>
      <c r="AD369" s="806"/>
      <c r="AE369" s="847"/>
    </row>
    <row r="370" spans="1:31" x14ac:dyDescent="0.2">
      <c r="A370" s="868"/>
      <c r="B370" s="874"/>
      <c r="C370" s="862"/>
      <c r="D370" s="1415"/>
      <c r="E370" s="862"/>
      <c r="F370" s="862"/>
      <c r="G370" s="16" t="s">
        <v>5</v>
      </c>
      <c r="H370" s="98" t="str">
        <f>IF(I370&lt;&gt;"",$H$27,"")</f>
        <v/>
      </c>
      <c r="I370" s="210"/>
      <c r="J370" s="211"/>
      <c r="K370" s="231"/>
      <c r="L370" s="171" t="str">
        <f>IF(B367="","",IF(I367="TO","TO",IF(I370+J370+K370=0,"",(I370*60+J370+K370/100)+H370)))</f>
        <v/>
      </c>
      <c r="M370" s="52"/>
      <c r="N370" s="52" t="str">
        <f>IF(L370="","",ABS(L370-M368))</f>
        <v/>
      </c>
      <c r="O370" s="156" t="str">
        <f>IF(N370="","",RANK(N370,N367:N371))</f>
        <v/>
      </c>
      <c r="P370" s="157" t="str">
        <f t="shared" si="213"/>
        <v/>
      </c>
      <c r="Q370" s="53"/>
      <c r="R370" s="53" t="str">
        <f>IF(P370="","",ABS(P370-Q368))</f>
        <v/>
      </c>
      <c r="S370" s="158" t="str">
        <f>IF(R370="","",RANK(R370,R367:R371))</f>
        <v/>
      </c>
      <c r="T370" s="159" t="str">
        <f t="shared" si="214"/>
        <v/>
      </c>
      <c r="U370" s="54"/>
      <c r="V370" s="54" t="str">
        <f>IF(T370="","",ABS(T370-U368))</f>
        <v/>
      </c>
      <c r="W370" s="160" t="str">
        <f>IF(V370="","",RANK(V370,V367:V371))</f>
        <v/>
      </c>
      <c r="X370" s="161" t="str">
        <f t="shared" si="215"/>
        <v/>
      </c>
      <c r="Y370" s="55"/>
      <c r="Z370" s="162" t="str">
        <f>IF(B367="","",IF(Q367=0,M368,IF(Q367&lt;0.5,Q368,IF(U367&lt;0.5,U368,"NV"))))</f>
        <v/>
      </c>
      <c r="AA370" s="806"/>
      <c r="AB370" s="1506"/>
      <c r="AC370" s="806"/>
      <c r="AD370" s="806"/>
      <c r="AE370" s="847"/>
    </row>
    <row r="371" spans="1:31" ht="16" thickBot="1" x14ac:dyDescent="0.25">
      <c r="A371" s="1539"/>
      <c r="B371" s="1541"/>
      <c r="C371" s="863"/>
      <c r="D371" s="1416"/>
      <c r="E371" s="863"/>
      <c r="F371" s="863"/>
      <c r="G371" s="17" t="s">
        <v>6</v>
      </c>
      <c r="H371" s="265" t="str">
        <f>IF(I371&lt;&gt;"",$H$27,"")</f>
        <v/>
      </c>
      <c r="I371" s="251"/>
      <c r="J371" s="239"/>
      <c r="K371" s="250"/>
      <c r="L371" s="194" t="str">
        <f>IF(B367="","",IF(I367="TO","TO",IF(I371+J371+K371=0,"",(I371*60+J371+K371/100)+H371)))</f>
        <v/>
      </c>
      <c r="M371" s="56"/>
      <c r="N371" s="56" t="str">
        <f>IF(L371="","",ABS(L371-M368))</f>
        <v/>
      </c>
      <c r="O371" s="164" t="str">
        <f>IF(N371="","",RANK(N371,N367:N371))</f>
        <v/>
      </c>
      <c r="P371" s="165" t="str">
        <f t="shared" si="213"/>
        <v/>
      </c>
      <c r="Q371" s="57"/>
      <c r="R371" s="57" t="str">
        <f>IF(P371="","",ABS(P371-Q368))</f>
        <v/>
      </c>
      <c r="S371" s="166" t="str">
        <f>IF(R371="","",RANK(R371,R367:R371))</f>
        <v/>
      </c>
      <c r="T371" s="167" t="str">
        <f t="shared" si="214"/>
        <v/>
      </c>
      <c r="U371" s="58"/>
      <c r="V371" s="58" t="str">
        <f>IF(T371="","",ABS(T371-U368))</f>
        <v/>
      </c>
      <c r="W371" s="168" t="str">
        <f>IF(V371="","",RANK(V371,V367:V371))</f>
        <v/>
      </c>
      <c r="X371" s="169" t="str">
        <f t="shared" si="215"/>
        <v/>
      </c>
      <c r="Y371" s="59"/>
      <c r="Z371" s="170" t="str">
        <f>IF(B367="","",IF(U367&lt;0.5,TRIMMEAN(L367:L371,0.4),IF(Y367&lt;0.5,Y368,"NV")))</f>
        <v/>
      </c>
      <c r="AA371" s="807"/>
      <c r="AB371" s="1507"/>
      <c r="AC371" s="807"/>
      <c r="AD371" s="807"/>
      <c r="AE371" s="848"/>
    </row>
    <row r="372" spans="1:31" x14ac:dyDescent="0.2">
      <c r="A372" s="1241" t="str">
        <f>IF('Names And Totals'!A81="","",'Names And Totals'!A81)</f>
        <v/>
      </c>
      <c r="B372" s="1537" t="str">
        <f>IF('Names And Totals'!B81="","",'Names And Totals'!B81)</f>
        <v/>
      </c>
      <c r="C372" s="883" t="str">
        <f>IF('Names And Totals'!B81="","",'Names And Totals'!E81)</f>
        <v/>
      </c>
      <c r="D372" s="858" t="str">
        <f>IF(B372="","",IF(AB372="DQ","DQ",IF(AB372="TO","TO",IF(AB372="NV","NV",IF(AB372="","",RANK(AB372,$AB$12:$AB$507,0))))))</f>
        <v/>
      </c>
      <c r="E372" s="883" t="str">
        <f>IF(AC372="","",IF(AE372="DQ","DQ",IF(AC372="TO","TO",IF(Z372="","",RANK(AC372,$AC$12:$AC$507,0)))))</f>
        <v/>
      </c>
      <c r="F372" s="884" t="str">
        <f>IF(AD372="","",IF(AE372="DQ","DQ",IF(AD372="TO","TO",IF(Z372="","",RANK(AD372,$AD$12:$AD$507,0)))))</f>
        <v/>
      </c>
      <c r="G372" s="375" t="s">
        <v>7</v>
      </c>
      <c r="H372" s="380"/>
      <c r="I372" s="232"/>
      <c r="J372" s="233"/>
      <c r="K372" s="234"/>
      <c r="L372" s="268" t="str">
        <f>IF(B372="","",IF(I372="TO","TO",IF(I372+J372+K372=0,"",(I372*60+J372+K372/100)+H372)))</f>
        <v/>
      </c>
      <c r="M372" s="157" t="str">
        <f>IF(B372="","",MAX(L372:L376)-MIN(L372:L376))</f>
        <v/>
      </c>
      <c r="N372" s="157" t="str">
        <f>IF(L372="","",ABS(L372-M373))</f>
        <v/>
      </c>
      <c r="O372" s="275" t="str">
        <f>IF(N372="","",RANK(N372,N372:N376))</f>
        <v/>
      </c>
      <c r="P372" s="157" t="str">
        <f>IF(L372="","",IF(O372=1,"",L372))</f>
        <v/>
      </c>
      <c r="Q372" s="159" t="str">
        <f>IF(B372="","",MAX(P372:P376)-MIN(P372:P376))</f>
        <v/>
      </c>
      <c r="R372" s="159" t="str">
        <f>IF(P372="","",ABS(P372-Q373))</f>
        <v/>
      </c>
      <c r="S372" s="276" t="str">
        <f>IF(R372="","",RANK(R372,R372:R376))</f>
        <v/>
      </c>
      <c r="T372" s="159" t="str">
        <f>IF(R372="","",IF(S372=1,"",L372))</f>
        <v/>
      </c>
      <c r="U372" s="161" t="str">
        <f>IF(B372="","",MAX(T372:T376)-MIN(T372:T376))</f>
        <v/>
      </c>
      <c r="V372" s="161" t="str">
        <f>IF(T372="","",ABS(T372-U373))</f>
        <v/>
      </c>
      <c r="W372" s="277" t="str">
        <f>IF(V372="","",RANK(V372,V372:V376))</f>
        <v/>
      </c>
      <c r="X372" s="161" t="str">
        <f>IF(W372="","",IF(W372=1,"",T372))</f>
        <v/>
      </c>
      <c r="Y372" s="278" t="str">
        <f>IF(B372="","",MAX(X372:X376)-MIN(X372:X376))</f>
        <v/>
      </c>
      <c r="Z372" s="381" t="str">
        <f>IF(B372="","",L372)</f>
        <v/>
      </c>
      <c r="AA372" s="803" t="str">
        <f>IF(B372="","",IF(AE372="DQ","DQ",IF(L372="TO","TO",IF(L372="","",IF(L373="",Z372,IF(L374="",Z373,IF(L375="",Z374,IF(L376="",Z375,Z376))))))))</f>
        <v/>
      </c>
      <c r="AB372" s="1536" t="str">
        <f>IF(B372="","",IF(AE372="DQ","DQ",IF(AA372="TO","TO",IF(AA372="","",IF(AA372="NV","NV",IF((20-(AA372-$AB$3))&gt;0,(20-(AA372-$AB$3)),0))))))</f>
        <v/>
      </c>
      <c r="AC372" s="803" t="str">
        <f>IF(B372="","",IF(AB372="","",IF(C372="Female","",AB372)))</f>
        <v/>
      </c>
      <c r="AD372" s="803" t="str">
        <f>IF(B372="","",IF(AB372="","",IF(C372="Male","",AB372)))</f>
        <v/>
      </c>
      <c r="AE372" s="1019"/>
    </row>
    <row r="373" spans="1:31" x14ac:dyDescent="0.2">
      <c r="A373" s="871"/>
      <c r="B373" s="865"/>
      <c r="C373" s="884"/>
      <c r="D373" s="859"/>
      <c r="E373" s="884"/>
      <c r="F373" s="884"/>
      <c r="G373" s="13" t="s">
        <v>4</v>
      </c>
      <c r="H373" s="99" t="str">
        <f>IF(I373&lt;&gt;"",H372,"")</f>
        <v/>
      </c>
      <c r="I373" s="208"/>
      <c r="J373" s="209"/>
      <c r="K373" s="227"/>
      <c r="L373" s="155" t="str">
        <f>IF(B372="","",IF(I372="TO","TO",IF(I373+J373+K373=0,"",(I373*60+J373+K373/100)+H373)))</f>
        <v/>
      </c>
      <c r="M373" s="52" t="str">
        <f>IF(B372="","",AVERAGE(L372:L376))</f>
        <v/>
      </c>
      <c r="N373" s="52" t="str">
        <f>IF(L373="","",ABS(L373-M373))</f>
        <v/>
      </c>
      <c r="O373" s="156" t="str">
        <f>IF(N373="","",RANK(N373,N372:N376))</f>
        <v/>
      </c>
      <c r="P373" s="157" t="str">
        <f t="shared" ref="P373:P376" si="216">IF(L373="","",IF(O373=1,"",L373))</f>
        <v/>
      </c>
      <c r="Q373" s="53" t="str">
        <f>IF(B372="","",AVERAGE(P372:P376))</f>
        <v/>
      </c>
      <c r="R373" s="53" t="str">
        <f>IF(P373="","",ABS(P373-Q373))</f>
        <v/>
      </c>
      <c r="S373" s="158" t="str">
        <f>IF(R373="","",RANK(R373,R372:R376))</f>
        <v/>
      </c>
      <c r="T373" s="159" t="str">
        <f t="shared" ref="T373:T376" si="217">IF(R373="","",IF(S373=1,"",L373))</f>
        <v/>
      </c>
      <c r="U373" s="54" t="str">
        <f>IF(B372="","",AVERAGE(T372:T376))</f>
        <v/>
      </c>
      <c r="V373" s="54" t="str">
        <f>IF(T373="","",ABS(T373-U373))</f>
        <v/>
      </c>
      <c r="W373" s="160" t="str">
        <f>IF(V373="","",RANK(V373,V372:V376))</f>
        <v/>
      </c>
      <c r="X373" s="161" t="str">
        <f t="shared" ref="X373:X376" si="218">IF(W373="","",IF(W373=1,"",T373))</f>
        <v/>
      </c>
      <c r="Y373" s="55" t="str">
        <f>IF(B372="","",AVERAGE(X372:X376))</f>
        <v/>
      </c>
      <c r="Z373" s="162" t="str">
        <f>IF(B372="","",IF(M372&lt;0.5,M373,"NV"))</f>
        <v/>
      </c>
      <c r="AA373" s="803"/>
      <c r="AB373" s="1500"/>
      <c r="AC373" s="803"/>
      <c r="AD373" s="803"/>
      <c r="AE373" s="1019"/>
    </row>
    <row r="374" spans="1:31" x14ac:dyDescent="0.2">
      <c r="A374" s="871"/>
      <c r="B374" s="865"/>
      <c r="C374" s="884"/>
      <c r="D374" s="859"/>
      <c r="E374" s="884"/>
      <c r="F374" s="884"/>
      <c r="G374" s="13" t="s">
        <v>8</v>
      </c>
      <c r="H374" s="99" t="str">
        <f>IF(I374&lt;&gt;"",H372,"")</f>
        <v/>
      </c>
      <c r="I374" s="208"/>
      <c r="J374" s="209"/>
      <c r="K374" s="227"/>
      <c r="L374" s="155" t="str">
        <f>IF(B372="","",IF(I372="TO","TO",IF(I374+J374+K374=0,"",(I374*60+J374+K374/100)+H374)))</f>
        <v/>
      </c>
      <c r="M374" s="52"/>
      <c r="N374" s="52" t="str">
        <f>IF(L374="","",ABS(L374-M373))</f>
        <v/>
      </c>
      <c r="O374" s="156" t="str">
        <f>IF(N374="","",RANK(N374,N372:N376))</f>
        <v/>
      </c>
      <c r="P374" s="157" t="str">
        <f t="shared" si="216"/>
        <v/>
      </c>
      <c r="Q374" s="53"/>
      <c r="R374" s="53" t="str">
        <f>IF(P374="","",ABS(P374-Q373))</f>
        <v/>
      </c>
      <c r="S374" s="158" t="str">
        <f>IF(R374="","",RANK(R374,R372:R376))</f>
        <v/>
      </c>
      <c r="T374" s="159" t="str">
        <f t="shared" si="217"/>
        <v/>
      </c>
      <c r="U374" s="54"/>
      <c r="V374" s="54" t="str">
        <f>IF(T374="","",ABS(T374-U373))</f>
        <v/>
      </c>
      <c r="W374" s="160" t="str">
        <f>IF(V374="","",RANK(V374,V372:V376))</f>
        <v/>
      </c>
      <c r="X374" s="161" t="str">
        <f t="shared" si="218"/>
        <v/>
      </c>
      <c r="Y374" s="55"/>
      <c r="Z374" s="162" t="str">
        <f>IF(B372="","",IF(M372&lt;0.5,M373,IF(Q372&lt;0.5,Q373,"NV")))</f>
        <v/>
      </c>
      <c r="AA374" s="803"/>
      <c r="AB374" s="1500"/>
      <c r="AC374" s="803"/>
      <c r="AD374" s="803"/>
      <c r="AE374" s="1019"/>
    </row>
    <row r="375" spans="1:31" x14ac:dyDescent="0.2">
      <c r="A375" s="871"/>
      <c r="B375" s="865"/>
      <c r="C375" s="884"/>
      <c r="D375" s="859"/>
      <c r="E375" s="884"/>
      <c r="F375" s="884"/>
      <c r="G375" s="13" t="s">
        <v>5</v>
      </c>
      <c r="H375" s="99" t="str">
        <f>IF(I375&lt;&gt;"",H372,"")</f>
        <v/>
      </c>
      <c r="I375" s="208"/>
      <c r="J375" s="209"/>
      <c r="K375" s="227"/>
      <c r="L375" s="155" t="str">
        <f>IF(B372="","",IF(I372="TO","TO",IF(I375+J375+K375=0,"",(I375*60+J375+K375/100)+H375)))</f>
        <v/>
      </c>
      <c r="M375" s="52"/>
      <c r="N375" s="52" t="str">
        <f>IF(L375="","",ABS(L375-M373))</f>
        <v/>
      </c>
      <c r="O375" s="156" t="str">
        <f>IF(N375="","",RANK(N375,N372:N376))</f>
        <v/>
      </c>
      <c r="P375" s="157" t="str">
        <f t="shared" si="216"/>
        <v/>
      </c>
      <c r="Q375" s="53"/>
      <c r="R375" s="53" t="str">
        <f>IF(P375="","",ABS(P375-Q373))</f>
        <v/>
      </c>
      <c r="S375" s="158" t="str">
        <f>IF(R375="","",RANK(R375,R372:R376))</f>
        <v/>
      </c>
      <c r="T375" s="159" t="str">
        <f t="shared" si="217"/>
        <v/>
      </c>
      <c r="U375" s="54"/>
      <c r="V375" s="54" t="str">
        <f>IF(T375="","",ABS(T375-U373))</f>
        <v/>
      </c>
      <c r="W375" s="160" t="str">
        <f>IF(V375="","",RANK(V375,V372:V376))</f>
        <v/>
      </c>
      <c r="X375" s="161" t="str">
        <f t="shared" si="218"/>
        <v/>
      </c>
      <c r="Y375" s="55"/>
      <c r="Z375" s="162" t="str">
        <f>IF(B372="","",IF(Q372=0,M373,IF(Q372&lt;0.5,Q373,IF(U372&lt;0.5,U373,"NV"))))</f>
        <v/>
      </c>
      <c r="AA375" s="803"/>
      <c r="AB375" s="1500"/>
      <c r="AC375" s="803"/>
      <c r="AD375" s="803"/>
      <c r="AE375" s="1019"/>
    </row>
    <row r="376" spans="1:31" ht="16" thickBot="1" x14ac:dyDescent="0.25">
      <c r="A376" s="879"/>
      <c r="B376" s="901"/>
      <c r="C376" s="885"/>
      <c r="D376" s="1419"/>
      <c r="E376" s="885"/>
      <c r="F376" s="885"/>
      <c r="G376" s="19" t="s">
        <v>6</v>
      </c>
      <c r="H376" s="100" t="str">
        <f>IF(I376&lt;&gt;"",H372,"")</f>
        <v/>
      </c>
      <c r="I376" s="212"/>
      <c r="J376" s="213"/>
      <c r="K376" s="242"/>
      <c r="L376" s="163" t="str">
        <f>IF(B372="","",IF(I372="TO","TO",IF(I376+J376+K376=0,"",(I376*60+J376+K376/100)+H376)))</f>
        <v/>
      </c>
      <c r="M376" s="56"/>
      <c r="N376" s="56" t="str">
        <f>IF(L376="","",ABS(L376-M373))</f>
        <v/>
      </c>
      <c r="O376" s="164" t="str">
        <f>IF(N376="","",RANK(N376,N372:N376))</f>
        <v/>
      </c>
      <c r="P376" s="165" t="str">
        <f t="shared" si="216"/>
        <v/>
      </c>
      <c r="Q376" s="57"/>
      <c r="R376" s="57" t="str">
        <f>IF(P376="","",ABS(P376-Q373))</f>
        <v/>
      </c>
      <c r="S376" s="166" t="str">
        <f>IF(R376="","",RANK(R376,R372:R376))</f>
        <v/>
      </c>
      <c r="T376" s="167" t="str">
        <f t="shared" si="217"/>
        <v/>
      </c>
      <c r="U376" s="58"/>
      <c r="V376" s="58" t="str">
        <f>IF(T376="","",ABS(T376-U373))</f>
        <v/>
      </c>
      <c r="W376" s="168" t="str">
        <f>IF(V376="","",RANK(V376,V372:V376))</f>
        <v/>
      </c>
      <c r="X376" s="169" t="str">
        <f t="shared" si="218"/>
        <v/>
      </c>
      <c r="Y376" s="59"/>
      <c r="Z376" s="170" t="str">
        <f>IF(B372="","",IF(U372&lt;0.5,TRIMMEAN(L372:L376,0.4),IF(Y372&lt;0.5,Y373,"NV")))</f>
        <v/>
      </c>
      <c r="AA376" s="804"/>
      <c r="AB376" s="1501"/>
      <c r="AC376" s="804"/>
      <c r="AD376" s="804"/>
      <c r="AE376" s="1020"/>
    </row>
    <row r="377" spans="1:31" x14ac:dyDescent="0.2">
      <c r="A377" s="1538" t="str">
        <f>IF('Names And Totals'!A82="","",'Names And Totals'!A82)</f>
        <v/>
      </c>
      <c r="B377" s="1540" t="str">
        <f>IF('Names And Totals'!B82="","",'Names And Totals'!B82)</f>
        <v/>
      </c>
      <c r="C377" s="861" t="str">
        <f>IF('Names And Totals'!B82="","",'Names And Totals'!E82)</f>
        <v/>
      </c>
      <c r="D377" s="1414" t="str">
        <f>IF(B377="","",IF(AB377="DQ","DQ",IF(AB377="TO","TO",IF(AB377="NV","NV",IF(AB377="","",RANK(AB377,$AB$12:$AB$507,0))))))</f>
        <v/>
      </c>
      <c r="E377" s="861" t="str">
        <f>IF(AC377="","",IF(AE377="DQ","DQ",IF(AC377="TO","TO",IF(Z377="","",RANK(AC377,$AC$12:$AC$507,0)))))</f>
        <v/>
      </c>
      <c r="F377" s="861" t="str">
        <f>IF(AD377="","",IF(AE377="DQ","DQ",IF(AD377="TO","TO",IF(Z377="","",RANK(AD377,$AD$12:$AD$507,0)))))</f>
        <v/>
      </c>
      <c r="G377" s="47" t="s">
        <v>7</v>
      </c>
      <c r="H377" s="248"/>
      <c r="I377" s="243"/>
      <c r="J377" s="240"/>
      <c r="K377" s="244"/>
      <c r="L377" s="193" t="str">
        <f>IF(B377="","",IF(I377="TO","TO",IF(I377+J377+K377=0,"",(I377*60+J377+K377/100)+H377)))</f>
        <v/>
      </c>
      <c r="M377" s="60" t="str">
        <f>IF(B377="","",MAX(L377:L381)-MIN(L377:L381))</f>
        <v/>
      </c>
      <c r="N377" s="60" t="str">
        <f>IF(L377="","",ABS(L377-M378))</f>
        <v/>
      </c>
      <c r="O377" s="151" t="str">
        <f>IF(N377="","",RANK(N377,N377:N381))</f>
        <v/>
      </c>
      <c r="P377" s="60" t="str">
        <f>IF(L377="","",IF(O377=1,"",L377))</f>
        <v/>
      </c>
      <c r="Q377" s="62" t="str">
        <f>IF(B377="","",MAX(P377:P381)-MIN(P377:P381))</f>
        <v/>
      </c>
      <c r="R377" s="62" t="str">
        <f>IF(P377="","",ABS(P377-Q378))</f>
        <v/>
      </c>
      <c r="S377" s="152" t="str">
        <f>IF(R377="","",RANK(R377,R377:R381))</f>
        <v/>
      </c>
      <c r="T377" s="62" t="str">
        <f>IF(R377="","",IF(S377=1,"",L377))</f>
        <v/>
      </c>
      <c r="U377" s="63" t="str">
        <f>IF(B377="","",MAX(T377:T381)-MIN(T377:T381))</f>
        <v/>
      </c>
      <c r="V377" s="63" t="str">
        <f>IF(T377="","",ABS(T377-U378))</f>
        <v/>
      </c>
      <c r="W377" s="153" t="str">
        <f>IF(V377="","",RANK(V377,V377:V381))</f>
        <v/>
      </c>
      <c r="X377" s="63" t="str">
        <f>IF(W377="","",IF(W377=1,"",T377))</f>
        <v/>
      </c>
      <c r="Y377" s="64" t="str">
        <f>IF(B377="","",MAX(X377:X381)-MIN(X377:X381))</f>
        <v/>
      </c>
      <c r="Z377" s="154" t="str">
        <f>IF(B377="","",L377)</f>
        <v/>
      </c>
      <c r="AA377" s="805" t="str">
        <f>IF(B377="","",IF(AE377="DQ","DQ",IF(L377="TO","TO",IF(L377="","",IF(L378="",Z377,IF(L379="",Z378,IF(L380="",Z379,IF(L381="",Z380,Z381))))))))</f>
        <v/>
      </c>
      <c r="AB377" s="1505" t="str">
        <f>IF(B377="","",IF(AE377="DQ","DQ",IF(AA377="TO","TO",IF(AA377="","",IF(AA377="NV","NV",IF((20-(AA377-$AB$3))&gt;0,(20-(AA377-$AB$3)),0))))))</f>
        <v/>
      </c>
      <c r="AC377" s="805" t="str">
        <f>IF(B377="","",IF(AB377="","",IF(C377="Female","",AB377)))</f>
        <v/>
      </c>
      <c r="AD377" s="805" t="str">
        <f>IF(B377="","",IF(AB377="","",IF(C377="Male","",AB377)))</f>
        <v/>
      </c>
      <c r="AE377" s="847"/>
    </row>
    <row r="378" spans="1:31" x14ac:dyDescent="0.2">
      <c r="A378" s="868"/>
      <c r="B378" s="874"/>
      <c r="C378" s="862"/>
      <c r="D378" s="1415"/>
      <c r="E378" s="862"/>
      <c r="F378" s="862"/>
      <c r="G378" s="16" t="s">
        <v>4</v>
      </c>
      <c r="H378" s="98" t="str">
        <f>IF(I378&lt;&gt;"",H377,"")</f>
        <v/>
      </c>
      <c r="I378" s="210"/>
      <c r="J378" s="211"/>
      <c r="K378" s="231"/>
      <c r="L378" s="171" t="str">
        <f>IF(B377="","",IF(I377="TO","TO",IF(I378+J378+K378=0,"",(I378*60+J378+K378/100)+H378)))</f>
        <v/>
      </c>
      <c r="M378" s="52" t="str">
        <f>IF(B377="","",AVERAGE(L377:L381))</f>
        <v/>
      </c>
      <c r="N378" s="52" t="str">
        <f>IF(L378="","",ABS(L378-M378))</f>
        <v/>
      </c>
      <c r="O378" s="156" t="str">
        <f>IF(N378="","",RANK(N378,N377:N381))</f>
        <v/>
      </c>
      <c r="P378" s="157" t="str">
        <f t="shared" ref="P378:P381" si="219">IF(L378="","",IF(O378=1,"",L378))</f>
        <v/>
      </c>
      <c r="Q378" s="53" t="str">
        <f>IF(B377="","",AVERAGE(P377:P381))</f>
        <v/>
      </c>
      <c r="R378" s="53" t="str">
        <f>IF(P378="","",ABS(P378-Q378))</f>
        <v/>
      </c>
      <c r="S378" s="158" t="str">
        <f>IF(R378="","",RANK(R378,R377:R381))</f>
        <v/>
      </c>
      <c r="T378" s="159" t="str">
        <f t="shared" ref="T378:T381" si="220">IF(R378="","",IF(S378=1,"",L378))</f>
        <v/>
      </c>
      <c r="U378" s="54" t="str">
        <f>IF(B377="","",AVERAGE(T377:T381))</f>
        <v/>
      </c>
      <c r="V378" s="54" t="str">
        <f>IF(T378="","",ABS(T378-U378))</f>
        <v/>
      </c>
      <c r="W378" s="160" t="str">
        <f>IF(V378="","",RANK(V378,V377:V381))</f>
        <v/>
      </c>
      <c r="X378" s="161" t="str">
        <f t="shared" ref="X378:X381" si="221">IF(W378="","",IF(W378=1,"",T378))</f>
        <v/>
      </c>
      <c r="Y378" s="55" t="str">
        <f>IF(B377="","",AVERAGE(X377:X381))</f>
        <v/>
      </c>
      <c r="Z378" s="162" t="str">
        <f>IF(B377="","",IF(M377&lt;0.5,M378,"NV"))</f>
        <v/>
      </c>
      <c r="AA378" s="806"/>
      <c r="AB378" s="1506"/>
      <c r="AC378" s="806"/>
      <c r="AD378" s="806"/>
      <c r="AE378" s="847"/>
    </row>
    <row r="379" spans="1:31" x14ac:dyDescent="0.2">
      <c r="A379" s="868"/>
      <c r="B379" s="874"/>
      <c r="C379" s="862"/>
      <c r="D379" s="1415"/>
      <c r="E379" s="862"/>
      <c r="F379" s="862"/>
      <c r="G379" s="16" t="s">
        <v>8</v>
      </c>
      <c r="H379" s="98" t="str">
        <f>IF(I379&lt;&gt;"",H377,"")</f>
        <v/>
      </c>
      <c r="I379" s="210"/>
      <c r="J379" s="211"/>
      <c r="K379" s="231"/>
      <c r="L379" s="171" t="str">
        <f>IF(B377="","",IF(I377="TO","TO",IF(I379+J379+K379=0,"",(I379*60+J379+K379/100)+H379)))</f>
        <v/>
      </c>
      <c r="M379" s="52"/>
      <c r="N379" s="52" t="str">
        <f>IF(L379="","",ABS(L379-M378))</f>
        <v/>
      </c>
      <c r="O379" s="156" t="str">
        <f>IF(N379="","",RANK(N379,N377:N381))</f>
        <v/>
      </c>
      <c r="P379" s="157" t="str">
        <f t="shared" si="219"/>
        <v/>
      </c>
      <c r="Q379" s="53"/>
      <c r="R379" s="53" t="str">
        <f>IF(P379="","",ABS(P379-Q378))</f>
        <v/>
      </c>
      <c r="S379" s="158" t="str">
        <f>IF(R379="","",RANK(R379,R377:R381))</f>
        <v/>
      </c>
      <c r="T379" s="159" t="str">
        <f t="shared" si="220"/>
        <v/>
      </c>
      <c r="U379" s="54"/>
      <c r="V379" s="54" t="str">
        <f>IF(T379="","",ABS(T379-U378))</f>
        <v/>
      </c>
      <c r="W379" s="160" t="str">
        <f>IF(V379="","",RANK(V379,V377:V381))</f>
        <v/>
      </c>
      <c r="X379" s="161" t="str">
        <f t="shared" si="221"/>
        <v/>
      </c>
      <c r="Y379" s="55"/>
      <c r="Z379" s="162" t="str">
        <f>IF(B377="","",IF(M377&lt;0.5,M378,IF(Q377&lt;0.5,Q378,"NV")))</f>
        <v/>
      </c>
      <c r="AA379" s="806"/>
      <c r="AB379" s="1506"/>
      <c r="AC379" s="806"/>
      <c r="AD379" s="806"/>
      <c r="AE379" s="847"/>
    </row>
    <row r="380" spans="1:31" x14ac:dyDescent="0.2">
      <c r="A380" s="868"/>
      <c r="B380" s="874"/>
      <c r="C380" s="862"/>
      <c r="D380" s="1415"/>
      <c r="E380" s="862"/>
      <c r="F380" s="862"/>
      <c r="G380" s="16" t="s">
        <v>5</v>
      </c>
      <c r="H380" s="98" t="str">
        <f>IF(I380&lt;&gt;"",H377,"")</f>
        <v/>
      </c>
      <c r="I380" s="210"/>
      <c r="J380" s="211"/>
      <c r="K380" s="231"/>
      <c r="L380" s="171" t="str">
        <f>IF(B377="","",IF(I377="TO","TO",IF(I380+J380+K380=0,"",(I380*60+J380+K380/100)+H380)))</f>
        <v/>
      </c>
      <c r="M380" s="52"/>
      <c r="N380" s="52" t="str">
        <f>IF(L380="","",ABS(L380-M378))</f>
        <v/>
      </c>
      <c r="O380" s="156" t="str">
        <f>IF(N380="","",RANK(N380,N377:N381))</f>
        <v/>
      </c>
      <c r="P380" s="157" t="str">
        <f t="shared" si="219"/>
        <v/>
      </c>
      <c r="Q380" s="53"/>
      <c r="R380" s="53" t="str">
        <f>IF(P380="","",ABS(P380-Q378))</f>
        <v/>
      </c>
      <c r="S380" s="158" t="str">
        <f>IF(R380="","",RANK(R380,R377:R381))</f>
        <v/>
      </c>
      <c r="T380" s="159" t="str">
        <f t="shared" si="220"/>
        <v/>
      </c>
      <c r="U380" s="54"/>
      <c r="V380" s="54" t="str">
        <f>IF(T380="","",ABS(T380-U378))</f>
        <v/>
      </c>
      <c r="W380" s="160" t="str">
        <f>IF(V380="","",RANK(V380,V377:V381))</f>
        <v/>
      </c>
      <c r="X380" s="161" t="str">
        <f t="shared" si="221"/>
        <v/>
      </c>
      <c r="Y380" s="55"/>
      <c r="Z380" s="162" t="str">
        <f>IF(B377="","",IF(Q377=0,M378,IF(Q377&lt;0.5,Q378,IF(U377&lt;0.5,U378,"NV"))))</f>
        <v/>
      </c>
      <c r="AA380" s="806"/>
      <c r="AB380" s="1506"/>
      <c r="AC380" s="806"/>
      <c r="AD380" s="806"/>
      <c r="AE380" s="847"/>
    </row>
    <row r="381" spans="1:31" ht="16" thickBot="1" x14ac:dyDescent="0.25">
      <c r="A381" s="1539"/>
      <c r="B381" s="1541"/>
      <c r="C381" s="863"/>
      <c r="D381" s="1416"/>
      <c r="E381" s="863"/>
      <c r="F381" s="863"/>
      <c r="G381" s="46" t="s">
        <v>6</v>
      </c>
      <c r="H381" s="172" t="str">
        <f>IF(I381&lt;&gt;"",H377,"")</f>
        <v/>
      </c>
      <c r="I381" s="245"/>
      <c r="J381" s="246"/>
      <c r="K381" s="247"/>
      <c r="L381" s="194" t="str">
        <f>IF(B377="","",IF(I377="TO","TO",IF(I381+J381+K381=0,"",(I381*60+J381+K381/100)+H381)))</f>
        <v/>
      </c>
      <c r="M381" s="56"/>
      <c r="N381" s="56" t="str">
        <f>IF(L381="","",ABS(L381-M378))</f>
        <v/>
      </c>
      <c r="O381" s="164" t="str">
        <f>IF(N381="","",RANK(N381,N377:N381))</f>
        <v/>
      </c>
      <c r="P381" s="165" t="str">
        <f t="shared" si="219"/>
        <v/>
      </c>
      <c r="Q381" s="57"/>
      <c r="R381" s="57" t="str">
        <f>IF(P381="","",ABS(P381-Q378))</f>
        <v/>
      </c>
      <c r="S381" s="166" t="str">
        <f>IF(R381="","",RANK(R381,R377:R381))</f>
        <v/>
      </c>
      <c r="T381" s="167" t="str">
        <f t="shared" si="220"/>
        <v/>
      </c>
      <c r="U381" s="58"/>
      <c r="V381" s="58" t="str">
        <f>IF(T381="","",ABS(T381-U378))</f>
        <v/>
      </c>
      <c r="W381" s="168" t="str">
        <f>IF(V381="","",RANK(V381,V377:V381))</f>
        <v/>
      </c>
      <c r="X381" s="169" t="str">
        <f t="shared" si="221"/>
        <v/>
      </c>
      <c r="Y381" s="59"/>
      <c r="Z381" s="170" t="str">
        <f>IF(B377="","",IF(U377&lt;0.5,TRIMMEAN(L377:L381,0.4),IF(Y377&lt;0.5,Y378,"NV")))</f>
        <v/>
      </c>
      <c r="AA381" s="807"/>
      <c r="AB381" s="1507"/>
      <c r="AC381" s="807"/>
      <c r="AD381" s="807"/>
      <c r="AE381" s="847"/>
    </row>
    <row r="382" spans="1:31" x14ac:dyDescent="0.2">
      <c r="A382" s="1241" t="str">
        <f>IF('Names And Totals'!A83="","",'Names And Totals'!A83)</f>
        <v/>
      </c>
      <c r="B382" s="1537" t="str">
        <f>IF('Names And Totals'!B83="","",'Names And Totals'!B83)</f>
        <v/>
      </c>
      <c r="C382" s="883" t="str">
        <f>IF('Names And Totals'!B83="","",'Names And Totals'!E83)</f>
        <v/>
      </c>
      <c r="D382" s="1431" t="str">
        <f>IF(B382="","",IF(AB382="DQ","DQ",IF(AB382="TO","TO",IF(AB382="NV","NV",IF(AB382="","",RANK(AB382,$AB$12:$AB$507,0))))))</f>
        <v/>
      </c>
      <c r="E382" s="883" t="str">
        <f>IF(AC382="","",IF(AE382="DQ","DQ",IF(AC382="TO","TO",IF(Z382="","",RANK(AC382,$AC$12:$AC$507,0)))))</f>
        <v/>
      </c>
      <c r="F382" s="883" t="str">
        <f>IF(AD382="","",IF(AE382="DQ","DQ",IF(AD382="TO","TO",IF(Z382="","",RANK(AD382,$AD$12:$AD$507,0)))))</f>
        <v/>
      </c>
      <c r="G382" s="18" t="s">
        <v>7</v>
      </c>
      <c r="H382" s="249"/>
      <c r="I382" s="235"/>
      <c r="J382" s="241"/>
      <c r="K382" s="236"/>
      <c r="L382" s="150" t="str">
        <f>IF(B382="","",IF(I382="TO","TO",IF(I382+J382+K382=0,"",(I382*60+J382+K382/100)+H382)))</f>
        <v/>
      </c>
      <c r="M382" s="60" t="str">
        <f>IF(B382="","",MAX(L382:L386)-MIN(L382:L386))</f>
        <v/>
      </c>
      <c r="N382" s="60" t="str">
        <f>IF(L382="","",ABS(L382-M383))</f>
        <v/>
      </c>
      <c r="O382" s="151" t="str">
        <f>IF(N382="","",RANK(N382,N382:N386))</f>
        <v/>
      </c>
      <c r="P382" s="60" t="str">
        <f>IF(L382="","",IF(O382=1,"",L382))</f>
        <v/>
      </c>
      <c r="Q382" s="62" t="str">
        <f>IF(B382="","",MAX(P382:P386)-MIN(P382:P386))</f>
        <v/>
      </c>
      <c r="R382" s="62" t="str">
        <f>IF(P382="","",ABS(P382-Q383))</f>
        <v/>
      </c>
      <c r="S382" s="152" t="str">
        <f>IF(R382="","",RANK(R382,R382:R386))</f>
        <v/>
      </c>
      <c r="T382" s="62" t="str">
        <f>IF(R382="","",IF(S382=1,"",L382))</f>
        <v/>
      </c>
      <c r="U382" s="63" t="str">
        <f>IF(B382="","",MAX(T382:T386)-MIN(T382:T386))</f>
        <v/>
      </c>
      <c r="V382" s="63" t="str">
        <f>IF(T382="","",ABS(T382-U383))</f>
        <v/>
      </c>
      <c r="W382" s="153" t="str">
        <f>IF(V382="","",RANK(V382,V382:V386))</f>
        <v/>
      </c>
      <c r="X382" s="63" t="str">
        <f>IF(W382="","",IF(W382=1,"",T382))</f>
        <v/>
      </c>
      <c r="Y382" s="64" t="str">
        <f>IF(B382="","",MAX(X382:X386)-MIN(X382:X386))</f>
        <v/>
      </c>
      <c r="Z382" s="154" t="str">
        <f>IF(B382="","",L382)</f>
        <v/>
      </c>
      <c r="AA382" s="802" t="str">
        <f>IF(B382="","",IF(AE382="DQ","DQ",IF(L382="TO","TO",IF(L382="","",IF(L383="",Z382,IF(L384="",Z383,IF(L385="",Z384,IF(L386="",Z385,Z386))))))))</f>
        <v/>
      </c>
      <c r="AB382" s="1499" t="str">
        <f>IF(B382="","",IF(AE382="DQ","DQ",IF(AA382="TO","TO",IF(AA382="","",IF(AA382="NV","NV",IF((20-(AA382-$AB$3))&gt;0,(20-(AA382-$AB$3)),0))))))</f>
        <v/>
      </c>
      <c r="AC382" s="802" t="str">
        <f>IF(B382="","",IF(AB382="","",IF(C382="Female","",AB382)))</f>
        <v/>
      </c>
      <c r="AD382" s="802" t="str">
        <f>IF(B382="","",IF(AB382="","",IF(C382="Male","",AB382)))</f>
        <v/>
      </c>
      <c r="AE382" s="1018"/>
    </row>
    <row r="383" spans="1:31" x14ac:dyDescent="0.2">
      <c r="A383" s="871"/>
      <c r="B383" s="865"/>
      <c r="C383" s="884"/>
      <c r="D383" s="859"/>
      <c r="E383" s="884"/>
      <c r="F383" s="884"/>
      <c r="G383" s="13" t="s">
        <v>4</v>
      </c>
      <c r="H383" s="99" t="str">
        <f>IF(I383&lt;&gt;"",H382,"")</f>
        <v/>
      </c>
      <c r="I383" s="208"/>
      <c r="J383" s="209"/>
      <c r="K383" s="227"/>
      <c r="L383" s="155" t="str">
        <f>IF(B382="","",IF(I382="TO","TO",IF(I383+J383+K383=0,"",(I383*60+J383+K383/100)+H383)))</f>
        <v/>
      </c>
      <c r="M383" s="52" t="str">
        <f>IF(B382="","",AVERAGE(L382:L386))</f>
        <v/>
      </c>
      <c r="N383" s="52" t="str">
        <f>IF(L383="","",ABS(L383-M383))</f>
        <v/>
      </c>
      <c r="O383" s="156" t="str">
        <f>IF(N383="","",RANK(N383,N382:N386))</f>
        <v/>
      </c>
      <c r="P383" s="157" t="str">
        <f t="shared" ref="P383:P386" si="222">IF(L383="","",IF(O383=1,"",L383))</f>
        <v/>
      </c>
      <c r="Q383" s="53" t="str">
        <f>IF(B382="","",AVERAGE(P382:P386))</f>
        <v/>
      </c>
      <c r="R383" s="53" t="str">
        <f>IF(P383="","",ABS(P383-Q383))</f>
        <v/>
      </c>
      <c r="S383" s="158" t="str">
        <f>IF(R383="","",RANK(R383,R382:R386))</f>
        <v/>
      </c>
      <c r="T383" s="159" t="str">
        <f t="shared" ref="T383:T386" si="223">IF(R383="","",IF(S383=1,"",L383))</f>
        <v/>
      </c>
      <c r="U383" s="54" t="str">
        <f>IF(B382="","",AVERAGE(T382:T386))</f>
        <v/>
      </c>
      <c r="V383" s="54" t="str">
        <f>IF(T383="","",ABS(T383-U383))</f>
        <v/>
      </c>
      <c r="W383" s="160" t="str">
        <f>IF(V383="","",RANK(V383,V382:V386))</f>
        <v/>
      </c>
      <c r="X383" s="161" t="str">
        <f t="shared" ref="X383:X386" si="224">IF(W383="","",IF(W383=1,"",T383))</f>
        <v/>
      </c>
      <c r="Y383" s="55" t="str">
        <f>IF(B382="","",AVERAGE(X382:X386))</f>
        <v/>
      </c>
      <c r="Z383" s="162" t="str">
        <f>IF(B382="","",IF(M382&lt;0.5,M383,"NV"))</f>
        <v/>
      </c>
      <c r="AA383" s="803"/>
      <c r="AB383" s="1500"/>
      <c r="AC383" s="803"/>
      <c r="AD383" s="803"/>
      <c r="AE383" s="1019"/>
    </row>
    <row r="384" spans="1:31" x14ac:dyDescent="0.2">
      <c r="A384" s="871"/>
      <c r="B384" s="865"/>
      <c r="C384" s="884"/>
      <c r="D384" s="859"/>
      <c r="E384" s="884"/>
      <c r="F384" s="884"/>
      <c r="G384" s="13" t="s">
        <v>8</v>
      </c>
      <c r="H384" s="99" t="str">
        <f>IF(I384&lt;&gt;"",H382,"")</f>
        <v/>
      </c>
      <c r="I384" s="208"/>
      <c r="J384" s="209"/>
      <c r="K384" s="227"/>
      <c r="L384" s="155" t="str">
        <f>IF(B382="","",IF(I382="TO","TO",IF(I384+J384+K384=0,"",(I384*60+J384+K384/100)+H384)))</f>
        <v/>
      </c>
      <c r="M384" s="52"/>
      <c r="N384" s="52" t="str">
        <f>IF(L384="","",ABS(L384-M383))</f>
        <v/>
      </c>
      <c r="O384" s="156" t="str">
        <f>IF(N384="","",RANK(N384,N382:N386))</f>
        <v/>
      </c>
      <c r="P384" s="157" t="str">
        <f t="shared" si="222"/>
        <v/>
      </c>
      <c r="Q384" s="53"/>
      <c r="R384" s="53" t="str">
        <f>IF(P384="","",ABS(P384-Q383))</f>
        <v/>
      </c>
      <c r="S384" s="158" t="str">
        <f>IF(R384="","",RANK(R384,R382:R386))</f>
        <v/>
      </c>
      <c r="T384" s="159" t="str">
        <f t="shared" si="223"/>
        <v/>
      </c>
      <c r="U384" s="54"/>
      <c r="V384" s="54" t="str">
        <f>IF(T384="","",ABS(T384-U383))</f>
        <v/>
      </c>
      <c r="W384" s="160" t="str">
        <f>IF(V384="","",RANK(V384,V382:V386))</f>
        <v/>
      </c>
      <c r="X384" s="161" t="str">
        <f t="shared" si="224"/>
        <v/>
      </c>
      <c r="Y384" s="55"/>
      <c r="Z384" s="162" t="str">
        <f>IF(B382="","",IF(M382&lt;0.5,M383,IF(Q382&lt;0.5,Q383,"NV")))</f>
        <v/>
      </c>
      <c r="AA384" s="803"/>
      <c r="AB384" s="1500"/>
      <c r="AC384" s="803"/>
      <c r="AD384" s="803"/>
      <c r="AE384" s="1019"/>
    </row>
    <row r="385" spans="1:31" x14ac:dyDescent="0.2">
      <c r="A385" s="871"/>
      <c r="B385" s="865"/>
      <c r="C385" s="884"/>
      <c r="D385" s="859"/>
      <c r="E385" s="884"/>
      <c r="F385" s="884"/>
      <c r="G385" s="13" t="s">
        <v>5</v>
      </c>
      <c r="H385" s="99" t="str">
        <f>IF(I385&lt;&gt;"",H382,"")</f>
        <v/>
      </c>
      <c r="I385" s="208"/>
      <c r="J385" s="209"/>
      <c r="K385" s="227"/>
      <c r="L385" s="155" t="str">
        <f>IF(B382="","",IF(I382="TO","TO",IF(I385+J385+K385=0,"",(I385*60+J385+K385/100)+H385)))</f>
        <v/>
      </c>
      <c r="M385" s="52"/>
      <c r="N385" s="52" t="str">
        <f>IF(L385="","",ABS(L385-M383))</f>
        <v/>
      </c>
      <c r="O385" s="156" t="str">
        <f>IF(N385="","",RANK(N385,N382:N386))</f>
        <v/>
      </c>
      <c r="P385" s="157" t="str">
        <f t="shared" si="222"/>
        <v/>
      </c>
      <c r="Q385" s="53"/>
      <c r="R385" s="53" t="str">
        <f>IF(P385="","",ABS(P385-Q383))</f>
        <v/>
      </c>
      <c r="S385" s="158" t="str">
        <f>IF(R385="","",RANK(R385,R382:R386))</f>
        <v/>
      </c>
      <c r="T385" s="159" t="str">
        <f t="shared" si="223"/>
        <v/>
      </c>
      <c r="U385" s="54"/>
      <c r="V385" s="54" t="str">
        <f>IF(T385="","",ABS(T385-U383))</f>
        <v/>
      </c>
      <c r="W385" s="160" t="str">
        <f>IF(V385="","",RANK(V385,V382:V386))</f>
        <v/>
      </c>
      <c r="X385" s="161" t="str">
        <f t="shared" si="224"/>
        <v/>
      </c>
      <c r="Y385" s="55"/>
      <c r="Z385" s="162" t="str">
        <f>IF(B382="","",IF(Q382=0,M383,IF(Q382&lt;0.5,Q383,IF(U382&lt;0.5,U383,"NV"))))</f>
        <v/>
      </c>
      <c r="AA385" s="803"/>
      <c r="AB385" s="1500"/>
      <c r="AC385" s="803"/>
      <c r="AD385" s="803"/>
      <c r="AE385" s="1019"/>
    </row>
    <row r="386" spans="1:31" ht="16" thickBot="1" x14ac:dyDescent="0.25">
      <c r="A386" s="879"/>
      <c r="B386" s="901"/>
      <c r="C386" s="885"/>
      <c r="D386" s="1419"/>
      <c r="E386" s="885"/>
      <c r="F386" s="885"/>
      <c r="G386" s="19" t="s">
        <v>6</v>
      </c>
      <c r="H386" s="100" t="str">
        <f>IF(I386&lt;&gt;"",H382,"")</f>
        <v/>
      </c>
      <c r="I386" s="212"/>
      <c r="J386" s="213"/>
      <c r="K386" s="242"/>
      <c r="L386" s="163" t="str">
        <f>IF(B382="","",IF(I382="TO","TO",IF(I386+J386+K386=0,"",(I386*60+J386+K386/100)+H386)))</f>
        <v/>
      </c>
      <c r="M386" s="56"/>
      <c r="N386" s="56" t="str">
        <f>IF(L386="","",ABS(L386-M383))</f>
        <v/>
      </c>
      <c r="O386" s="164" t="str">
        <f>IF(N386="","",RANK(N386,N382:N386))</f>
        <v/>
      </c>
      <c r="P386" s="165" t="str">
        <f t="shared" si="222"/>
        <v/>
      </c>
      <c r="Q386" s="57"/>
      <c r="R386" s="57" t="str">
        <f>IF(P386="","",ABS(P386-Q383))</f>
        <v/>
      </c>
      <c r="S386" s="166" t="str">
        <f>IF(R386="","",RANK(R386,R382:R386))</f>
        <v/>
      </c>
      <c r="T386" s="167" t="str">
        <f t="shared" si="223"/>
        <v/>
      </c>
      <c r="U386" s="58"/>
      <c r="V386" s="58" t="str">
        <f>IF(T386="","",ABS(T386-U383))</f>
        <v/>
      </c>
      <c r="W386" s="168" t="str">
        <f>IF(V386="","",RANK(V386,V382:V386))</f>
        <v/>
      </c>
      <c r="X386" s="169" t="str">
        <f t="shared" si="224"/>
        <v/>
      </c>
      <c r="Y386" s="59"/>
      <c r="Z386" s="170" t="str">
        <f>IF(B382="","",IF(U382&lt;0.5,TRIMMEAN(L382:L386,0.4),IF(Y382&lt;0.5,Y383,"NV")))</f>
        <v/>
      </c>
      <c r="AA386" s="804"/>
      <c r="AB386" s="1501"/>
      <c r="AC386" s="804"/>
      <c r="AD386" s="804"/>
      <c r="AE386" s="1020"/>
    </row>
    <row r="387" spans="1:31" x14ac:dyDescent="0.2">
      <c r="A387" s="1538" t="str">
        <f>IF('Names And Totals'!A84="","",'Names And Totals'!A84)</f>
        <v/>
      </c>
      <c r="B387" s="1540" t="str">
        <f>IF('Names And Totals'!B84="","",'Names And Totals'!B84)</f>
        <v/>
      </c>
      <c r="C387" s="861" t="str">
        <f>IF('Names And Totals'!B84="","",'Names And Totals'!E84)</f>
        <v/>
      </c>
      <c r="D387" s="1414" t="str">
        <f>IF(B387="","",IF(AB387="DQ","DQ",IF(AB387="TO","TO",IF(AB387="NV","NV",IF(AB387="","",RANK(AB387,$AB$12:$AB$507,0))))))</f>
        <v/>
      </c>
      <c r="E387" s="861" t="str">
        <f>IF(AC387="","",IF(AE387="DQ","DQ",IF(AC387="TO","TO",IF(Z387="","",RANK(AC387,$AC$12:$AC$507,0)))))</f>
        <v/>
      </c>
      <c r="F387" s="861" t="str">
        <f>IF(AD387="","",IF(AE387="DQ","DQ",IF(AD387="TO","TO",IF(Z387="","",RANK(AD387,$AD$12:$AD$507,0)))))</f>
        <v/>
      </c>
      <c r="G387" s="15" t="s">
        <v>7</v>
      </c>
      <c r="H387" s="295"/>
      <c r="I387" s="228"/>
      <c r="J387" s="229"/>
      <c r="K387" s="230"/>
      <c r="L387" s="193" t="str">
        <f>IF(B387="","",IF(I387="TO","TO",IF(I387+J387+K387=0,"",(I387*60+J387+K387/100)+H387)))</f>
        <v/>
      </c>
      <c r="M387" s="60" t="str">
        <f>IF(B387="","",MAX(L387:L391)-MIN(L387:L391))</f>
        <v/>
      </c>
      <c r="N387" s="60" t="str">
        <f>IF(L387="","",ABS(L387-M388))</f>
        <v/>
      </c>
      <c r="O387" s="151" t="str">
        <f>IF(N387="","",RANK(N387,N387:N391))</f>
        <v/>
      </c>
      <c r="P387" s="60" t="str">
        <f>IF(L387="","",IF(O387=1,"",L387))</f>
        <v/>
      </c>
      <c r="Q387" s="62" t="str">
        <f>IF(B387="","",MAX(P387:P391)-MIN(P387:P391))</f>
        <v/>
      </c>
      <c r="R387" s="62" t="str">
        <f>IF(P387="","",ABS(P387-Q388))</f>
        <v/>
      </c>
      <c r="S387" s="152" t="str">
        <f>IF(R387="","",RANK(R387,R387:R391))</f>
        <v/>
      </c>
      <c r="T387" s="62" t="str">
        <f>IF(R387="","",IF(S387=1,"",L387))</f>
        <v/>
      </c>
      <c r="U387" s="63" t="str">
        <f>IF(B387="","",MAX(T387:T391)-MIN(T387:T391))</f>
        <v/>
      </c>
      <c r="V387" s="63" t="str">
        <f>IF(T387="","",ABS(T387-U388))</f>
        <v/>
      </c>
      <c r="W387" s="153" t="str">
        <f>IF(V387="","",RANK(V387,V387:V391))</f>
        <v/>
      </c>
      <c r="X387" s="63" t="str">
        <f>IF(W387="","",IF(W387=1,"",T387))</f>
        <v/>
      </c>
      <c r="Y387" s="64" t="str">
        <f>IF(B387="","",MAX(X387:X391)-MIN(X387:X391))</f>
        <v/>
      </c>
      <c r="Z387" s="154" t="str">
        <f>IF(B387="","",L387)</f>
        <v/>
      </c>
      <c r="AA387" s="805" t="str">
        <f>IF(B387="","",IF(AE387="DQ","DQ",IF(L387="TO","TO",IF(L387="","",IF(L388="",Z387,IF(L389="",Z388,IF(L390="",Z389,IF(L391="",Z390,Z391))))))))</f>
        <v/>
      </c>
      <c r="AB387" s="1505" t="str">
        <f>IF(B387="","",IF(AE387="DQ","DQ",IF(AA387="TO","TO",IF(AA387="","",IF(AA387="NV","NV",IF((20-(AA387-$AB$3))&gt;0,(20-(AA387-$AB$3)),0))))))</f>
        <v/>
      </c>
      <c r="AC387" s="805" t="str">
        <f>IF(B387="","",IF(AB387="","",IF(C387="Female","",AB387)))</f>
        <v/>
      </c>
      <c r="AD387" s="805" t="str">
        <f>IF(B387="","",IF(AB387="","",IF(C387="Male","",AB387)))</f>
        <v/>
      </c>
      <c r="AE387" s="847"/>
    </row>
    <row r="388" spans="1:31" x14ac:dyDescent="0.2">
      <c r="A388" s="868"/>
      <c r="B388" s="874"/>
      <c r="C388" s="862"/>
      <c r="D388" s="1415"/>
      <c r="E388" s="862"/>
      <c r="F388" s="862"/>
      <c r="G388" s="16" t="s">
        <v>4</v>
      </c>
      <c r="H388" s="98" t="str">
        <f>IF(I388&lt;&gt;"",$H$27,"")</f>
        <v/>
      </c>
      <c r="I388" s="210"/>
      <c r="J388" s="211"/>
      <c r="K388" s="231"/>
      <c r="L388" s="171" t="str">
        <f>IF(B387="","",IF(I387="TO","TO",IF(I388+J388+K388=0,"",(I388*60+J388+K388/100)+H388)))</f>
        <v/>
      </c>
      <c r="M388" s="52" t="str">
        <f>IF(B387="","",AVERAGE(L387:L391))</f>
        <v/>
      </c>
      <c r="N388" s="52" t="str">
        <f>IF(L388="","",ABS(L388-M388))</f>
        <v/>
      </c>
      <c r="O388" s="156" t="str">
        <f>IF(N388="","",RANK(N388,N387:N391))</f>
        <v/>
      </c>
      <c r="P388" s="157" t="str">
        <f t="shared" ref="P388:P391" si="225">IF(L388="","",IF(O388=1,"",L388))</f>
        <v/>
      </c>
      <c r="Q388" s="53" t="str">
        <f>IF(B387="","",AVERAGE(P387:P391))</f>
        <v/>
      </c>
      <c r="R388" s="53" t="str">
        <f>IF(P388="","",ABS(P388-Q388))</f>
        <v/>
      </c>
      <c r="S388" s="158" t="str">
        <f>IF(R388="","",RANK(R388,R387:R391))</f>
        <v/>
      </c>
      <c r="T388" s="159" t="str">
        <f t="shared" ref="T388:T391" si="226">IF(R388="","",IF(S388=1,"",L388))</f>
        <v/>
      </c>
      <c r="U388" s="54" t="str">
        <f>IF(B387="","",AVERAGE(T387:T391))</f>
        <v/>
      </c>
      <c r="V388" s="54" t="str">
        <f>IF(T388="","",ABS(T388-U388))</f>
        <v/>
      </c>
      <c r="W388" s="160" t="str">
        <f>IF(V388="","",RANK(V388,V387:V391))</f>
        <v/>
      </c>
      <c r="X388" s="161" t="str">
        <f t="shared" ref="X388:X391" si="227">IF(W388="","",IF(W388=1,"",T388))</f>
        <v/>
      </c>
      <c r="Y388" s="55" t="str">
        <f>IF(B387="","",AVERAGE(X387:X391))</f>
        <v/>
      </c>
      <c r="Z388" s="162" t="str">
        <f>IF(B387="","",IF(M387&lt;0.5,M388,"NV"))</f>
        <v/>
      </c>
      <c r="AA388" s="806"/>
      <c r="AB388" s="1506"/>
      <c r="AC388" s="806"/>
      <c r="AD388" s="806"/>
      <c r="AE388" s="847"/>
    </row>
    <row r="389" spans="1:31" x14ac:dyDescent="0.2">
      <c r="A389" s="868"/>
      <c r="B389" s="874"/>
      <c r="C389" s="862"/>
      <c r="D389" s="1415"/>
      <c r="E389" s="862"/>
      <c r="F389" s="862"/>
      <c r="G389" s="16" t="s">
        <v>8</v>
      </c>
      <c r="H389" s="98" t="str">
        <f>IF(I389&lt;&gt;"",$H$27,"")</f>
        <v/>
      </c>
      <c r="I389" s="210"/>
      <c r="J389" s="211"/>
      <c r="K389" s="231"/>
      <c r="L389" s="171" t="str">
        <f>IF(B387="","",IF(I387="TO","TO",IF(I389+J389+K389=0,"",(I389*60+J389+K389/100)+H389)))</f>
        <v/>
      </c>
      <c r="M389" s="52"/>
      <c r="N389" s="52" t="str">
        <f>IF(L389="","",ABS(L389-M388))</f>
        <v/>
      </c>
      <c r="O389" s="156" t="str">
        <f>IF(N389="","",RANK(N389,N387:N391))</f>
        <v/>
      </c>
      <c r="P389" s="157" t="str">
        <f t="shared" si="225"/>
        <v/>
      </c>
      <c r="Q389" s="53"/>
      <c r="R389" s="53" t="str">
        <f>IF(P389="","",ABS(P389-Q388))</f>
        <v/>
      </c>
      <c r="S389" s="158" t="str">
        <f>IF(R389="","",RANK(R389,R387:R391))</f>
        <v/>
      </c>
      <c r="T389" s="159" t="str">
        <f t="shared" si="226"/>
        <v/>
      </c>
      <c r="U389" s="54"/>
      <c r="V389" s="54" t="str">
        <f>IF(T389="","",ABS(T389-U388))</f>
        <v/>
      </c>
      <c r="W389" s="160" t="str">
        <f>IF(V389="","",RANK(V389,V387:V391))</f>
        <v/>
      </c>
      <c r="X389" s="161" t="str">
        <f t="shared" si="227"/>
        <v/>
      </c>
      <c r="Y389" s="55"/>
      <c r="Z389" s="162" t="str">
        <f>IF(B387="","",IF(M387&lt;0.5,M388,IF(Q387&lt;0.5,Q388,"NV")))</f>
        <v/>
      </c>
      <c r="AA389" s="806"/>
      <c r="AB389" s="1506"/>
      <c r="AC389" s="806"/>
      <c r="AD389" s="806"/>
      <c r="AE389" s="847"/>
    </row>
    <row r="390" spans="1:31" x14ac:dyDescent="0.2">
      <c r="A390" s="868"/>
      <c r="B390" s="874"/>
      <c r="C390" s="862"/>
      <c r="D390" s="1415"/>
      <c r="E390" s="862"/>
      <c r="F390" s="862"/>
      <c r="G390" s="16" t="s">
        <v>5</v>
      </c>
      <c r="H390" s="98" t="str">
        <f>IF(I390&lt;&gt;"",$H$27,"")</f>
        <v/>
      </c>
      <c r="I390" s="210"/>
      <c r="J390" s="211"/>
      <c r="K390" s="231"/>
      <c r="L390" s="171" t="str">
        <f>IF(B387="","",IF(I387="TO","TO",IF(I390+J390+K390=0,"",(I390*60+J390+K390/100)+H390)))</f>
        <v/>
      </c>
      <c r="M390" s="52"/>
      <c r="N390" s="52" t="str">
        <f>IF(L390="","",ABS(L390-M388))</f>
        <v/>
      </c>
      <c r="O390" s="156" t="str">
        <f>IF(N390="","",RANK(N390,N387:N391))</f>
        <v/>
      </c>
      <c r="P390" s="157" t="str">
        <f t="shared" si="225"/>
        <v/>
      </c>
      <c r="Q390" s="53"/>
      <c r="R390" s="53" t="str">
        <f>IF(P390="","",ABS(P390-Q388))</f>
        <v/>
      </c>
      <c r="S390" s="158" t="str">
        <f>IF(R390="","",RANK(R390,R387:R391))</f>
        <v/>
      </c>
      <c r="T390" s="159" t="str">
        <f t="shared" si="226"/>
        <v/>
      </c>
      <c r="U390" s="54"/>
      <c r="V390" s="54" t="str">
        <f>IF(T390="","",ABS(T390-U388))</f>
        <v/>
      </c>
      <c r="W390" s="160" t="str">
        <f>IF(V390="","",RANK(V390,V387:V391))</f>
        <v/>
      </c>
      <c r="X390" s="161" t="str">
        <f t="shared" si="227"/>
        <v/>
      </c>
      <c r="Y390" s="55"/>
      <c r="Z390" s="162" t="str">
        <f>IF(B387="","",IF(Q387=0,M388,IF(Q387&lt;0.5,Q388,IF(U387&lt;0.5,U388,"NV"))))</f>
        <v/>
      </c>
      <c r="AA390" s="806"/>
      <c r="AB390" s="1506"/>
      <c r="AC390" s="806"/>
      <c r="AD390" s="806"/>
      <c r="AE390" s="847"/>
    </row>
    <row r="391" spans="1:31" ht="16" thickBot="1" x14ac:dyDescent="0.25">
      <c r="A391" s="1539"/>
      <c r="B391" s="1541"/>
      <c r="C391" s="863"/>
      <c r="D391" s="1416"/>
      <c r="E391" s="863"/>
      <c r="F391" s="863"/>
      <c r="G391" s="17" t="s">
        <v>6</v>
      </c>
      <c r="H391" s="265" t="str">
        <f>IF(I391&lt;&gt;"",$H$27,"")</f>
        <v/>
      </c>
      <c r="I391" s="251"/>
      <c r="J391" s="239"/>
      <c r="K391" s="250"/>
      <c r="L391" s="194" t="str">
        <f>IF(B387="","",IF(I387="TO","TO",IF(I391+J391+K391=0,"",(I391*60+J391+K391/100)+H391)))</f>
        <v/>
      </c>
      <c r="M391" s="56"/>
      <c r="N391" s="56" t="str">
        <f>IF(L391="","",ABS(L391-M388))</f>
        <v/>
      </c>
      <c r="O391" s="164" t="str">
        <f>IF(N391="","",RANK(N391,N387:N391))</f>
        <v/>
      </c>
      <c r="P391" s="165" t="str">
        <f t="shared" si="225"/>
        <v/>
      </c>
      <c r="Q391" s="57"/>
      <c r="R391" s="57" t="str">
        <f>IF(P391="","",ABS(P391-Q388))</f>
        <v/>
      </c>
      <c r="S391" s="166" t="str">
        <f>IF(R391="","",RANK(R391,R387:R391))</f>
        <v/>
      </c>
      <c r="T391" s="167" t="str">
        <f t="shared" si="226"/>
        <v/>
      </c>
      <c r="U391" s="58"/>
      <c r="V391" s="58" t="str">
        <f>IF(T391="","",ABS(T391-U388))</f>
        <v/>
      </c>
      <c r="W391" s="168" t="str">
        <f>IF(V391="","",RANK(V391,V387:V391))</f>
        <v/>
      </c>
      <c r="X391" s="169" t="str">
        <f t="shared" si="227"/>
        <v/>
      </c>
      <c r="Y391" s="59"/>
      <c r="Z391" s="170" t="str">
        <f>IF(B387="","",IF(U387&lt;0.5,TRIMMEAN(L387:L391,0.4),IF(Y387&lt;0.5,Y388,"NV")))</f>
        <v/>
      </c>
      <c r="AA391" s="807"/>
      <c r="AB391" s="1507"/>
      <c r="AC391" s="807"/>
      <c r="AD391" s="807"/>
      <c r="AE391" s="847"/>
    </row>
    <row r="392" spans="1:31" x14ac:dyDescent="0.2">
      <c r="A392" s="1241" t="str">
        <f>IF('Names And Totals'!A85="","",'Names And Totals'!A85)</f>
        <v/>
      </c>
      <c r="B392" s="1537" t="str">
        <f>IF('Names And Totals'!B85="","",'Names And Totals'!B85)</f>
        <v/>
      </c>
      <c r="C392" s="883" t="str">
        <f>IF('Names And Totals'!B85="","",'Names And Totals'!E85)</f>
        <v/>
      </c>
      <c r="D392" s="858" t="str">
        <f>IF(B392="","",IF(AB392="DQ","DQ",IF(AB392="TO","TO",IF(AB392="NV","NV",IF(AB392="","",RANK(AB392,$AB$12:$AB$507,0))))))</f>
        <v/>
      </c>
      <c r="E392" s="883" t="str">
        <f>IF(AC392="","",IF(AE392="DQ","DQ",IF(AC392="TO","TO",IF(Z392="","",RANK(AC392,$AC$12:$AC$507,0)))))</f>
        <v/>
      </c>
      <c r="F392" s="884" t="str">
        <f>IF(AD392="","",IF(AE392="DQ","DQ",IF(AD392="TO","TO",IF(Z392="","",RANK(AD392,$AD$12:$AD$507,0)))))</f>
        <v/>
      </c>
      <c r="G392" s="375" t="s">
        <v>7</v>
      </c>
      <c r="H392" s="380"/>
      <c r="I392" s="232"/>
      <c r="J392" s="233"/>
      <c r="K392" s="234"/>
      <c r="L392" s="268" t="str">
        <f>IF(B392="","",IF(I392="TO","TO",IF(I392+J392+K392=0,"",(I392*60+J392+K392/100)+H392)))</f>
        <v/>
      </c>
      <c r="M392" s="157" t="str">
        <f>IF(B392="","",MAX(L392:L396)-MIN(L392:L396))</f>
        <v/>
      </c>
      <c r="N392" s="157" t="str">
        <f>IF(L392="","",ABS(L392-M393))</f>
        <v/>
      </c>
      <c r="O392" s="275" t="str">
        <f>IF(N392="","",RANK(N392,N392:N396))</f>
        <v/>
      </c>
      <c r="P392" s="157" t="str">
        <f>IF(L392="","",IF(O392=1,"",L392))</f>
        <v/>
      </c>
      <c r="Q392" s="159" t="str">
        <f>IF(B392="","",MAX(P392:P396)-MIN(P392:P396))</f>
        <v/>
      </c>
      <c r="R392" s="159" t="str">
        <f>IF(P392="","",ABS(P392-Q393))</f>
        <v/>
      </c>
      <c r="S392" s="276" t="str">
        <f>IF(R392="","",RANK(R392,R392:R396))</f>
        <v/>
      </c>
      <c r="T392" s="159" t="str">
        <f>IF(R392="","",IF(S392=1,"",L392))</f>
        <v/>
      </c>
      <c r="U392" s="161" t="str">
        <f>IF(B392="","",MAX(T392:T396)-MIN(T392:T396))</f>
        <v/>
      </c>
      <c r="V392" s="161" t="str">
        <f>IF(T392="","",ABS(T392-U393))</f>
        <v/>
      </c>
      <c r="W392" s="277" t="str">
        <f>IF(V392="","",RANK(V392,V392:V396))</f>
        <v/>
      </c>
      <c r="X392" s="161" t="str">
        <f>IF(W392="","",IF(W392=1,"",T392))</f>
        <v/>
      </c>
      <c r="Y392" s="278" t="str">
        <f>IF(B392="","",MAX(X392:X396)-MIN(X392:X396))</f>
        <v/>
      </c>
      <c r="Z392" s="381" t="str">
        <f>IF(B392="","",L392)</f>
        <v/>
      </c>
      <c r="AA392" s="803" t="str">
        <f>IF(B392="","",IF(AE392="DQ","DQ",IF(L392="TO","TO",IF(L392="","",IF(L393="",Z392,IF(L394="",Z393,IF(L395="",Z394,IF(L396="",Z395,Z396))))))))</f>
        <v/>
      </c>
      <c r="AB392" s="1536" t="str">
        <f>IF(B392="","",IF(AE392="DQ","DQ",IF(AA392="TO","TO",IF(AA392="","",IF(AA392="NV","NV",IF((20-(AA392-$AB$3))&gt;0,(20-(AA392-$AB$3)),0))))))</f>
        <v/>
      </c>
      <c r="AC392" s="802" t="str">
        <f>IF(B392="","",IF(AB392="","",IF(C392="Female","",AB392)))</f>
        <v/>
      </c>
      <c r="AD392" s="802" t="str">
        <f>IF(B392="","",IF(AB392="","",IF(C392="Male","",AB392)))</f>
        <v/>
      </c>
      <c r="AE392" s="1018"/>
    </row>
    <row r="393" spans="1:31" x14ac:dyDescent="0.2">
      <c r="A393" s="871"/>
      <c r="B393" s="865"/>
      <c r="C393" s="884"/>
      <c r="D393" s="859"/>
      <c r="E393" s="884"/>
      <c r="F393" s="884"/>
      <c r="G393" s="13" t="s">
        <v>4</v>
      </c>
      <c r="H393" s="99" t="str">
        <f>IF(I393&lt;&gt;"",H392,"")</f>
        <v/>
      </c>
      <c r="I393" s="208"/>
      <c r="J393" s="209"/>
      <c r="K393" s="227"/>
      <c r="L393" s="155" t="str">
        <f>IF(B392="","",IF(I392="TO","TO",IF(I393+J393+K393=0,"",(I393*60+J393+K393/100)+H393)))</f>
        <v/>
      </c>
      <c r="M393" s="52" t="str">
        <f>IF(B392="","",AVERAGE(L392:L396))</f>
        <v/>
      </c>
      <c r="N393" s="52" t="str">
        <f>IF(L393="","",ABS(L393-M393))</f>
        <v/>
      </c>
      <c r="O393" s="156" t="str">
        <f>IF(N393="","",RANK(N393,N392:N396))</f>
        <v/>
      </c>
      <c r="P393" s="157" t="str">
        <f t="shared" ref="P393:P396" si="228">IF(L393="","",IF(O393=1,"",L393))</f>
        <v/>
      </c>
      <c r="Q393" s="53" t="str">
        <f>IF(B392="","",AVERAGE(P392:P396))</f>
        <v/>
      </c>
      <c r="R393" s="53" t="str">
        <f>IF(P393="","",ABS(P393-Q393))</f>
        <v/>
      </c>
      <c r="S393" s="158" t="str">
        <f>IF(R393="","",RANK(R393,R392:R396))</f>
        <v/>
      </c>
      <c r="T393" s="159" t="str">
        <f t="shared" ref="T393:T396" si="229">IF(R393="","",IF(S393=1,"",L393))</f>
        <v/>
      </c>
      <c r="U393" s="54" t="str">
        <f>IF(B392="","",AVERAGE(T392:T396))</f>
        <v/>
      </c>
      <c r="V393" s="54" t="str">
        <f>IF(T393="","",ABS(T393-U393))</f>
        <v/>
      </c>
      <c r="W393" s="160" t="str">
        <f>IF(V393="","",RANK(V393,V392:V396))</f>
        <v/>
      </c>
      <c r="X393" s="161" t="str">
        <f t="shared" ref="X393:X396" si="230">IF(W393="","",IF(W393=1,"",T393))</f>
        <v/>
      </c>
      <c r="Y393" s="55" t="str">
        <f>IF(B392="","",AVERAGE(X392:X396))</f>
        <v/>
      </c>
      <c r="Z393" s="162" t="str">
        <f>IF(B392="","",IF(M392&lt;0.5,M393,"NV"))</f>
        <v/>
      </c>
      <c r="AA393" s="803"/>
      <c r="AB393" s="1500"/>
      <c r="AC393" s="803"/>
      <c r="AD393" s="803"/>
      <c r="AE393" s="1019"/>
    </row>
    <row r="394" spans="1:31" x14ac:dyDescent="0.2">
      <c r="A394" s="871"/>
      <c r="B394" s="865"/>
      <c r="C394" s="884"/>
      <c r="D394" s="859"/>
      <c r="E394" s="884"/>
      <c r="F394" s="884"/>
      <c r="G394" s="13" t="s">
        <v>8</v>
      </c>
      <c r="H394" s="99" t="str">
        <f>IF(I394&lt;&gt;"",H392,"")</f>
        <v/>
      </c>
      <c r="I394" s="208"/>
      <c r="J394" s="209"/>
      <c r="K394" s="227"/>
      <c r="L394" s="155" t="str">
        <f>IF(B392="","",IF(I392="TO","TO",IF(I394+J394+K394=0,"",(I394*60+J394+K394/100)+H394)))</f>
        <v/>
      </c>
      <c r="M394" s="52"/>
      <c r="N394" s="52" t="str">
        <f>IF(L394="","",ABS(L394-M393))</f>
        <v/>
      </c>
      <c r="O394" s="156" t="str">
        <f>IF(N394="","",RANK(N394,N392:N396))</f>
        <v/>
      </c>
      <c r="P394" s="157" t="str">
        <f t="shared" si="228"/>
        <v/>
      </c>
      <c r="Q394" s="53"/>
      <c r="R394" s="53" t="str">
        <f>IF(P394="","",ABS(P394-Q393))</f>
        <v/>
      </c>
      <c r="S394" s="158" t="str">
        <f>IF(R394="","",RANK(R394,R392:R396))</f>
        <v/>
      </c>
      <c r="T394" s="159" t="str">
        <f t="shared" si="229"/>
        <v/>
      </c>
      <c r="U394" s="54"/>
      <c r="V394" s="54" t="str">
        <f>IF(T394="","",ABS(T394-U393))</f>
        <v/>
      </c>
      <c r="W394" s="160" t="str">
        <f>IF(V394="","",RANK(V394,V392:V396))</f>
        <v/>
      </c>
      <c r="X394" s="161" t="str">
        <f t="shared" si="230"/>
        <v/>
      </c>
      <c r="Y394" s="55"/>
      <c r="Z394" s="162" t="str">
        <f>IF(B392="","",IF(M392&lt;0.5,M393,IF(Q392&lt;0.5,Q393,"NV")))</f>
        <v/>
      </c>
      <c r="AA394" s="803"/>
      <c r="AB394" s="1500"/>
      <c r="AC394" s="803"/>
      <c r="AD394" s="803"/>
      <c r="AE394" s="1019"/>
    </row>
    <row r="395" spans="1:31" x14ac:dyDescent="0.2">
      <c r="A395" s="871"/>
      <c r="B395" s="865"/>
      <c r="C395" s="884"/>
      <c r="D395" s="859"/>
      <c r="E395" s="884"/>
      <c r="F395" s="884"/>
      <c r="G395" s="13" t="s">
        <v>5</v>
      </c>
      <c r="H395" s="99" t="str">
        <f>IF(I395&lt;&gt;"",H392,"")</f>
        <v/>
      </c>
      <c r="I395" s="208"/>
      <c r="J395" s="209"/>
      <c r="K395" s="227"/>
      <c r="L395" s="155" t="str">
        <f>IF(B392="","",IF(I392="TO","TO",IF(I395+J395+K395=0,"",(I395*60+J395+K395/100)+H395)))</f>
        <v/>
      </c>
      <c r="M395" s="52"/>
      <c r="N395" s="52" t="str">
        <f>IF(L395="","",ABS(L395-M393))</f>
        <v/>
      </c>
      <c r="O395" s="156" t="str">
        <f>IF(N395="","",RANK(N395,N392:N396))</f>
        <v/>
      </c>
      <c r="P395" s="157" t="str">
        <f t="shared" si="228"/>
        <v/>
      </c>
      <c r="Q395" s="53"/>
      <c r="R395" s="53" t="str">
        <f>IF(P395="","",ABS(P395-Q393))</f>
        <v/>
      </c>
      <c r="S395" s="158" t="str">
        <f>IF(R395="","",RANK(R395,R392:R396))</f>
        <v/>
      </c>
      <c r="T395" s="159" t="str">
        <f t="shared" si="229"/>
        <v/>
      </c>
      <c r="U395" s="54"/>
      <c r="V395" s="54" t="str">
        <f>IF(T395="","",ABS(T395-U393))</f>
        <v/>
      </c>
      <c r="W395" s="160" t="str">
        <f>IF(V395="","",RANK(V395,V392:V396))</f>
        <v/>
      </c>
      <c r="X395" s="161" t="str">
        <f t="shared" si="230"/>
        <v/>
      </c>
      <c r="Y395" s="55"/>
      <c r="Z395" s="162" t="str">
        <f>IF(B392="","",IF(Q392=0,M393,IF(Q392&lt;0.5,Q393,IF(U392&lt;0.5,U393,"NV"))))</f>
        <v/>
      </c>
      <c r="AA395" s="803"/>
      <c r="AB395" s="1500"/>
      <c r="AC395" s="803"/>
      <c r="AD395" s="803"/>
      <c r="AE395" s="1019"/>
    </row>
    <row r="396" spans="1:31" ht="16" thickBot="1" x14ac:dyDescent="0.25">
      <c r="A396" s="879"/>
      <c r="B396" s="901"/>
      <c r="C396" s="885"/>
      <c r="D396" s="1419"/>
      <c r="E396" s="885"/>
      <c r="F396" s="885"/>
      <c r="G396" s="19" t="s">
        <v>6</v>
      </c>
      <c r="H396" s="100" t="str">
        <f>IF(I396&lt;&gt;"",H392,"")</f>
        <v/>
      </c>
      <c r="I396" s="212"/>
      <c r="J396" s="213"/>
      <c r="K396" s="242"/>
      <c r="L396" s="163" t="str">
        <f>IF(B392="","",IF(I392="TO","TO",IF(I396+J396+K396=0,"",(I396*60+J396+K396/100)+H396)))</f>
        <v/>
      </c>
      <c r="M396" s="56"/>
      <c r="N396" s="56" t="str">
        <f>IF(L396="","",ABS(L396-M393))</f>
        <v/>
      </c>
      <c r="O396" s="164" t="str">
        <f>IF(N396="","",RANK(N396,N392:N396))</f>
        <v/>
      </c>
      <c r="P396" s="165" t="str">
        <f t="shared" si="228"/>
        <v/>
      </c>
      <c r="Q396" s="57"/>
      <c r="R396" s="57" t="str">
        <f>IF(P396="","",ABS(P396-Q393))</f>
        <v/>
      </c>
      <c r="S396" s="166" t="str">
        <f>IF(R396="","",RANK(R396,R392:R396))</f>
        <v/>
      </c>
      <c r="T396" s="167" t="str">
        <f t="shared" si="229"/>
        <v/>
      </c>
      <c r="U396" s="58"/>
      <c r="V396" s="58" t="str">
        <f>IF(T396="","",ABS(T396-U393))</f>
        <v/>
      </c>
      <c r="W396" s="168" t="str">
        <f>IF(V396="","",RANK(V396,V392:V396))</f>
        <v/>
      </c>
      <c r="X396" s="169" t="str">
        <f t="shared" si="230"/>
        <v/>
      </c>
      <c r="Y396" s="59"/>
      <c r="Z396" s="170" t="str">
        <f>IF(B392="","",IF(U392&lt;0.5,TRIMMEAN(L392:L396,0.4),IF(Y392&lt;0.5,Y393,"NV")))</f>
        <v/>
      </c>
      <c r="AA396" s="804"/>
      <c r="AB396" s="1501"/>
      <c r="AC396" s="804"/>
      <c r="AD396" s="804"/>
      <c r="AE396" s="1020"/>
    </row>
    <row r="397" spans="1:31" x14ac:dyDescent="0.2">
      <c r="A397" s="1538" t="str">
        <f>IF('Names And Totals'!A86="","",'Names And Totals'!A86)</f>
        <v/>
      </c>
      <c r="B397" s="1540" t="str">
        <f>IF('Names And Totals'!B86="","",'Names And Totals'!B86)</f>
        <v/>
      </c>
      <c r="C397" s="861" t="str">
        <f>IF('Names And Totals'!B86="","",'Names And Totals'!E86)</f>
        <v/>
      </c>
      <c r="D397" s="1414" t="str">
        <f>IF(B397="","",IF(AB397="DQ","DQ",IF(AB397="TO","TO",IF(AB397="NV","NV",IF(AB397="","",RANK(AB397,$AB$12:$AB$507,0))))))</f>
        <v/>
      </c>
      <c r="E397" s="861" t="str">
        <f>IF(AC397="","",IF(AE397="DQ","DQ",IF(AC397="TO","TO",IF(Z397="","",RANK(AC397,$AC$12:$AC$507,0)))))</f>
        <v/>
      </c>
      <c r="F397" s="861" t="str">
        <f>IF(AD397="","",IF(AE397="DQ","DQ",IF(AD397="TO","TO",IF(Z397="","",RANK(AD397,$AD$12:$AD$507,0)))))</f>
        <v/>
      </c>
      <c r="G397" s="47" t="s">
        <v>7</v>
      </c>
      <c r="H397" s="248"/>
      <c r="I397" s="243"/>
      <c r="J397" s="240"/>
      <c r="K397" s="244"/>
      <c r="L397" s="193" t="str">
        <f>IF(B397="","",IF(I397="TO","TO",IF(I397+J397+K397=0,"",(I397*60+J397+K397/100)+H397)))</f>
        <v/>
      </c>
      <c r="M397" s="60" t="str">
        <f>IF(B397="","",MAX(L397:L401)-MIN(L397:L401))</f>
        <v/>
      </c>
      <c r="N397" s="60" t="str">
        <f>IF(L397="","",ABS(L397-M398))</f>
        <v/>
      </c>
      <c r="O397" s="151" t="str">
        <f>IF(N397="","",RANK(N397,N397:N401))</f>
        <v/>
      </c>
      <c r="P397" s="60" t="str">
        <f>IF(L397="","",IF(O397=1,"",L397))</f>
        <v/>
      </c>
      <c r="Q397" s="62" t="str">
        <f>IF(B397="","",MAX(P397:P401)-MIN(P397:P401))</f>
        <v/>
      </c>
      <c r="R397" s="62" t="str">
        <f>IF(P397="","",ABS(P397-Q398))</f>
        <v/>
      </c>
      <c r="S397" s="152" t="str">
        <f>IF(R397="","",RANK(R397,R397:R401))</f>
        <v/>
      </c>
      <c r="T397" s="62" t="str">
        <f>IF(R397="","",IF(S397=1,"",L397))</f>
        <v/>
      </c>
      <c r="U397" s="63" t="str">
        <f>IF(B397="","",MAX(T397:T401)-MIN(T397:T401))</f>
        <v/>
      </c>
      <c r="V397" s="63" t="str">
        <f>IF(T397="","",ABS(T397-U398))</f>
        <v/>
      </c>
      <c r="W397" s="153" t="str">
        <f>IF(V397="","",RANK(V397,V397:V401))</f>
        <v/>
      </c>
      <c r="X397" s="63" t="str">
        <f>IF(W397="","",IF(W397=1,"",T397))</f>
        <v/>
      </c>
      <c r="Y397" s="64" t="str">
        <f>IF(B397="","",MAX(X397:X401)-MIN(X397:X401))</f>
        <v/>
      </c>
      <c r="Z397" s="154" t="str">
        <f>IF(B397="","",L397)</f>
        <v/>
      </c>
      <c r="AA397" s="805" t="str">
        <f>IF(B397="","",IF(AE397="DQ","DQ",IF(L397="TO","TO",IF(L397="","",IF(L398="",Z397,IF(L399="",Z398,IF(L400="",Z399,IF(L401="",Z400,Z401))))))))</f>
        <v/>
      </c>
      <c r="AB397" s="1505" t="str">
        <f>IF(B397="","",IF(AE397="DQ","DQ",IF(AA397="TO","TO",IF(AA397="","",IF(AA397="NV","NV",IF((20-(AA397-$AB$3))&gt;0,(20-(AA397-$AB$3)),0))))))</f>
        <v/>
      </c>
      <c r="AC397" s="805" t="str">
        <f>IF(B397="","",IF(AB397="","",IF(C397="Female","",AB397)))</f>
        <v/>
      </c>
      <c r="AD397" s="805" t="str">
        <f>IF(B397="","",IF(AB397="","",IF(C397="Male","",AB397)))</f>
        <v/>
      </c>
      <c r="AE397" s="847"/>
    </row>
    <row r="398" spans="1:31" x14ac:dyDescent="0.2">
      <c r="A398" s="868"/>
      <c r="B398" s="874"/>
      <c r="C398" s="862"/>
      <c r="D398" s="1415"/>
      <c r="E398" s="862"/>
      <c r="F398" s="862"/>
      <c r="G398" s="16" t="s">
        <v>4</v>
      </c>
      <c r="H398" s="98" t="str">
        <f>IF(I398&lt;&gt;"",H397,"")</f>
        <v/>
      </c>
      <c r="I398" s="210"/>
      <c r="J398" s="211"/>
      <c r="K398" s="231"/>
      <c r="L398" s="171" t="str">
        <f>IF(B397="","",IF(I397="TO","TO",IF(I398+J398+K398=0,"",(I398*60+J398+K398/100)+H398)))</f>
        <v/>
      </c>
      <c r="M398" s="52" t="str">
        <f>IF(B397="","",AVERAGE(L397:L401))</f>
        <v/>
      </c>
      <c r="N398" s="52" t="str">
        <f>IF(L398="","",ABS(L398-M398))</f>
        <v/>
      </c>
      <c r="O398" s="156" t="str">
        <f>IF(N398="","",RANK(N398,N397:N401))</f>
        <v/>
      </c>
      <c r="P398" s="157" t="str">
        <f t="shared" ref="P398:P401" si="231">IF(L398="","",IF(O398=1,"",L398))</f>
        <v/>
      </c>
      <c r="Q398" s="53" t="str">
        <f>IF(B397="","",AVERAGE(P397:P401))</f>
        <v/>
      </c>
      <c r="R398" s="53" t="str">
        <f>IF(P398="","",ABS(P398-Q398))</f>
        <v/>
      </c>
      <c r="S398" s="158" t="str">
        <f>IF(R398="","",RANK(R398,R397:R401))</f>
        <v/>
      </c>
      <c r="T398" s="159" t="str">
        <f t="shared" ref="T398:T401" si="232">IF(R398="","",IF(S398=1,"",L398))</f>
        <v/>
      </c>
      <c r="U398" s="54" t="str">
        <f>IF(B397="","",AVERAGE(T397:T401))</f>
        <v/>
      </c>
      <c r="V398" s="54" t="str">
        <f>IF(T398="","",ABS(T398-U398))</f>
        <v/>
      </c>
      <c r="W398" s="160" t="str">
        <f>IF(V398="","",RANK(V398,V397:V401))</f>
        <v/>
      </c>
      <c r="X398" s="161" t="str">
        <f t="shared" ref="X398:X401" si="233">IF(W398="","",IF(W398=1,"",T398))</f>
        <v/>
      </c>
      <c r="Y398" s="55" t="str">
        <f>IF(B397="","",AVERAGE(X397:X401))</f>
        <v/>
      </c>
      <c r="Z398" s="162" t="str">
        <f>IF(B397="","",IF(M397&lt;0.5,M398,"NV"))</f>
        <v/>
      </c>
      <c r="AA398" s="806"/>
      <c r="AB398" s="1506"/>
      <c r="AC398" s="806"/>
      <c r="AD398" s="806"/>
      <c r="AE398" s="847"/>
    </row>
    <row r="399" spans="1:31" x14ac:dyDescent="0.2">
      <c r="A399" s="868"/>
      <c r="B399" s="874"/>
      <c r="C399" s="862"/>
      <c r="D399" s="1415"/>
      <c r="E399" s="862"/>
      <c r="F399" s="862"/>
      <c r="G399" s="16" t="s">
        <v>8</v>
      </c>
      <c r="H399" s="98" t="str">
        <f>IF(I399&lt;&gt;"",H397,"")</f>
        <v/>
      </c>
      <c r="I399" s="210"/>
      <c r="J399" s="211"/>
      <c r="K399" s="231"/>
      <c r="L399" s="171" t="str">
        <f>IF(B397="","",IF(I397="TO","TO",IF(I399+J399+K399=0,"",(I399*60+J399+K399/100)+H399)))</f>
        <v/>
      </c>
      <c r="M399" s="52"/>
      <c r="N399" s="52" t="str">
        <f>IF(L399="","",ABS(L399-M398))</f>
        <v/>
      </c>
      <c r="O399" s="156" t="str">
        <f>IF(N399="","",RANK(N399,N397:N401))</f>
        <v/>
      </c>
      <c r="P399" s="157" t="str">
        <f t="shared" si="231"/>
        <v/>
      </c>
      <c r="Q399" s="53"/>
      <c r="R399" s="53" t="str">
        <f>IF(P399="","",ABS(P399-Q398))</f>
        <v/>
      </c>
      <c r="S399" s="158" t="str">
        <f>IF(R399="","",RANK(R399,R397:R401))</f>
        <v/>
      </c>
      <c r="T399" s="159" t="str">
        <f t="shared" si="232"/>
        <v/>
      </c>
      <c r="U399" s="54"/>
      <c r="V399" s="54" t="str">
        <f>IF(T399="","",ABS(T399-U398))</f>
        <v/>
      </c>
      <c r="W399" s="160" t="str">
        <f>IF(V399="","",RANK(V399,V397:V401))</f>
        <v/>
      </c>
      <c r="X399" s="161" t="str">
        <f t="shared" si="233"/>
        <v/>
      </c>
      <c r="Y399" s="55"/>
      <c r="Z399" s="162" t="str">
        <f>IF(B397="","",IF(M397&lt;0.5,M398,IF(Q397&lt;0.5,Q398,"NV")))</f>
        <v/>
      </c>
      <c r="AA399" s="806"/>
      <c r="AB399" s="1506"/>
      <c r="AC399" s="806"/>
      <c r="AD399" s="806"/>
      <c r="AE399" s="847"/>
    </row>
    <row r="400" spans="1:31" x14ac:dyDescent="0.2">
      <c r="A400" s="868"/>
      <c r="B400" s="874"/>
      <c r="C400" s="862"/>
      <c r="D400" s="1415"/>
      <c r="E400" s="862"/>
      <c r="F400" s="862"/>
      <c r="G400" s="16" t="s">
        <v>5</v>
      </c>
      <c r="H400" s="98" t="str">
        <f>IF(I400&lt;&gt;"",H397,"")</f>
        <v/>
      </c>
      <c r="I400" s="210"/>
      <c r="J400" s="211"/>
      <c r="K400" s="231"/>
      <c r="L400" s="171" t="str">
        <f>IF(B397="","",IF(I397="TO","TO",IF(I400+J400+K400=0,"",(I400*60+J400+K400/100)+H400)))</f>
        <v/>
      </c>
      <c r="M400" s="52"/>
      <c r="N400" s="52" t="str">
        <f>IF(L400="","",ABS(L400-M398))</f>
        <v/>
      </c>
      <c r="O400" s="156" t="str">
        <f>IF(N400="","",RANK(N400,N397:N401))</f>
        <v/>
      </c>
      <c r="P400" s="157" t="str">
        <f t="shared" si="231"/>
        <v/>
      </c>
      <c r="Q400" s="53"/>
      <c r="R400" s="53" t="str">
        <f>IF(P400="","",ABS(P400-Q398))</f>
        <v/>
      </c>
      <c r="S400" s="158" t="str">
        <f>IF(R400="","",RANK(R400,R397:R401))</f>
        <v/>
      </c>
      <c r="T400" s="159" t="str">
        <f t="shared" si="232"/>
        <v/>
      </c>
      <c r="U400" s="54"/>
      <c r="V400" s="54" t="str">
        <f>IF(T400="","",ABS(T400-U398))</f>
        <v/>
      </c>
      <c r="W400" s="160" t="str">
        <f>IF(V400="","",RANK(V400,V397:V401))</f>
        <v/>
      </c>
      <c r="X400" s="161" t="str">
        <f t="shared" si="233"/>
        <v/>
      </c>
      <c r="Y400" s="55"/>
      <c r="Z400" s="162" t="str">
        <f>IF(B397="","",IF(Q397=0,M398,IF(Q397&lt;0.5,Q398,IF(U397&lt;0.5,U398,"NV"))))</f>
        <v/>
      </c>
      <c r="AA400" s="806"/>
      <c r="AB400" s="1506"/>
      <c r="AC400" s="806"/>
      <c r="AD400" s="806"/>
      <c r="AE400" s="847"/>
    </row>
    <row r="401" spans="1:31" ht="16" thickBot="1" x14ac:dyDescent="0.25">
      <c r="A401" s="1539"/>
      <c r="B401" s="1541"/>
      <c r="C401" s="863"/>
      <c r="D401" s="1416"/>
      <c r="E401" s="863"/>
      <c r="F401" s="863"/>
      <c r="G401" s="46" t="s">
        <v>6</v>
      </c>
      <c r="H401" s="172" t="str">
        <f>IF(I401&lt;&gt;"",H397,"")</f>
        <v/>
      </c>
      <c r="I401" s="245"/>
      <c r="J401" s="246"/>
      <c r="K401" s="247"/>
      <c r="L401" s="194" t="str">
        <f>IF(B397="","",IF(I397="TO","TO",IF(I401+J401+K401=0,"",(I401*60+J401+K401/100)+H401)))</f>
        <v/>
      </c>
      <c r="M401" s="56"/>
      <c r="N401" s="56" t="str">
        <f>IF(L401="","",ABS(L401-M398))</f>
        <v/>
      </c>
      <c r="O401" s="164" t="str">
        <f>IF(N401="","",RANK(N401,N397:N401))</f>
        <v/>
      </c>
      <c r="P401" s="165" t="str">
        <f t="shared" si="231"/>
        <v/>
      </c>
      <c r="Q401" s="57"/>
      <c r="R401" s="57" t="str">
        <f>IF(P401="","",ABS(P401-Q398))</f>
        <v/>
      </c>
      <c r="S401" s="166" t="str">
        <f>IF(R401="","",RANK(R401,R397:R401))</f>
        <v/>
      </c>
      <c r="T401" s="167" t="str">
        <f t="shared" si="232"/>
        <v/>
      </c>
      <c r="U401" s="58"/>
      <c r="V401" s="58" t="str">
        <f>IF(T401="","",ABS(T401-U398))</f>
        <v/>
      </c>
      <c r="W401" s="168" t="str">
        <f>IF(V401="","",RANK(V401,V397:V401))</f>
        <v/>
      </c>
      <c r="X401" s="169" t="str">
        <f t="shared" si="233"/>
        <v/>
      </c>
      <c r="Y401" s="59"/>
      <c r="Z401" s="170" t="str">
        <f>IF(B397="","",IF(U397&lt;0.5,TRIMMEAN(L397:L401,0.4),IF(Y397&lt;0.5,Y398,"NV")))</f>
        <v/>
      </c>
      <c r="AA401" s="807"/>
      <c r="AB401" s="1507"/>
      <c r="AC401" s="807"/>
      <c r="AD401" s="807"/>
      <c r="AE401" s="847"/>
    </row>
    <row r="402" spans="1:31" x14ac:dyDescent="0.2">
      <c r="A402" s="1241" t="str">
        <f>IF('Names And Totals'!A87="","",'Names And Totals'!A87)</f>
        <v/>
      </c>
      <c r="B402" s="1537" t="str">
        <f>IF('Names And Totals'!B87="","",'Names And Totals'!B87)</f>
        <v/>
      </c>
      <c r="C402" s="883" t="str">
        <f>IF('Names And Totals'!B87="","",'Names And Totals'!E87)</f>
        <v/>
      </c>
      <c r="D402" s="1431" t="str">
        <f>IF(B402="","",IF(AB402="DQ","DQ",IF(AB402="TO","TO",IF(AB402="NV","NV",IF(AB402="","",RANK(AB402,$AB$12:$AB$507,0))))))</f>
        <v/>
      </c>
      <c r="E402" s="883" t="str">
        <f>IF(AC402="","",IF(AE402="DQ","DQ",IF(AC402="TO","TO",IF(Z402="","",RANK(AC402,$AC$12:$AC$507,0)))))</f>
        <v/>
      </c>
      <c r="F402" s="883" t="str">
        <f>IF(AD402="","",IF(AE402="DQ","DQ",IF(AD402="TO","TO",IF(Z402="","",RANK(AD402,$AD$12:$AD$507,0)))))</f>
        <v/>
      </c>
      <c r="G402" s="18" t="s">
        <v>7</v>
      </c>
      <c r="H402" s="249"/>
      <c r="I402" s="235"/>
      <c r="J402" s="241"/>
      <c r="K402" s="236"/>
      <c r="L402" s="150" t="str">
        <f>IF(B402="","",IF(I402="TO","TO",IF(I402+J402+K402=0,"",(I402*60+J402+K402/100)+H402)))</f>
        <v/>
      </c>
      <c r="M402" s="60" t="str">
        <f>IF(B402="","",MAX(L402:L406)-MIN(L402:L406))</f>
        <v/>
      </c>
      <c r="N402" s="60" t="str">
        <f>IF(L402="","",ABS(L402-M403))</f>
        <v/>
      </c>
      <c r="O402" s="151" t="str">
        <f>IF(N402="","",RANK(N402,N402:N406))</f>
        <v/>
      </c>
      <c r="P402" s="60" t="str">
        <f>IF(L402="","",IF(O402=1,"",L402))</f>
        <v/>
      </c>
      <c r="Q402" s="62" t="str">
        <f>IF(B402="","",MAX(P402:P406)-MIN(P402:P406))</f>
        <v/>
      </c>
      <c r="R402" s="62" t="str">
        <f>IF(P402="","",ABS(P402-Q403))</f>
        <v/>
      </c>
      <c r="S402" s="152" t="str">
        <f>IF(R402="","",RANK(R402,R402:R406))</f>
        <v/>
      </c>
      <c r="T402" s="62" t="str">
        <f>IF(R402="","",IF(S402=1,"",L402))</f>
        <v/>
      </c>
      <c r="U402" s="63" t="str">
        <f>IF(B402="","",MAX(T402:T406)-MIN(T402:T406))</f>
        <v/>
      </c>
      <c r="V402" s="63" t="str">
        <f>IF(T402="","",ABS(T402-U403))</f>
        <v/>
      </c>
      <c r="W402" s="153" t="str">
        <f>IF(V402="","",RANK(V402,V402:V406))</f>
        <v/>
      </c>
      <c r="X402" s="63" t="str">
        <f>IF(W402="","",IF(W402=1,"",T402))</f>
        <v/>
      </c>
      <c r="Y402" s="64" t="str">
        <f>IF(B402="","",MAX(X402:X406)-MIN(X402:X406))</f>
        <v/>
      </c>
      <c r="Z402" s="154" t="str">
        <f>IF(B402="","",L402)</f>
        <v/>
      </c>
      <c r="AA402" s="802" t="str">
        <f>IF(B402="","",IF(AE402="DQ","DQ",IF(L402="TO","TO",IF(L402="","",IF(L403="",Z402,IF(L404="",Z403,IF(L405="",Z404,IF(L406="",Z405,Z406))))))))</f>
        <v/>
      </c>
      <c r="AB402" s="1499" t="str">
        <f>IF(B402="","",IF(AE402="DQ","DQ",IF(AA402="TO","TO",IF(AA402="","",IF(AA402="NV","NV",IF((20-(AA402-$AB$3))&gt;0,(20-(AA402-$AB$3)),0))))))</f>
        <v/>
      </c>
      <c r="AC402" s="802" t="str">
        <f>IF(B402="","",IF(AB402="","",IF(C402="Female","",AB402)))</f>
        <v/>
      </c>
      <c r="AD402" s="802" t="str">
        <f>IF(B402="","",IF(AB402="","",IF(C402="Male","",AB402)))</f>
        <v/>
      </c>
      <c r="AE402" s="1018"/>
    </row>
    <row r="403" spans="1:31" x14ac:dyDescent="0.2">
      <c r="A403" s="871"/>
      <c r="B403" s="865"/>
      <c r="C403" s="884"/>
      <c r="D403" s="859"/>
      <c r="E403" s="884"/>
      <c r="F403" s="884"/>
      <c r="G403" s="13" t="s">
        <v>4</v>
      </c>
      <c r="H403" s="99" t="str">
        <f>IF(I403&lt;&gt;"",H402,"")</f>
        <v/>
      </c>
      <c r="I403" s="208"/>
      <c r="J403" s="209"/>
      <c r="K403" s="227"/>
      <c r="L403" s="155" t="str">
        <f>IF(B402="","",IF(I402="TO","TO",IF(I403+J403+K403=0,"",(I403*60+J403+K403/100)+H403)))</f>
        <v/>
      </c>
      <c r="M403" s="52" t="str">
        <f>IF(B402="","",AVERAGE(L402:L406))</f>
        <v/>
      </c>
      <c r="N403" s="52" t="str">
        <f>IF(L403="","",ABS(L403-M403))</f>
        <v/>
      </c>
      <c r="O403" s="156" t="str">
        <f>IF(N403="","",RANK(N403,N402:N406))</f>
        <v/>
      </c>
      <c r="P403" s="157" t="str">
        <f t="shared" ref="P403:P406" si="234">IF(L403="","",IF(O403=1,"",L403))</f>
        <v/>
      </c>
      <c r="Q403" s="53" t="str">
        <f>IF(B402="","",AVERAGE(P402:P406))</f>
        <v/>
      </c>
      <c r="R403" s="53" t="str">
        <f>IF(P403="","",ABS(P403-Q403))</f>
        <v/>
      </c>
      <c r="S403" s="158" t="str">
        <f>IF(R403="","",RANK(R403,R402:R406))</f>
        <v/>
      </c>
      <c r="T403" s="159" t="str">
        <f t="shared" ref="T403:T406" si="235">IF(R403="","",IF(S403=1,"",L403))</f>
        <v/>
      </c>
      <c r="U403" s="54" t="str">
        <f>IF(B402="","",AVERAGE(T402:T406))</f>
        <v/>
      </c>
      <c r="V403" s="54" t="str">
        <f>IF(T403="","",ABS(T403-U403))</f>
        <v/>
      </c>
      <c r="W403" s="160" t="str">
        <f>IF(V403="","",RANK(V403,V402:V406))</f>
        <v/>
      </c>
      <c r="X403" s="161" t="str">
        <f t="shared" ref="X403:X406" si="236">IF(W403="","",IF(W403=1,"",T403))</f>
        <v/>
      </c>
      <c r="Y403" s="55" t="str">
        <f>IF(B402="","",AVERAGE(X402:X406))</f>
        <v/>
      </c>
      <c r="Z403" s="162" t="str">
        <f>IF(B402="","",IF(M402&lt;0.5,M403,"NV"))</f>
        <v/>
      </c>
      <c r="AA403" s="803"/>
      <c r="AB403" s="1500"/>
      <c r="AC403" s="803"/>
      <c r="AD403" s="803"/>
      <c r="AE403" s="1019"/>
    </row>
    <row r="404" spans="1:31" x14ac:dyDescent="0.2">
      <c r="A404" s="871"/>
      <c r="B404" s="865"/>
      <c r="C404" s="884"/>
      <c r="D404" s="859"/>
      <c r="E404" s="884"/>
      <c r="F404" s="884"/>
      <c r="G404" s="13" t="s">
        <v>8</v>
      </c>
      <c r="H404" s="99" t="str">
        <f>IF(I404&lt;&gt;"",H402,"")</f>
        <v/>
      </c>
      <c r="I404" s="208"/>
      <c r="J404" s="209"/>
      <c r="K404" s="227"/>
      <c r="L404" s="155" t="str">
        <f>IF(B402="","",IF(I402="TO","TO",IF(I404+J404+K404=0,"",(I404*60+J404+K404/100)+H404)))</f>
        <v/>
      </c>
      <c r="M404" s="52"/>
      <c r="N404" s="52" t="str">
        <f>IF(L404="","",ABS(L404-M403))</f>
        <v/>
      </c>
      <c r="O404" s="156" t="str">
        <f>IF(N404="","",RANK(N404,N402:N406))</f>
        <v/>
      </c>
      <c r="P404" s="157" t="str">
        <f t="shared" si="234"/>
        <v/>
      </c>
      <c r="Q404" s="53"/>
      <c r="R404" s="53" t="str">
        <f>IF(P404="","",ABS(P404-Q403))</f>
        <v/>
      </c>
      <c r="S404" s="158" t="str">
        <f>IF(R404="","",RANK(R404,R402:R406))</f>
        <v/>
      </c>
      <c r="T404" s="159" t="str">
        <f t="shared" si="235"/>
        <v/>
      </c>
      <c r="U404" s="54"/>
      <c r="V404" s="54" t="str">
        <f>IF(T404="","",ABS(T404-U403))</f>
        <v/>
      </c>
      <c r="W404" s="160" t="str">
        <f>IF(V404="","",RANK(V404,V402:V406))</f>
        <v/>
      </c>
      <c r="X404" s="161" t="str">
        <f t="shared" si="236"/>
        <v/>
      </c>
      <c r="Y404" s="55"/>
      <c r="Z404" s="162" t="str">
        <f>IF(B402="","",IF(M402&lt;0.5,M403,IF(Q402&lt;0.5,Q403,"NV")))</f>
        <v/>
      </c>
      <c r="AA404" s="803"/>
      <c r="AB404" s="1500"/>
      <c r="AC404" s="803"/>
      <c r="AD404" s="803"/>
      <c r="AE404" s="1019"/>
    </row>
    <row r="405" spans="1:31" x14ac:dyDescent="0.2">
      <c r="A405" s="871"/>
      <c r="B405" s="865"/>
      <c r="C405" s="884"/>
      <c r="D405" s="859"/>
      <c r="E405" s="884"/>
      <c r="F405" s="884"/>
      <c r="G405" s="13" t="s">
        <v>5</v>
      </c>
      <c r="H405" s="99" t="str">
        <f>IF(I405&lt;&gt;"",H402,"")</f>
        <v/>
      </c>
      <c r="I405" s="208"/>
      <c r="J405" s="209"/>
      <c r="K405" s="227"/>
      <c r="L405" s="155" t="str">
        <f>IF(B402="","",IF(I402="TO","TO",IF(I405+J405+K405=0,"",(I405*60+J405+K405/100)+H405)))</f>
        <v/>
      </c>
      <c r="M405" s="52"/>
      <c r="N405" s="52" t="str">
        <f>IF(L405="","",ABS(L405-M403))</f>
        <v/>
      </c>
      <c r="O405" s="156" t="str">
        <f>IF(N405="","",RANK(N405,N402:N406))</f>
        <v/>
      </c>
      <c r="P405" s="157" t="str">
        <f t="shared" si="234"/>
        <v/>
      </c>
      <c r="Q405" s="53"/>
      <c r="R405" s="53" t="str">
        <f>IF(P405="","",ABS(P405-Q403))</f>
        <v/>
      </c>
      <c r="S405" s="158" t="str">
        <f>IF(R405="","",RANK(R405,R402:R406))</f>
        <v/>
      </c>
      <c r="T405" s="159" t="str">
        <f t="shared" si="235"/>
        <v/>
      </c>
      <c r="U405" s="54"/>
      <c r="V405" s="54" t="str">
        <f>IF(T405="","",ABS(T405-U403))</f>
        <v/>
      </c>
      <c r="W405" s="160" t="str">
        <f>IF(V405="","",RANK(V405,V402:V406))</f>
        <v/>
      </c>
      <c r="X405" s="161" t="str">
        <f t="shared" si="236"/>
        <v/>
      </c>
      <c r="Y405" s="55"/>
      <c r="Z405" s="162" t="str">
        <f>IF(B402="","",IF(Q402=0,M403,IF(Q402&lt;0.5,Q403,IF(U402&lt;0.5,U403,"NV"))))</f>
        <v/>
      </c>
      <c r="AA405" s="803"/>
      <c r="AB405" s="1500"/>
      <c r="AC405" s="803"/>
      <c r="AD405" s="803"/>
      <c r="AE405" s="1019"/>
    </row>
    <row r="406" spans="1:31" ht="16" thickBot="1" x14ac:dyDescent="0.25">
      <c r="A406" s="879"/>
      <c r="B406" s="901"/>
      <c r="C406" s="885"/>
      <c r="D406" s="1419"/>
      <c r="E406" s="885"/>
      <c r="F406" s="885"/>
      <c r="G406" s="19" t="s">
        <v>6</v>
      </c>
      <c r="H406" s="100" t="str">
        <f>IF(I406&lt;&gt;"",H402,"")</f>
        <v/>
      </c>
      <c r="I406" s="212"/>
      <c r="J406" s="213"/>
      <c r="K406" s="242"/>
      <c r="L406" s="163" t="str">
        <f>IF(B402="","",IF(I402="TO","TO",IF(I406+J406+K406=0,"",(I406*60+J406+K406/100)+H406)))</f>
        <v/>
      </c>
      <c r="M406" s="56"/>
      <c r="N406" s="56" t="str">
        <f>IF(L406="","",ABS(L406-M403))</f>
        <v/>
      </c>
      <c r="O406" s="164" t="str">
        <f>IF(N406="","",RANK(N406,N402:N406))</f>
        <v/>
      </c>
      <c r="P406" s="165" t="str">
        <f t="shared" si="234"/>
        <v/>
      </c>
      <c r="Q406" s="57"/>
      <c r="R406" s="57" t="str">
        <f>IF(P406="","",ABS(P406-Q403))</f>
        <v/>
      </c>
      <c r="S406" s="166" t="str">
        <f>IF(R406="","",RANK(R406,R402:R406))</f>
        <v/>
      </c>
      <c r="T406" s="167" t="str">
        <f t="shared" si="235"/>
        <v/>
      </c>
      <c r="U406" s="58"/>
      <c r="V406" s="58" t="str">
        <f>IF(T406="","",ABS(T406-U403))</f>
        <v/>
      </c>
      <c r="W406" s="168" t="str">
        <f>IF(V406="","",RANK(V406,V402:V406))</f>
        <v/>
      </c>
      <c r="X406" s="169" t="str">
        <f t="shared" si="236"/>
        <v/>
      </c>
      <c r="Y406" s="59"/>
      <c r="Z406" s="170" t="str">
        <f>IF(B402="","",IF(U402&lt;0.5,TRIMMEAN(L402:L406,0.4),IF(Y402&lt;0.5,Y403,"NV")))</f>
        <v/>
      </c>
      <c r="AA406" s="804"/>
      <c r="AB406" s="1501"/>
      <c r="AC406" s="804"/>
      <c r="AD406" s="804"/>
      <c r="AE406" s="1020"/>
    </row>
    <row r="407" spans="1:31" x14ac:dyDescent="0.2">
      <c r="A407" s="1538" t="str">
        <f>IF('Names And Totals'!A88="","",'Names And Totals'!A88)</f>
        <v/>
      </c>
      <c r="B407" s="1540" t="str">
        <f>IF('Names And Totals'!B88="","",'Names And Totals'!B88)</f>
        <v/>
      </c>
      <c r="C407" s="861" t="str">
        <f>IF('Names And Totals'!B88="","",'Names And Totals'!E88)</f>
        <v/>
      </c>
      <c r="D407" s="1414" t="str">
        <f>IF(B407="","",IF(AB407="DQ","DQ",IF(AB407="TO","TO",IF(AB407="NV","NV",IF(AB407="","",RANK(AB407,$AB$12:$AB$507,0))))))</f>
        <v/>
      </c>
      <c r="E407" s="861" t="str">
        <f>IF(AC407="","",IF(AE407="DQ","DQ",IF(AC407="TO","TO",IF(Z407="","",RANK(AC407,$AC$12:$AC$507,0)))))</f>
        <v/>
      </c>
      <c r="F407" s="861" t="str">
        <f>IF(AD407="","",IF(AE407="DQ","DQ",IF(AD407="TO","TO",IF(Z407="","",RANK(AD407,$AD$12:$AD$507,0)))))</f>
        <v/>
      </c>
      <c r="G407" s="15" t="s">
        <v>7</v>
      </c>
      <c r="H407" s="295"/>
      <c r="I407" s="228"/>
      <c r="J407" s="229"/>
      <c r="K407" s="230"/>
      <c r="L407" s="193" t="str">
        <f>IF(B407="","",IF(I407="TO","TO",IF(I407+J407+K407=0,"",(I407*60+J407+K407/100)+H407)))</f>
        <v/>
      </c>
      <c r="M407" s="60" t="str">
        <f>IF(B407="","",MAX(L407:L411)-MIN(L407:L411))</f>
        <v/>
      </c>
      <c r="N407" s="60" t="str">
        <f>IF(L407="","",ABS(L407-M408))</f>
        <v/>
      </c>
      <c r="O407" s="151" t="str">
        <f>IF(N407="","",RANK(N407,N407:N411))</f>
        <v/>
      </c>
      <c r="P407" s="60" t="str">
        <f>IF(L407="","",IF(O407=1,"",L407))</f>
        <v/>
      </c>
      <c r="Q407" s="62" t="str">
        <f>IF(B407="","",MAX(P407:P411)-MIN(P407:P411))</f>
        <v/>
      </c>
      <c r="R407" s="62" t="str">
        <f>IF(P407="","",ABS(P407-Q408))</f>
        <v/>
      </c>
      <c r="S407" s="152" t="str">
        <f>IF(R407="","",RANK(R407,R407:R411))</f>
        <v/>
      </c>
      <c r="T407" s="62" t="str">
        <f>IF(R407="","",IF(S407=1,"",L407))</f>
        <v/>
      </c>
      <c r="U407" s="63" t="str">
        <f>IF(B407="","",MAX(T407:T411)-MIN(T407:T411))</f>
        <v/>
      </c>
      <c r="V407" s="63" t="str">
        <f>IF(T407="","",ABS(T407-U408))</f>
        <v/>
      </c>
      <c r="W407" s="153" t="str">
        <f>IF(V407="","",RANK(V407,V407:V411))</f>
        <v/>
      </c>
      <c r="X407" s="63" t="str">
        <f>IF(W407="","",IF(W407=1,"",T407))</f>
        <v/>
      </c>
      <c r="Y407" s="64" t="str">
        <f>IF(B407="","",MAX(X407:X411)-MIN(X407:X411))</f>
        <v/>
      </c>
      <c r="Z407" s="154" t="str">
        <f>IF(B407="","",L407)</f>
        <v/>
      </c>
      <c r="AA407" s="805" t="str">
        <f>IF(B407="","",IF(AE407="DQ","DQ",IF(L407="TO","TO",IF(L407="","",IF(L408="",Z407,IF(L409="",Z408,IF(L410="",Z409,IF(L411="",Z410,Z411))))))))</f>
        <v/>
      </c>
      <c r="AB407" s="1505" t="str">
        <f>IF(B407="","",IF(AE407="DQ","DQ",IF(AA407="TO","TO",IF(AA407="","",IF(AA407="NV","NV",IF((20-(AA407-$AB$3))&gt;0,(20-(AA407-$AB$3)),0))))))</f>
        <v/>
      </c>
      <c r="AC407" s="805" t="str">
        <f>IF(B407="","",IF(AB407="","",IF(C407="Female","",AB407)))</f>
        <v/>
      </c>
      <c r="AD407" s="805" t="str">
        <f>IF(B407="","",IF(AB407="","",IF(C407="Male","",AB407)))</f>
        <v/>
      </c>
      <c r="AE407" s="847"/>
    </row>
    <row r="408" spans="1:31" x14ac:dyDescent="0.2">
      <c r="A408" s="868"/>
      <c r="B408" s="874"/>
      <c r="C408" s="862"/>
      <c r="D408" s="1415"/>
      <c r="E408" s="862"/>
      <c r="F408" s="862"/>
      <c r="G408" s="16" t="s">
        <v>4</v>
      </c>
      <c r="H408" s="98" t="str">
        <f>IF(I408&lt;&gt;"",$H$27,"")</f>
        <v/>
      </c>
      <c r="I408" s="210"/>
      <c r="J408" s="211"/>
      <c r="K408" s="231"/>
      <c r="L408" s="171" t="str">
        <f>IF(B407="","",IF(I407="TO","TO",IF(I408+J408+K408=0,"",(I408*60+J408+K408/100)+H408)))</f>
        <v/>
      </c>
      <c r="M408" s="52" t="str">
        <f>IF(B407="","",AVERAGE(L407:L411))</f>
        <v/>
      </c>
      <c r="N408" s="52" t="str">
        <f>IF(L408="","",ABS(L408-M408))</f>
        <v/>
      </c>
      <c r="O408" s="156" t="str">
        <f>IF(N408="","",RANK(N408,N407:N411))</f>
        <v/>
      </c>
      <c r="P408" s="157" t="str">
        <f t="shared" ref="P408:P411" si="237">IF(L408="","",IF(O408=1,"",L408))</f>
        <v/>
      </c>
      <c r="Q408" s="53" t="str">
        <f>IF(B407="","",AVERAGE(P407:P411))</f>
        <v/>
      </c>
      <c r="R408" s="53" t="str">
        <f>IF(P408="","",ABS(P408-Q408))</f>
        <v/>
      </c>
      <c r="S408" s="158" t="str">
        <f>IF(R408="","",RANK(R408,R407:R411))</f>
        <v/>
      </c>
      <c r="T408" s="159" t="str">
        <f t="shared" ref="T408:T411" si="238">IF(R408="","",IF(S408=1,"",L408))</f>
        <v/>
      </c>
      <c r="U408" s="54" t="str">
        <f>IF(B407="","",AVERAGE(T407:T411))</f>
        <v/>
      </c>
      <c r="V408" s="54" t="str">
        <f>IF(T408="","",ABS(T408-U408))</f>
        <v/>
      </c>
      <c r="W408" s="160" t="str">
        <f>IF(V408="","",RANK(V408,V407:V411))</f>
        <v/>
      </c>
      <c r="X408" s="161" t="str">
        <f t="shared" ref="X408:X411" si="239">IF(W408="","",IF(W408=1,"",T408))</f>
        <v/>
      </c>
      <c r="Y408" s="55" t="str">
        <f>IF(B407="","",AVERAGE(X407:X411))</f>
        <v/>
      </c>
      <c r="Z408" s="162" t="str">
        <f>IF(B407="","",IF(M407&lt;0.5,M408,"NV"))</f>
        <v/>
      </c>
      <c r="AA408" s="806"/>
      <c r="AB408" s="1506"/>
      <c r="AC408" s="806"/>
      <c r="AD408" s="806"/>
      <c r="AE408" s="847"/>
    </row>
    <row r="409" spans="1:31" x14ac:dyDescent="0.2">
      <c r="A409" s="868"/>
      <c r="B409" s="874"/>
      <c r="C409" s="862"/>
      <c r="D409" s="1415"/>
      <c r="E409" s="862"/>
      <c r="F409" s="862"/>
      <c r="G409" s="16" t="s">
        <v>8</v>
      </c>
      <c r="H409" s="98" t="str">
        <f>IF(I409&lt;&gt;"",$H$27,"")</f>
        <v/>
      </c>
      <c r="I409" s="210"/>
      <c r="J409" s="211"/>
      <c r="K409" s="231"/>
      <c r="L409" s="171" t="str">
        <f>IF(B407="","",IF(I407="TO","TO",IF(I409+J409+K409=0,"",(I409*60+J409+K409/100)+H409)))</f>
        <v/>
      </c>
      <c r="M409" s="52"/>
      <c r="N409" s="52" t="str">
        <f>IF(L409="","",ABS(L409-M408))</f>
        <v/>
      </c>
      <c r="O409" s="156" t="str">
        <f>IF(N409="","",RANK(N409,N407:N411))</f>
        <v/>
      </c>
      <c r="P409" s="157" t="str">
        <f t="shared" si="237"/>
        <v/>
      </c>
      <c r="Q409" s="53"/>
      <c r="R409" s="53" t="str">
        <f>IF(P409="","",ABS(P409-Q408))</f>
        <v/>
      </c>
      <c r="S409" s="158" t="str">
        <f>IF(R409="","",RANK(R409,R407:R411))</f>
        <v/>
      </c>
      <c r="T409" s="159" t="str">
        <f t="shared" si="238"/>
        <v/>
      </c>
      <c r="U409" s="54"/>
      <c r="V409" s="54" t="str">
        <f>IF(T409="","",ABS(T409-U408))</f>
        <v/>
      </c>
      <c r="W409" s="160" t="str">
        <f>IF(V409="","",RANK(V409,V407:V411))</f>
        <v/>
      </c>
      <c r="X409" s="161" t="str">
        <f t="shared" si="239"/>
        <v/>
      </c>
      <c r="Y409" s="55"/>
      <c r="Z409" s="162" t="str">
        <f>IF(B407="","",IF(M407&lt;0.5,M408,IF(Q407&lt;0.5,Q408,"NV")))</f>
        <v/>
      </c>
      <c r="AA409" s="806"/>
      <c r="AB409" s="1506"/>
      <c r="AC409" s="806"/>
      <c r="AD409" s="806"/>
      <c r="AE409" s="847"/>
    </row>
    <row r="410" spans="1:31" x14ac:dyDescent="0.2">
      <c r="A410" s="868"/>
      <c r="B410" s="874"/>
      <c r="C410" s="862"/>
      <c r="D410" s="1415"/>
      <c r="E410" s="862"/>
      <c r="F410" s="862"/>
      <c r="G410" s="16" t="s">
        <v>5</v>
      </c>
      <c r="H410" s="98" t="str">
        <f>IF(I410&lt;&gt;"",$H$27,"")</f>
        <v/>
      </c>
      <c r="I410" s="210"/>
      <c r="J410" s="211"/>
      <c r="K410" s="231"/>
      <c r="L410" s="171" t="str">
        <f>IF(B407="","",IF(I407="TO","TO",IF(I410+J410+K410=0,"",(I410*60+J410+K410/100)+H410)))</f>
        <v/>
      </c>
      <c r="M410" s="52"/>
      <c r="N410" s="52" t="str">
        <f>IF(L410="","",ABS(L410-M408))</f>
        <v/>
      </c>
      <c r="O410" s="156" t="str">
        <f>IF(N410="","",RANK(N410,N407:N411))</f>
        <v/>
      </c>
      <c r="P410" s="157" t="str">
        <f t="shared" si="237"/>
        <v/>
      </c>
      <c r="Q410" s="53"/>
      <c r="R410" s="53" t="str">
        <f>IF(P410="","",ABS(P410-Q408))</f>
        <v/>
      </c>
      <c r="S410" s="158" t="str">
        <f>IF(R410="","",RANK(R410,R407:R411))</f>
        <v/>
      </c>
      <c r="T410" s="159" t="str">
        <f t="shared" si="238"/>
        <v/>
      </c>
      <c r="U410" s="54"/>
      <c r="V410" s="54" t="str">
        <f>IF(T410="","",ABS(T410-U408))</f>
        <v/>
      </c>
      <c r="W410" s="160" t="str">
        <f>IF(V410="","",RANK(V410,V407:V411))</f>
        <v/>
      </c>
      <c r="X410" s="161" t="str">
        <f t="shared" si="239"/>
        <v/>
      </c>
      <c r="Y410" s="55"/>
      <c r="Z410" s="162" t="str">
        <f>IF(B407="","",IF(Q407=0,M408,IF(Q407&lt;0.5,Q408,IF(U407&lt;0.5,U408,"NV"))))</f>
        <v/>
      </c>
      <c r="AA410" s="806"/>
      <c r="AB410" s="1506"/>
      <c r="AC410" s="806"/>
      <c r="AD410" s="806"/>
      <c r="AE410" s="847"/>
    </row>
    <row r="411" spans="1:31" ht="16" thickBot="1" x14ac:dyDescent="0.25">
      <c r="A411" s="1539"/>
      <c r="B411" s="1541"/>
      <c r="C411" s="863"/>
      <c r="D411" s="1416"/>
      <c r="E411" s="863"/>
      <c r="F411" s="863"/>
      <c r="G411" s="17" t="s">
        <v>6</v>
      </c>
      <c r="H411" s="265" t="str">
        <f>IF(I411&lt;&gt;"",$H$27,"")</f>
        <v/>
      </c>
      <c r="I411" s="251"/>
      <c r="J411" s="239"/>
      <c r="K411" s="250"/>
      <c r="L411" s="194" t="str">
        <f>IF(B407="","",IF(I407="TO","TO",IF(I411+J411+K411=0,"",(I411*60+J411+K411/100)+H411)))</f>
        <v/>
      </c>
      <c r="M411" s="56"/>
      <c r="N411" s="56" t="str">
        <f>IF(L411="","",ABS(L411-M408))</f>
        <v/>
      </c>
      <c r="O411" s="164" t="str">
        <f>IF(N411="","",RANK(N411,N407:N411))</f>
        <v/>
      </c>
      <c r="P411" s="165" t="str">
        <f t="shared" si="237"/>
        <v/>
      </c>
      <c r="Q411" s="57"/>
      <c r="R411" s="57" t="str">
        <f>IF(P411="","",ABS(P411-Q408))</f>
        <v/>
      </c>
      <c r="S411" s="166" t="str">
        <f>IF(R411="","",RANK(R411,R407:R411))</f>
        <v/>
      </c>
      <c r="T411" s="167" t="str">
        <f t="shared" si="238"/>
        <v/>
      </c>
      <c r="U411" s="58"/>
      <c r="V411" s="58" t="str">
        <f>IF(T411="","",ABS(T411-U408))</f>
        <v/>
      </c>
      <c r="W411" s="168" t="str">
        <f>IF(V411="","",RANK(V411,V407:V411))</f>
        <v/>
      </c>
      <c r="X411" s="169" t="str">
        <f t="shared" si="239"/>
        <v/>
      </c>
      <c r="Y411" s="59"/>
      <c r="Z411" s="170" t="str">
        <f>IF(B407="","",IF(U407&lt;0.5,TRIMMEAN(L407:L411,0.4),IF(Y407&lt;0.5,Y408,"NV")))</f>
        <v/>
      </c>
      <c r="AA411" s="807"/>
      <c r="AB411" s="1507"/>
      <c r="AC411" s="807"/>
      <c r="AD411" s="807"/>
      <c r="AE411" s="847"/>
    </row>
    <row r="412" spans="1:31" x14ac:dyDescent="0.2">
      <c r="A412" s="1241" t="str">
        <f>IF('Names And Totals'!A89="","",'Names And Totals'!A89)</f>
        <v/>
      </c>
      <c r="B412" s="1537" t="str">
        <f>IF('Names And Totals'!B89="","",'Names And Totals'!B89)</f>
        <v/>
      </c>
      <c r="C412" s="883" t="str">
        <f>IF('Names And Totals'!B89="","",'Names And Totals'!E89)</f>
        <v/>
      </c>
      <c r="D412" s="858" t="str">
        <f>IF(B412="","",IF(AB412="DQ","DQ",IF(AB412="TO","TO",IF(AB412="NV","NV",IF(AB412="","",RANK(AB412,$AB$12:$AB$507,0))))))</f>
        <v/>
      </c>
      <c r="E412" s="883" t="str">
        <f>IF(AC412="","",IF(AE412="DQ","DQ",IF(AC412="TO","TO",IF(Z412="","",RANK(AC412,$AC$12:$AC$507,0)))))</f>
        <v/>
      </c>
      <c r="F412" s="884" t="str">
        <f>IF(AD412="","",IF(AE412="DQ","DQ",IF(AD412="TO","TO",IF(Z412="","",RANK(AD412,$AD$12:$AD$507,0)))))</f>
        <v/>
      </c>
      <c r="G412" s="375" t="s">
        <v>7</v>
      </c>
      <c r="H412" s="380"/>
      <c r="I412" s="232"/>
      <c r="J412" s="233"/>
      <c r="K412" s="234"/>
      <c r="L412" s="268" t="str">
        <f>IF(B412="","",IF(I412="TO","TO",IF(I412+J412+K412=0,"",(I412*60+J412+K412/100)+H412)))</f>
        <v/>
      </c>
      <c r="M412" s="157" t="str">
        <f>IF(B412="","",MAX(L412:L416)-MIN(L412:L416))</f>
        <v/>
      </c>
      <c r="N412" s="157" t="str">
        <f>IF(L412="","",ABS(L412-M413))</f>
        <v/>
      </c>
      <c r="O412" s="275" t="str">
        <f>IF(N412="","",RANK(N412,N412:N416))</f>
        <v/>
      </c>
      <c r="P412" s="157" t="str">
        <f>IF(L412="","",IF(O412=1,"",L412))</f>
        <v/>
      </c>
      <c r="Q412" s="159" t="str">
        <f>IF(B412="","",MAX(P412:P416)-MIN(P412:P416))</f>
        <v/>
      </c>
      <c r="R412" s="159" t="str">
        <f>IF(P412="","",ABS(P412-Q413))</f>
        <v/>
      </c>
      <c r="S412" s="276" t="str">
        <f>IF(R412="","",RANK(R412,R412:R416))</f>
        <v/>
      </c>
      <c r="T412" s="159" t="str">
        <f>IF(R412="","",IF(S412=1,"",L412))</f>
        <v/>
      </c>
      <c r="U412" s="161" t="str">
        <f>IF(B412="","",MAX(T412:T416)-MIN(T412:T416))</f>
        <v/>
      </c>
      <c r="V412" s="161" t="str">
        <f>IF(T412="","",ABS(T412-U413))</f>
        <v/>
      </c>
      <c r="W412" s="277" t="str">
        <f>IF(V412="","",RANK(V412,V412:V416))</f>
        <v/>
      </c>
      <c r="X412" s="161" t="str">
        <f>IF(W412="","",IF(W412=1,"",T412))</f>
        <v/>
      </c>
      <c r="Y412" s="278" t="str">
        <f>IF(B412="","",MAX(X412:X416)-MIN(X412:X416))</f>
        <v/>
      </c>
      <c r="Z412" s="381" t="str">
        <f>IF(B412="","",L412)</f>
        <v/>
      </c>
      <c r="AA412" s="803" t="str">
        <f>IF(B412="","",IF(AE412="DQ","DQ",IF(L412="TO","TO",IF(L412="","",IF(L413="",Z412,IF(L414="",Z413,IF(L415="",Z414,IF(L416="",Z415,Z416))))))))</f>
        <v/>
      </c>
      <c r="AB412" s="1536" t="str">
        <f>IF(B412="","",IF(AE412="DQ","DQ",IF(AA412="TO","TO",IF(AA412="","",IF(AA412="NV","NV",IF((20-(AA412-$AB$3))&gt;0,(20-(AA412-$AB$3)),0))))))</f>
        <v/>
      </c>
      <c r="AC412" s="802" t="str">
        <f>IF(B412="","",IF(AB412="","",IF(C412="Female","",AB412)))</f>
        <v/>
      </c>
      <c r="AD412" s="802" t="str">
        <f>IF(B412="","",IF(AB412="","",IF(C412="Male","",AB412)))</f>
        <v/>
      </c>
      <c r="AE412" s="1018"/>
    </row>
    <row r="413" spans="1:31" x14ac:dyDescent="0.2">
      <c r="A413" s="871"/>
      <c r="B413" s="865"/>
      <c r="C413" s="884"/>
      <c r="D413" s="859"/>
      <c r="E413" s="884"/>
      <c r="F413" s="884"/>
      <c r="G413" s="13" t="s">
        <v>4</v>
      </c>
      <c r="H413" s="99" t="str">
        <f>IF(I413&lt;&gt;"",H412,"")</f>
        <v/>
      </c>
      <c r="I413" s="208"/>
      <c r="J413" s="209"/>
      <c r="K413" s="227"/>
      <c r="L413" s="155" t="str">
        <f>IF(B412="","",IF(I412="TO","TO",IF(I413+J413+K413=0,"",(I413*60+J413+K413/100)+H413)))</f>
        <v/>
      </c>
      <c r="M413" s="52" t="str">
        <f>IF(B412="","",AVERAGE(L412:L416))</f>
        <v/>
      </c>
      <c r="N413" s="52" t="str">
        <f>IF(L413="","",ABS(L413-M413))</f>
        <v/>
      </c>
      <c r="O413" s="156" t="str">
        <f>IF(N413="","",RANK(N413,N412:N416))</f>
        <v/>
      </c>
      <c r="P413" s="157" t="str">
        <f t="shared" ref="P413:P416" si="240">IF(L413="","",IF(O413=1,"",L413))</f>
        <v/>
      </c>
      <c r="Q413" s="53" t="str">
        <f>IF(B412="","",AVERAGE(P412:P416))</f>
        <v/>
      </c>
      <c r="R413" s="53" t="str">
        <f>IF(P413="","",ABS(P413-Q413))</f>
        <v/>
      </c>
      <c r="S413" s="158" t="str">
        <f>IF(R413="","",RANK(R413,R412:R416))</f>
        <v/>
      </c>
      <c r="T413" s="159" t="str">
        <f t="shared" ref="T413:T416" si="241">IF(R413="","",IF(S413=1,"",L413))</f>
        <v/>
      </c>
      <c r="U413" s="54" t="str">
        <f>IF(B412="","",AVERAGE(T412:T416))</f>
        <v/>
      </c>
      <c r="V413" s="54" t="str">
        <f>IF(T413="","",ABS(T413-U413))</f>
        <v/>
      </c>
      <c r="W413" s="160" t="str">
        <f>IF(V413="","",RANK(V413,V412:V416))</f>
        <v/>
      </c>
      <c r="X413" s="161" t="str">
        <f t="shared" ref="X413:X416" si="242">IF(W413="","",IF(W413=1,"",T413))</f>
        <v/>
      </c>
      <c r="Y413" s="55" t="str">
        <f>IF(B412="","",AVERAGE(X412:X416))</f>
        <v/>
      </c>
      <c r="Z413" s="162" t="str">
        <f>IF(B412="","",IF(M412&lt;0.5,M413,"NV"))</f>
        <v/>
      </c>
      <c r="AA413" s="803"/>
      <c r="AB413" s="1500"/>
      <c r="AC413" s="803"/>
      <c r="AD413" s="803"/>
      <c r="AE413" s="1019"/>
    </row>
    <row r="414" spans="1:31" x14ac:dyDescent="0.2">
      <c r="A414" s="871"/>
      <c r="B414" s="865"/>
      <c r="C414" s="884"/>
      <c r="D414" s="859"/>
      <c r="E414" s="884"/>
      <c r="F414" s="884"/>
      <c r="G414" s="13" t="s">
        <v>8</v>
      </c>
      <c r="H414" s="99" t="str">
        <f>IF(I414&lt;&gt;"",H412,"")</f>
        <v/>
      </c>
      <c r="I414" s="208"/>
      <c r="J414" s="209"/>
      <c r="K414" s="227"/>
      <c r="L414" s="155" t="str">
        <f>IF(B412="","",IF(I412="TO","TO",IF(I414+J414+K414=0,"",(I414*60+J414+K414/100)+H414)))</f>
        <v/>
      </c>
      <c r="M414" s="52"/>
      <c r="N414" s="52" t="str">
        <f>IF(L414="","",ABS(L414-M413))</f>
        <v/>
      </c>
      <c r="O414" s="156" t="str">
        <f>IF(N414="","",RANK(N414,N412:N416))</f>
        <v/>
      </c>
      <c r="P414" s="157" t="str">
        <f t="shared" si="240"/>
        <v/>
      </c>
      <c r="Q414" s="53"/>
      <c r="R414" s="53" t="str">
        <f>IF(P414="","",ABS(P414-Q413))</f>
        <v/>
      </c>
      <c r="S414" s="158" t="str">
        <f>IF(R414="","",RANK(R414,R412:R416))</f>
        <v/>
      </c>
      <c r="T414" s="159" t="str">
        <f t="shared" si="241"/>
        <v/>
      </c>
      <c r="U414" s="54"/>
      <c r="V414" s="54" t="str">
        <f>IF(T414="","",ABS(T414-U413))</f>
        <v/>
      </c>
      <c r="W414" s="160" t="str">
        <f>IF(V414="","",RANK(V414,V412:V416))</f>
        <v/>
      </c>
      <c r="X414" s="161" t="str">
        <f t="shared" si="242"/>
        <v/>
      </c>
      <c r="Y414" s="55"/>
      <c r="Z414" s="162" t="str">
        <f>IF(B412="","",IF(M412&lt;0.5,M413,IF(Q412&lt;0.5,Q413,"NV")))</f>
        <v/>
      </c>
      <c r="AA414" s="803"/>
      <c r="AB414" s="1500"/>
      <c r="AC414" s="803"/>
      <c r="AD414" s="803"/>
      <c r="AE414" s="1019"/>
    </row>
    <row r="415" spans="1:31" x14ac:dyDescent="0.2">
      <c r="A415" s="871"/>
      <c r="B415" s="865"/>
      <c r="C415" s="884"/>
      <c r="D415" s="859"/>
      <c r="E415" s="884"/>
      <c r="F415" s="884"/>
      <c r="G415" s="13" t="s">
        <v>5</v>
      </c>
      <c r="H415" s="99" t="str">
        <f>IF(I415&lt;&gt;"",H412,"")</f>
        <v/>
      </c>
      <c r="I415" s="208"/>
      <c r="J415" s="209"/>
      <c r="K415" s="227"/>
      <c r="L415" s="155" t="str">
        <f>IF(B412="","",IF(I412="TO","TO",IF(I415+J415+K415=0,"",(I415*60+J415+K415/100)+H415)))</f>
        <v/>
      </c>
      <c r="M415" s="52"/>
      <c r="N415" s="52" t="str">
        <f>IF(L415="","",ABS(L415-M413))</f>
        <v/>
      </c>
      <c r="O415" s="156" t="str">
        <f>IF(N415="","",RANK(N415,N412:N416))</f>
        <v/>
      </c>
      <c r="P415" s="157" t="str">
        <f t="shared" si="240"/>
        <v/>
      </c>
      <c r="Q415" s="53"/>
      <c r="R415" s="53" t="str">
        <f>IF(P415="","",ABS(P415-Q413))</f>
        <v/>
      </c>
      <c r="S415" s="158" t="str">
        <f>IF(R415="","",RANK(R415,R412:R416))</f>
        <v/>
      </c>
      <c r="T415" s="159" t="str">
        <f t="shared" si="241"/>
        <v/>
      </c>
      <c r="U415" s="54"/>
      <c r="V415" s="54" t="str">
        <f>IF(T415="","",ABS(T415-U413))</f>
        <v/>
      </c>
      <c r="W415" s="160" t="str">
        <f>IF(V415="","",RANK(V415,V412:V416))</f>
        <v/>
      </c>
      <c r="X415" s="161" t="str">
        <f t="shared" si="242"/>
        <v/>
      </c>
      <c r="Y415" s="55"/>
      <c r="Z415" s="162" t="str">
        <f>IF(B412="","",IF(Q412=0,M413,IF(Q412&lt;0.5,Q413,IF(U412&lt;0.5,U413,"NV"))))</f>
        <v/>
      </c>
      <c r="AA415" s="803"/>
      <c r="AB415" s="1500"/>
      <c r="AC415" s="803"/>
      <c r="AD415" s="803"/>
      <c r="AE415" s="1019"/>
    </row>
    <row r="416" spans="1:31" ht="16" thickBot="1" x14ac:dyDescent="0.25">
      <c r="A416" s="879"/>
      <c r="B416" s="901"/>
      <c r="C416" s="885"/>
      <c r="D416" s="1419"/>
      <c r="E416" s="885"/>
      <c r="F416" s="885"/>
      <c r="G416" s="19" t="s">
        <v>6</v>
      </c>
      <c r="H416" s="100" t="str">
        <f>IF(I416&lt;&gt;"",H412,"")</f>
        <v/>
      </c>
      <c r="I416" s="212"/>
      <c r="J416" s="213"/>
      <c r="K416" s="242"/>
      <c r="L416" s="163" t="str">
        <f>IF(B412="","",IF(I412="TO","TO",IF(I416+J416+K416=0,"",(I416*60+J416+K416/100)+H416)))</f>
        <v/>
      </c>
      <c r="M416" s="56"/>
      <c r="N416" s="56" t="str">
        <f>IF(L416="","",ABS(L416-M413))</f>
        <v/>
      </c>
      <c r="O416" s="164" t="str">
        <f>IF(N416="","",RANK(N416,N412:N416))</f>
        <v/>
      </c>
      <c r="P416" s="165" t="str">
        <f t="shared" si="240"/>
        <v/>
      </c>
      <c r="Q416" s="57"/>
      <c r="R416" s="57" t="str">
        <f>IF(P416="","",ABS(P416-Q413))</f>
        <v/>
      </c>
      <c r="S416" s="166" t="str">
        <f>IF(R416="","",RANK(R416,R412:R416))</f>
        <v/>
      </c>
      <c r="T416" s="167" t="str">
        <f t="shared" si="241"/>
        <v/>
      </c>
      <c r="U416" s="58"/>
      <c r="V416" s="58" t="str">
        <f>IF(T416="","",ABS(T416-U413))</f>
        <v/>
      </c>
      <c r="W416" s="168" t="str">
        <f>IF(V416="","",RANK(V416,V412:V416))</f>
        <v/>
      </c>
      <c r="X416" s="169" t="str">
        <f t="shared" si="242"/>
        <v/>
      </c>
      <c r="Y416" s="59"/>
      <c r="Z416" s="170" t="str">
        <f>IF(B412="","",IF(U412&lt;0.5,TRIMMEAN(L412:L416,0.4),IF(Y412&lt;0.5,Y413,"NV")))</f>
        <v/>
      </c>
      <c r="AA416" s="804"/>
      <c r="AB416" s="1501"/>
      <c r="AC416" s="804"/>
      <c r="AD416" s="804"/>
      <c r="AE416" s="1020"/>
    </row>
    <row r="417" spans="1:31" x14ac:dyDescent="0.2">
      <c r="A417" s="1538" t="str">
        <f>IF('Names And Totals'!A90="","",'Names And Totals'!A90)</f>
        <v/>
      </c>
      <c r="B417" s="1540" t="str">
        <f>IF('Names And Totals'!B90="","",'Names And Totals'!B90)</f>
        <v/>
      </c>
      <c r="C417" s="861" t="str">
        <f>IF('Names And Totals'!B90="","",'Names And Totals'!E90)</f>
        <v/>
      </c>
      <c r="D417" s="1414" t="str">
        <f>IF(B417="","",IF(AB417="DQ","DQ",IF(AB417="TO","TO",IF(AB417="NV","NV",IF(AB417="","",RANK(AB417,$AB$12:$AB$507,0))))))</f>
        <v/>
      </c>
      <c r="E417" s="861" t="str">
        <f>IF(AC417="","",IF(AE417="DQ","DQ",IF(AC417="TO","TO",IF(Z417="","",RANK(AC417,$AC$12:$AC$507,0)))))</f>
        <v/>
      </c>
      <c r="F417" s="861" t="str">
        <f>IF(AD417="","",IF(AE417="DQ","DQ",IF(AD417="TO","TO",IF(Z417="","",RANK(AD417,$AD$12:$AD$507,0)))))</f>
        <v/>
      </c>
      <c r="G417" s="47" t="s">
        <v>7</v>
      </c>
      <c r="H417" s="248"/>
      <c r="I417" s="243"/>
      <c r="J417" s="240"/>
      <c r="K417" s="244"/>
      <c r="L417" s="193" t="str">
        <f>IF(B417="","",IF(I417="TO","TO",IF(I417+J417+K417=0,"",(I417*60+J417+K417/100)+H417)))</f>
        <v/>
      </c>
      <c r="M417" s="60" t="str">
        <f>IF(B417="","",MAX(L417:L421)-MIN(L417:L421))</f>
        <v/>
      </c>
      <c r="N417" s="60" t="str">
        <f>IF(L417="","",ABS(L417-M418))</f>
        <v/>
      </c>
      <c r="O417" s="151" t="str">
        <f>IF(N417="","",RANK(N417,N417:N421))</f>
        <v/>
      </c>
      <c r="P417" s="60" t="str">
        <f>IF(L417="","",IF(O417=1,"",L417))</f>
        <v/>
      </c>
      <c r="Q417" s="62" t="str">
        <f>IF(B417="","",MAX(P417:P421)-MIN(P417:P421))</f>
        <v/>
      </c>
      <c r="R417" s="62" t="str">
        <f>IF(P417="","",ABS(P417-Q418))</f>
        <v/>
      </c>
      <c r="S417" s="152" t="str">
        <f>IF(R417="","",RANK(R417,R417:R421))</f>
        <v/>
      </c>
      <c r="T417" s="62" t="str">
        <f>IF(R417="","",IF(S417=1,"",L417))</f>
        <v/>
      </c>
      <c r="U417" s="63" t="str">
        <f>IF(B417="","",MAX(T417:T421)-MIN(T417:T421))</f>
        <v/>
      </c>
      <c r="V417" s="63" t="str">
        <f>IF(T417="","",ABS(T417-U418))</f>
        <v/>
      </c>
      <c r="W417" s="153" t="str">
        <f>IF(V417="","",RANK(V417,V417:V421))</f>
        <v/>
      </c>
      <c r="X417" s="63" t="str">
        <f>IF(W417="","",IF(W417=1,"",T417))</f>
        <v/>
      </c>
      <c r="Y417" s="64" t="str">
        <f>IF(B417="","",MAX(X417:X421)-MIN(X417:X421))</f>
        <v/>
      </c>
      <c r="Z417" s="154" t="str">
        <f>IF(B417="","",L417)</f>
        <v/>
      </c>
      <c r="AA417" s="805" t="str">
        <f>IF(B417="","",IF(AE417="DQ","DQ",IF(L417="TO","TO",IF(L417="","",IF(L418="",Z417,IF(L419="",Z418,IF(L420="",Z419,IF(L421="",Z420,Z421))))))))</f>
        <v/>
      </c>
      <c r="AB417" s="1505" t="str">
        <f>IF(B417="","",IF(AE417="DQ","DQ",IF(AA417="TO","TO",IF(AA417="","",IF(AA417="NV","NV",IF((20-(AA417-$AB$3))&gt;0,(20-(AA417-$AB$3)),0))))))</f>
        <v/>
      </c>
      <c r="AC417" s="805" t="str">
        <f>IF(B417="","",IF(AB417="","",IF(C417="Female","",AB417)))</f>
        <v/>
      </c>
      <c r="AD417" s="805" t="str">
        <f>IF(B417="","",IF(AB417="","",IF(C417="Male","",AB417)))</f>
        <v/>
      </c>
      <c r="AE417" s="847"/>
    </row>
    <row r="418" spans="1:31" x14ac:dyDescent="0.2">
      <c r="A418" s="868"/>
      <c r="B418" s="874"/>
      <c r="C418" s="862"/>
      <c r="D418" s="1415"/>
      <c r="E418" s="862"/>
      <c r="F418" s="862"/>
      <c r="G418" s="16" t="s">
        <v>4</v>
      </c>
      <c r="H418" s="98" t="str">
        <f>IF(I418&lt;&gt;"",H417,"")</f>
        <v/>
      </c>
      <c r="I418" s="210"/>
      <c r="J418" s="211"/>
      <c r="K418" s="231"/>
      <c r="L418" s="171" t="str">
        <f>IF(B417="","",IF(I417="TO","TO",IF(I418+J418+K418=0,"",(I418*60+J418+K418/100)+H418)))</f>
        <v/>
      </c>
      <c r="M418" s="52" t="str">
        <f>IF(B417="","",AVERAGE(L417:L421))</f>
        <v/>
      </c>
      <c r="N418" s="52" t="str">
        <f>IF(L418="","",ABS(L418-M418))</f>
        <v/>
      </c>
      <c r="O418" s="156" t="str">
        <f>IF(N418="","",RANK(N418,N417:N421))</f>
        <v/>
      </c>
      <c r="P418" s="157" t="str">
        <f t="shared" ref="P418:P421" si="243">IF(L418="","",IF(O418=1,"",L418))</f>
        <v/>
      </c>
      <c r="Q418" s="53" t="str">
        <f>IF(B417="","",AVERAGE(P417:P421))</f>
        <v/>
      </c>
      <c r="R418" s="53" t="str">
        <f>IF(P418="","",ABS(P418-Q418))</f>
        <v/>
      </c>
      <c r="S418" s="158" t="str">
        <f>IF(R418="","",RANK(R418,R417:R421))</f>
        <v/>
      </c>
      <c r="T418" s="159" t="str">
        <f t="shared" ref="T418:T421" si="244">IF(R418="","",IF(S418=1,"",L418))</f>
        <v/>
      </c>
      <c r="U418" s="54" t="str">
        <f>IF(B417="","",AVERAGE(T417:T421))</f>
        <v/>
      </c>
      <c r="V418" s="54" t="str">
        <f>IF(T418="","",ABS(T418-U418))</f>
        <v/>
      </c>
      <c r="W418" s="160" t="str">
        <f>IF(V418="","",RANK(V418,V417:V421))</f>
        <v/>
      </c>
      <c r="X418" s="161" t="str">
        <f t="shared" ref="X418:X421" si="245">IF(W418="","",IF(W418=1,"",T418))</f>
        <v/>
      </c>
      <c r="Y418" s="55" t="str">
        <f>IF(B417="","",AVERAGE(X417:X421))</f>
        <v/>
      </c>
      <c r="Z418" s="162" t="str">
        <f>IF(B417="","",IF(M417&lt;0.5,M418,"NV"))</f>
        <v/>
      </c>
      <c r="AA418" s="806"/>
      <c r="AB418" s="1506"/>
      <c r="AC418" s="806"/>
      <c r="AD418" s="806"/>
      <c r="AE418" s="847"/>
    </row>
    <row r="419" spans="1:31" x14ac:dyDescent="0.2">
      <c r="A419" s="868"/>
      <c r="B419" s="874"/>
      <c r="C419" s="862"/>
      <c r="D419" s="1415"/>
      <c r="E419" s="862"/>
      <c r="F419" s="862"/>
      <c r="G419" s="16" t="s">
        <v>8</v>
      </c>
      <c r="H419" s="98" t="str">
        <f>IF(I419&lt;&gt;"",H417,"")</f>
        <v/>
      </c>
      <c r="I419" s="210"/>
      <c r="J419" s="211"/>
      <c r="K419" s="231"/>
      <c r="L419" s="171" t="str">
        <f>IF(B417="","",IF(I417="TO","TO",IF(I419+J419+K419=0,"",(I419*60+J419+K419/100)+H419)))</f>
        <v/>
      </c>
      <c r="M419" s="52"/>
      <c r="N419" s="52" t="str">
        <f>IF(L419="","",ABS(L419-M418))</f>
        <v/>
      </c>
      <c r="O419" s="156" t="str">
        <f>IF(N419="","",RANK(N419,N417:N421))</f>
        <v/>
      </c>
      <c r="P419" s="157" t="str">
        <f t="shared" si="243"/>
        <v/>
      </c>
      <c r="Q419" s="53"/>
      <c r="R419" s="53" t="str">
        <f>IF(P419="","",ABS(P419-Q418))</f>
        <v/>
      </c>
      <c r="S419" s="158" t="str">
        <f>IF(R419="","",RANK(R419,R417:R421))</f>
        <v/>
      </c>
      <c r="T419" s="159" t="str">
        <f t="shared" si="244"/>
        <v/>
      </c>
      <c r="U419" s="54"/>
      <c r="V419" s="54" t="str">
        <f>IF(T419="","",ABS(T419-U418))</f>
        <v/>
      </c>
      <c r="W419" s="160" t="str">
        <f>IF(V419="","",RANK(V419,V417:V421))</f>
        <v/>
      </c>
      <c r="X419" s="161" t="str">
        <f t="shared" si="245"/>
        <v/>
      </c>
      <c r="Y419" s="55"/>
      <c r="Z419" s="162" t="str">
        <f>IF(B417="","",IF(M417&lt;0.5,M418,IF(Q417&lt;0.5,Q418,"NV")))</f>
        <v/>
      </c>
      <c r="AA419" s="806"/>
      <c r="AB419" s="1506"/>
      <c r="AC419" s="806"/>
      <c r="AD419" s="806"/>
      <c r="AE419" s="847"/>
    </row>
    <row r="420" spans="1:31" x14ac:dyDescent="0.2">
      <c r="A420" s="868"/>
      <c r="B420" s="874"/>
      <c r="C420" s="862"/>
      <c r="D420" s="1415"/>
      <c r="E420" s="862"/>
      <c r="F420" s="862"/>
      <c r="G420" s="16" t="s">
        <v>5</v>
      </c>
      <c r="H420" s="98" t="str">
        <f>IF(I420&lt;&gt;"",H417,"")</f>
        <v/>
      </c>
      <c r="I420" s="210"/>
      <c r="J420" s="211"/>
      <c r="K420" s="231"/>
      <c r="L420" s="171" t="str">
        <f>IF(B417="","",IF(I417="TO","TO",IF(I420+J420+K420=0,"",(I420*60+J420+K420/100)+H420)))</f>
        <v/>
      </c>
      <c r="M420" s="52"/>
      <c r="N420" s="52" t="str">
        <f>IF(L420="","",ABS(L420-M418))</f>
        <v/>
      </c>
      <c r="O420" s="156" t="str">
        <f>IF(N420="","",RANK(N420,N417:N421))</f>
        <v/>
      </c>
      <c r="P420" s="157" t="str">
        <f t="shared" si="243"/>
        <v/>
      </c>
      <c r="Q420" s="53"/>
      <c r="R420" s="53" t="str">
        <f>IF(P420="","",ABS(P420-Q418))</f>
        <v/>
      </c>
      <c r="S420" s="158" t="str">
        <f>IF(R420="","",RANK(R420,R417:R421))</f>
        <v/>
      </c>
      <c r="T420" s="159" t="str">
        <f t="shared" si="244"/>
        <v/>
      </c>
      <c r="U420" s="54"/>
      <c r="V420" s="54" t="str">
        <f>IF(T420="","",ABS(T420-U418))</f>
        <v/>
      </c>
      <c r="W420" s="160" t="str">
        <f>IF(V420="","",RANK(V420,V417:V421))</f>
        <v/>
      </c>
      <c r="X420" s="161" t="str">
        <f t="shared" si="245"/>
        <v/>
      </c>
      <c r="Y420" s="55"/>
      <c r="Z420" s="162" t="str">
        <f>IF(B417="","",IF(Q417=0,M418,IF(Q417&lt;0.5,Q418,IF(U417&lt;0.5,U418,"NV"))))</f>
        <v/>
      </c>
      <c r="AA420" s="806"/>
      <c r="AB420" s="1506"/>
      <c r="AC420" s="806"/>
      <c r="AD420" s="806"/>
      <c r="AE420" s="847"/>
    </row>
    <row r="421" spans="1:31" ht="16" thickBot="1" x14ac:dyDescent="0.25">
      <c r="A421" s="1539"/>
      <c r="B421" s="1541"/>
      <c r="C421" s="863"/>
      <c r="D421" s="1416"/>
      <c r="E421" s="863"/>
      <c r="F421" s="863"/>
      <c r="G421" s="46" t="s">
        <v>6</v>
      </c>
      <c r="H421" s="172" t="str">
        <f>IF(I421&lt;&gt;"",H417,"")</f>
        <v/>
      </c>
      <c r="I421" s="245"/>
      <c r="J421" s="246"/>
      <c r="K421" s="247"/>
      <c r="L421" s="194" t="str">
        <f>IF(B417="","",IF(I417="TO","TO",IF(I421+J421+K421=0,"",(I421*60+J421+K421/100)+H421)))</f>
        <v/>
      </c>
      <c r="M421" s="56"/>
      <c r="N421" s="56" t="str">
        <f>IF(L421="","",ABS(L421-M418))</f>
        <v/>
      </c>
      <c r="O421" s="164" t="str">
        <f>IF(N421="","",RANK(N421,N417:N421))</f>
        <v/>
      </c>
      <c r="P421" s="165" t="str">
        <f t="shared" si="243"/>
        <v/>
      </c>
      <c r="Q421" s="57"/>
      <c r="R421" s="57" t="str">
        <f>IF(P421="","",ABS(P421-Q418))</f>
        <v/>
      </c>
      <c r="S421" s="166" t="str">
        <f>IF(R421="","",RANK(R421,R417:R421))</f>
        <v/>
      </c>
      <c r="T421" s="167" t="str">
        <f t="shared" si="244"/>
        <v/>
      </c>
      <c r="U421" s="58"/>
      <c r="V421" s="58" t="str">
        <f>IF(T421="","",ABS(T421-U418))</f>
        <v/>
      </c>
      <c r="W421" s="168" t="str">
        <f>IF(V421="","",RANK(V421,V417:V421))</f>
        <v/>
      </c>
      <c r="X421" s="169" t="str">
        <f t="shared" si="245"/>
        <v/>
      </c>
      <c r="Y421" s="59"/>
      <c r="Z421" s="170" t="str">
        <f>IF(B417="","",IF(U417&lt;0.5,TRIMMEAN(L417:L421,0.4),IF(Y417&lt;0.5,Y418,"NV")))</f>
        <v/>
      </c>
      <c r="AA421" s="807"/>
      <c r="AB421" s="1507"/>
      <c r="AC421" s="807"/>
      <c r="AD421" s="807"/>
      <c r="AE421" s="847"/>
    </row>
    <row r="422" spans="1:31" x14ac:dyDescent="0.2">
      <c r="A422" s="1241" t="str">
        <f>IF('Names And Totals'!A91="","",'Names And Totals'!A91)</f>
        <v/>
      </c>
      <c r="B422" s="1537" t="str">
        <f>IF('Names And Totals'!B91="","",'Names And Totals'!B91)</f>
        <v/>
      </c>
      <c r="C422" s="883" t="str">
        <f>IF('Names And Totals'!B91="","",'Names And Totals'!E91)</f>
        <v/>
      </c>
      <c r="D422" s="1431" t="str">
        <f>IF(B422="","",IF(AB422="DQ","DQ",IF(AB422="TO","TO",IF(AB422="NV","NV",IF(AB422="","",RANK(AB422,$AB$12:$AB$507,0))))))</f>
        <v/>
      </c>
      <c r="E422" s="883" t="str">
        <f>IF(AC422="","",IF(AE422="DQ","DQ",IF(AC422="TO","TO",IF(Z422="","",RANK(AC422,$AC$12:$AC$507,0)))))</f>
        <v/>
      </c>
      <c r="F422" s="883" t="str">
        <f>IF(AD422="","",IF(AE422="DQ","DQ",IF(AD422="TO","TO",IF(Z422="","",RANK(AD422,$AD$12:$AD$507,0)))))</f>
        <v/>
      </c>
      <c r="G422" s="18" t="s">
        <v>7</v>
      </c>
      <c r="H422" s="249"/>
      <c r="I422" s="235"/>
      <c r="J422" s="241"/>
      <c r="K422" s="236"/>
      <c r="L422" s="150" t="str">
        <f>IF(B422="","",IF(I422="TO","TO",IF(I422+J422+K422=0,"",(I422*60+J422+K422/100)+H422)))</f>
        <v/>
      </c>
      <c r="M422" s="60" t="str">
        <f>IF(B422="","",MAX(L422:L426)-MIN(L422:L426))</f>
        <v/>
      </c>
      <c r="N422" s="60" t="str">
        <f>IF(L422="","",ABS(L422-M423))</f>
        <v/>
      </c>
      <c r="O422" s="151" t="str">
        <f>IF(N422="","",RANK(N422,N422:N426))</f>
        <v/>
      </c>
      <c r="P422" s="60" t="str">
        <f>IF(L422="","",IF(O422=1,"",L422))</f>
        <v/>
      </c>
      <c r="Q422" s="62" t="str">
        <f>IF(B422="","",MAX(P422:P426)-MIN(P422:P426))</f>
        <v/>
      </c>
      <c r="R422" s="62" t="str">
        <f>IF(P422="","",ABS(P422-Q423))</f>
        <v/>
      </c>
      <c r="S422" s="152" t="str">
        <f>IF(R422="","",RANK(R422,R422:R426))</f>
        <v/>
      </c>
      <c r="T422" s="62" t="str">
        <f>IF(R422="","",IF(S422=1,"",L422))</f>
        <v/>
      </c>
      <c r="U422" s="63" t="str">
        <f>IF(B422="","",MAX(T422:T426)-MIN(T422:T426))</f>
        <v/>
      </c>
      <c r="V422" s="63" t="str">
        <f>IF(T422="","",ABS(T422-U423))</f>
        <v/>
      </c>
      <c r="W422" s="153" t="str">
        <f>IF(V422="","",RANK(V422,V422:V426))</f>
        <v/>
      </c>
      <c r="X422" s="63" t="str">
        <f>IF(W422="","",IF(W422=1,"",T422))</f>
        <v/>
      </c>
      <c r="Y422" s="64" t="str">
        <f>IF(B422="","",MAX(X422:X426)-MIN(X422:X426))</f>
        <v/>
      </c>
      <c r="Z422" s="154" t="str">
        <f>IF(B422="","",L422)</f>
        <v/>
      </c>
      <c r="AA422" s="802" t="str">
        <f>IF(B422="","",IF(AE422="DQ","DQ",IF(L422="TO","TO",IF(L422="","",IF(L423="",Z422,IF(L424="",Z423,IF(L425="",Z424,IF(L426="",Z425,Z426))))))))</f>
        <v/>
      </c>
      <c r="AB422" s="1499" t="str">
        <f>IF(B422="","",IF(AE422="DQ","DQ",IF(AA422="TO","TO",IF(AA422="","",IF(AA422="NV","NV",IF((20-(AA422-$AB$3))&gt;0,(20-(AA422-$AB$3)),0))))))</f>
        <v/>
      </c>
      <c r="AC422" s="802" t="str">
        <f>IF(B422="","",IF(AB422="","",IF(C422="Female","",AB422)))</f>
        <v/>
      </c>
      <c r="AD422" s="802" t="str">
        <f>IF(B422="","",IF(AB422="","",IF(C422="Male","",AB422)))</f>
        <v/>
      </c>
      <c r="AE422" s="1018"/>
    </row>
    <row r="423" spans="1:31" x14ac:dyDescent="0.2">
      <c r="A423" s="871"/>
      <c r="B423" s="865"/>
      <c r="C423" s="884"/>
      <c r="D423" s="859"/>
      <c r="E423" s="884"/>
      <c r="F423" s="884"/>
      <c r="G423" s="13" t="s">
        <v>4</v>
      </c>
      <c r="H423" s="99" t="str">
        <f>IF(I423&lt;&gt;"",H422,"")</f>
        <v/>
      </c>
      <c r="I423" s="208"/>
      <c r="J423" s="209"/>
      <c r="K423" s="227"/>
      <c r="L423" s="155" t="str">
        <f>IF(B422="","",IF(I422="TO","TO",IF(I423+J423+K423=0,"",(I423*60+J423+K423/100)+H423)))</f>
        <v/>
      </c>
      <c r="M423" s="52" t="str">
        <f>IF(B422="","",AVERAGE(L422:L426))</f>
        <v/>
      </c>
      <c r="N423" s="52" t="str">
        <f>IF(L423="","",ABS(L423-M423))</f>
        <v/>
      </c>
      <c r="O423" s="156" t="str">
        <f>IF(N423="","",RANK(N423,N422:N426))</f>
        <v/>
      </c>
      <c r="P423" s="157" t="str">
        <f t="shared" ref="P423:P426" si="246">IF(L423="","",IF(O423=1,"",L423))</f>
        <v/>
      </c>
      <c r="Q423" s="53" t="str">
        <f>IF(B422="","",AVERAGE(P422:P426))</f>
        <v/>
      </c>
      <c r="R423" s="53" t="str">
        <f>IF(P423="","",ABS(P423-Q423))</f>
        <v/>
      </c>
      <c r="S423" s="158" t="str">
        <f>IF(R423="","",RANK(R423,R422:R426))</f>
        <v/>
      </c>
      <c r="T423" s="159" t="str">
        <f t="shared" ref="T423:T426" si="247">IF(R423="","",IF(S423=1,"",L423))</f>
        <v/>
      </c>
      <c r="U423" s="54" t="str">
        <f>IF(B422="","",AVERAGE(T422:T426))</f>
        <v/>
      </c>
      <c r="V423" s="54" t="str">
        <f>IF(T423="","",ABS(T423-U423))</f>
        <v/>
      </c>
      <c r="W423" s="160" t="str">
        <f>IF(V423="","",RANK(V423,V422:V426))</f>
        <v/>
      </c>
      <c r="X423" s="161" t="str">
        <f t="shared" ref="X423:X426" si="248">IF(W423="","",IF(W423=1,"",T423))</f>
        <v/>
      </c>
      <c r="Y423" s="55" t="str">
        <f>IF(B422="","",AVERAGE(X422:X426))</f>
        <v/>
      </c>
      <c r="Z423" s="162" t="str">
        <f>IF(B422="","",IF(M422&lt;0.5,M423,"NV"))</f>
        <v/>
      </c>
      <c r="AA423" s="803"/>
      <c r="AB423" s="1500"/>
      <c r="AC423" s="803"/>
      <c r="AD423" s="803"/>
      <c r="AE423" s="1019"/>
    </row>
    <row r="424" spans="1:31" x14ac:dyDescent="0.2">
      <c r="A424" s="871"/>
      <c r="B424" s="865"/>
      <c r="C424" s="884"/>
      <c r="D424" s="859"/>
      <c r="E424" s="884"/>
      <c r="F424" s="884"/>
      <c r="G424" s="13" t="s">
        <v>8</v>
      </c>
      <c r="H424" s="99" t="str">
        <f>IF(I424&lt;&gt;"",H422,"")</f>
        <v/>
      </c>
      <c r="I424" s="208"/>
      <c r="J424" s="209"/>
      <c r="K424" s="227"/>
      <c r="L424" s="155" t="str">
        <f>IF(B422="","",IF(I422="TO","TO",IF(I424+J424+K424=0,"",(I424*60+J424+K424/100)+H424)))</f>
        <v/>
      </c>
      <c r="M424" s="52"/>
      <c r="N424" s="52" t="str">
        <f>IF(L424="","",ABS(L424-M423))</f>
        <v/>
      </c>
      <c r="O424" s="156" t="str">
        <f>IF(N424="","",RANK(N424,N422:N426))</f>
        <v/>
      </c>
      <c r="P424" s="157" t="str">
        <f t="shared" si="246"/>
        <v/>
      </c>
      <c r="Q424" s="53"/>
      <c r="R424" s="53" t="str">
        <f>IF(P424="","",ABS(P424-Q423))</f>
        <v/>
      </c>
      <c r="S424" s="158" t="str">
        <f>IF(R424="","",RANK(R424,R422:R426))</f>
        <v/>
      </c>
      <c r="T424" s="159" t="str">
        <f t="shared" si="247"/>
        <v/>
      </c>
      <c r="U424" s="54"/>
      <c r="V424" s="54" t="str">
        <f>IF(T424="","",ABS(T424-U423))</f>
        <v/>
      </c>
      <c r="W424" s="160" t="str">
        <f>IF(V424="","",RANK(V424,V422:V426))</f>
        <v/>
      </c>
      <c r="X424" s="161" t="str">
        <f t="shared" si="248"/>
        <v/>
      </c>
      <c r="Y424" s="55"/>
      <c r="Z424" s="162" t="str">
        <f>IF(B422="","",IF(M422&lt;0.5,M423,IF(Q422&lt;0.5,Q423,"NV")))</f>
        <v/>
      </c>
      <c r="AA424" s="803"/>
      <c r="AB424" s="1500"/>
      <c r="AC424" s="803"/>
      <c r="AD424" s="803"/>
      <c r="AE424" s="1019"/>
    </row>
    <row r="425" spans="1:31" x14ac:dyDescent="0.2">
      <c r="A425" s="871"/>
      <c r="B425" s="865"/>
      <c r="C425" s="884"/>
      <c r="D425" s="859"/>
      <c r="E425" s="884"/>
      <c r="F425" s="884"/>
      <c r="G425" s="13" t="s">
        <v>5</v>
      </c>
      <c r="H425" s="99" t="str">
        <f>IF(I425&lt;&gt;"",H422,"")</f>
        <v/>
      </c>
      <c r="I425" s="208"/>
      <c r="J425" s="209"/>
      <c r="K425" s="227"/>
      <c r="L425" s="155" t="str">
        <f>IF(B422="","",IF(I422="TO","TO",IF(I425+J425+K425=0,"",(I425*60+J425+K425/100)+H425)))</f>
        <v/>
      </c>
      <c r="M425" s="52"/>
      <c r="N425" s="52" t="str">
        <f>IF(L425="","",ABS(L425-M423))</f>
        <v/>
      </c>
      <c r="O425" s="156" t="str">
        <f>IF(N425="","",RANK(N425,N422:N426))</f>
        <v/>
      </c>
      <c r="P425" s="157" t="str">
        <f t="shared" si="246"/>
        <v/>
      </c>
      <c r="Q425" s="53"/>
      <c r="R425" s="53" t="str">
        <f>IF(P425="","",ABS(P425-Q423))</f>
        <v/>
      </c>
      <c r="S425" s="158" t="str">
        <f>IF(R425="","",RANK(R425,R422:R426))</f>
        <v/>
      </c>
      <c r="T425" s="159" t="str">
        <f t="shared" si="247"/>
        <v/>
      </c>
      <c r="U425" s="54"/>
      <c r="V425" s="54" t="str">
        <f>IF(T425="","",ABS(T425-U423))</f>
        <v/>
      </c>
      <c r="W425" s="160" t="str">
        <f>IF(V425="","",RANK(V425,V422:V426))</f>
        <v/>
      </c>
      <c r="X425" s="161" t="str">
        <f t="shared" si="248"/>
        <v/>
      </c>
      <c r="Y425" s="55"/>
      <c r="Z425" s="162" t="str">
        <f>IF(B422="","",IF(Q422=0,M423,IF(Q422&lt;0.5,Q423,IF(U422&lt;0.5,U423,"NV"))))</f>
        <v/>
      </c>
      <c r="AA425" s="803"/>
      <c r="AB425" s="1500"/>
      <c r="AC425" s="803"/>
      <c r="AD425" s="803"/>
      <c r="AE425" s="1019"/>
    </row>
    <row r="426" spans="1:31" ht="16" thickBot="1" x14ac:dyDescent="0.25">
      <c r="A426" s="879"/>
      <c r="B426" s="901"/>
      <c r="C426" s="885"/>
      <c r="D426" s="1419"/>
      <c r="E426" s="885"/>
      <c r="F426" s="885"/>
      <c r="G426" s="19" t="s">
        <v>6</v>
      </c>
      <c r="H426" s="100" t="str">
        <f>IF(I426&lt;&gt;"",H422,"")</f>
        <v/>
      </c>
      <c r="I426" s="212"/>
      <c r="J426" s="213"/>
      <c r="K426" s="242"/>
      <c r="L426" s="163" t="str">
        <f>IF(B422="","",IF(I422="TO","TO",IF(I426+J426+K426=0,"",(I426*60+J426+K426/100)+H426)))</f>
        <v/>
      </c>
      <c r="M426" s="56"/>
      <c r="N426" s="56" t="str">
        <f>IF(L426="","",ABS(L426-M423))</f>
        <v/>
      </c>
      <c r="O426" s="164" t="str">
        <f>IF(N426="","",RANK(N426,N422:N426))</f>
        <v/>
      </c>
      <c r="P426" s="165" t="str">
        <f t="shared" si="246"/>
        <v/>
      </c>
      <c r="Q426" s="57"/>
      <c r="R426" s="57" t="str">
        <f>IF(P426="","",ABS(P426-Q423))</f>
        <v/>
      </c>
      <c r="S426" s="166" t="str">
        <f>IF(R426="","",RANK(R426,R422:R426))</f>
        <v/>
      </c>
      <c r="T426" s="167" t="str">
        <f t="shared" si="247"/>
        <v/>
      </c>
      <c r="U426" s="58"/>
      <c r="V426" s="58" t="str">
        <f>IF(T426="","",ABS(T426-U423))</f>
        <v/>
      </c>
      <c r="W426" s="168" t="str">
        <f>IF(V426="","",RANK(V426,V422:V426))</f>
        <v/>
      </c>
      <c r="X426" s="169" t="str">
        <f t="shared" si="248"/>
        <v/>
      </c>
      <c r="Y426" s="59"/>
      <c r="Z426" s="170" t="str">
        <f>IF(B422="","",IF(U422&lt;0.5,TRIMMEAN(L422:L426,0.4),IF(Y422&lt;0.5,Y423,"NV")))</f>
        <v/>
      </c>
      <c r="AA426" s="804"/>
      <c r="AB426" s="1501"/>
      <c r="AC426" s="804"/>
      <c r="AD426" s="804"/>
      <c r="AE426" s="1020"/>
    </row>
    <row r="427" spans="1:31" x14ac:dyDescent="0.2">
      <c r="A427" s="1538" t="str">
        <f>IF('Names And Totals'!A92="","",'Names And Totals'!A92)</f>
        <v/>
      </c>
      <c r="B427" s="1540" t="str">
        <f>IF('Names And Totals'!B92="","",'Names And Totals'!B92)</f>
        <v/>
      </c>
      <c r="C427" s="861" t="str">
        <f>IF('Names And Totals'!B92="","",'Names And Totals'!E92)</f>
        <v/>
      </c>
      <c r="D427" s="1414" t="str">
        <f>IF(B427="","",IF(AB427="DQ","DQ",IF(AB427="TO","TO",IF(AB427="NV","NV",IF(AB427="","",RANK(AB427,$AB$12:$AB$507,0))))))</f>
        <v/>
      </c>
      <c r="E427" s="861" t="str">
        <f>IF(AC427="","",IF(AE427="DQ","DQ",IF(AC427="TO","TO",IF(Z427="","",RANK(AC427,$AC$12:$AC$507,0)))))</f>
        <v/>
      </c>
      <c r="F427" s="861" t="str">
        <f>IF(AD427="","",IF(AE427="DQ","DQ",IF(AD427="TO","TO",IF(Z427="","",RANK(AD427,$AD$12:$AD$507,0)))))</f>
        <v/>
      </c>
      <c r="G427" s="15" t="s">
        <v>7</v>
      </c>
      <c r="H427" s="295"/>
      <c r="I427" s="228"/>
      <c r="J427" s="229"/>
      <c r="K427" s="230"/>
      <c r="L427" s="193" t="str">
        <f>IF(B427="","",IF(I427="TO","TO",IF(I427+J427+K427=0,"",(I427*60+J427+K427/100)+H427)))</f>
        <v/>
      </c>
      <c r="M427" s="60" t="str">
        <f>IF(B427="","",MAX(L427:L431)-MIN(L427:L431))</f>
        <v/>
      </c>
      <c r="N427" s="60" t="str">
        <f>IF(L427="","",ABS(L427-M428))</f>
        <v/>
      </c>
      <c r="O427" s="151" t="str">
        <f>IF(N427="","",RANK(N427,N427:N431))</f>
        <v/>
      </c>
      <c r="P427" s="60" t="str">
        <f>IF(L427="","",IF(O427=1,"",L427))</f>
        <v/>
      </c>
      <c r="Q427" s="62" t="str">
        <f>IF(B427="","",MAX(P427:P431)-MIN(P427:P431))</f>
        <v/>
      </c>
      <c r="R427" s="62" t="str">
        <f>IF(P427="","",ABS(P427-Q428))</f>
        <v/>
      </c>
      <c r="S427" s="152" t="str">
        <f>IF(R427="","",RANK(R427,R427:R431))</f>
        <v/>
      </c>
      <c r="T427" s="62" t="str">
        <f>IF(R427="","",IF(S427=1,"",L427))</f>
        <v/>
      </c>
      <c r="U427" s="63" t="str">
        <f>IF(B427="","",MAX(T427:T431)-MIN(T427:T431))</f>
        <v/>
      </c>
      <c r="V427" s="63" t="str">
        <f>IF(T427="","",ABS(T427-U428))</f>
        <v/>
      </c>
      <c r="W427" s="153" t="str">
        <f>IF(V427="","",RANK(V427,V427:V431))</f>
        <v/>
      </c>
      <c r="X427" s="63" t="str">
        <f>IF(W427="","",IF(W427=1,"",T427))</f>
        <v/>
      </c>
      <c r="Y427" s="64" t="str">
        <f>IF(B427="","",MAX(X427:X431)-MIN(X427:X431))</f>
        <v/>
      </c>
      <c r="Z427" s="154" t="str">
        <f>IF(B427="","",L427)</f>
        <v/>
      </c>
      <c r="AA427" s="805" t="str">
        <f>IF(B427="","",IF(AE427="DQ","DQ",IF(L427="TO","TO",IF(L427="","",IF(L428="",Z427,IF(L429="",Z428,IF(L430="",Z429,IF(L431="",Z430,Z431))))))))</f>
        <v/>
      </c>
      <c r="AB427" s="1505" t="str">
        <f>IF(B427="","",IF(AE427="DQ","DQ",IF(AA427="TO","TO",IF(AA427="","",IF(AA427="NV","NV",IF((20-(AA427-$AB$3))&gt;0,(20-(AA427-$AB$3)),0))))))</f>
        <v/>
      </c>
      <c r="AC427" s="805" t="str">
        <f>IF(B427="","",IF(AB427="","",IF(C427="Female","",AB427)))</f>
        <v/>
      </c>
      <c r="AD427" s="805" t="str">
        <f>IF(B427="","",IF(AB427="","",IF(C427="Male","",AB427)))</f>
        <v/>
      </c>
      <c r="AE427" s="847"/>
    </row>
    <row r="428" spans="1:31" x14ac:dyDescent="0.2">
      <c r="A428" s="868"/>
      <c r="B428" s="874"/>
      <c r="C428" s="862"/>
      <c r="D428" s="1415"/>
      <c r="E428" s="862"/>
      <c r="F428" s="862"/>
      <c r="G428" s="16" t="s">
        <v>4</v>
      </c>
      <c r="H428" s="98" t="str">
        <f>IF(I428&lt;&gt;"",$H$27,"")</f>
        <v/>
      </c>
      <c r="I428" s="210"/>
      <c r="J428" s="211"/>
      <c r="K428" s="231"/>
      <c r="L428" s="171" t="str">
        <f>IF(B427="","",IF(I427="TO","TO",IF(I428+J428+K428=0,"",(I428*60+J428+K428/100)+H428)))</f>
        <v/>
      </c>
      <c r="M428" s="52" t="str">
        <f>IF(B427="","",AVERAGE(L427:L431))</f>
        <v/>
      </c>
      <c r="N428" s="52" t="str">
        <f>IF(L428="","",ABS(L428-M428))</f>
        <v/>
      </c>
      <c r="O428" s="156" t="str">
        <f>IF(N428="","",RANK(N428,N427:N431))</f>
        <v/>
      </c>
      <c r="P428" s="157" t="str">
        <f t="shared" ref="P428:P431" si="249">IF(L428="","",IF(O428=1,"",L428))</f>
        <v/>
      </c>
      <c r="Q428" s="53" t="str">
        <f>IF(B427="","",AVERAGE(P427:P431))</f>
        <v/>
      </c>
      <c r="R428" s="53" t="str">
        <f>IF(P428="","",ABS(P428-Q428))</f>
        <v/>
      </c>
      <c r="S428" s="158" t="str">
        <f>IF(R428="","",RANK(R428,R427:R431))</f>
        <v/>
      </c>
      <c r="T428" s="159" t="str">
        <f t="shared" ref="T428:T431" si="250">IF(R428="","",IF(S428=1,"",L428))</f>
        <v/>
      </c>
      <c r="U428" s="54" t="str">
        <f>IF(B427="","",AVERAGE(T427:T431))</f>
        <v/>
      </c>
      <c r="V428" s="54" t="str">
        <f>IF(T428="","",ABS(T428-U428))</f>
        <v/>
      </c>
      <c r="W428" s="160" t="str">
        <f>IF(V428="","",RANK(V428,V427:V431))</f>
        <v/>
      </c>
      <c r="X428" s="161" t="str">
        <f t="shared" ref="X428:X431" si="251">IF(W428="","",IF(W428=1,"",T428))</f>
        <v/>
      </c>
      <c r="Y428" s="55" t="str">
        <f>IF(B427="","",AVERAGE(X427:X431))</f>
        <v/>
      </c>
      <c r="Z428" s="162" t="str">
        <f>IF(B427="","",IF(M427&lt;0.5,M428,"NV"))</f>
        <v/>
      </c>
      <c r="AA428" s="806"/>
      <c r="AB428" s="1506"/>
      <c r="AC428" s="806"/>
      <c r="AD428" s="806"/>
      <c r="AE428" s="847"/>
    </row>
    <row r="429" spans="1:31" x14ac:dyDescent="0.2">
      <c r="A429" s="868"/>
      <c r="B429" s="874"/>
      <c r="C429" s="862"/>
      <c r="D429" s="1415"/>
      <c r="E429" s="862"/>
      <c r="F429" s="862"/>
      <c r="G429" s="16" t="s">
        <v>8</v>
      </c>
      <c r="H429" s="98" t="str">
        <f>IF(I429&lt;&gt;"",$H$27,"")</f>
        <v/>
      </c>
      <c r="I429" s="210"/>
      <c r="J429" s="211"/>
      <c r="K429" s="231"/>
      <c r="L429" s="171" t="str">
        <f>IF(B427="","",IF(I427="TO","TO",IF(I429+J429+K429=0,"",(I429*60+J429+K429/100)+H429)))</f>
        <v/>
      </c>
      <c r="M429" s="52"/>
      <c r="N429" s="52" t="str">
        <f>IF(L429="","",ABS(L429-M428))</f>
        <v/>
      </c>
      <c r="O429" s="156" t="str">
        <f>IF(N429="","",RANK(N429,N427:N431))</f>
        <v/>
      </c>
      <c r="P429" s="157" t="str">
        <f t="shared" si="249"/>
        <v/>
      </c>
      <c r="Q429" s="53"/>
      <c r="R429" s="53" t="str">
        <f>IF(P429="","",ABS(P429-Q428))</f>
        <v/>
      </c>
      <c r="S429" s="158" t="str">
        <f>IF(R429="","",RANK(R429,R427:R431))</f>
        <v/>
      </c>
      <c r="T429" s="159" t="str">
        <f t="shared" si="250"/>
        <v/>
      </c>
      <c r="U429" s="54"/>
      <c r="V429" s="54" t="str">
        <f>IF(T429="","",ABS(T429-U428))</f>
        <v/>
      </c>
      <c r="W429" s="160" t="str">
        <f>IF(V429="","",RANK(V429,V427:V431))</f>
        <v/>
      </c>
      <c r="X429" s="161" t="str">
        <f t="shared" si="251"/>
        <v/>
      </c>
      <c r="Y429" s="55"/>
      <c r="Z429" s="162" t="str">
        <f>IF(B427="","",IF(M427&lt;0.5,M428,IF(Q427&lt;0.5,Q428,"NV")))</f>
        <v/>
      </c>
      <c r="AA429" s="806"/>
      <c r="AB429" s="1506"/>
      <c r="AC429" s="806"/>
      <c r="AD429" s="806"/>
      <c r="AE429" s="847"/>
    </row>
    <row r="430" spans="1:31" x14ac:dyDescent="0.2">
      <c r="A430" s="868"/>
      <c r="B430" s="874"/>
      <c r="C430" s="862"/>
      <c r="D430" s="1415"/>
      <c r="E430" s="862"/>
      <c r="F430" s="862"/>
      <c r="G430" s="16" t="s">
        <v>5</v>
      </c>
      <c r="H430" s="98" t="str">
        <f>IF(I430&lt;&gt;"",$H$27,"")</f>
        <v/>
      </c>
      <c r="I430" s="210"/>
      <c r="J430" s="211"/>
      <c r="K430" s="231"/>
      <c r="L430" s="171" t="str">
        <f>IF(B427="","",IF(I427="TO","TO",IF(I430+J430+K430=0,"",(I430*60+J430+K430/100)+H430)))</f>
        <v/>
      </c>
      <c r="M430" s="52"/>
      <c r="N430" s="52" t="str">
        <f>IF(L430="","",ABS(L430-M428))</f>
        <v/>
      </c>
      <c r="O430" s="156" t="str">
        <f>IF(N430="","",RANK(N430,N427:N431))</f>
        <v/>
      </c>
      <c r="P430" s="157" t="str">
        <f t="shared" si="249"/>
        <v/>
      </c>
      <c r="Q430" s="53"/>
      <c r="R430" s="53" t="str">
        <f>IF(P430="","",ABS(P430-Q428))</f>
        <v/>
      </c>
      <c r="S430" s="158" t="str">
        <f>IF(R430="","",RANK(R430,R427:R431))</f>
        <v/>
      </c>
      <c r="T430" s="159" t="str">
        <f t="shared" si="250"/>
        <v/>
      </c>
      <c r="U430" s="54"/>
      <c r="V430" s="54" t="str">
        <f>IF(T430="","",ABS(T430-U428))</f>
        <v/>
      </c>
      <c r="W430" s="160" t="str">
        <f>IF(V430="","",RANK(V430,V427:V431))</f>
        <v/>
      </c>
      <c r="X430" s="161" t="str">
        <f t="shared" si="251"/>
        <v/>
      </c>
      <c r="Y430" s="55"/>
      <c r="Z430" s="162" t="str">
        <f>IF(B427="","",IF(Q427=0,M428,IF(Q427&lt;0.5,Q428,IF(U427&lt;0.5,U428,"NV"))))</f>
        <v/>
      </c>
      <c r="AA430" s="806"/>
      <c r="AB430" s="1506"/>
      <c r="AC430" s="806"/>
      <c r="AD430" s="806"/>
      <c r="AE430" s="847"/>
    </row>
    <row r="431" spans="1:31" ht="16" thickBot="1" x14ac:dyDescent="0.25">
      <c r="A431" s="1539"/>
      <c r="B431" s="1541"/>
      <c r="C431" s="863"/>
      <c r="D431" s="1416"/>
      <c r="E431" s="863"/>
      <c r="F431" s="863"/>
      <c r="G431" s="17" t="s">
        <v>6</v>
      </c>
      <c r="H431" s="265" t="str">
        <f>IF(I431&lt;&gt;"",$H$27,"")</f>
        <v/>
      </c>
      <c r="I431" s="251"/>
      <c r="J431" s="239"/>
      <c r="K431" s="250"/>
      <c r="L431" s="194" t="str">
        <f>IF(B427="","",IF(I427="TO","TO",IF(I431+J431+K431=0,"",(I431*60+J431+K431/100)+H431)))</f>
        <v/>
      </c>
      <c r="M431" s="56"/>
      <c r="N431" s="56" t="str">
        <f>IF(L431="","",ABS(L431-M428))</f>
        <v/>
      </c>
      <c r="O431" s="164" t="str">
        <f>IF(N431="","",RANK(N431,N427:N431))</f>
        <v/>
      </c>
      <c r="P431" s="165" t="str">
        <f t="shared" si="249"/>
        <v/>
      </c>
      <c r="Q431" s="57"/>
      <c r="R431" s="57" t="str">
        <f>IF(P431="","",ABS(P431-Q428))</f>
        <v/>
      </c>
      <c r="S431" s="166" t="str">
        <f>IF(R431="","",RANK(R431,R427:R431))</f>
        <v/>
      </c>
      <c r="T431" s="167" t="str">
        <f t="shared" si="250"/>
        <v/>
      </c>
      <c r="U431" s="58"/>
      <c r="V431" s="58" t="str">
        <f>IF(T431="","",ABS(T431-U428))</f>
        <v/>
      </c>
      <c r="W431" s="168" t="str">
        <f>IF(V431="","",RANK(V431,V427:V431))</f>
        <v/>
      </c>
      <c r="X431" s="169" t="str">
        <f t="shared" si="251"/>
        <v/>
      </c>
      <c r="Y431" s="59"/>
      <c r="Z431" s="170" t="str">
        <f>IF(B427="","",IF(U427&lt;0.5,TRIMMEAN(L427:L431,0.4),IF(Y427&lt;0.5,Y428,"NV")))</f>
        <v/>
      </c>
      <c r="AA431" s="807"/>
      <c r="AB431" s="1507"/>
      <c r="AC431" s="807"/>
      <c r="AD431" s="807"/>
      <c r="AE431" s="847"/>
    </row>
    <row r="432" spans="1:31" x14ac:dyDescent="0.2">
      <c r="A432" s="1241" t="str">
        <f>IF('Names And Totals'!A93="","",'Names And Totals'!A93)</f>
        <v/>
      </c>
      <c r="B432" s="1537" t="str">
        <f>IF('Names And Totals'!B93="","",'Names And Totals'!B93)</f>
        <v/>
      </c>
      <c r="C432" s="883" t="str">
        <f>IF('Names And Totals'!B93="","",'Names And Totals'!E93)</f>
        <v/>
      </c>
      <c r="D432" s="858" t="str">
        <f>IF(B432="","",IF(AB432="DQ","DQ",IF(AB432="TO","TO",IF(AB432="NV","NV",IF(AB432="","",RANK(AB432,$AB$12:$AB$507,0))))))</f>
        <v/>
      </c>
      <c r="E432" s="883" t="str">
        <f>IF(AC432="","",IF(AE432="DQ","DQ",IF(AC432="TO","TO",IF(Z432="","",RANK(AC432,$AC$12:$AC$507,0)))))</f>
        <v/>
      </c>
      <c r="F432" s="884" t="str">
        <f>IF(AD432="","",IF(AE432="DQ","DQ",IF(AD432="TO","TO",IF(Z432="","",RANK(AD432,$AD$12:$AD$507,0)))))</f>
        <v/>
      </c>
      <c r="G432" s="375" t="s">
        <v>7</v>
      </c>
      <c r="H432" s="380"/>
      <c r="I432" s="232"/>
      <c r="J432" s="233"/>
      <c r="K432" s="234"/>
      <c r="L432" s="268" t="str">
        <f>IF(B432="","",IF(I432="TO","TO",IF(I432+J432+K432=0,"",(I432*60+J432+K432/100)+H432)))</f>
        <v/>
      </c>
      <c r="M432" s="157" t="str">
        <f>IF(B432="","",MAX(L432:L436)-MIN(L432:L436))</f>
        <v/>
      </c>
      <c r="N432" s="157" t="str">
        <f>IF(L432="","",ABS(L432-M433))</f>
        <v/>
      </c>
      <c r="O432" s="275" t="str">
        <f>IF(N432="","",RANK(N432,N432:N436))</f>
        <v/>
      </c>
      <c r="P432" s="157" t="str">
        <f>IF(L432="","",IF(O432=1,"",L432))</f>
        <v/>
      </c>
      <c r="Q432" s="159" t="str">
        <f>IF(B432="","",MAX(P432:P436)-MIN(P432:P436))</f>
        <v/>
      </c>
      <c r="R432" s="159" t="str">
        <f>IF(P432="","",ABS(P432-Q433))</f>
        <v/>
      </c>
      <c r="S432" s="276" t="str">
        <f>IF(R432="","",RANK(R432,R432:R436))</f>
        <v/>
      </c>
      <c r="T432" s="159" t="str">
        <f>IF(R432="","",IF(S432=1,"",L432))</f>
        <v/>
      </c>
      <c r="U432" s="161" t="str">
        <f>IF(B432="","",MAX(T432:T436)-MIN(T432:T436))</f>
        <v/>
      </c>
      <c r="V432" s="161" t="str">
        <f>IF(T432="","",ABS(T432-U433))</f>
        <v/>
      </c>
      <c r="W432" s="277" t="str">
        <f>IF(V432="","",RANK(V432,V432:V436))</f>
        <v/>
      </c>
      <c r="X432" s="161" t="str">
        <f>IF(W432="","",IF(W432=1,"",T432))</f>
        <v/>
      </c>
      <c r="Y432" s="278" t="str">
        <f>IF(B432="","",MAX(X432:X436)-MIN(X432:X436))</f>
        <v/>
      </c>
      <c r="Z432" s="381" t="str">
        <f>IF(B432="","",L432)</f>
        <v/>
      </c>
      <c r="AA432" s="803" t="str">
        <f>IF(B432="","",IF(AE432="DQ","DQ",IF(L432="TO","TO",IF(L432="","",IF(L433="",Z432,IF(L434="",Z433,IF(L435="",Z434,IF(L436="",Z435,Z436))))))))</f>
        <v/>
      </c>
      <c r="AB432" s="1536" t="str">
        <f>IF(B432="","",IF(AE432="DQ","DQ",IF(AA432="TO","TO",IF(AA432="","",IF(AA432="NV","NV",IF((20-(AA432-$AB$3))&gt;0,(20-(AA432-$AB$3)),0))))))</f>
        <v/>
      </c>
      <c r="AC432" s="802" t="str">
        <f>IF(B432="","",IF(AB432="","",IF(C432="Female","",AB432)))</f>
        <v/>
      </c>
      <c r="AD432" s="802" t="str">
        <f>IF(B432="","",IF(AB432="","",IF(C432="Male","",AB432)))</f>
        <v/>
      </c>
      <c r="AE432" s="1018"/>
    </row>
    <row r="433" spans="1:31" x14ac:dyDescent="0.2">
      <c r="A433" s="871"/>
      <c r="B433" s="865"/>
      <c r="C433" s="884"/>
      <c r="D433" s="859"/>
      <c r="E433" s="884"/>
      <c r="F433" s="884"/>
      <c r="G433" s="13" t="s">
        <v>4</v>
      </c>
      <c r="H433" s="99" t="str">
        <f>IF(I433&lt;&gt;"",H432,"")</f>
        <v/>
      </c>
      <c r="I433" s="208"/>
      <c r="J433" s="209"/>
      <c r="K433" s="227"/>
      <c r="L433" s="155" t="str">
        <f>IF(B432="","",IF(I432="TO","TO",IF(I433+J433+K433=0,"",(I433*60+J433+K433/100)+H433)))</f>
        <v/>
      </c>
      <c r="M433" s="52" t="str">
        <f>IF(B432="","",AVERAGE(L432:L436))</f>
        <v/>
      </c>
      <c r="N433" s="52" t="str">
        <f>IF(L433="","",ABS(L433-M433))</f>
        <v/>
      </c>
      <c r="O433" s="156" t="str">
        <f>IF(N433="","",RANK(N433,N432:N436))</f>
        <v/>
      </c>
      <c r="P433" s="157" t="str">
        <f t="shared" ref="P433:P436" si="252">IF(L433="","",IF(O433=1,"",L433))</f>
        <v/>
      </c>
      <c r="Q433" s="53" t="str">
        <f>IF(B432="","",AVERAGE(P432:P436))</f>
        <v/>
      </c>
      <c r="R433" s="53" t="str">
        <f>IF(P433="","",ABS(P433-Q433))</f>
        <v/>
      </c>
      <c r="S433" s="158" t="str">
        <f>IF(R433="","",RANK(R433,R432:R436))</f>
        <v/>
      </c>
      <c r="T433" s="159" t="str">
        <f t="shared" ref="T433:T436" si="253">IF(R433="","",IF(S433=1,"",L433))</f>
        <v/>
      </c>
      <c r="U433" s="54" t="str">
        <f>IF(B432="","",AVERAGE(T432:T436))</f>
        <v/>
      </c>
      <c r="V433" s="54" t="str">
        <f>IF(T433="","",ABS(T433-U433))</f>
        <v/>
      </c>
      <c r="W433" s="160" t="str">
        <f>IF(V433="","",RANK(V433,V432:V436))</f>
        <v/>
      </c>
      <c r="X433" s="161" t="str">
        <f t="shared" ref="X433:X436" si="254">IF(W433="","",IF(W433=1,"",T433))</f>
        <v/>
      </c>
      <c r="Y433" s="55" t="str">
        <f>IF(B432="","",AVERAGE(X432:X436))</f>
        <v/>
      </c>
      <c r="Z433" s="162" t="str">
        <f>IF(B432="","",IF(M432&lt;0.5,M433,"NV"))</f>
        <v/>
      </c>
      <c r="AA433" s="803"/>
      <c r="AB433" s="1500"/>
      <c r="AC433" s="803"/>
      <c r="AD433" s="803"/>
      <c r="AE433" s="1019"/>
    </row>
    <row r="434" spans="1:31" x14ac:dyDescent="0.2">
      <c r="A434" s="871"/>
      <c r="B434" s="865"/>
      <c r="C434" s="884"/>
      <c r="D434" s="859"/>
      <c r="E434" s="884"/>
      <c r="F434" s="884"/>
      <c r="G434" s="13" t="s">
        <v>8</v>
      </c>
      <c r="H434" s="99" t="str">
        <f>IF(I434&lt;&gt;"",H432,"")</f>
        <v/>
      </c>
      <c r="I434" s="208"/>
      <c r="J434" s="209"/>
      <c r="K434" s="227"/>
      <c r="L434" s="155" t="str">
        <f>IF(B432="","",IF(I432="TO","TO",IF(I434+J434+K434=0,"",(I434*60+J434+K434/100)+H434)))</f>
        <v/>
      </c>
      <c r="M434" s="52"/>
      <c r="N434" s="52" t="str">
        <f>IF(L434="","",ABS(L434-M433))</f>
        <v/>
      </c>
      <c r="O434" s="156" t="str">
        <f>IF(N434="","",RANK(N434,N432:N436))</f>
        <v/>
      </c>
      <c r="P434" s="157" t="str">
        <f t="shared" si="252"/>
        <v/>
      </c>
      <c r="Q434" s="53"/>
      <c r="R434" s="53" t="str">
        <f>IF(P434="","",ABS(P434-Q433))</f>
        <v/>
      </c>
      <c r="S434" s="158" t="str">
        <f>IF(R434="","",RANK(R434,R432:R436))</f>
        <v/>
      </c>
      <c r="T434" s="159" t="str">
        <f t="shared" si="253"/>
        <v/>
      </c>
      <c r="U434" s="54"/>
      <c r="V434" s="54" t="str">
        <f>IF(T434="","",ABS(T434-U433))</f>
        <v/>
      </c>
      <c r="W434" s="160" t="str">
        <f>IF(V434="","",RANK(V434,V432:V436))</f>
        <v/>
      </c>
      <c r="X434" s="161" t="str">
        <f t="shared" si="254"/>
        <v/>
      </c>
      <c r="Y434" s="55"/>
      <c r="Z434" s="162" t="str">
        <f>IF(B432="","",IF(M432&lt;0.5,M433,IF(Q432&lt;0.5,Q433,"NV")))</f>
        <v/>
      </c>
      <c r="AA434" s="803"/>
      <c r="AB434" s="1500"/>
      <c r="AC434" s="803"/>
      <c r="AD434" s="803"/>
      <c r="AE434" s="1019"/>
    </row>
    <row r="435" spans="1:31" x14ac:dyDescent="0.2">
      <c r="A435" s="871"/>
      <c r="B435" s="865"/>
      <c r="C435" s="884"/>
      <c r="D435" s="859"/>
      <c r="E435" s="884"/>
      <c r="F435" s="884"/>
      <c r="G435" s="13" t="s">
        <v>5</v>
      </c>
      <c r="H435" s="99" t="str">
        <f>IF(I435&lt;&gt;"",H432,"")</f>
        <v/>
      </c>
      <c r="I435" s="208"/>
      <c r="J435" s="209"/>
      <c r="K435" s="227"/>
      <c r="L435" s="155" t="str">
        <f>IF(B432="","",IF(I432="TO","TO",IF(I435+J435+K435=0,"",(I435*60+J435+K435/100)+H435)))</f>
        <v/>
      </c>
      <c r="M435" s="52"/>
      <c r="N435" s="52" t="str">
        <f>IF(L435="","",ABS(L435-M433))</f>
        <v/>
      </c>
      <c r="O435" s="156" t="str">
        <f>IF(N435="","",RANK(N435,N432:N436))</f>
        <v/>
      </c>
      <c r="P435" s="157" t="str">
        <f t="shared" si="252"/>
        <v/>
      </c>
      <c r="Q435" s="53"/>
      <c r="R435" s="53" t="str">
        <f>IF(P435="","",ABS(P435-Q433))</f>
        <v/>
      </c>
      <c r="S435" s="158" t="str">
        <f>IF(R435="","",RANK(R435,R432:R436))</f>
        <v/>
      </c>
      <c r="T435" s="159" t="str">
        <f t="shared" si="253"/>
        <v/>
      </c>
      <c r="U435" s="54"/>
      <c r="V435" s="54" t="str">
        <f>IF(T435="","",ABS(T435-U433))</f>
        <v/>
      </c>
      <c r="W435" s="160" t="str">
        <f>IF(V435="","",RANK(V435,V432:V436))</f>
        <v/>
      </c>
      <c r="X435" s="161" t="str">
        <f t="shared" si="254"/>
        <v/>
      </c>
      <c r="Y435" s="55"/>
      <c r="Z435" s="162" t="str">
        <f>IF(B432="","",IF(Q432=0,M433,IF(Q432&lt;0.5,Q433,IF(U432&lt;0.5,U433,"NV"))))</f>
        <v/>
      </c>
      <c r="AA435" s="803"/>
      <c r="AB435" s="1500"/>
      <c r="AC435" s="803"/>
      <c r="AD435" s="803"/>
      <c r="AE435" s="1019"/>
    </row>
    <row r="436" spans="1:31" ht="16" thickBot="1" x14ac:dyDescent="0.25">
      <c r="A436" s="879"/>
      <c r="B436" s="901"/>
      <c r="C436" s="885"/>
      <c r="D436" s="1419"/>
      <c r="E436" s="885"/>
      <c r="F436" s="885"/>
      <c r="G436" s="19" t="s">
        <v>6</v>
      </c>
      <c r="H436" s="100" t="str">
        <f>IF(I436&lt;&gt;"",H432,"")</f>
        <v/>
      </c>
      <c r="I436" s="212"/>
      <c r="J436" s="213"/>
      <c r="K436" s="242"/>
      <c r="L436" s="163" t="str">
        <f>IF(B432="","",IF(I432="TO","TO",IF(I436+J436+K436=0,"",(I436*60+J436+K436/100)+H436)))</f>
        <v/>
      </c>
      <c r="M436" s="56"/>
      <c r="N436" s="56" t="str">
        <f>IF(L436="","",ABS(L436-M433))</f>
        <v/>
      </c>
      <c r="O436" s="164" t="str">
        <f>IF(N436="","",RANK(N436,N432:N436))</f>
        <v/>
      </c>
      <c r="P436" s="165" t="str">
        <f t="shared" si="252"/>
        <v/>
      </c>
      <c r="Q436" s="57"/>
      <c r="R436" s="57" t="str">
        <f>IF(P436="","",ABS(P436-Q433))</f>
        <v/>
      </c>
      <c r="S436" s="166" t="str">
        <f>IF(R436="","",RANK(R436,R432:R436))</f>
        <v/>
      </c>
      <c r="T436" s="167" t="str">
        <f t="shared" si="253"/>
        <v/>
      </c>
      <c r="U436" s="58"/>
      <c r="V436" s="58" t="str">
        <f>IF(T436="","",ABS(T436-U433))</f>
        <v/>
      </c>
      <c r="W436" s="168" t="str">
        <f>IF(V436="","",RANK(V436,V432:V436))</f>
        <v/>
      </c>
      <c r="X436" s="169" t="str">
        <f t="shared" si="254"/>
        <v/>
      </c>
      <c r="Y436" s="59"/>
      <c r="Z436" s="170" t="str">
        <f>IF(B432="","",IF(U432&lt;0.5,TRIMMEAN(L432:L436,0.4),IF(Y432&lt;0.5,Y433,"NV")))</f>
        <v/>
      </c>
      <c r="AA436" s="804"/>
      <c r="AB436" s="1501"/>
      <c r="AC436" s="804"/>
      <c r="AD436" s="804"/>
      <c r="AE436" s="1020"/>
    </row>
    <row r="437" spans="1:31" x14ac:dyDescent="0.2">
      <c r="A437" s="1538" t="str">
        <f>IF('Names And Totals'!A94="","",'Names And Totals'!A94)</f>
        <v/>
      </c>
      <c r="B437" s="1540" t="str">
        <f>IF('Names And Totals'!B94="","",'Names And Totals'!B94)</f>
        <v/>
      </c>
      <c r="C437" s="861" t="str">
        <f>IF('Names And Totals'!B94="","",'Names And Totals'!E94)</f>
        <v/>
      </c>
      <c r="D437" s="1414" t="str">
        <f>IF(B437="","",IF(AB437="DQ","DQ",IF(AB437="TO","TO",IF(AB437="NV","NV",IF(AB437="","",RANK(AB437,$AB$12:$AB$507,0))))))</f>
        <v/>
      </c>
      <c r="E437" s="861" t="str">
        <f>IF(AC437="","",IF(AE437="DQ","DQ",IF(AC437="TO","TO",IF(Z437="","",RANK(AC437,$AC$12:$AC$507,0)))))</f>
        <v/>
      </c>
      <c r="F437" s="861" t="str">
        <f>IF(AD437="","",IF(AE437="DQ","DQ",IF(AD437="TO","TO",IF(Z437="","",RANK(AD437,$AD$12:$AD$507,0)))))</f>
        <v/>
      </c>
      <c r="G437" s="47" t="s">
        <v>7</v>
      </c>
      <c r="H437" s="248"/>
      <c r="I437" s="243"/>
      <c r="J437" s="240"/>
      <c r="K437" s="244"/>
      <c r="L437" s="193" t="str">
        <f>IF(B437="","",IF(I437="TO","TO",IF(I437+J437+K437=0,"",(I437*60+J437+K437/100)+H437)))</f>
        <v/>
      </c>
      <c r="M437" s="60" t="str">
        <f>IF(B437="","",MAX(L437:L441)-MIN(L437:L441))</f>
        <v/>
      </c>
      <c r="N437" s="60" t="str">
        <f>IF(L437="","",ABS(L437-M438))</f>
        <v/>
      </c>
      <c r="O437" s="151" t="str">
        <f>IF(N437="","",RANK(N437,N437:N441))</f>
        <v/>
      </c>
      <c r="P437" s="60" t="str">
        <f>IF(L437="","",IF(O437=1,"",L437))</f>
        <v/>
      </c>
      <c r="Q437" s="62" t="str">
        <f>IF(B437="","",MAX(P437:P441)-MIN(P437:P441))</f>
        <v/>
      </c>
      <c r="R437" s="62" t="str">
        <f>IF(P437="","",ABS(P437-Q438))</f>
        <v/>
      </c>
      <c r="S437" s="152" t="str">
        <f>IF(R437="","",RANK(R437,R437:R441))</f>
        <v/>
      </c>
      <c r="T437" s="62" t="str">
        <f>IF(R437="","",IF(S437=1,"",L437))</f>
        <v/>
      </c>
      <c r="U437" s="63" t="str">
        <f>IF(B437="","",MAX(T437:T441)-MIN(T437:T441))</f>
        <v/>
      </c>
      <c r="V437" s="63" t="str">
        <f>IF(T437="","",ABS(T437-U438))</f>
        <v/>
      </c>
      <c r="W437" s="153" t="str">
        <f>IF(V437="","",RANK(V437,V437:V441))</f>
        <v/>
      </c>
      <c r="X437" s="63" t="str">
        <f>IF(W437="","",IF(W437=1,"",T437))</f>
        <v/>
      </c>
      <c r="Y437" s="64" t="str">
        <f>IF(B437="","",MAX(X437:X441)-MIN(X437:X441))</f>
        <v/>
      </c>
      <c r="Z437" s="154" t="str">
        <f>IF(B437="","",L437)</f>
        <v/>
      </c>
      <c r="AA437" s="805" t="str">
        <f>IF(B437="","",IF(AE437="DQ","DQ",IF(L437="TO","TO",IF(L437="","",IF(L438="",Z437,IF(L439="",Z438,IF(L440="",Z439,IF(L441="",Z440,Z441))))))))</f>
        <v/>
      </c>
      <c r="AB437" s="1505" t="str">
        <f>IF(B437="","",IF(AE437="DQ","DQ",IF(AA437="TO","TO",IF(AA437="","",IF(AA437="NV","NV",IF((20-(AA437-$AB$3))&gt;0,(20-(AA437-$AB$3)),0))))))</f>
        <v/>
      </c>
      <c r="AC437" s="805" t="str">
        <f>IF(B437="","",IF(AB437="","",IF(C437="Female","",AB437)))</f>
        <v/>
      </c>
      <c r="AD437" s="805" t="str">
        <f>IF(B437="","",IF(AB437="","",IF(C437="Male","",AB437)))</f>
        <v/>
      </c>
      <c r="AE437" s="847"/>
    </row>
    <row r="438" spans="1:31" x14ac:dyDescent="0.2">
      <c r="A438" s="868"/>
      <c r="B438" s="874"/>
      <c r="C438" s="862"/>
      <c r="D438" s="1415"/>
      <c r="E438" s="862"/>
      <c r="F438" s="862"/>
      <c r="G438" s="16" t="s">
        <v>4</v>
      </c>
      <c r="H438" s="98" t="str">
        <f>IF(I438&lt;&gt;"",H437,"")</f>
        <v/>
      </c>
      <c r="I438" s="210"/>
      <c r="J438" s="211"/>
      <c r="K438" s="231"/>
      <c r="L438" s="171" t="str">
        <f>IF(B437="","",IF(I437="TO","TO",IF(I438+J438+K438=0,"",(I438*60+J438+K438/100)+H438)))</f>
        <v/>
      </c>
      <c r="M438" s="52" t="str">
        <f>IF(B437="","",AVERAGE(L437:L441))</f>
        <v/>
      </c>
      <c r="N438" s="52" t="str">
        <f>IF(L438="","",ABS(L438-M438))</f>
        <v/>
      </c>
      <c r="O438" s="156" t="str">
        <f>IF(N438="","",RANK(N438,N437:N441))</f>
        <v/>
      </c>
      <c r="P438" s="157" t="str">
        <f t="shared" ref="P438:P441" si="255">IF(L438="","",IF(O438=1,"",L438))</f>
        <v/>
      </c>
      <c r="Q438" s="53" t="str">
        <f>IF(B437="","",AVERAGE(P437:P441))</f>
        <v/>
      </c>
      <c r="R438" s="53" t="str">
        <f>IF(P438="","",ABS(P438-Q438))</f>
        <v/>
      </c>
      <c r="S438" s="158" t="str">
        <f>IF(R438="","",RANK(R438,R437:R441))</f>
        <v/>
      </c>
      <c r="T438" s="159" t="str">
        <f t="shared" ref="T438:T441" si="256">IF(R438="","",IF(S438=1,"",L438))</f>
        <v/>
      </c>
      <c r="U438" s="54" t="str">
        <f>IF(B437="","",AVERAGE(T437:T441))</f>
        <v/>
      </c>
      <c r="V438" s="54" t="str">
        <f>IF(T438="","",ABS(T438-U438))</f>
        <v/>
      </c>
      <c r="W438" s="160" t="str">
        <f>IF(V438="","",RANK(V438,V437:V441))</f>
        <v/>
      </c>
      <c r="X438" s="161" t="str">
        <f t="shared" ref="X438:X441" si="257">IF(W438="","",IF(W438=1,"",T438))</f>
        <v/>
      </c>
      <c r="Y438" s="55" t="str">
        <f>IF(B437="","",AVERAGE(X437:X441))</f>
        <v/>
      </c>
      <c r="Z438" s="162" t="str">
        <f>IF(B437="","",IF(M437&lt;0.5,M438,"NV"))</f>
        <v/>
      </c>
      <c r="AA438" s="806"/>
      <c r="AB438" s="1506"/>
      <c r="AC438" s="806"/>
      <c r="AD438" s="806"/>
      <c r="AE438" s="847"/>
    </row>
    <row r="439" spans="1:31" x14ac:dyDescent="0.2">
      <c r="A439" s="868"/>
      <c r="B439" s="874"/>
      <c r="C439" s="862"/>
      <c r="D439" s="1415"/>
      <c r="E439" s="862"/>
      <c r="F439" s="862"/>
      <c r="G439" s="16" t="s">
        <v>8</v>
      </c>
      <c r="H439" s="98" t="str">
        <f>IF(I439&lt;&gt;"",H437,"")</f>
        <v/>
      </c>
      <c r="I439" s="210"/>
      <c r="J439" s="211"/>
      <c r="K439" s="231"/>
      <c r="L439" s="171" t="str">
        <f>IF(B437="","",IF(I437="TO","TO",IF(I439+J439+K439=0,"",(I439*60+J439+K439/100)+H439)))</f>
        <v/>
      </c>
      <c r="M439" s="52"/>
      <c r="N439" s="52" t="str">
        <f>IF(L439="","",ABS(L439-M438))</f>
        <v/>
      </c>
      <c r="O439" s="156" t="str">
        <f>IF(N439="","",RANK(N439,N437:N441))</f>
        <v/>
      </c>
      <c r="P439" s="157" t="str">
        <f t="shared" si="255"/>
        <v/>
      </c>
      <c r="Q439" s="53"/>
      <c r="R439" s="53" t="str">
        <f>IF(P439="","",ABS(P439-Q438))</f>
        <v/>
      </c>
      <c r="S439" s="158" t="str">
        <f>IF(R439="","",RANK(R439,R437:R441))</f>
        <v/>
      </c>
      <c r="T439" s="159" t="str">
        <f t="shared" si="256"/>
        <v/>
      </c>
      <c r="U439" s="54"/>
      <c r="V439" s="54" t="str">
        <f>IF(T439="","",ABS(T439-U438))</f>
        <v/>
      </c>
      <c r="W439" s="160" t="str">
        <f>IF(V439="","",RANK(V439,V437:V441))</f>
        <v/>
      </c>
      <c r="X439" s="161" t="str">
        <f t="shared" si="257"/>
        <v/>
      </c>
      <c r="Y439" s="55"/>
      <c r="Z439" s="162" t="str">
        <f>IF(B437="","",IF(M437&lt;0.5,M438,IF(Q437&lt;0.5,Q438,"NV")))</f>
        <v/>
      </c>
      <c r="AA439" s="806"/>
      <c r="AB439" s="1506"/>
      <c r="AC439" s="806"/>
      <c r="AD439" s="806"/>
      <c r="AE439" s="847"/>
    </row>
    <row r="440" spans="1:31" x14ac:dyDescent="0.2">
      <c r="A440" s="868"/>
      <c r="B440" s="874"/>
      <c r="C440" s="862"/>
      <c r="D440" s="1415"/>
      <c r="E440" s="862"/>
      <c r="F440" s="862"/>
      <c r="G440" s="16" t="s">
        <v>5</v>
      </c>
      <c r="H440" s="98" t="str">
        <f>IF(I440&lt;&gt;"",H437,"")</f>
        <v/>
      </c>
      <c r="I440" s="210"/>
      <c r="J440" s="211"/>
      <c r="K440" s="231"/>
      <c r="L440" s="171" t="str">
        <f>IF(B437="","",IF(I437="TO","TO",IF(I440+J440+K440=0,"",(I440*60+J440+K440/100)+H440)))</f>
        <v/>
      </c>
      <c r="M440" s="52"/>
      <c r="N440" s="52" t="str">
        <f>IF(L440="","",ABS(L440-M438))</f>
        <v/>
      </c>
      <c r="O440" s="156" t="str">
        <f>IF(N440="","",RANK(N440,N437:N441))</f>
        <v/>
      </c>
      <c r="P440" s="157" t="str">
        <f t="shared" si="255"/>
        <v/>
      </c>
      <c r="Q440" s="53"/>
      <c r="R440" s="53" t="str">
        <f>IF(P440="","",ABS(P440-Q438))</f>
        <v/>
      </c>
      <c r="S440" s="158" t="str">
        <f>IF(R440="","",RANK(R440,R437:R441))</f>
        <v/>
      </c>
      <c r="T440" s="159" t="str">
        <f t="shared" si="256"/>
        <v/>
      </c>
      <c r="U440" s="54"/>
      <c r="V440" s="54" t="str">
        <f>IF(T440="","",ABS(T440-U438))</f>
        <v/>
      </c>
      <c r="W440" s="160" t="str">
        <f>IF(V440="","",RANK(V440,V437:V441))</f>
        <v/>
      </c>
      <c r="X440" s="161" t="str">
        <f t="shared" si="257"/>
        <v/>
      </c>
      <c r="Y440" s="55"/>
      <c r="Z440" s="162" t="str">
        <f>IF(B437="","",IF(Q437=0,M438,IF(Q437&lt;0.5,Q438,IF(U437&lt;0.5,U438,"NV"))))</f>
        <v/>
      </c>
      <c r="AA440" s="806"/>
      <c r="AB440" s="1506"/>
      <c r="AC440" s="806"/>
      <c r="AD440" s="806"/>
      <c r="AE440" s="847"/>
    </row>
    <row r="441" spans="1:31" ht="16" thickBot="1" x14ac:dyDescent="0.25">
      <c r="A441" s="1539"/>
      <c r="B441" s="1541"/>
      <c r="C441" s="863"/>
      <c r="D441" s="1416"/>
      <c r="E441" s="863"/>
      <c r="F441" s="863"/>
      <c r="G441" s="46" t="s">
        <v>6</v>
      </c>
      <c r="H441" s="172" t="str">
        <f>IF(I441&lt;&gt;"",H437,"")</f>
        <v/>
      </c>
      <c r="I441" s="245"/>
      <c r="J441" s="246"/>
      <c r="K441" s="247"/>
      <c r="L441" s="194" t="str">
        <f>IF(B437="","",IF(I437="TO","TO",IF(I441+J441+K441=0,"",(I441*60+J441+K441/100)+H441)))</f>
        <v/>
      </c>
      <c r="M441" s="56"/>
      <c r="N441" s="56" t="str">
        <f>IF(L441="","",ABS(L441-M438))</f>
        <v/>
      </c>
      <c r="O441" s="164" t="str">
        <f>IF(N441="","",RANK(N441,N437:N441))</f>
        <v/>
      </c>
      <c r="P441" s="165" t="str">
        <f t="shared" si="255"/>
        <v/>
      </c>
      <c r="Q441" s="57"/>
      <c r="R441" s="57" t="str">
        <f>IF(P441="","",ABS(P441-Q438))</f>
        <v/>
      </c>
      <c r="S441" s="166" t="str">
        <f>IF(R441="","",RANK(R441,R437:R441))</f>
        <v/>
      </c>
      <c r="T441" s="167" t="str">
        <f t="shared" si="256"/>
        <v/>
      </c>
      <c r="U441" s="58"/>
      <c r="V441" s="58" t="str">
        <f>IF(T441="","",ABS(T441-U438))</f>
        <v/>
      </c>
      <c r="W441" s="168" t="str">
        <f>IF(V441="","",RANK(V441,V437:V441))</f>
        <v/>
      </c>
      <c r="X441" s="169" t="str">
        <f t="shared" si="257"/>
        <v/>
      </c>
      <c r="Y441" s="59"/>
      <c r="Z441" s="170" t="str">
        <f>IF(B437="","",IF(U437&lt;0.5,TRIMMEAN(L437:L441,0.4),IF(Y437&lt;0.5,Y438,"NV")))</f>
        <v/>
      </c>
      <c r="AA441" s="807"/>
      <c r="AB441" s="1507"/>
      <c r="AC441" s="807"/>
      <c r="AD441" s="807"/>
      <c r="AE441" s="847"/>
    </row>
    <row r="442" spans="1:31" x14ac:dyDescent="0.2">
      <c r="A442" s="1241" t="str">
        <f>IF('Names And Totals'!A95="","",'Names And Totals'!A95)</f>
        <v/>
      </c>
      <c r="B442" s="1537" t="str">
        <f>IF('Names And Totals'!B95="","",'Names And Totals'!B95)</f>
        <v/>
      </c>
      <c r="C442" s="883" t="str">
        <f>IF('Names And Totals'!B95="","",'Names And Totals'!E95)</f>
        <v/>
      </c>
      <c r="D442" s="1431" t="str">
        <f>IF(B442="","",IF(AB442="DQ","DQ",IF(AB442="TO","TO",IF(AB442="NV","NV",IF(AB442="","",RANK(AB442,$AB$12:$AB$507,0))))))</f>
        <v/>
      </c>
      <c r="E442" s="883" t="str">
        <f>IF(AC442="","",IF(AE442="DQ","DQ",IF(AC442="TO","TO",IF(Z442="","",RANK(AC442,$AC$12:$AC$507,0)))))</f>
        <v/>
      </c>
      <c r="F442" s="883" t="str">
        <f>IF(AD442="","",IF(AE442="DQ","DQ",IF(AD442="TO","TO",IF(Z442="","",RANK(AD442,$AD$12:$AD$507,0)))))</f>
        <v/>
      </c>
      <c r="G442" s="18" t="s">
        <v>7</v>
      </c>
      <c r="H442" s="249"/>
      <c r="I442" s="235"/>
      <c r="J442" s="241"/>
      <c r="K442" s="236"/>
      <c r="L442" s="150" t="str">
        <f>IF(B442="","",IF(I442="TO","TO",IF(I442+J442+K442=0,"",(I442*60+J442+K442/100)+H442)))</f>
        <v/>
      </c>
      <c r="M442" s="60" t="str">
        <f>IF(B442="","",MAX(L442:L446)-MIN(L442:L446))</f>
        <v/>
      </c>
      <c r="N442" s="60" t="str">
        <f>IF(L442="","",ABS(L442-M443))</f>
        <v/>
      </c>
      <c r="O442" s="151" t="str">
        <f>IF(N442="","",RANK(N442,N442:N446))</f>
        <v/>
      </c>
      <c r="P442" s="60" t="str">
        <f>IF(L442="","",IF(O442=1,"",L442))</f>
        <v/>
      </c>
      <c r="Q442" s="62" t="str">
        <f>IF(B442="","",MAX(P442:P446)-MIN(P442:P446))</f>
        <v/>
      </c>
      <c r="R442" s="62" t="str">
        <f>IF(P442="","",ABS(P442-Q443))</f>
        <v/>
      </c>
      <c r="S442" s="152" t="str">
        <f>IF(R442="","",RANK(R442,R442:R446))</f>
        <v/>
      </c>
      <c r="T442" s="62" t="str">
        <f>IF(R442="","",IF(S442=1,"",L442))</f>
        <v/>
      </c>
      <c r="U442" s="63" t="str">
        <f>IF(B442="","",MAX(T442:T446)-MIN(T442:T446))</f>
        <v/>
      </c>
      <c r="V442" s="63" t="str">
        <f>IF(T442="","",ABS(T442-U443))</f>
        <v/>
      </c>
      <c r="W442" s="153" t="str">
        <f>IF(V442="","",RANK(V442,V442:V446))</f>
        <v/>
      </c>
      <c r="X442" s="63" t="str">
        <f>IF(W442="","",IF(W442=1,"",T442))</f>
        <v/>
      </c>
      <c r="Y442" s="64" t="str">
        <f>IF(B442="","",MAX(X442:X446)-MIN(X442:X446))</f>
        <v/>
      </c>
      <c r="Z442" s="154" t="str">
        <f>IF(B442="","",L442)</f>
        <v/>
      </c>
      <c r="AA442" s="802" t="str">
        <f>IF(B442="","",IF(AE442="DQ","DQ",IF(L442="TO","TO",IF(L442="","",IF(L443="",Z442,IF(L444="",Z443,IF(L445="",Z444,IF(L446="",Z445,Z446))))))))</f>
        <v/>
      </c>
      <c r="AB442" s="1499" t="str">
        <f>IF(B442="","",IF(AE442="DQ","DQ",IF(AA442="TO","TO",IF(AA442="","",IF(AA442="NV","NV",IF((20-(AA442-$AB$3))&gt;0,(20-(AA442-$AB$3)),0))))))</f>
        <v/>
      </c>
      <c r="AC442" s="802" t="str">
        <f>IF(B442="","",IF(AB442="","",IF(C442="Female","",AB442)))</f>
        <v/>
      </c>
      <c r="AD442" s="802" t="str">
        <f>IF(B442="","",IF(AB442="","",IF(C442="Male","",AB442)))</f>
        <v/>
      </c>
      <c r="AE442" s="1018"/>
    </row>
    <row r="443" spans="1:31" x14ac:dyDescent="0.2">
      <c r="A443" s="871"/>
      <c r="B443" s="865"/>
      <c r="C443" s="884"/>
      <c r="D443" s="859"/>
      <c r="E443" s="884"/>
      <c r="F443" s="884"/>
      <c r="G443" s="13" t="s">
        <v>4</v>
      </c>
      <c r="H443" s="99" t="str">
        <f>IF(I443&lt;&gt;"",H442,"")</f>
        <v/>
      </c>
      <c r="I443" s="208"/>
      <c r="J443" s="209"/>
      <c r="K443" s="227"/>
      <c r="L443" s="155" t="str">
        <f>IF(B442="","",IF(I442="TO","TO",IF(I443+J443+K443=0,"",(I443*60+J443+K443/100)+H443)))</f>
        <v/>
      </c>
      <c r="M443" s="52" t="str">
        <f>IF(B442="","",AVERAGE(L442:L446))</f>
        <v/>
      </c>
      <c r="N443" s="52" t="str">
        <f>IF(L443="","",ABS(L443-M443))</f>
        <v/>
      </c>
      <c r="O443" s="156" t="str">
        <f>IF(N443="","",RANK(N443,N442:N446))</f>
        <v/>
      </c>
      <c r="P443" s="157" t="str">
        <f t="shared" ref="P443:P446" si="258">IF(L443="","",IF(O443=1,"",L443))</f>
        <v/>
      </c>
      <c r="Q443" s="53" t="str">
        <f>IF(B442="","",AVERAGE(P442:P446))</f>
        <v/>
      </c>
      <c r="R443" s="53" t="str">
        <f>IF(P443="","",ABS(P443-Q443))</f>
        <v/>
      </c>
      <c r="S443" s="158" t="str">
        <f>IF(R443="","",RANK(R443,R442:R446))</f>
        <v/>
      </c>
      <c r="T443" s="159" t="str">
        <f t="shared" ref="T443:T446" si="259">IF(R443="","",IF(S443=1,"",L443))</f>
        <v/>
      </c>
      <c r="U443" s="54" t="str">
        <f>IF(B442="","",AVERAGE(T442:T446))</f>
        <v/>
      </c>
      <c r="V443" s="54" t="str">
        <f>IF(T443="","",ABS(T443-U443))</f>
        <v/>
      </c>
      <c r="W443" s="160" t="str">
        <f>IF(V443="","",RANK(V443,V442:V446))</f>
        <v/>
      </c>
      <c r="X443" s="161" t="str">
        <f t="shared" ref="X443:X446" si="260">IF(W443="","",IF(W443=1,"",T443))</f>
        <v/>
      </c>
      <c r="Y443" s="55" t="str">
        <f>IF(B442="","",AVERAGE(X442:X446))</f>
        <v/>
      </c>
      <c r="Z443" s="162" t="str">
        <f>IF(B442="","",IF(M442&lt;0.5,M443,"NV"))</f>
        <v/>
      </c>
      <c r="AA443" s="803"/>
      <c r="AB443" s="1500"/>
      <c r="AC443" s="803"/>
      <c r="AD443" s="803"/>
      <c r="AE443" s="1019"/>
    </row>
    <row r="444" spans="1:31" x14ac:dyDescent="0.2">
      <c r="A444" s="871"/>
      <c r="B444" s="865"/>
      <c r="C444" s="884"/>
      <c r="D444" s="859"/>
      <c r="E444" s="884"/>
      <c r="F444" s="884"/>
      <c r="G444" s="13" t="s">
        <v>8</v>
      </c>
      <c r="H444" s="99" t="str">
        <f>IF(I444&lt;&gt;"",H442,"")</f>
        <v/>
      </c>
      <c r="I444" s="208"/>
      <c r="J444" s="209"/>
      <c r="K444" s="227"/>
      <c r="L444" s="155" t="str">
        <f>IF(B442="","",IF(I442="TO","TO",IF(I444+J444+K444=0,"",(I444*60+J444+K444/100)+H444)))</f>
        <v/>
      </c>
      <c r="M444" s="52"/>
      <c r="N444" s="52" t="str">
        <f>IF(L444="","",ABS(L444-M443))</f>
        <v/>
      </c>
      <c r="O444" s="156" t="str">
        <f>IF(N444="","",RANK(N444,N442:N446))</f>
        <v/>
      </c>
      <c r="P444" s="157" t="str">
        <f t="shared" si="258"/>
        <v/>
      </c>
      <c r="Q444" s="53"/>
      <c r="R444" s="53" t="str">
        <f>IF(P444="","",ABS(P444-Q443))</f>
        <v/>
      </c>
      <c r="S444" s="158" t="str">
        <f>IF(R444="","",RANK(R444,R442:R446))</f>
        <v/>
      </c>
      <c r="T444" s="159" t="str">
        <f t="shared" si="259"/>
        <v/>
      </c>
      <c r="U444" s="54"/>
      <c r="V444" s="54" t="str">
        <f>IF(T444="","",ABS(T444-U443))</f>
        <v/>
      </c>
      <c r="W444" s="160" t="str">
        <f>IF(V444="","",RANK(V444,V442:V446))</f>
        <v/>
      </c>
      <c r="X444" s="161" t="str">
        <f t="shared" si="260"/>
        <v/>
      </c>
      <c r="Y444" s="55"/>
      <c r="Z444" s="162" t="str">
        <f>IF(B442="","",IF(M442&lt;0.5,M443,IF(Q442&lt;0.5,Q443,"NV")))</f>
        <v/>
      </c>
      <c r="AA444" s="803"/>
      <c r="AB444" s="1500"/>
      <c r="AC444" s="803"/>
      <c r="AD444" s="803"/>
      <c r="AE444" s="1019"/>
    </row>
    <row r="445" spans="1:31" x14ac:dyDescent="0.2">
      <c r="A445" s="871"/>
      <c r="B445" s="865"/>
      <c r="C445" s="884"/>
      <c r="D445" s="859"/>
      <c r="E445" s="884"/>
      <c r="F445" s="884"/>
      <c r="G445" s="13" t="s">
        <v>5</v>
      </c>
      <c r="H445" s="99" t="str">
        <f>IF(I445&lt;&gt;"",H442,"")</f>
        <v/>
      </c>
      <c r="I445" s="208"/>
      <c r="J445" s="209"/>
      <c r="K445" s="227"/>
      <c r="L445" s="155" t="str">
        <f>IF(B442="","",IF(I442="TO","TO",IF(I445+J445+K445=0,"",(I445*60+J445+K445/100)+H445)))</f>
        <v/>
      </c>
      <c r="M445" s="52"/>
      <c r="N445" s="52" t="str">
        <f>IF(L445="","",ABS(L445-M443))</f>
        <v/>
      </c>
      <c r="O445" s="156" t="str">
        <f>IF(N445="","",RANK(N445,N442:N446))</f>
        <v/>
      </c>
      <c r="P445" s="157" t="str">
        <f t="shared" si="258"/>
        <v/>
      </c>
      <c r="Q445" s="53"/>
      <c r="R445" s="53" t="str">
        <f>IF(P445="","",ABS(P445-Q443))</f>
        <v/>
      </c>
      <c r="S445" s="158" t="str">
        <f>IF(R445="","",RANK(R445,R442:R446))</f>
        <v/>
      </c>
      <c r="T445" s="159" t="str">
        <f t="shared" si="259"/>
        <v/>
      </c>
      <c r="U445" s="54"/>
      <c r="V445" s="54" t="str">
        <f>IF(T445="","",ABS(T445-U443))</f>
        <v/>
      </c>
      <c r="W445" s="160" t="str">
        <f>IF(V445="","",RANK(V445,V442:V446))</f>
        <v/>
      </c>
      <c r="X445" s="161" t="str">
        <f t="shared" si="260"/>
        <v/>
      </c>
      <c r="Y445" s="55"/>
      <c r="Z445" s="162" t="str">
        <f>IF(B442="","",IF(Q442=0,M443,IF(Q442&lt;0.5,Q443,IF(U442&lt;0.5,U443,"NV"))))</f>
        <v/>
      </c>
      <c r="AA445" s="803"/>
      <c r="AB445" s="1500"/>
      <c r="AC445" s="803"/>
      <c r="AD445" s="803"/>
      <c r="AE445" s="1019"/>
    </row>
    <row r="446" spans="1:31" ht="16" thickBot="1" x14ac:dyDescent="0.25">
      <c r="A446" s="879"/>
      <c r="B446" s="901"/>
      <c r="C446" s="885"/>
      <c r="D446" s="1419"/>
      <c r="E446" s="885"/>
      <c r="F446" s="885"/>
      <c r="G446" s="19" t="s">
        <v>6</v>
      </c>
      <c r="H446" s="100" t="str">
        <f>IF(I446&lt;&gt;"",H442,"")</f>
        <v/>
      </c>
      <c r="I446" s="212"/>
      <c r="J446" s="213"/>
      <c r="K446" s="242"/>
      <c r="L446" s="163" t="str">
        <f>IF(B442="","",IF(I442="TO","TO",IF(I446+J446+K446=0,"",(I446*60+J446+K446/100)+H446)))</f>
        <v/>
      </c>
      <c r="M446" s="56"/>
      <c r="N446" s="56" t="str">
        <f>IF(L446="","",ABS(L446-M443))</f>
        <v/>
      </c>
      <c r="O446" s="164" t="str">
        <f>IF(N446="","",RANK(N446,N442:N446))</f>
        <v/>
      </c>
      <c r="P446" s="165" t="str">
        <f t="shared" si="258"/>
        <v/>
      </c>
      <c r="Q446" s="57"/>
      <c r="R446" s="57" t="str">
        <f>IF(P446="","",ABS(P446-Q443))</f>
        <v/>
      </c>
      <c r="S446" s="166" t="str">
        <f>IF(R446="","",RANK(R446,R442:R446))</f>
        <v/>
      </c>
      <c r="T446" s="167" t="str">
        <f t="shared" si="259"/>
        <v/>
      </c>
      <c r="U446" s="58"/>
      <c r="V446" s="58" t="str">
        <f>IF(T446="","",ABS(T446-U443))</f>
        <v/>
      </c>
      <c r="W446" s="168" t="str">
        <f>IF(V446="","",RANK(V446,V442:V446))</f>
        <v/>
      </c>
      <c r="X446" s="169" t="str">
        <f t="shared" si="260"/>
        <v/>
      </c>
      <c r="Y446" s="59"/>
      <c r="Z446" s="170" t="str">
        <f>IF(B442="","",IF(U442&lt;0.5,TRIMMEAN(L442:L446,0.4),IF(Y442&lt;0.5,Y443,"NV")))</f>
        <v/>
      </c>
      <c r="AA446" s="804"/>
      <c r="AB446" s="1501"/>
      <c r="AC446" s="804"/>
      <c r="AD446" s="804"/>
      <c r="AE446" s="1020"/>
    </row>
    <row r="447" spans="1:31" x14ac:dyDescent="0.2">
      <c r="A447" s="1538" t="str">
        <f>IF('Names And Totals'!A96="","",'Names And Totals'!A96)</f>
        <v/>
      </c>
      <c r="B447" s="1540" t="str">
        <f>IF('Names And Totals'!B96="","",'Names And Totals'!B96)</f>
        <v/>
      </c>
      <c r="C447" s="861" t="str">
        <f>IF('Names And Totals'!B96="","",'Names And Totals'!E96)</f>
        <v/>
      </c>
      <c r="D447" s="1414" t="str">
        <f>IF(B447="","",IF(AB447="DQ","DQ",IF(AB447="TO","TO",IF(AB447="NV","NV",IF(AB447="","",RANK(AB447,$AB$12:$AB$507,0))))))</f>
        <v/>
      </c>
      <c r="E447" s="861" t="str">
        <f>IF(AC447="","",IF(AE447="DQ","DQ",IF(AC447="TO","TO",IF(Z447="","",RANK(AC447,$AC$12:$AC$507,0)))))</f>
        <v/>
      </c>
      <c r="F447" s="861" t="str">
        <f>IF(AD447="","",IF(AE447="DQ","DQ",IF(AD447="TO","TO",IF(Z447="","",RANK(AD447,$AD$12:$AD$507,0)))))</f>
        <v/>
      </c>
      <c r="G447" s="15" t="s">
        <v>7</v>
      </c>
      <c r="H447" s="295"/>
      <c r="I447" s="228"/>
      <c r="J447" s="229"/>
      <c r="K447" s="230"/>
      <c r="L447" s="193" t="str">
        <f>IF(B447="","",IF(I447="TO","TO",IF(I447+J447+K447=0,"",(I447*60+J447+K447/100)+H447)))</f>
        <v/>
      </c>
      <c r="M447" s="60" t="str">
        <f>IF(B447="","",MAX(L447:L451)-MIN(L447:L451))</f>
        <v/>
      </c>
      <c r="N447" s="60" t="str">
        <f>IF(L447="","",ABS(L447-M448))</f>
        <v/>
      </c>
      <c r="O447" s="151" t="str">
        <f>IF(N447="","",RANK(N447,N447:N451))</f>
        <v/>
      </c>
      <c r="P447" s="60" t="str">
        <f>IF(L447="","",IF(O447=1,"",L447))</f>
        <v/>
      </c>
      <c r="Q447" s="62" t="str">
        <f>IF(B447="","",MAX(P447:P451)-MIN(P447:P451))</f>
        <v/>
      </c>
      <c r="R447" s="62" t="str">
        <f>IF(P447="","",ABS(P447-Q448))</f>
        <v/>
      </c>
      <c r="S447" s="152" t="str">
        <f>IF(R447="","",RANK(R447,R447:R451))</f>
        <v/>
      </c>
      <c r="T447" s="62" t="str">
        <f>IF(R447="","",IF(S447=1,"",L447))</f>
        <v/>
      </c>
      <c r="U447" s="63" t="str">
        <f>IF(B447="","",MAX(T447:T451)-MIN(T447:T451))</f>
        <v/>
      </c>
      <c r="V447" s="63" t="str">
        <f>IF(T447="","",ABS(T447-U448))</f>
        <v/>
      </c>
      <c r="W447" s="153" t="str">
        <f>IF(V447="","",RANK(V447,V447:V451))</f>
        <v/>
      </c>
      <c r="X447" s="63" t="str">
        <f>IF(W447="","",IF(W447=1,"",T447))</f>
        <v/>
      </c>
      <c r="Y447" s="64" t="str">
        <f>IF(B447="","",MAX(X447:X451)-MIN(X447:X451))</f>
        <v/>
      </c>
      <c r="Z447" s="154" t="str">
        <f>IF(B447="","",L447)</f>
        <v/>
      </c>
      <c r="AA447" s="805" t="str">
        <f>IF(B447="","",IF(AE447="DQ","DQ",IF(L447="TO","TO",IF(L447="","",IF(L448="",Z447,IF(L449="",Z448,IF(L450="",Z449,IF(L451="",Z450,Z451))))))))</f>
        <v/>
      </c>
      <c r="AB447" s="1505" t="str">
        <f>IF(B447="","",IF(AE447="DQ","DQ",IF(AA447="TO","TO",IF(AA447="","",IF(AA447="NV","NV",IF((20-(AA447-$AB$3))&gt;0,(20-(AA447-$AB$3)),0))))))</f>
        <v/>
      </c>
      <c r="AC447" s="805" t="str">
        <f>IF(B447="","",IF(AB447="","",IF(C447="Female","",AB447)))</f>
        <v/>
      </c>
      <c r="AD447" s="805" t="str">
        <f>IF(B447="","",IF(AB447="","",IF(C447="Male","",AB447)))</f>
        <v/>
      </c>
      <c r="AE447" s="847"/>
    </row>
    <row r="448" spans="1:31" x14ac:dyDescent="0.2">
      <c r="A448" s="868"/>
      <c r="B448" s="874"/>
      <c r="C448" s="862"/>
      <c r="D448" s="1415"/>
      <c r="E448" s="862"/>
      <c r="F448" s="862"/>
      <c r="G448" s="16" t="s">
        <v>4</v>
      </c>
      <c r="H448" s="98" t="str">
        <f>IF(I448&lt;&gt;"",$H$27,"")</f>
        <v/>
      </c>
      <c r="I448" s="210"/>
      <c r="J448" s="211"/>
      <c r="K448" s="231"/>
      <c r="L448" s="171" t="str">
        <f>IF(B447="","",IF(I447="TO","TO",IF(I448+J448+K448=0,"",(I448*60+J448+K448/100)+H448)))</f>
        <v/>
      </c>
      <c r="M448" s="52" t="str">
        <f>IF(B447="","",AVERAGE(L447:L451))</f>
        <v/>
      </c>
      <c r="N448" s="52" t="str">
        <f>IF(L448="","",ABS(L448-M448))</f>
        <v/>
      </c>
      <c r="O448" s="156" t="str">
        <f>IF(N448="","",RANK(N448,N447:N451))</f>
        <v/>
      </c>
      <c r="P448" s="157" t="str">
        <f t="shared" ref="P448:P451" si="261">IF(L448="","",IF(O448=1,"",L448))</f>
        <v/>
      </c>
      <c r="Q448" s="53" t="str">
        <f>IF(B447="","",AVERAGE(P447:P451))</f>
        <v/>
      </c>
      <c r="R448" s="53" t="str">
        <f>IF(P448="","",ABS(P448-Q448))</f>
        <v/>
      </c>
      <c r="S448" s="158" t="str">
        <f>IF(R448="","",RANK(R448,R447:R451))</f>
        <v/>
      </c>
      <c r="T448" s="159" t="str">
        <f t="shared" ref="T448:T451" si="262">IF(R448="","",IF(S448=1,"",L448))</f>
        <v/>
      </c>
      <c r="U448" s="54" t="str">
        <f>IF(B447="","",AVERAGE(T447:T451))</f>
        <v/>
      </c>
      <c r="V448" s="54" t="str">
        <f>IF(T448="","",ABS(T448-U448))</f>
        <v/>
      </c>
      <c r="W448" s="160" t="str">
        <f>IF(V448="","",RANK(V448,V447:V451))</f>
        <v/>
      </c>
      <c r="X448" s="161" t="str">
        <f t="shared" ref="X448:X451" si="263">IF(W448="","",IF(W448=1,"",T448))</f>
        <v/>
      </c>
      <c r="Y448" s="55" t="str">
        <f>IF(B447="","",AVERAGE(X447:X451))</f>
        <v/>
      </c>
      <c r="Z448" s="162" t="str">
        <f>IF(B447="","",IF(M447&lt;0.5,M448,"NV"))</f>
        <v/>
      </c>
      <c r="AA448" s="806"/>
      <c r="AB448" s="1506"/>
      <c r="AC448" s="806"/>
      <c r="AD448" s="806"/>
      <c r="AE448" s="847"/>
    </row>
    <row r="449" spans="1:31" x14ac:dyDescent="0.2">
      <c r="A449" s="868"/>
      <c r="B449" s="874"/>
      <c r="C449" s="862"/>
      <c r="D449" s="1415"/>
      <c r="E449" s="862"/>
      <c r="F449" s="862"/>
      <c r="G449" s="16" t="s">
        <v>8</v>
      </c>
      <c r="H449" s="98" t="str">
        <f>IF(I449&lt;&gt;"",$H$27,"")</f>
        <v/>
      </c>
      <c r="I449" s="210"/>
      <c r="J449" s="211"/>
      <c r="K449" s="231"/>
      <c r="L449" s="171" t="str">
        <f>IF(B447="","",IF(I447="TO","TO",IF(I449+J449+K449=0,"",(I449*60+J449+K449/100)+H449)))</f>
        <v/>
      </c>
      <c r="M449" s="52"/>
      <c r="N449" s="52" t="str">
        <f>IF(L449="","",ABS(L449-M448))</f>
        <v/>
      </c>
      <c r="O449" s="156" t="str">
        <f>IF(N449="","",RANK(N449,N447:N451))</f>
        <v/>
      </c>
      <c r="P449" s="157" t="str">
        <f t="shared" si="261"/>
        <v/>
      </c>
      <c r="Q449" s="53"/>
      <c r="R449" s="53" t="str">
        <f>IF(P449="","",ABS(P449-Q448))</f>
        <v/>
      </c>
      <c r="S449" s="158" t="str">
        <f>IF(R449="","",RANK(R449,R447:R451))</f>
        <v/>
      </c>
      <c r="T449" s="159" t="str">
        <f t="shared" si="262"/>
        <v/>
      </c>
      <c r="U449" s="54"/>
      <c r="V449" s="54" t="str">
        <f>IF(T449="","",ABS(T449-U448))</f>
        <v/>
      </c>
      <c r="W449" s="160" t="str">
        <f>IF(V449="","",RANK(V449,V447:V451))</f>
        <v/>
      </c>
      <c r="X449" s="161" t="str">
        <f t="shared" si="263"/>
        <v/>
      </c>
      <c r="Y449" s="55"/>
      <c r="Z449" s="162" t="str">
        <f>IF(B447="","",IF(M447&lt;0.5,M448,IF(Q447&lt;0.5,Q448,"NV")))</f>
        <v/>
      </c>
      <c r="AA449" s="806"/>
      <c r="AB449" s="1506"/>
      <c r="AC449" s="806"/>
      <c r="AD449" s="806"/>
      <c r="AE449" s="847"/>
    </row>
    <row r="450" spans="1:31" x14ac:dyDescent="0.2">
      <c r="A450" s="868"/>
      <c r="B450" s="874"/>
      <c r="C450" s="862"/>
      <c r="D450" s="1415"/>
      <c r="E450" s="862"/>
      <c r="F450" s="862"/>
      <c r="G450" s="16" t="s">
        <v>5</v>
      </c>
      <c r="H450" s="98" t="str">
        <f>IF(I450&lt;&gt;"",$H$27,"")</f>
        <v/>
      </c>
      <c r="I450" s="210"/>
      <c r="J450" s="211"/>
      <c r="K450" s="231"/>
      <c r="L450" s="171" t="str">
        <f>IF(B447="","",IF(I447="TO","TO",IF(I450+J450+K450=0,"",(I450*60+J450+K450/100)+H450)))</f>
        <v/>
      </c>
      <c r="M450" s="52"/>
      <c r="N450" s="52" t="str">
        <f>IF(L450="","",ABS(L450-M448))</f>
        <v/>
      </c>
      <c r="O450" s="156" t="str">
        <f>IF(N450="","",RANK(N450,N447:N451))</f>
        <v/>
      </c>
      <c r="P450" s="157" t="str">
        <f t="shared" si="261"/>
        <v/>
      </c>
      <c r="Q450" s="53"/>
      <c r="R450" s="53" t="str">
        <f>IF(P450="","",ABS(P450-Q448))</f>
        <v/>
      </c>
      <c r="S450" s="158" t="str">
        <f>IF(R450="","",RANK(R450,R447:R451))</f>
        <v/>
      </c>
      <c r="T450" s="159" t="str">
        <f t="shared" si="262"/>
        <v/>
      </c>
      <c r="U450" s="54"/>
      <c r="V450" s="54" t="str">
        <f>IF(T450="","",ABS(T450-U448))</f>
        <v/>
      </c>
      <c r="W450" s="160" t="str">
        <f>IF(V450="","",RANK(V450,V447:V451))</f>
        <v/>
      </c>
      <c r="X450" s="161" t="str">
        <f t="shared" si="263"/>
        <v/>
      </c>
      <c r="Y450" s="55"/>
      <c r="Z450" s="162" t="str">
        <f>IF(B447="","",IF(Q447=0,M448,IF(Q447&lt;0.5,Q448,IF(U447&lt;0.5,U448,"NV"))))</f>
        <v/>
      </c>
      <c r="AA450" s="806"/>
      <c r="AB450" s="1506"/>
      <c r="AC450" s="806"/>
      <c r="AD450" s="806"/>
      <c r="AE450" s="847"/>
    </row>
    <row r="451" spans="1:31" ht="16" thickBot="1" x14ac:dyDescent="0.25">
      <c r="A451" s="1539"/>
      <c r="B451" s="1541"/>
      <c r="C451" s="863"/>
      <c r="D451" s="1416"/>
      <c r="E451" s="863"/>
      <c r="F451" s="863"/>
      <c r="G451" s="17" t="s">
        <v>6</v>
      </c>
      <c r="H451" s="265" t="str">
        <f>IF(I451&lt;&gt;"",$H$27,"")</f>
        <v/>
      </c>
      <c r="I451" s="251"/>
      <c r="J451" s="239"/>
      <c r="K451" s="250"/>
      <c r="L451" s="194" t="str">
        <f>IF(B447="","",IF(I447="TO","TO",IF(I451+J451+K451=0,"",(I451*60+J451+K451/100)+H451)))</f>
        <v/>
      </c>
      <c r="M451" s="56"/>
      <c r="N451" s="56" t="str">
        <f>IF(L451="","",ABS(L451-M448))</f>
        <v/>
      </c>
      <c r="O451" s="164" t="str">
        <f>IF(N451="","",RANK(N451,N447:N451))</f>
        <v/>
      </c>
      <c r="P451" s="165" t="str">
        <f t="shared" si="261"/>
        <v/>
      </c>
      <c r="Q451" s="57"/>
      <c r="R451" s="57" t="str">
        <f>IF(P451="","",ABS(P451-Q448))</f>
        <v/>
      </c>
      <c r="S451" s="166" t="str">
        <f>IF(R451="","",RANK(R451,R447:R451))</f>
        <v/>
      </c>
      <c r="T451" s="167" t="str">
        <f t="shared" si="262"/>
        <v/>
      </c>
      <c r="U451" s="58"/>
      <c r="V451" s="58" t="str">
        <f>IF(T451="","",ABS(T451-U448))</f>
        <v/>
      </c>
      <c r="W451" s="168" t="str">
        <f>IF(V451="","",RANK(V451,V447:V451))</f>
        <v/>
      </c>
      <c r="X451" s="169" t="str">
        <f t="shared" si="263"/>
        <v/>
      </c>
      <c r="Y451" s="59"/>
      <c r="Z451" s="170" t="str">
        <f>IF(B447="","",IF(U447&lt;0.5,TRIMMEAN(L447:L451,0.4),IF(Y447&lt;0.5,Y448,"NV")))</f>
        <v/>
      </c>
      <c r="AA451" s="807"/>
      <c r="AB451" s="1507"/>
      <c r="AC451" s="807"/>
      <c r="AD451" s="807"/>
      <c r="AE451" s="847"/>
    </row>
    <row r="452" spans="1:31" x14ac:dyDescent="0.2">
      <c r="A452" s="1241" t="str">
        <f>IF('Names And Totals'!A97="","",'Names And Totals'!A97)</f>
        <v/>
      </c>
      <c r="B452" s="1537" t="str">
        <f>IF('Names And Totals'!B97="","",'Names And Totals'!B97)</f>
        <v/>
      </c>
      <c r="C452" s="883" t="str">
        <f>IF('Names And Totals'!B97="","",'Names And Totals'!E97)</f>
        <v/>
      </c>
      <c r="D452" s="858" t="str">
        <f>IF(B452="","",IF(AB452="DQ","DQ",IF(AB452="TO","TO",IF(AB452="NV","NV",IF(AB452="","",RANK(AB452,$AB$12:$AB$507,0))))))</f>
        <v/>
      </c>
      <c r="E452" s="883" t="str">
        <f>IF(AC452="","",IF(AE452="DQ","DQ",IF(AC452="TO","TO",IF(Z452="","",RANK(AC452,$AC$12:$AC$507,0)))))</f>
        <v/>
      </c>
      <c r="F452" s="884" t="str">
        <f>IF(AD452="","",IF(AE452="DQ","DQ",IF(AD452="TO","TO",IF(Z452="","",RANK(AD452,$AD$12:$AD$507,0)))))</f>
        <v/>
      </c>
      <c r="G452" s="375" t="s">
        <v>7</v>
      </c>
      <c r="H452" s="380"/>
      <c r="I452" s="232"/>
      <c r="J452" s="233"/>
      <c r="K452" s="234"/>
      <c r="L452" s="268" t="str">
        <f>IF(B452="","",IF(I452="TO","TO",IF(I452+J452+K452=0,"",(I452*60+J452+K452/100)+H452)))</f>
        <v/>
      </c>
      <c r="M452" s="157" t="str">
        <f>IF(B452="","",MAX(L452:L456)-MIN(L452:L456))</f>
        <v/>
      </c>
      <c r="N452" s="157" t="str">
        <f>IF(L452="","",ABS(L452-M453))</f>
        <v/>
      </c>
      <c r="O452" s="275" t="str">
        <f>IF(N452="","",RANK(N452,N452:N456))</f>
        <v/>
      </c>
      <c r="P452" s="157" t="str">
        <f>IF(L452="","",IF(O452=1,"",L452))</f>
        <v/>
      </c>
      <c r="Q452" s="159" t="str">
        <f>IF(B452="","",MAX(P452:P456)-MIN(P452:P456))</f>
        <v/>
      </c>
      <c r="R452" s="159" t="str">
        <f>IF(P452="","",ABS(P452-Q453))</f>
        <v/>
      </c>
      <c r="S452" s="276" t="str">
        <f>IF(R452="","",RANK(R452,R452:R456))</f>
        <v/>
      </c>
      <c r="T452" s="159" t="str">
        <f>IF(R452="","",IF(S452=1,"",L452))</f>
        <v/>
      </c>
      <c r="U452" s="161" t="str">
        <f>IF(B452="","",MAX(T452:T456)-MIN(T452:T456))</f>
        <v/>
      </c>
      <c r="V452" s="161" t="str">
        <f>IF(T452="","",ABS(T452-U453))</f>
        <v/>
      </c>
      <c r="W452" s="277" t="str">
        <f>IF(V452="","",RANK(V452,V452:V456))</f>
        <v/>
      </c>
      <c r="X452" s="161" t="str">
        <f>IF(W452="","",IF(W452=1,"",T452))</f>
        <v/>
      </c>
      <c r="Y452" s="278" t="str">
        <f>IF(B452="","",MAX(X452:X456)-MIN(X452:X456))</f>
        <v/>
      </c>
      <c r="Z452" s="381" t="str">
        <f>IF(B452="","",L452)</f>
        <v/>
      </c>
      <c r="AA452" s="803" t="str">
        <f>IF(B452="","",IF(AE452="DQ","DQ",IF(L452="TO","TO",IF(L452="","",IF(L453="",Z452,IF(L454="",Z453,IF(L455="",Z454,IF(L456="",Z455,Z456))))))))</f>
        <v/>
      </c>
      <c r="AB452" s="1536" t="str">
        <f>IF(B452="","",IF(AE452="DQ","DQ",IF(AA452="TO","TO",IF(AA452="","",IF(AA452="NV","NV",IF((20-(AA452-$AB$3))&gt;0,(20-(AA452-$AB$3)),0))))))</f>
        <v/>
      </c>
      <c r="AC452" s="802" t="str">
        <f>IF(B452="","",IF(AB452="","",IF(C452="Female","",AB452)))</f>
        <v/>
      </c>
      <c r="AD452" s="802" t="str">
        <f>IF(B452="","",IF(AB452="","",IF(C452="Male","",AB452)))</f>
        <v/>
      </c>
      <c r="AE452" s="1018"/>
    </row>
    <row r="453" spans="1:31" x14ac:dyDescent="0.2">
      <c r="A453" s="871"/>
      <c r="B453" s="865"/>
      <c r="C453" s="884"/>
      <c r="D453" s="859"/>
      <c r="E453" s="884"/>
      <c r="F453" s="884"/>
      <c r="G453" s="13" t="s">
        <v>4</v>
      </c>
      <c r="H453" s="99" t="str">
        <f>IF(I453&lt;&gt;"",H452,"")</f>
        <v/>
      </c>
      <c r="I453" s="208"/>
      <c r="J453" s="209"/>
      <c r="K453" s="227"/>
      <c r="L453" s="155" t="str">
        <f>IF(B452="","",IF(I452="TO","TO",IF(I453+J453+K453=0,"",(I453*60+J453+K453/100)+H453)))</f>
        <v/>
      </c>
      <c r="M453" s="52" t="str">
        <f>IF(B452="","",AVERAGE(L452:L456))</f>
        <v/>
      </c>
      <c r="N453" s="52" t="str">
        <f>IF(L453="","",ABS(L453-M453))</f>
        <v/>
      </c>
      <c r="O453" s="156" t="str">
        <f>IF(N453="","",RANK(N453,N452:N456))</f>
        <v/>
      </c>
      <c r="P453" s="157" t="str">
        <f t="shared" ref="P453:P456" si="264">IF(L453="","",IF(O453=1,"",L453))</f>
        <v/>
      </c>
      <c r="Q453" s="53" t="str">
        <f>IF(B452="","",AVERAGE(P452:P456))</f>
        <v/>
      </c>
      <c r="R453" s="53" t="str">
        <f>IF(P453="","",ABS(P453-Q453))</f>
        <v/>
      </c>
      <c r="S453" s="158" t="str">
        <f>IF(R453="","",RANK(R453,R452:R456))</f>
        <v/>
      </c>
      <c r="T453" s="159" t="str">
        <f t="shared" ref="T453:T456" si="265">IF(R453="","",IF(S453=1,"",L453))</f>
        <v/>
      </c>
      <c r="U453" s="54" t="str">
        <f>IF(B452="","",AVERAGE(T452:T456))</f>
        <v/>
      </c>
      <c r="V453" s="54" t="str">
        <f>IF(T453="","",ABS(T453-U453))</f>
        <v/>
      </c>
      <c r="W453" s="160" t="str">
        <f>IF(V453="","",RANK(V453,V452:V456))</f>
        <v/>
      </c>
      <c r="X453" s="161" t="str">
        <f t="shared" ref="X453:X456" si="266">IF(W453="","",IF(W453=1,"",T453))</f>
        <v/>
      </c>
      <c r="Y453" s="55" t="str">
        <f>IF(B452="","",AVERAGE(X452:X456))</f>
        <v/>
      </c>
      <c r="Z453" s="162" t="str">
        <f>IF(B452="","",IF(M452&lt;0.5,M453,"NV"))</f>
        <v/>
      </c>
      <c r="AA453" s="803"/>
      <c r="AB453" s="1500"/>
      <c r="AC453" s="803"/>
      <c r="AD453" s="803"/>
      <c r="AE453" s="1019"/>
    </row>
    <row r="454" spans="1:31" x14ac:dyDescent="0.2">
      <c r="A454" s="871"/>
      <c r="B454" s="865"/>
      <c r="C454" s="884"/>
      <c r="D454" s="859"/>
      <c r="E454" s="884"/>
      <c r="F454" s="884"/>
      <c r="G454" s="13" t="s">
        <v>8</v>
      </c>
      <c r="H454" s="99" t="str">
        <f>IF(I454&lt;&gt;"",H452,"")</f>
        <v/>
      </c>
      <c r="I454" s="208"/>
      <c r="J454" s="209"/>
      <c r="K454" s="227"/>
      <c r="L454" s="155" t="str">
        <f>IF(B452="","",IF(I452="TO","TO",IF(I454+J454+K454=0,"",(I454*60+J454+K454/100)+H454)))</f>
        <v/>
      </c>
      <c r="M454" s="52"/>
      <c r="N454" s="52" t="str">
        <f>IF(L454="","",ABS(L454-M453))</f>
        <v/>
      </c>
      <c r="O454" s="156" t="str">
        <f>IF(N454="","",RANK(N454,N452:N456))</f>
        <v/>
      </c>
      <c r="P454" s="157" t="str">
        <f t="shared" si="264"/>
        <v/>
      </c>
      <c r="Q454" s="53"/>
      <c r="R454" s="53" t="str">
        <f>IF(P454="","",ABS(P454-Q453))</f>
        <v/>
      </c>
      <c r="S454" s="158" t="str">
        <f>IF(R454="","",RANK(R454,R452:R456))</f>
        <v/>
      </c>
      <c r="T454" s="159" t="str">
        <f t="shared" si="265"/>
        <v/>
      </c>
      <c r="U454" s="54"/>
      <c r="V454" s="54" t="str">
        <f>IF(T454="","",ABS(T454-U453))</f>
        <v/>
      </c>
      <c r="W454" s="160" t="str">
        <f>IF(V454="","",RANK(V454,V452:V456))</f>
        <v/>
      </c>
      <c r="X454" s="161" t="str">
        <f t="shared" si="266"/>
        <v/>
      </c>
      <c r="Y454" s="55"/>
      <c r="Z454" s="162" t="str">
        <f>IF(B452="","",IF(M452&lt;0.5,M453,IF(Q452&lt;0.5,Q453,"NV")))</f>
        <v/>
      </c>
      <c r="AA454" s="803"/>
      <c r="AB454" s="1500"/>
      <c r="AC454" s="803"/>
      <c r="AD454" s="803"/>
      <c r="AE454" s="1019"/>
    </row>
    <row r="455" spans="1:31" x14ac:dyDescent="0.2">
      <c r="A455" s="871"/>
      <c r="B455" s="865"/>
      <c r="C455" s="884"/>
      <c r="D455" s="859"/>
      <c r="E455" s="884"/>
      <c r="F455" s="884"/>
      <c r="G455" s="13" t="s">
        <v>5</v>
      </c>
      <c r="H455" s="99" t="str">
        <f>IF(I455&lt;&gt;"",H452,"")</f>
        <v/>
      </c>
      <c r="I455" s="208"/>
      <c r="J455" s="209"/>
      <c r="K455" s="227"/>
      <c r="L455" s="155" t="str">
        <f>IF(B452="","",IF(I452="TO","TO",IF(I455+J455+K455=0,"",(I455*60+J455+K455/100)+H455)))</f>
        <v/>
      </c>
      <c r="M455" s="52"/>
      <c r="N455" s="52" t="str">
        <f>IF(L455="","",ABS(L455-M453))</f>
        <v/>
      </c>
      <c r="O455" s="156" t="str">
        <f>IF(N455="","",RANK(N455,N452:N456))</f>
        <v/>
      </c>
      <c r="P455" s="157" t="str">
        <f t="shared" si="264"/>
        <v/>
      </c>
      <c r="Q455" s="53"/>
      <c r="R455" s="53" t="str">
        <f>IF(P455="","",ABS(P455-Q453))</f>
        <v/>
      </c>
      <c r="S455" s="158" t="str">
        <f>IF(R455="","",RANK(R455,R452:R456))</f>
        <v/>
      </c>
      <c r="T455" s="159" t="str">
        <f t="shared" si="265"/>
        <v/>
      </c>
      <c r="U455" s="54"/>
      <c r="V455" s="54" t="str">
        <f>IF(T455="","",ABS(T455-U453))</f>
        <v/>
      </c>
      <c r="W455" s="160" t="str">
        <f>IF(V455="","",RANK(V455,V452:V456))</f>
        <v/>
      </c>
      <c r="X455" s="161" t="str">
        <f t="shared" si="266"/>
        <v/>
      </c>
      <c r="Y455" s="55"/>
      <c r="Z455" s="162" t="str">
        <f>IF(B452="","",IF(Q452=0,M453,IF(Q452&lt;0.5,Q453,IF(U452&lt;0.5,U453,"NV"))))</f>
        <v/>
      </c>
      <c r="AA455" s="803"/>
      <c r="AB455" s="1500"/>
      <c r="AC455" s="803"/>
      <c r="AD455" s="803"/>
      <c r="AE455" s="1019"/>
    </row>
    <row r="456" spans="1:31" ht="16" thickBot="1" x14ac:dyDescent="0.25">
      <c r="A456" s="879"/>
      <c r="B456" s="901"/>
      <c r="C456" s="885"/>
      <c r="D456" s="1419"/>
      <c r="E456" s="885"/>
      <c r="F456" s="885"/>
      <c r="G456" s="19" t="s">
        <v>6</v>
      </c>
      <c r="H456" s="100" t="str">
        <f>IF(I456&lt;&gt;"",H452,"")</f>
        <v/>
      </c>
      <c r="I456" s="212"/>
      <c r="J456" s="213"/>
      <c r="K456" s="242"/>
      <c r="L456" s="163" t="str">
        <f>IF(B452="","",IF(I452="TO","TO",IF(I456+J456+K456=0,"",(I456*60+J456+K456/100)+H456)))</f>
        <v/>
      </c>
      <c r="M456" s="56"/>
      <c r="N456" s="56" t="str">
        <f>IF(L456="","",ABS(L456-M453))</f>
        <v/>
      </c>
      <c r="O456" s="164" t="str">
        <f>IF(N456="","",RANK(N456,N452:N456))</f>
        <v/>
      </c>
      <c r="P456" s="165" t="str">
        <f t="shared" si="264"/>
        <v/>
      </c>
      <c r="Q456" s="57"/>
      <c r="R456" s="57" t="str">
        <f>IF(P456="","",ABS(P456-Q453))</f>
        <v/>
      </c>
      <c r="S456" s="166" t="str">
        <f>IF(R456="","",RANK(R456,R452:R456))</f>
        <v/>
      </c>
      <c r="T456" s="167" t="str">
        <f t="shared" si="265"/>
        <v/>
      </c>
      <c r="U456" s="58"/>
      <c r="V456" s="58" t="str">
        <f>IF(T456="","",ABS(T456-U453))</f>
        <v/>
      </c>
      <c r="W456" s="168" t="str">
        <f>IF(V456="","",RANK(V456,V452:V456))</f>
        <v/>
      </c>
      <c r="X456" s="169" t="str">
        <f t="shared" si="266"/>
        <v/>
      </c>
      <c r="Y456" s="59"/>
      <c r="Z456" s="170" t="str">
        <f>IF(B452="","",IF(U452&lt;0.5,TRIMMEAN(L452:L456,0.4),IF(Y452&lt;0.5,Y453,"NV")))</f>
        <v/>
      </c>
      <c r="AA456" s="804"/>
      <c r="AB456" s="1501"/>
      <c r="AC456" s="804"/>
      <c r="AD456" s="804"/>
      <c r="AE456" s="1020"/>
    </row>
    <row r="457" spans="1:31" x14ac:dyDescent="0.2">
      <c r="A457" s="1538" t="str">
        <f>IF('Names And Totals'!A98="","",'Names And Totals'!A98)</f>
        <v/>
      </c>
      <c r="B457" s="1540" t="str">
        <f>IF('Names And Totals'!B98="","",'Names And Totals'!B98)</f>
        <v/>
      </c>
      <c r="C457" s="861" t="str">
        <f>IF('Names And Totals'!B98="","",'Names And Totals'!E98)</f>
        <v/>
      </c>
      <c r="D457" s="1414" t="str">
        <f>IF(B457="","",IF(AB457="DQ","DQ",IF(AB457="TO","TO",IF(AB457="NV","NV",IF(AB457="","",RANK(AB457,$AB$12:$AB$507,0))))))</f>
        <v/>
      </c>
      <c r="E457" s="861" t="str">
        <f>IF(AC457="","",IF(AE457="DQ","DQ",IF(AC457="TO","TO",IF(Z457="","",RANK(AC457,$AC$12:$AC$507,0)))))</f>
        <v/>
      </c>
      <c r="F457" s="861" t="str">
        <f>IF(AD457="","",IF(AE457="DQ","DQ",IF(AD457="TO","TO",IF(Z457="","",RANK(AD457,$AD$12:$AD$507,0)))))</f>
        <v/>
      </c>
      <c r="G457" s="47" t="s">
        <v>7</v>
      </c>
      <c r="H457" s="248"/>
      <c r="I457" s="243"/>
      <c r="J457" s="240"/>
      <c r="K457" s="244"/>
      <c r="L457" s="193" t="str">
        <f>IF(B457="","",IF(I457="TO","TO",IF(I457+J457+K457=0,"",(I457*60+J457+K457/100)+H457)))</f>
        <v/>
      </c>
      <c r="M457" s="60" t="str">
        <f>IF(B457="","",MAX(L457:L461)-MIN(L457:L461))</f>
        <v/>
      </c>
      <c r="N457" s="60" t="str">
        <f>IF(L457="","",ABS(L457-M458))</f>
        <v/>
      </c>
      <c r="O457" s="151" t="str">
        <f>IF(N457="","",RANK(N457,N457:N461))</f>
        <v/>
      </c>
      <c r="P457" s="60" t="str">
        <f>IF(L457="","",IF(O457=1,"",L457))</f>
        <v/>
      </c>
      <c r="Q457" s="62" t="str">
        <f>IF(B457="","",MAX(P457:P461)-MIN(P457:P461))</f>
        <v/>
      </c>
      <c r="R457" s="62" t="str">
        <f>IF(P457="","",ABS(P457-Q458))</f>
        <v/>
      </c>
      <c r="S457" s="152" t="str">
        <f>IF(R457="","",RANK(R457,R457:R461))</f>
        <v/>
      </c>
      <c r="T457" s="62" t="str">
        <f>IF(R457="","",IF(S457=1,"",L457))</f>
        <v/>
      </c>
      <c r="U457" s="63" t="str">
        <f>IF(B457="","",MAX(T457:T461)-MIN(T457:T461))</f>
        <v/>
      </c>
      <c r="V457" s="63" t="str">
        <f>IF(T457="","",ABS(T457-U458))</f>
        <v/>
      </c>
      <c r="W457" s="153" t="str">
        <f>IF(V457="","",RANK(V457,V457:V461))</f>
        <v/>
      </c>
      <c r="X457" s="63" t="str">
        <f>IF(W457="","",IF(W457=1,"",T457))</f>
        <v/>
      </c>
      <c r="Y457" s="64" t="str">
        <f>IF(B457="","",MAX(X457:X461)-MIN(X457:X461))</f>
        <v/>
      </c>
      <c r="Z457" s="154" t="str">
        <f>IF(B457="","",L457)</f>
        <v/>
      </c>
      <c r="AA457" s="805" t="str">
        <f>IF(B457="","",IF(AE457="DQ","DQ",IF(L457="TO","TO",IF(L457="","",IF(L458="",Z457,IF(L459="",Z458,IF(L460="",Z459,IF(L461="",Z460,Z461))))))))</f>
        <v/>
      </c>
      <c r="AB457" s="1505" t="str">
        <f>IF(B457="","",IF(AE457="DQ","DQ",IF(AA457="TO","TO",IF(AA457="","",IF(AA457="NV","NV",IF((20-(AA457-$AB$3))&gt;0,(20-(AA457-$AB$3)),0))))))</f>
        <v/>
      </c>
      <c r="AC457" s="805" t="str">
        <f>IF(B457="","",IF(AB457="","",IF(C457="Female","",AB457)))</f>
        <v/>
      </c>
      <c r="AD457" s="805" t="str">
        <f>IF(B457="","",IF(AB457="","",IF(C457="Male","",AB457)))</f>
        <v/>
      </c>
      <c r="AE457" s="847"/>
    </row>
    <row r="458" spans="1:31" x14ac:dyDescent="0.2">
      <c r="A458" s="868"/>
      <c r="B458" s="874"/>
      <c r="C458" s="862"/>
      <c r="D458" s="1415"/>
      <c r="E458" s="862"/>
      <c r="F458" s="862"/>
      <c r="G458" s="16" t="s">
        <v>4</v>
      </c>
      <c r="H458" s="98" t="str">
        <f>IF(I458&lt;&gt;"",H457,"")</f>
        <v/>
      </c>
      <c r="I458" s="210"/>
      <c r="J458" s="211"/>
      <c r="K458" s="231"/>
      <c r="L458" s="171" t="str">
        <f>IF(B457="","",IF(I457="TO","TO",IF(I458+J458+K458=0,"",(I458*60+J458+K458/100)+H458)))</f>
        <v/>
      </c>
      <c r="M458" s="52" t="str">
        <f>IF(B457="","",AVERAGE(L457:L461))</f>
        <v/>
      </c>
      <c r="N458" s="52" t="str">
        <f>IF(L458="","",ABS(L458-M458))</f>
        <v/>
      </c>
      <c r="O458" s="156" t="str">
        <f>IF(N458="","",RANK(N458,N457:N461))</f>
        <v/>
      </c>
      <c r="P458" s="157" t="str">
        <f t="shared" ref="P458:P461" si="267">IF(L458="","",IF(O458=1,"",L458))</f>
        <v/>
      </c>
      <c r="Q458" s="53" t="str">
        <f>IF(B457="","",AVERAGE(P457:P461))</f>
        <v/>
      </c>
      <c r="R458" s="53" t="str">
        <f>IF(P458="","",ABS(P458-Q458))</f>
        <v/>
      </c>
      <c r="S458" s="158" t="str">
        <f>IF(R458="","",RANK(R458,R457:R461))</f>
        <v/>
      </c>
      <c r="T458" s="159" t="str">
        <f t="shared" ref="T458:T461" si="268">IF(R458="","",IF(S458=1,"",L458))</f>
        <v/>
      </c>
      <c r="U458" s="54" t="str">
        <f>IF(B457="","",AVERAGE(T457:T461))</f>
        <v/>
      </c>
      <c r="V458" s="54" t="str">
        <f>IF(T458="","",ABS(T458-U458))</f>
        <v/>
      </c>
      <c r="W458" s="160" t="str">
        <f>IF(V458="","",RANK(V458,V457:V461))</f>
        <v/>
      </c>
      <c r="X458" s="161" t="str">
        <f t="shared" ref="X458:X461" si="269">IF(W458="","",IF(W458=1,"",T458))</f>
        <v/>
      </c>
      <c r="Y458" s="55" t="str">
        <f>IF(B457="","",AVERAGE(X457:X461))</f>
        <v/>
      </c>
      <c r="Z458" s="162" t="str">
        <f>IF(B457="","",IF(M457&lt;0.5,M458,"NV"))</f>
        <v/>
      </c>
      <c r="AA458" s="806"/>
      <c r="AB458" s="1506"/>
      <c r="AC458" s="806"/>
      <c r="AD458" s="806"/>
      <c r="AE458" s="847"/>
    </row>
    <row r="459" spans="1:31" x14ac:dyDescent="0.2">
      <c r="A459" s="868"/>
      <c r="B459" s="874"/>
      <c r="C459" s="862"/>
      <c r="D459" s="1415"/>
      <c r="E459" s="862"/>
      <c r="F459" s="862"/>
      <c r="G459" s="16" t="s">
        <v>8</v>
      </c>
      <c r="H459" s="98" t="str">
        <f>IF(I459&lt;&gt;"",H457,"")</f>
        <v/>
      </c>
      <c r="I459" s="210"/>
      <c r="J459" s="211"/>
      <c r="K459" s="231"/>
      <c r="L459" s="171" t="str">
        <f>IF(B457="","",IF(I457="TO","TO",IF(I459+J459+K459=0,"",(I459*60+J459+K459/100)+H459)))</f>
        <v/>
      </c>
      <c r="M459" s="52"/>
      <c r="N459" s="52" t="str">
        <f>IF(L459="","",ABS(L459-M458))</f>
        <v/>
      </c>
      <c r="O459" s="156" t="str">
        <f>IF(N459="","",RANK(N459,N457:N461))</f>
        <v/>
      </c>
      <c r="P459" s="157" t="str">
        <f t="shared" si="267"/>
        <v/>
      </c>
      <c r="Q459" s="53"/>
      <c r="R459" s="53" t="str">
        <f>IF(P459="","",ABS(P459-Q458))</f>
        <v/>
      </c>
      <c r="S459" s="158" t="str">
        <f>IF(R459="","",RANK(R459,R457:R461))</f>
        <v/>
      </c>
      <c r="T459" s="159" t="str">
        <f t="shared" si="268"/>
        <v/>
      </c>
      <c r="U459" s="54"/>
      <c r="V459" s="54" t="str">
        <f>IF(T459="","",ABS(T459-U458))</f>
        <v/>
      </c>
      <c r="W459" s="160" t="str">
        <f>IF(V459="","",RANK(V459,V457:V461))</f>
        <v/>
      </c>
      <c r="X459" s="161" t="str">
        <f t="shared" si="269"/>
        <v/>
      </c>
      <c r="Y459" s="55"/>
      <c r="Z459" s="162" t="str">
        <f>IF(B457="","",IF(M457&lt;0.5,M458,IF(Q457&lt;0.5,Q458,"NV")))</f>
        <v/>
      </c>
      <c r="AA459" s="806"/>
      <c r="AB459" s="1506"/>
      <c r="AC459" s="806"/>
      <c r="AD459" s="806"/>
      <c r="AE459" s="847"/>
    </row>
    <row r="460" spans="1:31" x14ac:dyDescent="0.2">
      <c r="A460" s="868"/>
      <c r="B460" s="874"/>
      <c r="C460" s="862"/>
      <c r="D460" s="1415"/>
      <c r="E460" s="862"/>
      <c r="F460" s="862"/>
      <c r="G460" s="16" t="s">
        <v>5</v>
      </c>
      <c r="H460" s="98" t="str">
        <f>IF(I460&lt;&gt;"",H457,"")</f>
        <v/>
      </c>
      <c r="I460" s="210"/>
      <c r="J460" s="211"/>
      <c r="K460" s="231"/>
      <c r="L460" s="171" t="str">
        <f>IF(B457="","",IF(I457="TO","TO",IF(I460+J460+K460=0,"",(I460*60+J460+K460/100)+H460)))</f>
        <v/>
      </c>
      <c r="M460" s="52"/>
      <c r="N460" s="52" t="str">
        <f>IF(L460="","",ABS(L460-M458))</f>
        <v/>
      </c>
      <c r="O460" s="156" t="str">
        <f>IF(N460="","",RANK(N460,N457:N461))</f>
        <v/>
      </c>
      <c r="P460" s="157" t="str">
        <f t="shared" si="267"/>
        <v/>
      </c>
      <c r="Q460" s="53"/>
      <c r="R460" s="53" t="str">
        <f>IF(P460="","",ABS(P460-Q458))</f>
        <v/>
      </c>
      <c r="S460" s="158" t="str">
        <f>IF(R460="","",RANK(R460,R457:R461))</f>
        <v/>
      </c>
      <c r="T460" s="159" t="str">
        <f t="shared" si="268"/>
        <v/>
      </c>
      <c r="U460" s="54"/>
      <c r="V460" s="54" t="str">
        <f>IF(T460="","",ABS(T460-U458))</f>
        <v/>
      </c>
      <c r="W460" s="160" t="str">
        <f>IF(V460="","",RANK(V460,V457:V461))</f>
        <v/>
      </c>
      <c r="X460" s="161" t="str">
        <f t="shared" si="269"/>
        <v/>
      </c>
      <c r="Y460" s="55"/>
      <c r="Z460" s="162" t="str">
        <f>IF(B457="","",IF(Q457=0,M458,IF(Q457&lt;0.5,Q458,IF(U457&lt;0.5,U458,"NV"))))</f>
        <v/>
      </c>
      <c r="AA460" s="806"/>
      <c r="AB460" s="1506"/>
      <c r="AC460" s="806"/>
      <c r="AD460" s="806"/>
      <c r="AE460" s="847"/>
    </row>
    <row r="461" spans="1:31" ht="16" thickBot="1" x14ac:dyDescent="0.25">
      <c r="A461" s="1539"/>
      <c r="B461" s="1541"/>
      <c r="C461" s="863"/>
      <c r="D461" s="1416"/>
      <c r="E461" s="863"/>
      <c r="F461" s="863"/>
      <c r="G461" s="46" t="s">
        <v>6</v>
      </c>
      <c r="H461" s="172" t="str">
        <f>IF(I461&lt;&gt;"",H457,"")</f>
        <v/>
      </c>
      <c r="I461" s="245"/>
      <c r="J461" s="246"/>
      <c r="K461" s="247"/>
      <c r="L461" s="194" t="str">
        <f>IF(B457="","",IF(I457="TO","TO",IF(I461+J461+K461=0,"",(I461*60+J461+K461/100)+H461)))</f>
        <v/>
      </c>
      <c r="M461" s="56"/>
      <c r="N461" s="56" t="str">
        <f>IF(L461="","",ABS(L461-M458))</f>
        <v/>
      </c>
      <c r="O461" s="164" t="str">
        <f>IF(N461="","",RANK(N461,N457:N461))</f>
        <v/>
      </c>
      <c r="P461" s="165" t="str">
        <f t="shared" si="267"/>
        <v/>
      </c>
      <c r="Q461" s="57"/>
      <c r="R461" s="57" t="str">
        <f>IF(P461="","",ABS(P461-Q458))</f>
        <v/>
      </c>
      <c r="S461" s="166" t="str">
        <f>IF(R461="","",RANK(R461,R457:R461))</f>
        <v/>
      </c>
      <c r="T461" s="167" t="str">
        <f t="shared" si="268"/>
        <v/>
      </c>
      <c r="U461" s="58"/>
      <c r="V461" s="58" t="str">
        <f>IF(T461="","",ABS(T461-U458))</f>
        <v/>
      </c>
      <c r="W461" s="168" t="str">
        <f>IF(V461="","",RANK(V461,V457:V461))</f>
        <v/>
      </c>
      <c r="X461" s="169" t="str">
        <f t="shared" si="269"/>
        <v/>
      </c>
      <c r="Y461" s="59"/>
      <c r="Z461" s="170" t="str">
        <f>IF(B457="","",IF(U457&lt;0.5,TRIMMEAN(L457:L461,0.4),IF(Y457&lt;0.5,Y458,"NV")))</f>
        <v/>
      </c>
      <c r="AA461" s="807"/>
      <c r="AB461" s="1507"/>
      <c r="AC461" s="807"/>
      <c r="AD461" s="807"/>
      <c r="AE461" s="847"/>
    </row>
    <row r="462" spans="1:31" x14ac:dyDescent="0.2">
      <c r="A462" s="1241" t="str">
        <f>IF('Names And Totals'!A99="","",'Names And Totals'!A99)</f>
        <v/>
      </c>
      <c r="B462" s="1537" t="str">
        <f>IF('Names And Totals'!B99="","",'Names And Totals'!B99)</f>
        <v/>
      </c>
      <c r="C462" s="883" t="str">
        <f>IF('Names And Totals'!B99="","",'Names And Totals'!E99)</f>
        <v/>
      </c>
      <c r="D462" s="1431" t="str">
        <f>IF(B462="","",IF(AB462="DQ","DQ",IF(AB462="TO","TO",IF(AB462="NV","NV",IF(AB462="","",RANK(AB462,$AB$12:$AB$507,0))))))</f>
        <v/>
      </c>
      <c r="E462" s="883" t="str">
        <f>IF(AC462="","",IF(AE462="DQ","DQ",IF(AC462="TO","TO",IF(Z462="","",RANK(AC462,$AC$12:$AC$507,0)))))</f>
        <v/>
      </c>
      <c r="F462" s="883" t="str">
        <f>IF(AD462="","",IF(AE462="DQ","DQ",IF(AD462="TO","TO",IF(Z462="","",RANK(AD462,$AD$12:$AD$507,0)))))</f>
        <v/>
      </c>
      <c r="G462" s="18" t="s">
        <v>7</v>
      </c>
      <c r="H462" s="249"/>
      <c r="I462" s="235"/>
      <c r="J462" s="241"/>
      <c r="K462" s="236"/>
      <c r="L462" s="150" t="str">
        <f>IF(B462="","",IF(I462="TO","TO",IF(I462+J462+K462=0,"",(I462*60+J462+K462/100)+H462)))</f>
        <v/>
      </c>
      <c r="M462" s="60" t="str">
        <f>IF(B462="","",MAX(L462:L466)-MIN(L462:L466))</f>
        <v/>
      </c>
      <c r="N462" s="60" t="str">
        <f>IF(L462="","",ABS(L462-M463))</f>
        <v/>
      </c>
      <c r="O462" s="151" t="str">
        <f>IF(N462="","",RANK(N462,N462:N466))</f>
        <v/>
      </c>
      <c r="P462" s="60" t="str">
        <f>IF(L462="","",IF(O462=1,"",L462))</f>
        <v/>
      </c>
      <c r="Q462" s="62" t="str">
        <f>IF(B462="","",MAX(P462:P466)-MIN(P462:P466))</f>
        <v/>
      </c>
      <c r="R462" s="62" t="str">
        <f>IF(P462="","",ABS(P462-Q463))</f>
        <v/>
      </c>
      <c r="S462" s="152" t="str">
        <f>IF(R462="","",RANK(R462,R462:R466))</f>
        <v/>
      </c>
      <c r="T462" s="62" t="str">
        <f>IF(R462="","",IF(S462=1,"",L462))</f>
        <v/>
      </c>
      <c r="U462" s="63" t="str">
        <f>IF(B462="","",MAX(T462:T466)-MIN(T462:T466))</f>
        <v/>
      </c>
      <c r="V462" s="63" t="str">
        <f>IF(T462="","",ABS(T462-U463))</f>
        <v/>
      </c>
      <c r="W462" s="153" t="str">
        <f>IF(V462="","",RANK(V462,V462:V466))</f>
        <v/>
      </c>
      <c r="X462" s="63" t="str">
        <f>IF(W462="","",IF(W462=1,"",T462))</f>
        <v/>
      </c>
      <c r="Y462" s="64" t="str">
        <f>IF(B462="","",MAX(X462:X466)-MIN(X462:X466))</f>
        <v/>
      </c>
      <c r="Z462" s="154" t="str">
        <f>IF(B462="","",L462)</f>
        <v/>
      </c>
      <c r="AA462" s="802" t="str">
        <f>IF(B462="","",IF(AE462="DQ","DQ",IF(L462="TO","TO",IF(L462="","",IF(L463="",Z462,IF(L464="",Z463,IF(L465="",Z464,IF(L466="",Z465,Z466))))))))</f>
        <v/>
      </c>
      <c r="AB462" s="1499" t="str">
        <f>IF(B462="","",IF(AE462="DQ","DQ",IF(AA462="TO","TO",IF(AA462="","",IF(AA462="NV","NV",IF((20-(AA462-$AB$3))&gt;0,(20-(AA462-$AB$3)),0))))))</f>
        <v/>
      </c>
      <c r="AC462" s="802" t="str">
        <f>IF(B462="","",IF(AB462="","",IF(C462="Female","",AB462)))</f>
        <v/>
      </c>
      <c r="AD462" s="802" t="str">
        <f>IF(B462="","",IF(AB462="","",IF(C462="Male","",AB462)))</f>
        <v/>
      </c>
      <c r="AE462" s="1018"/>
    </row>
    <row r="463" spans="1:31" x14ac:dyDescent="0.2">
      <c r="A463" s="871"/>
      <c r="B463" s="865"/>
      <c r="C463" s="884"/>
      <c r="D463" s="859"/>
      <c r="E463" s="884"/>
      <c r="F463" s="884"/>
      <c r="G463" s="13" t="s">
        <v>4</v>
      </c>
      <c r="H463" s="99" t="str">
        <f>IF(I463&lt;&gt;"",H462,"")</f>
        <v/>
      </c>
      <c r="I463" s="208"/>
      <c r="J463" s="209"/>
      <c r="K463" s="227"/>
      <c r="L463" s="155" t="str">
        <f>IF(B462="","",IF(I462="TO","TO",IF(I463+J463+K463=0,"",(I463*60+J463+K463/100)+H463)))</f>
        <v/>
      </c>
      <c r="M463" s="52" t="str">
        <f>IF(B462="","",AVERAGE(L462:L466))</f>
        <v/>
      </c>
      <c r="N463" s="52" t="str">
        <f>IF(L463="","",ABS(L463-M463))</f>
        <v/>
      </c>
      <c r="O463" s="156" t="str">
        <f>IF(N463="","",RANK(N463,N462:N466))</f>
        <v/>
      </c>
      <c r="P463" s="157" t="str">
        <f t="shared" ref="P463:P466" si="270">IF(L463="","",IF(O463=1,"",L463))</f>
        <v/>
      </c>
      <c r="Q463" s="53" t="str">
        <f>IF(B462="","",AVERAGE(P462:P466))</f>
        <v/>
      </c>
      <c r="R463" s="53" t="str">
        <f>IF(P463="","",ABS(P463-Q463))</f>
        <v/>
      </c>
      <c r="S463" s="158" t="str">
        <f>IF(R463="","",RANK(R463,R462:R466))</f>
        <v/>
      </c>
      <c r="T463" s="159" t="str">
        <f t="shared" ref="T463:T466" si="271">IF(R463="","",IF(S463=1,"",L463))</f>
        <v/>
      </c>
      <c r="U463" s="54" t="str">
        <f>IF(B462="","",AVERAGE(T462:T466))</f>
        <v/>
      </c>
      <c r="V463" s="54" t="str">
        <f>IF(T463="","",ABS(T463-U463))</f>
        <v/>
      </c>
      <c r="W463" s="160" t="str">
        <f>IF(V463="","",RANK(V463,V462:V466))</f>
        <v/>
      </c>
      <c r="X463" s="161" t="str">
        <f t="shared" ref="X463:X466" si="272">IF(W463="","",IF(W463=1,"",T463))</f>
        <v/>
      </c>
      <c r="Y463" s="55" t="str">
        <f>IF(B462="","",AVERAGE(X462:X466))</f>
        <v/>
      </c>
      <c r="Z463" s="162" t="str">
        <f>IF(B462="","",IF(M462&lt;0.5,M463,"NV"))</f>
        <v/>
      </c>
      <c r="AA463" s="803"/>
      <c r="AB463" s="1500"/>
      <c r="AC463" s="803"/>
      <c r="AD463" s="803"/>
      <c r="AE463" s="1019"/>
    </row>
    <row r="464" spans="1:31" x14ac:dyDescent="0.2">
      <c r="A464" s="871"/>
      <c r="B464" s="865"/>
      <c r="C464" s="884"/>
      <c r="D464" s="859"/>
      <c r="E464" s="884"/>
      <c r="F464" s="884"/>
      <c r="G464" s="13" t="s">
        <v>8</v>
      </c>
      <c r="H464" s="99" t="str">
        <f>IF(I464&lt;&gt;"",H462,"")</f>
        <v/>
      </c>
      <c r="I464" s="208"/>
      <c r="J464" s="209"/>
      <c r="K464" s="227"/>
      <c r="L464" s="155" t="str">
        <f>IF(B462="","",IF(I462="TO","TO",IF(I464+J464+K464=0,"",(I464*60+J464+K464/100)+H464)))</f>
        <v/>
      </c>
      <c r="M464" s="52"/>
      <c r="N464" s="52" t="str">
        <f>IF(L464="","",ABS(L464-M463))</f>
        <v/>
      </c>
      <c r="O464" s="156" t="str">
        <f>IF(N464="","",RANK(N464,N462:N466))</f>
        <v/>
      </c>
      <c r="P464" s="157" t="str">
        <f t="shared" si="270"/>
        <v/>
      </c>
      <c r="Q464" s="53"/>
      <c r="R464" s="53" t="str">
        <f>IF(P464="","",ABS(P464-Q463))</f>
        <v/>
      </c>
      <c r="S464" s="158" t="str">
        <f>IF(R464="","",RANK(R464,R462:R466))</f>
        <v/>
      </c>
      <c r="T464" s="159" t="str">
        <f t="shared" si="271"/>
        <v/>
      </c>
      <c r="U464" s="54"/>
      <c r="V464" s="54" t="str">
        <f>IF(T464="","",ABS(T464-U463))</f>
        <v/>
      </c>
      <c r="W464" s="160" t="str">
        <f>IF(V464="","",RANK(V464,V462:V466))</f>
        <v/>
      </c>
      <c r="X464" s="161" t="str">
        <f t="shared" si="272"/>
        <v/>
      </c>
      <c r="Y464" s="55"/>
      <c r="Z464" s="162" t="str">
        <f>IF(B462="","",IF(M462&lt;0.5,M463,IF(Q462&lt;0.5,Q463,"NV")))</f>
        <v/>
      </c>
      <c r="AA464" s="803"/>
      <c r="AB464" s="1500"/>
      <c r="AC464" s="803"/>
      <c r="AD464" s="803"/>
      <c r="AE464" s="1019"/>
    </row>
    <row r="465" spans="1:31" x14ac:dyDescent="0.2">
      <c r="A465" s="871"/>
      <c r="B465" s="865"/>
      <c r="C465" s="884"/>
      <c r="D465" s="859"/>
      <c r="E465" s="884"/>
      <c r="F465" s="884"/>
      <c r="G465" s="13" t="s">
        <v>5</v>
      </c>
      <c r="H465" s="99" t="str">
        <f>IF(I465&lt;&gt;"",H462,"")</f>
        <v/>
      </c>
      <c r="I465" s="208"/>
      <c r="J465" s="209"/>
      <c r="K465" s="227"/>
      <c r="L465" s="155" t="str">
        <f>IF(B462="","",IF(I462="TO","TO",IF(I465+J465+K465=0,"",(I465*60+J465+K465/100)+H465)))</f>
        <v/>
      </c>
      <c r="M465" s="52"/>
      <c r="N465" s="52" t="str">
        <f>IF(L465="","",ABS(L465-M463))</f>
        <v/>
      </c>
      <c r="O465" s="156" t="str">
        <f>IF(N465="","",RANK(N465,N462:N466))</f>
        <v/>
      </c>
      <c r="P465" s="157" t="str">
        <f t="shared" si="270"/>
        <v/>
      </c>
      <c r="Q465" s="53"/>
      <c r="R465" s="53" t="str">
        <f>IF(P465="","",ABS(P465-Q463))</f>
        <v/>
      </c>
      <c r="S465" s="158" t="str">
        <f>IF(R465="","",RANK(R465,R462:R466))</f>
        <v/>
      </c>
      <c r="T465" s="159" t="str">
        <f t="shared" si="271"/>
        <v/>
      </c>
      <c r="U465" s="54"/>
      <c r="V465" s="54" t="str">
        <f>IF(T465="","",ABS(T465-U463))</f>
        <v/>
      </c>
      <c r="W465" s="160" t="str">
        <f>IF(V465="","",RANK(V465,V462:V466))</f>
        <v/>
      </c>
      <c r="X465" s="161" t="str">
        <f t="shared" si="272"/>
        <v/>
      </c>
      <c r="Y465" s="55"/>
      <c r="Z465" s="162" t="str">
        <f>IF(B462="","",IF(Q462=0,M463,IF(Q462&lt;0.5,Q463,IF(U462&lt;0.5,U463,"NV"))))</f>
        <v/>
      </c>
      <c r="AA465" s="803"/>
      <c r="AB465" s="1500"/>
      <c r="AC465" s="803"/>
      <c r="AD465" s="803"/>
      <c r="AE465" s="1019"/>
    </row>
    <row r="466" spans="1:31" ht="16" thickBot="1" x14ac:dyDescent="0.25">
      <c r="A466" s="879"/>
      <c r="B466" s="901"/>
      <c r="C466" s="885"/>
      <c r="D466" s="1419"/>
      <c r="E466" s="885"/>
      <c r="F466" s="885"/>
      <c r="G466" s="19" t="s">
        <v>6</v>
      </c>
      <c r="H466" s="100" t="str">
        <f>IF(I466&lt;&gt;"",H462,"")</f>
        <v/>
      </c>
      <c r="I466" s="212"/>
      <c r="J466" s="213"/>
      <c r="K466" s="242"/>
      <c r="L466" s="163" t="str">
        <f>IF(B462="","",IF(I462="TO","TO",IF(I466+J466+K466=0,"",(I466*60+J466+K466/100)+H466)))</f>
        <v/>
      </c>
      <c r="M466" s="56"/>
      <c r="N466" s="56" t="str">
        <f>IF(L466="","",ABS(L466-M463))</f>
        <v/>
      </c>
      <c r="O466" s="164" t="str">
        <f>IF(N466="","",RANK(N466,N462:N466))</f>
        <v/>
      </c>
      <c r="P466" s="165" t="str">
        <f t="shared" si="270"/>
        <v/>
      </c>
      <c r="Q466" s="57"/>
      <c r="R466" s="57" t="str">
        <f>IF(P466="","",ABS(P466-Q463))</f>
        <v/>
      </c>
      <c r="S466" s="166" t="str">
        <f>IF(R466="","",RANK(R466,R462:R466))</f>
        <v/>
      </c>
      <c r="T466" s="167" t="str">
        <f t="shared" si="271"/>
        <v/>
      </c>
      <c r="U466" s="58"/>
      <c r="V466" s="58" t="str">
        <f>IF(T466="","",ABS(T466-U463))</f>
        <v/>
      </c>
      <c r="W466" s="168" t="str">
        <f>IF(V466="","",RANK(V466,V462:V466))</f>
        <v/>
      </c>
      <c r="X466" s="169" t="str">
        <f t="shared" si="272"/>
        <v/>
      </c>
      <c r="Y466" s="59"/>
      <c r="Z466" s="170" t="str">
        <f>IF(B462="","",IF(U462&lt;0.5,TRIMMEAN(L462:L466,0.4),IF(Y462&lt;0.5,Y463,"NV")))</f>
        <v/>
      </c>
      <c r="AA466" s="804"/>
      <c r="AB466" s="1501"/>
      <c r="AC466" s="804"/>
      <c r="AD466" s="804"/>
      <c r="AE466" s="1020"/>
    </row>
    <row r="467" spans="1:31" x14ac:dyDescent="0.2">
      <c r="A467" s="1538" t="str">
        <f>IF('Names And Totals'!A100="","",'Names And Totals'!A100)</f>
        <v/>
      </c>
      <c r="B467" s="1540" t="str">
        <f>IF('Names And Totals'!B100="","",'Names And Totals'!B100)</f>
        <v/>
      </c>
      <c r="C467" s="861" t="str">
        <f>IF('Names And Totals'!B100="","",'Names And Totals'!E100)</f>
        <v/>
      </c>
      <c r="D467" s="1414" t="str">
        <f>IF(B467="","",IF(AB467="DQ","DQ",IF(AB467="TO","TO",IF(AB467="NV","NV",IF(AB467="","",RANK(AB467,$AB$12:$AB$507,0))))))</f>
        <v/>
      </c>
      <c r="E467" s="861" t="str">
        <f>IF(AC467="","",IF(AE467="DQ","DQ",IF(AC467="TO","TO",IF(Z467="","",RANK(AC467,$AC$12:$AC$507,0)))))</f>
        <v/>
      </c>
      <c r="F467" s="861" t="str">
        <f>IF(AD467="","",IF(AE467="DQ","DQ",IF(AD467="TO","TO",IF(Z467="","",RANK(AD467,$AD$12:$AD$507,0)))))</f>
        <v/>
      </c>
      <c r="G467" s="15" t="s">
        <v>7</v>
      </c>
      <c r="H467" s="295"/>
      <c r="I467" s="228"/>
      <c r="J467" s="229"/>
      <c r="K467" s="230"/>
      <c r="L467" s="193" t="str">
        <f>IF(B467="","",IF(I467="TO","TO",IF(I467+J467+K467=0,"",(I467*60+J467+K467/100)+H467)))</f>
        <v/>
      </c>
      <c r="M467" s="60" t="str">
        <f>IF(B467="","",MAX(L467:L471)-MIN(L467:L471))</f>
        <v/>
      </c>
      <c r="N467" s="60" t="str">
        <f>IF(L467="","",ABS(L467-M468))</f>
        <v/>
      </c>
      <c r="O467" s="151" t="str">
        <f>IF(N467="","",RANK(N467,N467:N471))</f>
        <v/>
      </c>
      <c r="P467" s="60" t="str">
        <f>IF(L467="","",IF(O467=1,"",L467))</f>
        <v/>
      </c>
      <c r="Q467" s="62" t="str">
        <f>IF(B467="","",MAX(P467:P471)-MIN(P467:P471))</f>
        <v/>
      </c>
      <c r="R467" s="62" t="str">
        <f>IF(P467="","",ABS(P467-Q468))</f>
        <v/>
      </c>
      <c r="S467" s="152" t="str">
        <f>IF(R467="","",RANK(R467,R467:R471))</f>
        <v/>
      </c>
      <c r="T467" s="62" t="str">
        <f>IF(R467="","",IF(S467=1,"",L467))</f>
        <v/>
      </c>
      <c r="U467" s="63" t="str">
        <f>IF(B467="","",MAX(T467:T471)-MIN(T467:T471))</f>
        <v/>
      </c>
      <c r="V467" s="63" t="str">
        <f>IF(T467="","",ABS(T467-U468))</f>
        <v/>
      </c>
      <c r="W467" s="153" t="str">
        <f>IF(V467="","",RANK(V467,V467:V471))</f>
        <v/>
      </c>
      <c r="X467" s="63" t="str">
        <f>IF(W467="","",IF(W467=1,"",T467))</f>
        <v/>
      </c>
      <c r="Y467" s="64" t="str">
        <f>IF(B467="","",MAX(X467:X471)-MIN(X467:X471))</f>
        <v/>
      </c>
      <c r="Z467" s="154" t="str">
        <f>IF(B467="","",L467)</f>
        <v/>
      </c>
      <c r="AA467" s="805" t="str">
        <f>IF(B467="","",IF(AE467="DQ","DQ",IF(L467="TO","TO",IF(L467="","",IF(L468="",Z467,IF(L469="",Z468,IF(L470="",Z469,IF(L471="",Z470,Z471))))))))</f>
        <v/>
      </c>
      <c r="AB467" s="1505" t="str">
        <f>IF(B467="","",IF(AE467="DQ","DQ",IF(AA467="TO","TO",IF(AA467="","",IF(AA467="NV","NV",IF((20-(AA467-$AB$3))&gt;0,(20-(AA467-$AB$3)),0))))))</f>
        <v/>
      </c>
      <c r="AC467" s="805" t="str">
        <f>IF(B467="","",IF(AB467="","",IF(C467="Female","",AB467)))</f>
        <v/>
      </c>
      <c r="AD467" s="805" t="str">
        <f>IF(B467="","",IF(AB467="","",IF(C467="Male","",AB467)))</f>
        <v/>
      </c>
      <c r="AE467" s="847"/>
    </row>
    <row r="468" spans="1:31" x14ac:dyDescent="0.2">
      <c r="A468" s="868"/>
      <c r="B468" s="874"/>
      <c r="C468" s="862"/>
      <c r="D468" s="1415"/>
      <c r="E468" s="862"/>
      <c r="F468" s="862"/>
      <c r="G468" s="16" t="s">
        <v>4</v>
      </c>
      <c r="H468" s="98" t="str">
        <f>IF(I468&lt;&gt;"",$H$27,"")</f>
        <v/>
      </c>
      <c r="I468" s="210"/>
      <c r="J468" s="211"/>
      <c r="K468" s="231"/>
      <c r="L468" s="171" t="str">
        <f>IF(B467="","",IF(I467="TO","TO",IF(I468+J468+K468=0,"",(I468*60+J468+K468/100)+H468)))</f>
        <v/>
      </c>
      <c r="M468" s="52" t="str">
        <f>IF(B467="","",AVERAGE(L467:L471))</f>
        <v/>
      </c>
      <c r="N468" s="52" t="str">
        <f>IF(L468="","",ABS(L468-M468))</f>
        <v/>
      </c>
      <c r="O468" s="156" t="str">
        <f>IF(N468="","",RANK(N468,N467:N471))</f>
        <v/>
      </c>
      <c r="P468" s="157" t="str">
        <f t="shared" ref="P468:P471" si="273">IF(L468="","",IF(O468=1,"",L468))</f>
        <v/>
      </c>
      <c r="Q468" s="53" t="str">
        <f>IF(B467="","",AVERAGE(P467:P471))</f>
        <v/>
      </c>
      <c r="R468" s="53" t="str">
        <f>IF(P468="","",ABS(P468-Q468))</f>
        <v/>
      </c>
      <c r="S468" s="158" t="str">
        <f>IF(R468="","",RANK(R468,R467:R471))</f>
        <v/>
      </c>
      <c r="T468" s="159" t="str">
        <f t="shared" ref="T468:T471" si="274">IF(R468="","",IF(S468=1,"",L468))</f>
        <v/>
      </c>
      <c r="U468" s="54" t="str">
        <f>IF(B467="","",AVERAGE(T467:T471))</f>
        <v/>
      </c>
      <c r="V468" s="54" t="str">
        <f>IF(T468="","",ABS(T468-U468))</f>
        <v/>
      </c>
      <c r="W468" s="160" t="str">
        <f>IF(V468="","",RANK(V468,V467:V471))</f>
        <v/>
      </c>
      <c r="X468" s="161" t="str">
        <f t="shared" ref="X468:X471" si="275">IF(W468="","",IF(W468=1,"",T468))</f>
        <v/>
      </c>
      <c r="Y468" s="55" t="str">
        <f>IF(B467="","",AVERAGE(X467:X471))</f>
        <v/>
      </c>
      <c r="Z468" s="162" t="str">
        <f>IF(B467="","",IF(M467&lt;0.5,M468,"NV"))</f>
        <v/>
      </c>
      <c r="AA468" s="806"/>
      <c r="AB468" s="1506"/>
      <c r="AC468" s="806"/>
      <c r="AD468" s="806"/>
      <c r="AE468" s="847"/>
    </row>
    <row r="469" spans="1:31" x14ac:dyDescent="0.2">
      <c r="A469" s="868"/>
      <c r="B469" s="874"/>
      <c r="C469" s="862"/>
      <c r="D469" s="1415"/>
      <c r="E469" s="862"/>
      <c r="F469" s="862"/>
      <c r="G469" s="16" t="s">
        <v>8</v>
      </c>
      <c r="H469" s="98" t="str">
        <f>IF(I469&lt;&gt;"",$H$27,"")</f>
        <v/>
      </c>
      <c r="I469" s="210"/>
      <c r="J469" s="211"/>
      <c r="K469" s="231"/>
      <c r="L469" s="171" t="str">
        <f>IF(B467="","",IF(I467="TO","TO",IF(I469+J469+K469=0,"",(I469*60+J469+K469/100)+H469)))</f>
        <v/>
      </c>
      <c r="M469" s="52"/>
      <c r="N469" s="52" t="str">
        <f>IF(L469="","",ABS(L469-M468))</f>
        <v/>
      </c>
      <c r="O469" s="156" t="str">
        <f>IF(N469="","",RANK(N469,N467:N471))</f>
        <v/>
      </c>
      <c r="P469" s="157" t="str">
        <f t="shared" si="273"/>
        <v/>
      </c>
      <c r="Q469" s="53"/>
      <c r="R469" s="53" t="str">
        <f>IF(P469="","",ABS(P469-Q468))</f>
        <v/>
      </c>
      <c r="S469" s="158" t="str">
        <f>IF(R469="","",RANK(R469,R467:R471))</f>
        <v/>
      </c>
      <c r="T469" s="159" t="str">
        <f t="shared" si="274"/>
        <v/>
      </c>
      <c r="U469" s="54"/>
      <c r="V469" s="54" t="str">
        <f>IF(T469="","",ABS(T469-U468))</f>
        <v/>
      </c>
      <c r="W469" s="160" t="str">
        <f>IF(V469="","",RANK(V469,V467:V471))</f>
        <v/>
      </c>
      <c r="X469" s="161" t="str">
        <f t="shared" si="275"/>
        <v/>
      </c>
      <c r="Y469" s="55"/>
      <c r="Z469" s="162" t="str">
        <f>IF(B467="","",IF(M467&lt;0.5,M468,IF(Q467&lt;0.5,Q468,"NV")))</f>
        <v/>
      </c>
      <c r="AA469" s="806"/>
      <c r="AB469" s="1506"/>
      <c r="AC469" s="806"/>
      <c r="AD469" s="806"/>
      <c r="AE469" s="847"/>
    </row>
    <row r="470" spans="1:31" x14ac:dyDescent="0.2">
      <c r="A470" s="868"/>
      <c r="B470" s="874"/>
      <c r="C470" s="862"/>
      <c r="D470" s="1415"/>
      <c r="E470" s="862"/>
      <c r="F470" s="862"/>
      <c r="G470" s="16" t="s">
        <v>5</v>
      </c>
      <c r="H470" s="98" t="str">
        <f>IF(I470&lt;&gt;"",$H$27,"")</f>
        <v/>
      </c>
      <c r="I470" s="210"/>
      <c r="J470" s="211"/>
      <c r="K470" s="231"/>
      <c r="L470" s="171" t="str">
        <f>IF(B467="","",IF(I467="TO","TO",IF(I470+J470+K470=0,"",(I470*60+J470+K470/100)+H470)))</f>
        <v/>
      </c>
      <c r="M470" s="52"/>
      <c r="N470" s="52" t="str">
        <f>IF(L470="","",ABS(L470-M468))</f>
        <v/>
      </c>
      <c r="O470" s="156" t="str">
        <f>IF(N470="","",RANK(N470,N467:N471))</f>
        <v/>
      </c>
      <c r="P470" s="157" t="str">
        <f t="shared" si="273"/>
        <v/>
      </c>
      <c r="Q470" s="53"/>
      <c r="R470" s="53" t="str">
        <f>IF(P470="","",ABS(P470-Q468))</f>
        <v/>
      </c>
      <c r="S470" s="158" t="str">
        <f>IF(R470="","",RANK(R470,R467:R471))</f>
        <v/>
      </c>
      <c r="T470" s="159" t="str">
        <f t="shared" si="274"/>
        <v/>
      </c>
      <c r="U470" s="54"/>
      <c r="V470" s="54" t="str">
        <f>IF(T470="","",ABS(T470-U468))</f>
        <v/>
      </c>
      <c r="W470" s="160" t="str">
        <f>IF(V470="","",RANK(V470,V467:V471))</f>
        <v/>
      </c>
      <c r="X470" s="161" t="str">
        <f t="shared" si="275"/>
        <v/>
      </c>
      <c r="Y470" s="55"/>
      <c r="Z470" s="162" t="str">
        <f>IF(B467="","",IF(Q467=0,M468,IF(Q467&lt;0.5,Q468,IF(U467&lt;0.5,U468,"NV"))))</f>
        <v/>
      </c>
      <c r="AA470" s="806"/>
      <c r="AB470" s="1506"/>
      <c r="AC470" s="806"/>
      <c r="AD470" s="806"/>
      <c r="AE470" s="847"/>
    </row>
    <row r="471" spans="1:31" ht="16" thickBot="1" x14ac:dyDescent="0.25">
      <c r="A471" s="1539"/>
      <c r="B471" s="1541"/>
      <c r="C471" s="863"/>
      <c r="D471" s="1416"/>
      <c r="E471" s="863"/>
      <c r="F471" s="863"/>
      <c r="G471" s="17" t="s">
        <v>6</v>
      </c>
      <c r="H471" s="265" t="str">
        <f>IF(I471&lt;&gt;"",$H$27,"")</f>
        <v/>
      </c>
      <c r="I471" s="251"/>
      <c r="J471" s="239"/>
      <c r="K471" s="250"/>
      <c r="L471" s="194" t="str">
        <f>IF(B467="","",IF(I467="TO","TO",IF(I471+J471+K471=0,"",(I471*60+J471+K471/100)+H471)))</f>
        <v/>
      </c>
      <c r="M471" s="56"/>
      <c r="N471" s="56" t="str">
        <f>IF(L471="","",ABS(L471-M468))</f>
        <v/>
      </c>
      <c r="O471" s="164" t="str">
        <f>IF(N471="","",RANK(N471,N467:N471))</f>
        <v/>
      </c>
      <c r="P471" s="165" t="str">
        <f t="shared" si="273"/>
        <v/>
      </c>
      <c r="Q471" s="57"/>
      <c r="R471" s="57" t="str">
        <f>IF(P471="","",ABS(P471-Q468))</f>
        <v/>
      </c>
      <c r="S471" s="166" t="str">
        <f>IF(R471="","",RANK(R471,R467:R471))</f>
        <v/>
      </c>
      <c r="T471" s="167" t="str">
        <f t="shared" si="274"/>
        <v/>
      </c>
      <c r="U471" s="58"/>
      <c r="V471" s="58" t="str">
        <f>IF(T471="","",ABS(T471-U468))</f>
        <v/>
      </c>
      <c r="W471" s="168" t="str">
        <f>IF(V471="","",RANK(V471,V467:V471))</f>
        <v/>
      </c>
      <c r="X471" s="169" t="str">
        <f t="shared" si="275"/>
        <v/>
      </c>
      <c r="Y471" s="59"/>
      <c r="Z471" s="170" t="str">
        <f>IF(B467="","",IF(U467&lt;0.5,TRIMMEAN(L467:L471,0.4),IF(Y467&lt;0.5,Y468,"NV")))</f>
        <v/>
      </c>
      <c r="AA471" s="807"/>
      <c r="AB471" s="1507"/>
      <c r="AC471" s="807"/>
      <c r="AD471" s="807"/>
      <c r="AE471" s="847"/>
    </row>
    <row r="472" spans="1:31" x14ac:dyDescent="0.2">
      <c r="A472" s="1241" t="str">
        <f>IF('Names And Totals'!A101="","",'Names And Totals'!A101)</f>
        <v/>
      </c>
      <c r="B472" s="1537" t="str">
        <f>IF('Names And Totals'!B101="","",'Names And Totals'!B101)</f>
        <v/>
      </c>
      <c r="C472" s="883" t="str">
        <f>IF('Names And Totals'!B101="","",'Names And Totals'!E101)</f>
        <v/>
      </c>
      <c r="D472" s="858" t="str">
        <f>IF(B472="","",IF(AB472="DQ","DQ",IF(AB472="TO","TO",IF(AB472="NV","NV",IF(AB472="","",RANK(AB472,$AB$12:$AB$507,0))))))</f>
        <v/>
      </c>
      <c r="E472" s="883" t="str">
        <f>IF(AC472="","",IF(AE472="DQ","DQ",IF(AC472="TO","TO",IF(Z472="","",RANK(AC472,$AC$12:$AC$507,0)))))</f>
        <v/>
      </c>
      <c r="F472" s="884" t="str">
        <f>IF(AD472="","",IF(AE472="DQ","DQ",IF(AD472="TO","TO",IF(Z472="","",RANK(AD472,$AD$12:$AD$507,0)))))</f>
        <v/>
      </c>
      <c r="G472" s="375" t="s">
        <v>7</v>
      </c>
      <c r="H472" s="380"/>
      <c r="I472" s="232"/>
      <c r="J472" s="233"/>
      <c r="K472" s="234"/>
      <c r="L472" s="268" t="str">
        <f>IF(B472="","",IF(I472="TO","TO",IF(I472+J472+K472=0,"",(I472*60+J472+K472/100)+H472)))</f>
        <v/>
      </c>
      <c r="M472" s="157" t="str">
        <f>IF(B472="","",MAX(L472:L476)-MIN(L472:L476))</f>
        <v/>
      </c>
      <c r="N472" s="157" t="str">
        <f>IF(L472="","",ABS(L472-M473))</f>
        <v/>
      </c>
      <c r="O472" s="275" t="str">
        <f>IF(N472="","",RANK(N472,N472:N476))</f>
        <v/>
      </c>
      <c r="P472" s="157" t="str">
        <f>IF(L472="","",IF(O472=1,"",L472))</f>
        <v/>
      </c>
      <c r="Q472" s="159" t="str">
        <f>IF(B472="","",MAX(P472:P476)-MIN(P472:P476))</f>
        <v/>
      </c>
      <c r="R472" s="159" t="str">
        <f>IF(P472="","",ABS(P472-Q473))</f>
        <v/>
      </c>
      <c r="S472" s="276" t="str">
        <f>IF(R472="","",RANK(R472,R472:R476))</f>
        <v/>
      </c>
      <c r="T472" s="159" t="str">
        <f>IF(R472="","",IF(S472=1,"",L472))</f>
        <v/>
      </c>
      <c r="U472" s="161" t="str">
        <f>IF(B472="","",MAX(T472:T476)-MIN(T472:T476))</f>
        <v/>
      </c>
      <c r="V472" s="161" t="str">
        <f>IF(T472="","",ABS(T472-U473))</f>
        <v/>
      </c>
      <c r="W472" s="277" t="str">
        <f>IF(V472="","",RANK(V472,V472:V476))</f>
        <v/>
      </c>
      <c r="X472" s="161" t="str">
        <f>IF(W472="","",IF(W472=1,"",T472))</f>
        <v/>
      </c>
      <c r="Y472" s="278" t="str">
        <f>IF(B472="","",MAX(X472:X476)-MIN(X472:X476))</f>
        <v/>
      </c>
      <c r="Z472" s="381" t="str">
        <f>IF(B472="","",L472)</f>
        <v/>
      </c>
      <c r="AA472" s="803" t="str">
        <f>IF(B472="","",IF(AE472="DQ","DQ",IF(L472="TO","TO",IF(L472="","",IF(L473="",Z472,IF(L474="",Z473,IF(L475="",Z474,IF(L476="",Z475,Z476))))))))</f>
        <v/>
      </c>
      <c r="AB472" s="1536" t="str">
        <f>IF(B472="","",IF(AE472="DQ","DQ",IF(AA472="TO","TO",IF(AA472="","",IF(AA472="NV","NV",IF((20-(AA472-$AB$3))&gt;0,(20-(AA472-$AB$3)),0))))))</f>
        <v/>
      </c>
      <c r="AC472" s="802" t="str">
        <f>IF(B472="","",IF(AB472="","",IF(C472="Female","",AB472)))</f>
        <v/>
      </c>
      <c r="AD472" s="802" t="str">
        <f>IF(B472="","",IF(AB472="","",IF(C472="Male","",AB472)))</f>
        <v/>
      </c>
      <c r="AE472" s="1018"/>
    </row>
    <row r="473" spans="1:31" x14ac:dyDescent="0.2">
      <c r="A473" s="871"/>
      <c r="B473" s="865"/>
      <c r="C473" s="884"/>
      <c r="D473" s="859"/>
      <c r="E473" s="884"/>
      <c r="F473" s="884"/>
      <c r="G473" s="13" t="s">
        <v>4</v>
      </c>
      <c r="H473" s="99" t="str">
        <f>IF(I473&lt;&gt;"",H472,"")</f>
        <v/>
      </c>
      <c r="I473" s="208"/>
      <c r="J473" s="209"/>
      <c r="K473" s="227"/>
      <c r="L473" s="155" t="str">
        <f>IF(B472="","",IF(I472="TO","TO",IF(I473+J473+K473=0,"",(I473*60+J473+K473/100)+H473)))</f>
        <v/>
      </c>
      <c r="M473" s="52" t="str">
        <f>IF(B472="","",AVERAGE(L472:L476))</f>
        <v/>
      </c>
      <c r="N473" s="52" t="str">
        <f>IF(L473="","",ABS(L473-M473))</f>
        <v/>
      </c>
      <c r="O473" s="156" t="str">
        <f>IF(N473="","",RANK(N473,N472:N476))</f>
        <v/>
      </c>
      <c r="P473" s="157" t="str">
        <f t="shared" ref="P473:P476" si="276">IF(L473="","",IF(O473=1,"",L473))</f>
        <v/>
      </c>
      <c r="Q473" s="53" t="str">
        <f>IF(B472="","",AVERAGE(P472:P476))</f>
        <v/>
      </c>
      <c r="R473" s="53" t="str">
        <f>IF(P473="","",ABS(P473-Q473))</f>
        <v/>
      </c>
      <c r="S473" s="158" t="str">
        <f>IF(R473="","",RANK(R473,R472:R476))</f>
        <v/>
      </c>
      <c r="T473" s="159" t="str">
        <f t="shared" ref="T473:T476" si="277">IF(R473="","",IF(S473=1,"",L473))</f>
        <v/>
      </c>
      <c r="U473" s="54" t="str">
        <f>IF(B472="","",AVERAGE(T472:T476))</f>
        <v/>
      </c>
      <c r="V473" s="54" t="str">
        <f>IF(T473="","",ABS(T473-U473))</f>
        <v/>
      </c>
      <c r="W473" s="160" t="str">
        <f>IF(V473="","",RANK(V473,V472:V476))</f>
        <v/>
      </c>
      <c r="X473" s="161" t="str">
        <f t="shared" ref="X473:X476" si="278">IF(W473="","",IF(W473=1,"",T473))</f>
        <v/>
      </c>
      <c r="Y473" s="55" t="str">
        <f>IF(B472="","",AVERAGE(X472:X476))</f>
        <v/>
      </c>
      <c r="Z473" s="162" t="str">
        <f>IF(B472="","",IF(M472&lt;0.5,M473,"NV"))</f>
        <v/>
      </c>
      <c r="AA473" s="803"/>
      <c r="AB473" s="1500"/>
      <c r="AC473" s="803"/>
      <c r="AD473" s="803"/>
      <c r="AE473" s="1019"/>
    </row>
    <row r="474" spans="1:31" x14ac:dyDescent="0.2">
      <c r="A474" s="871"/>
      <c r="B474" s="865"/>
      <c r="C474" s="884"/>
      <c r="D474" s="859"/>
      <c r="E474" s="884"/>
      <c r="F474" s="884"/>
      <c r="G474" s="13" t="s">
        <v>8</v>
      </c>
      <c r="H474" s="99" t="str">
        <f>IF(I474&lt;&gt;"",H472,"")</f>
        <v/>
      </c>
      <c r="I474" s="208"/>
      <c r="J474" s="209"/>
      <c r="K474" s="227"/>
      <c r="L474" s="155" t="str">
        <f>IF(B472="","",IF(I472="TO","TO",IF(I474+J474+K474=0,"",(I474*60+J474+K474/100)+H474)))</f>
        <v/>
      </c>
      <c r="M474" s="52"/>
      <c r="N474" s="52" t="str">
        <f>IF(L474="","",ABS(L474-M473))</f>
        <v/>
      </c>
      <c r="O474" s="156" t="str">
        <f>IF(N474="","",RANK(N474,N472:N476))</f>
        <v/>
      </c>
      <c r="P474" s="157" t="str">
        <f t="shared" si="276"/>
        <v/>
      </c>
      <c r="Q474" s="53"/>
      <c r="R474" s="53" t="str">
        <f>IF(P474="","",ABS(P474-Q473))</f>
        <v/>
      </c>
      <c r="S474" s="158" t="str">
        <f>IF(R474="","",RANK(R474,R472:R476))</f>
        <v/>
      </c>
      <c r="T474" s="159" t="str">
        <f t="shared" si="277"/>
        <v/>
      </c>
      <c r="U474" s="54"/>
      <c r="V474" s="54" t="str">
        <f>IF(T474="","",ABS(T474-U473))</f>
        <v/>
      </c>
      <c r="W474" s="160" t="str">
        <f>IF(V474="","",RANK(V474,V472:V476))</f>
        <v/>
      </c>
      <c r="X474" s="161" t="str">
        <f t="shared" si="278"/>
        <v/>
      </c>
      <c r="Y474" s="55"/>
      <c r="Z474" s="162" t="str">
        <f>IF(B472="","",IF(M472&lt;0.5,M473,IF(Q472&lt;0.5,Q473,"NV")))</f>
        <v/>
      </c>
      <c r="AA474" s="803"/>
      <c r="AB474" s="1500"/>
      <c r="AC474" s="803"/>
      <c r="AD474" s="803"/>
      <c r="AE474" s="1019"/>
    </row>
    <row r="475" spans="1:31" x14ac:dyDescent="0.2">
      <c r="A475" s="871"/>
      <c r="B475" s="865"/>
      <c r="C475" s="884"/>
      <c r="D475" s="859"/>
      <c r="E475" s="884"/>
      <c r="F475" s="884"/>
      <c r="G475" s="13" t="s">
        <v>5</v>
      </c>
      <c r="H475" s="99" t="str">
        <f>IF(I475&lt;&gt;"",H472,"")</f>
        <v/>
      </c>
      <c r="I475" s="208"/>
      <c r="J475" s="209"/>
      <c r="K475" s="227"/>
      <c r="L475" s="155" t="str">
        <f>IF(B472="","",IF(I472="TO","TO",IF(I475+J475+K475=0,"",(I475*60+J475+K475/100)+H475)))</f>
        <v/>
      </c>
      <c r="M475" s="52"/>
      <c r="N475" s="52" t="str">
        <f>IF(L475="","",ABS(L475-M473))</f>
        <v/>
      </c>
      <c r="O475" s="156" t="str">
        <f>IF(N475="","",RANK(N475,N472:N476))</f>
        <v/>
      </c>
      <c r="P475" s="157" t="str">
        <f t="shared" si="276"/>
        <v/>
      </c>
      <c r="Q475" s="53"/>
      <c r="R475" s="53" t="str">
        <f>IF(P475="","",ABS(P475-Q473))</f>
        <v/>
      </c>
      <c r="S475" s="158" t="str">
        <f>IF(R475="","",RANK(R475,R472:R476))</f>
        <v/>
      </c>
      <c r="T475" s="159" t="str">
        <f t="shared" si="277"/>
        <v/>
      </c>
      <c r="U475" s="54"/>
      <c r="V475" s="54" t="str">
        <f>IF(T475="","",ABS(T475-U473))</f>
        <v/>
      </c>
      <c r="W475" s="160" t="str">
        <f>IF(V475="","",RANK(V475,V472:V476))</f>
        <v/>
      </c>
      <c r="X475" s="161" t="str">
        <f t="shared" si="278"/>
        <v/>
      </c>
      <c r="Y475" s="55"/>
      <c r="Z475" s="162" t="str">
        <f>IF(B472="","",IF(Q472=0,M473,IF(Q472&lt;0.5,Q473,IF(U472&lt;0.5,U473,"NV"))))</f>
        <v/>
      </c>
      <c r="AA475" s="803"/>
      <c r="AB475" s="1500"/>
      <c r="AC475" s="803"/>
      <c r="AD475" s="803"/>
      <c r="AE475" s="1019"/>
    </row>
    <row r="476" spans="1:31" ht="16" thickBot="1" x14ac:dyDescent="0.25">
      <c r="A476" s="879"/>
      <c r="B476" s="901"/>
      <c r="C476" s="885"/>
      <c r="D476" s="1419"/>
      <c r="E476" s="885"/>
      <c r="F476" s="885"/>
      <c r="G476" s="19" t="s">
        <v>6</v>
      </c>
      <c r="H476" s="100" t="str">
        <f>IF(I476&lt;&gt;"",H472,"")</f>
        <v/>
      </c>
      <c r="I476" s="212"/>
      <c r="J476" s="213"/>
      <c r="K476" s="242"/>
      <c r="L476" s="163" t="str">
        <f>IF(B472="","",IF(I472="TO","TO",IF(I476+J476+K476=0,"",(I476*60+J476+K476/100)+H476)))</f>
        <v/>
      </c>
      <c r="M476" s="56"/>
      <c r="N476" s="56" t="str">
        <f>IF(L476="","",ABS(L476-M473))</f>
        <v/>
      </c>
      <c r="O476" s="164" t="str">
        <f>IF(N476="","",RANK(N476,N472:N476))</f>
        <v/>
      </c>
      <c r="P476" s="165" t="str">
        <f t="shared" si="276"/>
        <v/>
      </c>
      <c r="Q476" s="57"/>
      <c r="R476" s="57" t="str">
        <f>IF(P476="","",ABS(P476-Q473))</f>
        <v/>
      </c>
      <c r="S476" s="166" t="str">
        <f>IF(R476="","",RANK(R476,R472:R476))</f>
        <v/>
      </c>
      <c r="T476" s="167" t="str">
        <f t="shared" si="277"/>
        <v/>
      </c>
      <c r="U476" s="58"/>
      <c r="V476" s="58" t="str">
        <f>IF(T476="","",ABS(T476-U473))</f>
        <v/>
      </c>
      <c r="W476" s="168" t="str">
        <f>IF(V476="","",RANK(V476,V472:V476))</f>
        <v/>
      </c>
      <c r="X476" s="169" t="str">
        <f t="shared" si="278"/>
        <v/>
      </c>
      <c r="Y476" s="59"/>
      <c r="Z476" s="170" t="str">
        <f>IF(B472="","",IF(U472&lt;0.5,TRIMMEAN(L472:L476,0.4),IF(Y472&lt;0.5,Y473,"NV")))</f>
        <v/>
      </c>
      <c r="AA476" s="804"/>
      <c r="AB476" s="1501"/>
      <c r="AC476" s="804"/>
      <c r="AD476" s="804"/>
      <c r="AE476" s="1020"/>
    </row>
    <row r="477" spans="1:31" x14ac:dyDescent="0.2">
      <c r="A477" s="1538" t="str">
        <f>IF('Names And Totals'!A102="","",'Names And Totals'!A102)</f>
        <v/>
      </c>
      <c r="B477" s="1540" t="str">
        <f>IF('Names And Totals'!B102="","",'Names And Totals'!B102)</f>
        <v/>
      </c>
      <c r="C477" s="861" t="str">
        <f>IF('Names And Totals'!B102="","",'Names And Totals'!E102)</f>
        <v/>
      </c>
      <c r="D477" s="1414" t="str">
        <f>IF(B477="","",IF(AB477="DQ","DQ",IF(AB477="TO","TO",IF(AB477="NV","NV",IF(AB477="","",RANK(AB477,$AB$12:$AB$507,0))))))</f>
        <v/>
      </c>
      <c r="E477" s="861" t="str">
        <f>IF(AC477="","",IF(AE477="DQ","DQ",IF(AC477="TO","TO",IF(Z477="","",RANK(AC477,$AC$12:$AC$507,0)))))</f>
        <v/>
      </c>
      <c r="F477" s="861" t="str">
        <f>IF(AD477="","",IF(AE477="DQ","DQ",IF(AD477="TO","TO",IF(Z477="","",RANK(AD477,$AD$12:$AD$507,0)))))</f>
        <v/>
      </c>
      <c r="G477" s="47" t="s">
        <v>7</v>
      </c>
      <c r="H477" s="248"/>
      <c r="I477" s="243"/>
      <c r="J477" s="240"/>
      <c r="K477" s="244"/>
      <c r="L477" s="193" t="str">
        <f>IF(B477="","",IF(I477="TO","TO",IF(I477+J477+K477=0,"",(I477*60+J477+K477/100)+H477)))</f>
        <v/>
      </c>
      <c r="M477" s="60" t="str">
        <f>IF(B477="","",MAX(L477:L481)-MIN(L477:L481))</f>
        <v/>
      </c>
      <c r="N477" s="60" t="str">
        <f>IF(L477="","",ABS(L477-M478))</f>
        <v/>
      </c>
      <c r="O477" s="151" t="str">
        <f>IF(N477="","",RANK(N477,N477:N481))</f>
        <v/>
      </c>
      <c r="P477" s="60" t="str">
        <f>IF(L477="","",IF(O477=1,"",L477))</f>
        <v/>
      </c>
      <c r="Q477" s="62" t="str">
        <f>IF(B477="","",MAX(P477:P481)-MIN(P477:P481))</f>
        <v/>
      </c>
      <c r="R477" s="62" t="str">
        <f>IF(P477="","",ABS(P477-Q478))</f>
        <v/>
      </c>
      <c r="S477" s="152" t="str">
        <f>IF(R477="","",RANK(R477,R477:R481))</f>
        <v/>
      </c>
      <c r="T477" s="62" t="str">
        <f>IF(R477="","",IF(S477=1,"",L477))</f>
        <v/>
      </c>
      <c r="U477" s="63" t="str">
        <f>IF(B477="","",MAX(T477:T481)-MIN(T477:T481))</f>
        <v/>
      </c>
      <c r="V477" s="63" t="str">
        <f>IF(T477="","",ABS(T477-U478))</f>
        <v/>
      </c>
      <c r="W477" s="153" t="str">
        <f>IF(V477="","",RANK(V477,V477:V481))</f>
        <v/>
      </c>
      <c r="X477" s="63" t="str">
        <f>IF(W477="","",IF(W477=1,"",T477))</f>
        <v/>
      </c>
      <c r="Y477" s="64" t="str">
        <f>IF(B477="","",MAX(X477:X481)-MIN(X477:X481))</f>
        <v/>
      </c>
      <c r="Z477" s="154" t="str">
        <f>IF(B477="","",L477)</f>
        <v/>
      </c>
      <c r="AA477" s="805" t="str">
        <f>IF(B477="","",IF(AE477="DQ","DQ",IF(L477="TO","TO",IF(L477="","",IF(L478="",Z477,IF(L479="",Z478,IF(L480="",Z479,IF(L481="",Z480,Z481))))))))</f>
        <v/>
      </c>
      <c r="AB477" s="1505" t="str">
        <f>IF(B477="","",IF(AE477="DQ","DQ",IF(AA477="TO","TO",IF(AA477="","",IF(AA477="NV","NV",IF((20-(AA477-$AB$3))&gt;0,(20-(AA477-$AB$3)),0))))))</f>
        <v/>
      </c>
      <c r="AC477" s="805" t="str">
        <f>IF(B477="","",IF(AB477="","",IF(C477="Female","",AB477)))</f>
        <v/>
      </c>
      <c r="AD477" s="805" t="str">
        <f>IF(B477="","",IF(AB477="","",IF(C477="Male","",AB477)))</f>
        <v/>
      </c>
      <c r="AE477" s="847"/>
    </row>
    <row r="478" spans="1:31" x14ac:dyDescent="0.2">
      <c r="A478" s="868"/>
      <c r="B478" s="874"/>
      <c r="C478" s="862"/>
      <c r="D478" s="1415"/>
      <c r="E478" s="862"/>
      <c r="F478" s="862"/>
      <c r="G478" s="16" t="s">
        <v>4</v>
      </c>
      <c r="H478" s="98" t="str">
        <f>IF(I478&lt;&gt;"",H477,"")</f>
        <v/>
      </c>
      <c r="I478" s="210"/>
      <c r="J478" s="211"/>
      <c r="K478" s="231"/>
      <c r="L478" s="171" t="str">
        <f>IF(B477="","",IF(I477="TO","TO",IF(I478+J478+K478=0,"",(I478*60+J478+K478/100)+H478)))</f>
        <v/>
      </c>
      <c r="M478" s="52" t="str">
        <f>IF(B477="","",AVERAGE(L477:L481))</f>
        <v/>
      </c>
      <c r="N478" s="52" t="str">
        <f>IF(L478="","",ABS(L478-M478))</f>
        <v/>
      </c>
      <c r="O478" s="156" t="str">
        <f>IF(N478="","",RANK(N478,N477:N481))</f>
        <v/>
      </c>
      <c r="P478" s="157" t="str">
        <f t="shared" ref="P478:P481" si="279">IF(L478="","",IF(O478=1,"",L478))</f>
        <v/>
      </c>
      <c r="Q478" s="53" t="str">
        <f>IF(B477="","",AVERAGE(P477:P481))</f>
        <v/>
      </c>
      <c r="R478" s="53" t="str">
        <f>IF(P478="","",ABS(P478-Q478))</f>
        <v/>
      </c>
      <c r="S478" s="158" t="str">
        <f>IF(R478="","",RANK(R478,R477:R481))</f>
        <v/>
      </c>
      <c r="T478" s="159" t="str">
        <f t="shared" ref="T478:T481" si="280">IF(R478="","",IF(S478=1,"",L478))</f>
        <v/>
      </c>
      <c r="U478" s="54" t="str">
        <f>IF(B477="","",AVERAGE(T477:T481))</f>
        <v/>
      </c>
      <c r="V478" s="54" t="str">
        <f>IF(T478="","",ABS(T478-U478))</f>
        <v/>
      </c>
      <c r="W478" s="160" t="str">
        <f>IF(V478="","",RANK(V478,V477:V481))</f>
        <v/>
      </c>
      <c r="X478" s="161" t="str">
        <f t="shared" ref="X478:X481" si="281">IF(W478="","",IF(W478=1,"",T478))</f>
        <v/>
      </c>
      <c r="Y478" s="55" t="str">
        <f>IF(B477="","",AVERAGE(X477:X481))</f>
        <v/>
      </c>
      <c r="Z478" s="162" t="str">
        <f>IF(B477="","",IF(M477&lt;0.5,M478,"NV"))</f>
        <v/>
      </c>
      <c r="AA478" s="806"/>
      <c r="AB478" s="1506"/>
      <c r="AC478" s="806"/>
      <c r="AD478" s="806"/>
      <c r="AE478" s="847"/>
    </row>
    <row r="479" spans="1:31" x14ac:dyDescent="0.2">
      <c r="A479" s="868"/>
      <c r="B479" s="874"/>
      <c r="C479" s="862"/>
      <c r="D479" s="1415"/>
      <c r="E479" s="862"/>
      <c r="F479" s="862"/>
      <c r="G479" s="16" t="s">
        <v>8</v>
      </c>
      <c r="H479" s="98" t="str">
        <f>IF(I479&lt;&gt;"",H477,"")</f>
        <v/>
      </c>
      <c r="I479" s="210"/>
      <c r="J479" s="211"/>
      <c r="K479" s="231"/>
      <c r="L479" s="171" t="str">
        <f>IF(B477="","",IF(I477="TO","TO",IF(I479+J479+K479=0,"",(I479*60+J479+K479/100)+H479)))</f>
        <v/>
      </c>
      <c r="M479" s="52"/>
      <c r="N479" s="52" t="str">
        <f>IF(L479="","",ABS(L479-M478))</f>
        <v/>
      </c>
      <c r="O479" s="156" t="str">
        <f>IF(N479="","",RANK(N479,N477:N481))</f>
        <v/>
      </c>
      <c r="P479" s="157" t="str">
        <f t="shared" si="279"/>
        <v/>
      </c>
      <c r="Q479" s="53"/>
      <c r="R479" s="53" t="str">
        <f>IF(P479="","",ABS(P479-Q478))</f>
        <v/>
      </c>
      <c r="S479" s="158" t="str">
        <f>IF(R479="","",RANK(R479,R477:R481))</f>
        <v/>
      </c>
      <c r="T479" s="159" t="str">
        <f t="shared" si="280"/>
        <v/>
      </c>
      <c r="U479" s="54"/>
      <c r="V479" s="54" t="str">
        <f>IF(T479="","",ABS(T479-U478))</f>
        <v/>
      </c>
      <c r="W479" s="160" t="str">
        <f>IF(V479="","",RANK(V479,V477:V481))</f>
        <v/>
      </c>
      <c r="X479" s="161" t="str">
        <f t="shared" si="281"/>
        <v/>
      </c>
      <c r="Y479" s="55"/>
      <c r="Z479" s="162" t="str">
        <f>IF(B477="","",IF(M477&lt;0.5,M478,IF(Q477&lt;0.5,Q478,"NV")))</f>
        <v/>
      </c>
      <c r="AA479" s="806"/>
      <c r="AB479" s="1506"/>
      <c r="AC479" s="806"/>
      <c r="AD479" s="806"/>
      <c r="AE479" s="847"/>
    </row>
    <row r="480" spans="1:31" x14ac:dyDescent="0.2">
      <c r="A480" s="868"/>
      <c r="B480" s="874"/>
      <c r="C480" s="862"/>
      <c r="D480" s="1415"/>
      <c r="E480" s="862"/>
      <c r="F480" s="862"/>
      <c r="G480" s="16" t="s">
        <v>5</v>
      </c>
      <c r="H480" s="98" t="str">
        <f>IF(I480&lt;&gt;"",H477,"")</f>
        <v/>
      </c>
      <c r="I480" s="210"/>
      <c r="J480" s="211"/>
      <c r="K480" s="231"/>
      <c r="L480" s="171" t="str">
        <f>IF(B477="","",IF(I477="TO","TO",IF(I480+J480+K480=0,"",(I480*60+J480+K480/100)+H480)))</f>
        <v/>
      </c>
      <c r="M480" s="52"/>
      <c r="N480" s="52" t="str">
        <f>IF(L480="","",ABS(L480-M478))</f>
        <v/>
      </c>
      <c r="O480" s="156" t="str">
        <f>IF(N480="","",RANK(N480,N477:N481))</f>
        <v/>
      </c>
      <c r="P480" s="157" t="str">
        <f t="shared" si="279"/>
        <v/>
      </c>
      <c r="Q480" s="53"/>
      <c r="R480" s="53" t="str">
        <f>IF(P480="","",ABS(P480-Q478))</f>
        <v/>
      </c>
      <c r="S480" s="158" t="str">
        <f>IF(R480="","",RANK(R480,R477:R481))</f>
        <v/>
      </c>
      <c r="T480" s="159" t="str">
        <f t="shared" si="280"/>
        <v/>
      </c>
      <c r="U480" s="54"/>
      <c r="V480" s="54" t="str">
        <f>IF(T480="","",ABS(T480-U478))</f>
        <v/>
      </c>
      <c r="W480" s="160" t="str">
        <f>IF(V480="","",RANK(V480,V477:V481))</f>
        <v/>
      </c>
      <c r="X480" s="161" t="str">
        <f t="shared" si="281"/>
        <v/>
      </c>
      <c r="Y480" s="55"/>
      <c r="Z480" s="162" t="str">
        <f>IF(B477="","",IF(Q477=0,M478,IF(Q477&lt;0.5,Q478,IF(U477&lt;0.5,U478,"NV"))))</f>
        <v/>
      </c>
      <c r="AA480" s="806"/>
      <c r="AB480" s="1506"/>
      <c r="AC480" s="806"/>
      <c r="AD480" s="806"/>
      <c r="AE480" s="847"/>
    </row>
    <row r="481" spans="1:31" ht="16" thickBot="1" x14ac:dyDescent="0.25">
      <c r="A481" s="1539"/>
      <c r="B481" s="1541"/>
      <c r="C481" s="863"/>
      <c r="D481" s="1416"/>
      <c r="E481" s="863"/>
      <c r="F481" s="863"/>
      <c r="G481" s="46" t="s">
        <v>6</v>
      </c>
      <c r="H481" s="172" t="str">
        <f>IF(I481&lt;&gt;"",H477,"")</f>
        <v/>
      </c>
      <c r="I481" s="245"/>
      <c r="J481" s="246"/>
      <c r="K481" s="247"/>
      <c r="L481" s="194" t="str">
        <f>IF(B477="","",IF(I477="TO","TO",IF(I481+J481+K481=0,"",(I481*60+J481+K481/100)+H481)))</f>
        <v/>
      </c>
      <c r="M481" s="56"/>
      <c r="N481" s="56" t="str">
        <f>IF(L481="","",ABS(L481-M478))</f>
        <v/>
      </c>
      <c r="O481" s="164" t="str">
        <f>IF(N481="","",RANK(N481,N477:N481))</f>
        <v/>
      </c>
      <c r="P481" s="165" t="str">
        <f t="shared" si="279"/>
        <v/>
      </c>
      <c r="Q481" s="57"/>
      <c r="R481" s="57" t="str">
        <f>IF(P481="","",ABS(P481-Q478))</f>
        <v/>
      </c>
      <c r="S481" s="166" t="str">
        <f>IF(R481="","",RANK(R481,R477:R481))</f>
        <v/>
      </c>
      <c r="T481" s="167" t="str">
        <f t="shared" si="280"/>
        <v/>
      </c>
      <c r="U481" s="58"/>
      <c r="V481" s="58" t="str">
        <f>IF(T481="","",ABS(T481-U478))</f>
        <v/>
      </c>
      <c r="W481" s="168" t="str">
        <f>IF(V481="","",RANK(V481,V477:V481))</f>
        <v/>
      </c>
      <c r="X481" s="169" t="str">
        <f t="shared" si="281"/>
        <v/>
      </c>
      <c r="Y481" s="59"/>
      <c r="Z481" s="170" t="str">
        <f>IF(B477="","",IF(U477&lt;0.5,TRIMMEAN(L477:L481,0.4),IF(Y477&lt;0.5,Y478,"NV")))</f>
        <v/>
      </c>
      <c r="AA481" s="807"/>
      <c r="AB481" s="1507"/>
      <c r="AC481" s="807"/>
      <c r="AD481" s="807"/>
      <c r="AE481" s="847"/>
    </row>
    <row r="482" spans="1:31" x14ac:dyDescent="0.2">
      <c r="A482" s="1241" t="str">
        <f>IF('Names And Totals'!A103="","",'Names And Totals'!A103)</f>
        <v/>
      </c>
      <c r="B482" s="1537" t="str">
        <f>IF('Names And Totals'!B103="","",'Names And Totals'!B103)</f>
        <v/>
      </c>
      <c r="C482" s="883" t="str">
        <f>IF('Names And Totals'!B103="","",'Names And Totals'!E103)</f>
        <v/>
      </c>
      <c r="D482" s="1431" t="str">
        <f>IF(B482="","",IF(AB482="DQ","DQ",IF(AB482="TO","TO",IF(AB482="NV","NV",IF(AB482="","",RANK(AB482,$AB$12:$AB$507,0))))))</f>
        <v/>
      </c>
      <c r="E482" s="883" t="str">
        <f>IF(AC482="","",IF(AE482="DQ","DQ",IF(AC482="TO","TO",IF(Z482="","",RANK(AC482,$AC$12:$AC$507,0)))))</f>
        <v/>
      </c>
      <c r="F482" s="883" t="str">
        <f>IF(AD482="","",IF(AE482="DQ","DQ",IF(AD482="TO","TO",IF(Z482="","",RANK(AD482,$AD$12:$AD$507,0)))))</f>
        <v/>
      </c>
      <c r="G482" s="18" t="s">
        <v>7</v>
      </c>
      <c r="H482" s="249"/>
      <c r="I482" s="235"/>
      <c r="J482" s="241"/>
      <c r="K482" s="236"/>
      <c r="L482" s="150" t="str">
        <f>IF(B482="","",IF(I482="TO","TO",IF(I482+J482+K482=0,"",(I482*60+J482+K482/100)+H482)))</f>
        <v/>
      </c>
      <c r="M482" s="60" t="str">
        <f>IF(B482="","",MAX(L482:L486)-MIN(L482:L486))</f>
        <v/>
      </c>
      <c r="N482" s="60" t="str">
        <f>IF(L482="","",ABS(L482-M483))</f>
        <v/>
      </c>
      <c r="O482" s="151" t="str">
        <f>IF(N482="","",RANK(N482,N482:N486))</f>
        <v/>
      </c>
      <c r="P482" s="60" t="str">
        <f>IF(L482="","",IF(O482=1,"",L482))</f>
        <v/>
      </c>
      <c r="Q482" s="62" t="str">
        <f>IF(B482="","",MAX(P482:P486)-MIN(P482:P486))</f>
        <v/>
      </c>
      <c r="R482" s="62" t="str">
        <f>IF(P482="","",ABS(P482-Q483))</f>
        <v/>
      </c>
      <c r="S482" s="152" t="str">
        <f>IF(R482="","",RANK(R482,R482:R486))</f>
        <v/>
      </c>
      <c r="T482" s="62" t="str">
        <f>IF(R482="","",IF(S482=1,"",L482))</f>
        <v/>
      </c>
      <c r="U482" s="63" t="str">
        <f>IF(B482="","",MAX(T482:T486)-MIN(T482:T486))</f>
        <v/>
      </c>
      <c r="V482" s="63" t="str">
        <f>IF(T482="","",ABS(T482-U483))</f>
        <v/>
      </c>
      <c r="W482" s="153" t="str">
        <f>IF(V482="","",RANK(V482,V482:V486))</f>
        <v/>
      </c>
      <c r="X482" s="63" t="str">
        <f>IF(W482="","",IF(W482=1,"",T482))</f>
        <v/>
      </c>
      <c r="Y482" s="64" t="str">
        <f>IF(B482="","",MAX(X482:X486)-MIN(X482:X486))</f>
        <v/>
      </c>
      <c r="Z482" s="154" t="str">
        <f>IF(B482="","",L482)</f>
        <v/>
      </c>
      <c r="AA482" s="802" t="str">
        <f>IF(B482="","",IF(AE482="DQ","DQ",IF(L482="TO","TO",IF(L482="","",IF(L483="",Z482,IF(L484="",Z483,IF(L485="",Z484,IF(L486="",Z485,Z486))))))))</f>
        <v/>
      </c>
      <c r="AB482" s="1499" t="str">
        <f>IF(B482="","",IF(AE482="DQ","DQ",IF(AA482="TO","TO",IF(AA482="","",IF(AA482="NV","NV",IF((20-(AA482-$AB$3))&gt;0,(20-(AA482-$AB$3)),0))))))</f>
        <v/>
      </c>
      <c r="AC482" s="802" t="str">
        <f>IF(B482="","",IF(AB482="","",IF(C482="Female","",AB482)))</f>
        <v/>
      </c>
      <c r="AD482" s="802" t="str">
        <f>IF(B482="","",IF(AB482="","",IF(C482="Male","",AB482)))</f>
        <v/>
      </c>
      <c r="AE482" s="1018"/>
    </row>
    <row r="483" spans="1:31" x14ac:dyDescent="0.2">
      <c r="A483" s="871"/>
      <c r="B483" s="865"/>
      <c r="C483" s="884"/>
      <c r="D483" s="859"/>
      <c r="E483" s="884"/>
      <c r="F483" s="884"/>
      <c r="G483" s="13" t="s">
        <v>4</v>
      </c>
      <c r="H483" s="99" t="str">
        <f>IF(I483&lt;&gt;"",H482,"")</f>
        <v/>
      </c>
      <c r="I483" s="208"/>
      <c r="J483" s="209"/>
      <c r="K483" s="227"/>
      <c r="L483" s="155" t="str">
        <f>IF(B482="","",IF(I482="TO","TO",IF(I483+J483+K483=0,"",(I483*60+J483+K483/100)+H483)))</f>
        <v/>
      </c>
      <c r="M483" s="52" t="str">
        <f>IF(B482="","",AVERAGE(L482:L486))</f>
        <v/>
      </c>
      <c r="N483" s="52" t="str">
        <f>IF(L483="","",ABS(L483-M483))</f>
        <v/>
      </c>
      <c r="O483" s="156" t="str">
        <f>IF(N483="","",RANK(N483,N482:N486))</f>
        <v/>
      </c>
      <c r="P483" s="157" t="str">
        <f t="shared" ref="P483:P486" si="282">IF(L483="","",IF(O483=1,"",L483))</f>
        <v/>
      </c>
      <c r="Q483" s="53" t="str">
        <f>IF(B482="","",AVERAGE(P482:P486))</f>
        <v/>
      </c>
      <c r="R483" s="53" t="str">
        <f>IF(P483="","",ABS(P483-Q483))</f>
        <v/>
      </c>
      <c r="S483" s="158" t="str">
        <f>IF(R483="","",RANK(R483,R482:R486))</f>
        <v/>
      </c>
      <c r="T483" s="159" t="str">
        <f t="shared" ref="T483:T486" si="283">IF(R483="","",IF(S483=1,"",L483))</f>
        <v/>
      </c>
      <c r="U483" s="54" t="str">
        <f>IF(B482="","",AVERAGE(T482:T486))</f>
        <v/>
      </c>
      <c r="V483" s="54" t="str">
        <f>IF(T483="","",ABS(T483-U483))</f>
        <v/>
      </c>
      <c r="W483" s="160" t="str">
        <f>IF(V483="","",RANK(V483,V482:V486))</f>
        <v/>
      </c>
      <c r="X483" s="161" t="str">
        <f t="shared" ref="X483:X486" si="284">IF(W483="","",IF(W483=1,"",T483))</f>
        <v/>
      </c>
      <c r="Y483" s="55" t="str">
        <f>IF(B482="","",AVERAGE(X482:X486))</f>
        <v/>
      </c>
      <c r="Z483" s="162" t="str">
        <f>IF(B482="","",IF(M482&lt;0.5,M483,"NV"))</f>
        <v/>
      </c>
      <c r="AA483" s="803"/>
      <c r="AB483" s="1500"/>
      <c r="AC483" s="803"/>
      <c r="AD483" s="803"/>
      <c r="AE483" s="1019"/>
    </row>
    <row r="484" spans="1:31" x14ac:dyDescent="0.2">
      <c r="A484" s="871"/>
      <c r="B484" s="865"/>
      <c r="C484" s="884"/>
      <c r="D484" s="859"/>
      <c r="E484" s="884"/>
      <c r="F484" s="884"/>
      <c r="G484" s="13" t="s">
        <v>8</v>
      </c>
      <c r="H484" s="99" t="str">
        <f>IF(I484&lt;&gt;"",H482,"")</f>
        <v/>
      </c>
      <c r="I484" s="208"/>
      <c r="J484" s="209"/>
      <c r="K484" s="227"/>
      <c r="L484" s="155" t="str">
        <f>IF(B482="","",IF(I482="TO","TO",IF(I484+J484+K484=0,"",(I484*60+J484+K484/100)+H484)))</f>
        <v/>
      </c>
      <c r="M484" s="52"/>
      <c r="N484" s="52" t="str">
        <f>IF(L484="","",ABS(L484-M483))</f>
        <v/>
      </c>
      <c r="O484" s="156" t="str">
        <f>IF(N484="","",RANK(N484,N482:N486))</f>
        <v/>
      </c>
      <c r="P484" s="157" t="str">
        <f t="shared" si="282"/>
        <v/>
      </c>
      <c r="Q484" s="53"/>
      <c r="R484" s="53" t="str">
        <f>IF(P484="","",ABS(P484-Q483))</f>
        <v/>
      </c>
      <c r="S484" s="158" t="str">
        <f>IF(R484="","",RANK(R484,R482:R486))</f>
        <v/>
      </c>
      <c r="T484" s="159" t="str">
        <f t="shared" si="283"/>
        <v/>
      </c>
      <c r="U484" s="54"/>
      <c r="V484" s="54" t="str">
        <f>IF(T484="","",ABS(T484-U483))</f>
        <v/>
      </c>
      <c r="W484" s="160" t="str">
        <f>IF(V484="","",RANK(V484,V482:V486))</f>
        <v/>
      </c>
      <c r="X484" s="161" t="str">
        <f t="shared" si="284"/>
        <v/>
      </c>
      <c r="Y484" s="55"/>
      <c r="Z484" s="162" t="str">
        <f>IF(B482="","",IF(M482&lt;0.5,M483,IF(Q482&lt;0.5,Q483,"NV")))</f>
        <v/>
      </c>
      <c r="AA484" s="803"/>
      <c r="AB484" s="1500"/>
      <c r="AC484" s="803"/>
      <c r="AD484" s="803"/>
      <c r="AE484" s="1019"/>
    </row>
    <row r="485" spans="1:31" x14ac:dyDescent="0.2">
      <c r="A485" s="871"/>
      <c r="B485" s="865"/>
      <c r="C485" s="884"/>
      <c r="D485" s="859"/>
      <c r="E485" s="884"/>
      <c r="F485" s="884"/>
      <c r="G485" s="13" t="s">
        <v>5</v>
      </c>
      <c r="H485" s="99" t="str">
        <f>IF(I485&lt;&gt;"",H482,"")</f>
        <v/>
      </c>
      <c r="I485" s="208"/>
      <c r="J485" s="209"/>
      <c r="K485" s="227"/>
      <c r="L485" s="155" t="str">
        <f>IF(B482="","",IF(I482="TO","TO",IF(I485+J485+K485=0,"",(I485*60+J485+K485/100)+H485)))</f>
        <v/>
      </c>
      <c r="M485" s="52"/>
      <c r="N485" s="52" t="str">
        <f>IF(L485="","",ABS(L485-M483))</f>
        <v/>
      </c>
      <c r="O485" s="156" t="str">
        <f>IF(N485="","",RANK(N485,N482:N486))</f>
        <v/>
      </c>
      <c r="P485" s="157" t="str">
        <f t="shared" si="282"/>
        <v/>
      </c>
      <c r="Q485" s="53"/>
      <c r="R485" s="53" t="str">
        <f>IF(P485="","",ABS(P485-Q483))</f>
        <v/>
      </c>
      <c r="S485" s="158" t="str">
        <f>IF(R485="","",RANK(R485,R482:R486))</f>
        <v/>
      </c>
      <c r="T485" s="159" t="str">
        <f t="shared" si="283"/>
        <v/>
      </c>
      <c r="U485" s="54"/>
      <c r="V485" s="54" t="str">
        <f>IF(T485="","",ABS(T485-U483))</f>
        <v/>
      </c>
      <c r="W485" s="160" t="str">
        <f>IF(V485="","",RANK(V485,V482:V486))</f>
        <v/>
      </c>
      <c r="X485" s="161" t="str">
        <f t="shared" si="284"/>
        <v/>
      </c>
      <c r="Y485" s="55"/>
      <c r="Z485" s="162" t="str">
        <f>IF(B482="","",IF(Q482=0,M483,IF(Q482&lt;0.5,Q483,IF(U482&lt;0.5,U483,"NV"))))</f>
        <v/>
      </c>
      <c r="AA485" s="803"/>
      <c r="AB485" s="1500"/>
      <c r="AC485" s="803"/>
      <c r="AD485" s="803"/>
      <c r="AE485" s="1019"/>
    </row>
    <row r="486" spans="1:31" ht="16" thickBot="1" x14ac:dyDescent="0.25">
      <c r="A486" s="879"/>
      <c r="B486" s="901"/>
      <c r="C486" s="885"/>
      <c r="D486" s="1419"/>
      <c r="E486" s="885"/>
      <c r="F486" s="885"/>
      <c r="G486" s="19" t="s">
        <v>6</v>
      </c>
      <c r="H486" s="100" t="str">
        <f>IF(I486&lt;&gt;"",H482,"")</f>
        <v/>
      </c>
      <c r="I486" s="212"/>
      <c r="J486" s="213"/>
      <c r="K486" s="242"/>
      <c r="L486" s="163" t="str">
        <f>IF(B482="","",IF(I482="TO","TO",IF(I486+J486+K486=0,"",(I486*60+J486+K486/100)+H486)))</f>
        <v/>
      </c>
      <c r="M486" s="56"/>
      <c r="N486" s="56" t="str">
        <f>IF(L486="","",ABS(L486-M483))</f>
        <v/>
      </c>
      <c r="O486" s="164" t="str">
        <f>IF(N486="","",RANK(N486,N482:N486))</f>
        <v/>
      </c>
      <c r="P486" s="165" t="str">
        <f t="shared" si="282"/>
        <v/>
      </c>
      <c r="Q486" s="57"/>
      <c r="R486" s="57" t="str">
        <f>IF(P486="","",ABS(P486-Q483))</f>
        <v/>
      </c>
      <c r="S486" s="166" t="str">
        <f>IF(R486="","",RANK(R486,R482:R486))</f>
        <v/>
      </c>
      <c r="T486" s="167" t="str">
        <f t="shared" si="283"/>
        <v/>
      </c>
      <c r="U486" s="58"/>
      <c r="V486" s="58" t="str">
        <f>IF(T486="","",ABS(T486-U483))</f>
        <v/>
      </c>
      <c r="W486" s="168" t="str">
        <f>IF(V486="","",RANK(V486,V482:V486))</f>
        <v/>
      </c>
      <c r="X486" s="169" t="str">
        <f t="shared" si="284"/>
        <v/>
      </c>
      <c r="Y486" s="59"/>
      <c r="Z486" s="170" t="str">
        <f>IF(B482="","",IF(U482&lt;0.5,TRIMMEAN(L482:L486,0.4),IF(Y482&lt;0.5,Y483,"NV")))</f>
        <v/>
      </c>
      <c r="AA486" s="804"/>
      <c r="AB486" s="1501"/>
      <c r="AC486" s="804"/>
      <c r="AD486" s="804"/>
      <c r="AE486" s="1020"/>
    </row>
    <row r="487" spans="1:31" x14ac:dyDescent="0.2">
      <c r="A487" s="1538" t="str">
        <f>IF('Names And Totals'!A104="","",'Names And Totals'!A104)</f>
        <v/>
      </c>
      <c r="B487" s="1540" t="str">
        <f>IF('Names And Totals'!B104="","",'Names And Totals'!B104)</f>
        <v/>
      </c>
      <c r="C487" s="861" t="str">
        <f>IF('Names And Totals'!B104="","",'Names And Totals'!E104)</f>
        <v/>
      </c>
      <c r="D487" s="1414" t="str">
        <f>IF(B487="","",IF(AB487="DQ","DQ",IF(AB487="TO","TO",IF(AB487="NV","NV",IF(AB487="","",RANK(AB487,$AB$12:$AB$507,0))))))</f>
        <v/>
      </c>
      <c r="E487" s="861" t="str">
        <f>IF(AC487="","",IF(AE487="DQ","DQ",IF(AC487="TO","TO",IF(Z487="","",RANK(AC487,$AC$12:$AC$507,0)))))</f>
        <v/>
      </c>
      <c r="F487" s="861" t="str">
        <f>IF(AD487="","",IF(AE487="DQ","DQ",IF(AD487="TO","TO",IF(Z487="","",RANK(AD487,$AD$12:$AD$507,0)))))</f>
        <v/>
      </c>
      <c r="G487" s="15" t="s">
        <v>7</v>
      </c>
      <c r="H487" s="295"/>
      <c r="I487" s="228"/>
      <c r="J487" s="229"/>
      <c r="K487" s="230"/>
      <c r="L487" s="193" t="str">
        <f>IF(B487="","",IF(I487="TO","TO",IF(I487+J487+K487=0,"",(I487*60+J487+K487/100)+H487)))</f>
        <v/>
      </c>
      <c r="M487" s="60" t="str">
        <f>IF(B487="","",MAX(L487:L491)-MIN(L487:L491))</f>
        <v/>
      </c>
      <c r="N487" s="60" t="str">
        <f>IF(L487="","",ABS(L487-M488))</f>
        <v/>
      </c>
      <c r="O487" s="151" t="str">
        <f>IF(N487="","",RANK(N487,N487:N491))</f>
        <v/>
      </c>
      <c r="P487" s="60" t="str">
        <f>IF(L487="","",IF(O487=1,"",L487))</f>
        <v/>
      </c>
      <c r="Q487" s="62" t="str">
        <f>IF(B487="","",MAX(P487:P491)-MIN(P487:P491))</f>
        <v/>
      </c>
      <c r="R487" s="62" t="str">
        <f>IF(P487="","",ABS(P487-Q488))</f>
        <v/>
      </c>
      <c r="S487" s="152" t="str">
        <f>IF(R487="","",RANK(R487,R487:R491))</f>
        <v/>
      </c>
      <c r="T487" s="62" t="str">
        <f>IF(R487="","",IF(S487=1,"",L487))</f>
        <v/>
      </c>
      <c r="U487" s="63" t="str">
        <f>IF(B487="","",MAX(T487:T491)-MIN(T487:T491))</f>
        <v/>
      </c>
      <c r="V487" s="63" t="str">
        <f>IF(T487="","",ABS(T487-U488))</f>
        <v/>
      </c>
      <c r="W487" s="153" t="str">
        <f>IF(V487="","",RANK(V487,V487:V491))</f>
        <v/>
      </c>
      <c r="X487" s="63" t="str">
        <f>IF(W487="","",IF(W487=1,"",T487))</f>
        <v/>
      </c>
      <c r="Y487" s="64" t="str">
        <f>IF(B487="","",MAX(X487:X491)-MIN(X487:X491))</f>
        <v/>
      </c>
      <c r="Z487" s="154" t="str">
        <f>IF(B487="","",L487)</f>
        <v/>
      </c>
      <c r="AA487" s="805" t="str">
        <f>IF(B487="","",IF(AE487="DQ","DQ",IF(L487="TO","TO",IF(L487="","",IF(L488="",Z487,IF(L489="",Z488,IF(L490="",Z489,IF(L491="",Z490,Z491))))))))</f>
        <v/>
      </c>
      <c r="AB487" s="1505" t="str">
        <f>IF(B487="","",IF(AE487="DQ","DQ",IF(AA487="TO","TO",IF(AA487="","",IF(AA487="NV","NV",IF((20-(AA487-$AB$3))&gt;0,(20-(AA487-$AB$3)),0))))))</f>
        <v/>
      </c>
      <c r="AC487" s="805" t="str">
        <f>IF(B487="","",IF(AB487="","",IF(C487="Female","",AB487)))</f>
        <v/>
      </c>
      <c r="AD487" s="805" t="str">
        <f>IF(B487="","",IF(AB487="","",IF(C487="Male","",AB487)))</f>
        <v/>
      </c>
      <c r="AE487" s="847"/>
    </row>
    <row r="488" spans="1:31" x14ac:dyDescent="0.2">
      <c r="A488" s="868"/>
      <c r="B488" s="874"/>
      <c r="C488" s="862"/>
      <c r="D488" s="1415"/>
      <c r="E488" s="862"/>
      <c r="F488" s="862"/>
      <c r="G488" s="16" t="s">
        <v>4</v>
      </c>
      <c r="H488" s="98" t="str">
        <f>IF(I488&lt;&gt;"",$H$27,"")</f>
        <v/>
      </c>
      <c r="I488" s="210"/>
      <c r="J488" s="211"/>
      <c r="K488" s="231"/>
      <c r="L488" s="171" t="str">
        <f>IF(B487="","",IF(I487="TO","TO",IF(I488+J488+K488=0,"",(I488*60+J488+K488/100)+H488)))</f>
        <v/>
      </c>
      <c r="M488" s="52" t="str">
        <f>IF(B487="","",AVERAGE(L487:L491))</f>
        <v/>
      </c>
      <c r="N488" s="52" t="str">
        <f>IF(L488="","",ABS(L488-M488))</f>
        <v/>
      </c>
      <c r="O488" s="156" t="str">
        <f>IF(N488="","",RANK(N488,N487:N491))</f>
        <v/>
      </c>
      <c r="P488" s="157" t="str">
        <f t="shared" ref="P488:P491" si="285">IF(L488="","",IF(O488=1,"",L488))</f>
        <v/>
      </c>
      <c r="Q488" s="53" t="str">
        <f>IF(B487="","",AVERAGE(P487:P491))</f>
        <v/>
      </c>
      <c r="R488" s="53" t="str">
        <f>IF(P488="","",ABS(P488-Q488))</f>
        <v/>
      </c>
      <c r="S488" s="158" t="str">
        <f>IF(R488="","",RANK(R488,R487:R491))</f>
        <v/>
      </c>
      <c r="T488" s="159" t="str">
        <f t="shared" ref="T488:T491" si="286">IF(R488="","",IF(S488=1,"",L488))</f>
        <v/>
      </c>
      <c r="U488" s="54" t="str">
        <f>IF(B487="","",AVERAGE(T487:T491))</f>
        <v/>
      </c>
      <c r="V488" s="54" t="str">
        <f>IF(T488="","",ABS(T488-U488))</f>
        <v/>
      </c>
      <c r="W488" s="160" t="str">
        <f>IF(V488="","",RANK(V488,V487:V491))</f>
        <v/>
      </c>
      <c r="X488" s="161" t="str">
        <f t="shared" ref="X488:X491" si="287">IF(W488="","",IF(W488=1,"",T488))</f>
        <v/>
      </c>
      <c r="Y488" s="55" t="str">
        <f>IF(B487="","",AVERAGE(X487:X491))</f>
        <v/>
      </c>
      <c r="Z488" s="162" t="str">
        <f>IF(B487="","",IF(M487&lt;0.5,M488,"NV"))</f>
        <v/>
      </c>
      <c r="AA488" s="806"/>
      <c r="AB488" s="1506"/>
      <c r="AC488" s="806"/>
      <c r="AD488" s="806"/>
      <c r="AE488" s="847"/>
    </row>
    <row r="489" spans="1:31" x14ac:dyDescent="0.2">
      <c r="A489" s="868"/>
      <c r="B489" s="874"/>
      <c r="C489" s="862"/>
      <c r="D489" s="1415"/>
      <c r="E489" s="862"/>
      <c r="F489" s="862"/>
      <c r="G489" s="16" t="s">
        <v>8</v>
      </c>
      <c r="H489" s="98" t="str">
        <f>IF(I489&lt;&gt;"",$H$27,"")</f>
        <v/>
      </c>
      <c r="I489" s="210"/>
      <c r="J489" s="211"/>
      <c r="K489" s="231"/>
      <c r="L489" s="171" t="str">
        <f>IF(B487="","",IF(I487="TO","TO",IF(I489+J489+K489=0,"",(I489*60+J489+K489/100)+H489)))</f>
        <v/>
      </c>
      <c r="M489" s="52"/>
      <c r="N489" s="52" t="str">
        <f>IF(L489="","",ABS(L489-M488))</f>
        <v/>
      </c>
      <c r="O489" s="156" t="str">
        <f>IF(N489="","",RANK(N489,N487:N491))</f>
        <v/>
      </c>
      <c r="P489" s="157" t="str">
        <f t="shared" si="285"/>
        <v/>
      </c>
      <c r="Q489" s="53"/>
      <c r="R489" s="53" t="str">
        <f>IF(P489="","",ABS(P489-Q488))</f>
        <v/>
      </c>
      <c r="S489" s="158" t="str">
        <f>IF(R489="","",RANK(R489,R487:R491))</f>
        <v/>
      </c>
      <c r="T489" s="159" t="str">
        <f t="shared" si="286"/>
        <v/>
      </c>
      <c r="U489" s="54"/>
      <c r="V489" s="54" t="str">
        <f>IF(T489="","",ABS(T489-U488))</f>
        <v/>
      </c>
      <c r="W489" s="160" t="str">
        <f>IF(V489="","",RANK(V489,V487:V491))</f>
        <v/>
      </c>
      <c r="X489" s="161" t="str">
        <f t="shared" si="287"/>
        <v/>
      </c>
      <c r="Y489" s="55"/>
      <c r="Z489" s="162" t="str">
        <f>IF(B487="","",IF(M487&lt;0.5,M488,IF(Q487&lt;0.5,Q488,"NV")))</f>
        <v/>
      </c>
      <c r="AA489" s="806"/>
      <c r="AB489" s="1506"/>
      <c r="AC489" s="806"/>
      <c r="AD489" s="806"/>
      <c r="AE489" s="847"/>
    </row>
    <row r="490" spans="1:31" x14ac:dyDescent="0.2">
      <c r="A490" s="868"/>
      <c r="B490" s="874"/>
      <c r="C490" s="862"/>
      <c r="D490" s="1415"/>
      <c r="E490" s="862"/>
      <c r="F490" s="862"/>
      <c r="G490" s="16" t="s">
        <v>5</v>
      </c>
      <c r="H490" s="98" t="str">
        <f>IF(I490&lt;&gt;"",$H$27,"")</f>
        <v/>
      </c>
      <c r="I490" s="210"/>
      <c r="J490" s="211"/>
      <c r="K490" s="231"/>
      <c r="L490" s="171" t="str">
        <f>IF(B487="","",IF(I487="TO","TO",IF(I490+J490+K490=0,"",(I490*60+J490+K490/100)+H490)))</f>
        <v/>
      </c>
      <c r="M490" s="52"/>
      <c r="N490" s="52" t="str">
        <f>IF(L490="","",ABS(L490-M488))</f>
        <v/>
      </c>
      <c r="O490" s="156" t="str">
        <f>IF(N490="","",RANK(N490,N487:N491))</f>
        <v/>
      </c>
      <c r="P490" s="157" t="str">
        <f t="shared" si="285"/>
        <v/>
      </c>
      <c r="Q490" s="53"/>
      <c r="R490" s="53" t="str">
        <f>IF(P490="","",ABS(P490-Q488))</f>
        <v/>
      </c>
      <c r="S490" s="158" t="str">
        <f>IF(R490="","",RANK(R490,R487:R491))</f>
        <v/>
      </c>
      <c r="T490" s="159" t="str">
        <f t="shared" si="286"/>
        <v/>
      </c>
      <c r="U490" s="54"/>
      <c r="V490" s="54" t="str">
        <f>IF(T490="","",ABS(T490-U488))</f>
        <v/>
      </c>
      <c r="W490" s="160" t="str">
        <f>IF(V490="","",RANK(V490,V487:V491))</f>
        <v/>
      </c>
      <c r="X490" s="161" t="str">
        <f t="shared" si="287"/>
        <v/>
      </c>
      <c r="Y490" s="55"/>
      <c r="Z490" s="162" t="str">
        <f>IF(B487="","",IF(Q487=0,M488,IF(Q487&lt;0.5,Q488,IF(U487&lt;0.5,U488,"NV"))))</f>
        <v/>
      </c>
      <c r="AA490" s="806"/>
      <c r="AB490" s="1506"/>
      <c r="AC490" s="806"/>
      <c r="AD490" s="806"/>
      <c r="AE490" s="847"/>
    </row>
    <row r="491" spans="1:31" ht="16" thickBot="1" x14ac:dyDescent="0.25">
      <c r="A491" s="1539"/>
      <c r="B491" s="1541"/>
      <c r="C491" s="863"/>
      <c r="D491" s="1416"/>
      <c r="E491" s="863"/>
      <c r="F491" s="863"/>
      <c r="G491" s="17" t="s">
        <v>6</v>
      </c>
      <c r="H491" s="265" t="str">
        <f>IF(I491&lt;&gt;"",$H$27,"")</f>
        <v/>
      </c>
      <c r="I491" s="251"/>
      <c r="J491" s="239"/>
      <c r="K491" s="250"/>
      <c r="L491" s="194" t="str">
        <f>IF(B487="","",IF(I487="TO","TO",IF(I491+J491+K491=0,"",(I491*60+J491+K491/100)+H491)))</f>
        <v/>
      </c>
      <c r="M491" s="56"/>
      <c r="N491" s="56" t="str">
        <f>IF(L491="","",ABS(L491-M488))</f>
        <v/>
      </c>
      <c r="O491" s="164" t="str">
        <f>IF(N491="","",RANK(N491,N487:N491))</f>
        <v/>
      </c>
      <c r="P491" s="165" t="str">
        <f t="shared" si="285"/>
        <v/>
      </c>
      <c r="Q491" s="57"/>
      <c r="R491" s="57" t="str">
        <f>IF(P491="","",ABS(P491-Q488))</f>
        <v/>
      </c>
      <c r="S491" s="166" t="str">
        <f>IF(R491="","",RANK(R491,R487:R491))</f>
        <v/>
      </c>
      <c r="T491" s="167" t="str">
        <f t="shared" si="286"/>
        <v/>
      </c>
      <c r="U491" s="58"/>
      <c r="V491" s="58" t="str">
        <f>IF(T491="","",ABS(T491-U488))</f>
        <v/>
      </c>
      <c r="W491" s="168" t="str">
        <f>IF(V491="","",RANK(V491,V487:V491))</f>
        <v/>
      </c>
      <c r="X491" s="169" t="str">
        <f t="shared" si="287"/>
        <v/>
      </c>
      <c r="Y491" s="59"/>
      <c r="Z491" s="170" t="str">
        <f>IF(B487="","",IF(U487&lt;0.5,TRIMMEAN(L487:L491,0.4),IF(Y487&lt;0.5,Y488,"NV")))</f>
        <v/>
      </c>
      <c r="AA491" s="807"/>
      <c r="AB491" s="1507"/>
      <c r="AC491" s="807"/>
      <c r="AD491" s="807"/>
      <c r="AE491" s="847"/>
    </row>
    <row r="492" spans="1:31" x14ac:dyDescent="0.2">
      <c r="A492" s="1241" t="str">
        <f>IF('Names And Totals'!A105="","",'Names And Totals'!A105)</f>
        <v/>
      </c>
      <c r="B492" s="1537" t="str">
        <f>IF('Names And Totals'!B105="","",'Names And Totals'!B105)</f>
        <v/>
      </c>
      <c r="C492" s="883" t="str">
        <f>IF('Names And Totals'!B105="","",'Names And Totals'!E105)</f>
        <v/>
      </c>
      <c r="D492" s="858" t="str">
        <f>IF(B492="","",IF(AB492="DQ","DQ",IF(AB492="TO","TO",IF(AB492="NV","NV",IF(AB492="","",RANK(AB492,$AB$12:$AB$507,0))))))</f>
        <v/>
      </c>
      <c r="E492" s="883" t="str">
        <f>IF(AC492="","",IF(AE492="DQ","DQ",IF(AC492="TO","TO",IF(Z492="","",RANK(AC492,$AC$12:$AC$507,0)))))</f>
        <v/>
      </c>
      <c r="F492" s="884" t="str">
        <f>IF(AD492="","",IF(AE492="DQ","DQ",IF(AD492="TO","TO",IF(Z492="","",RANK(AD492,$AD$12:$AD$507,0)))))</f>
        <v/>
      </c>
      <c r="G492" s="375" t="s">
        <v>7</v>
      </c>
      <c r="H492" s="380"/>
      <c r="I492" s="232"/>
      <c r="J492" s="233"/>
      <c r="K492" s="234"/>
      <c r="L492" s="268" t="str">
        <f>IF(B492="","",IF(I492="TO","TO",IF(I492+J492+K492=0,"",(I492*60+J492+K492/100)+H492)))</f>
        <v/>
      </c>
      <c r="M492" s="157" t="str">
        <f>IF(B492="","",MAX(L492:L496)-MIN(L492:L496))</f>
        <v/>
      </c>
      <c r="N492" s="157" t="str">
        <f>IF(L492="","",ABS(L492-M493))</f>
        <v/>
      </c>
      <c r="O492" s="275" t="str">
        <f>IF(N492="","",RANK(N492,N492:N496))</f>
        <v/>
      </c>
      <c r="P492" s="157" t="str">
        <f>IF(L492="","",IF(O492=1,"",L492))</f>
        <v/>
      </c>
      <c r="Q492" s="159" t="str">
        <f>IF(B492="","",MAX(P492:P496)-MIN(P492:P496))</f>
        <v/>
      </c>
      <c r="R492" s="159" t="str">
        <f>IF(P492="","",ABS(P492-Q493))</f>
        <v/>
      </c>
      <c r="S492" s="276" t="str">
        <f>IF(R492="","",RANK(R492,R492:R496))</f>
        <v/>
      </c>
      <c r="T492" s="159" t="str">
        <f>IF(R492="","",IF(S492=1,"",L492))</f>
        <v/>
      </c>
      <c r="U492" s="161" t="str">
        <f>IF(B492="","",MAX(T492:T496)-MIN(T492:T496))</f>
        <v/>
      </c>
      <c r="V492" s="161" t="str">
        <f>IF(T492="","",ABS(T492-U493))</f>
        <v/>
      </c>
      <c r="W492" s="277" t="str">
        <f>IF(V492="","",RANK(V492,V492:V496))</f>
        <v/>
      </c>
      <c r="X492" s="161" t="str">
        <f>IF(W492="","",IF(W492=1,"",T492))</f>
        <v/>
      </c>
      <c r="Y492" s="278" t="str">
        <f>IF(B492="","",MAX(X492:X496)-MIN(X492:X496))</f>
        <v/>
      </c>
      <c r="Z492" s="381" t="str">
        <f>IF(B492="","",L492)</f>
        <v/>
      </c>
      <c r="AA492" s="803" t="str">
        <f>IF(B492="","",IF(AE492="DQ","DQ",IF(L492="TO","TO",IF(L492="","",IF(L493="",Z492,IF(L494="",Z493,IF(L495="",Z494,IF(L496="",Z495,Z496))))))))</f>
        <v/>
      </c>
      <c r="AB492" s="1536" t="str">
        <f>IF(B492="","",IF(AE492="DQ","DQ",IF(AA492="TO","TO",IF(AA492="","",IF(AA492="NV","NV",IF((20-(AA492-$AB$3))&gt;0,(20-(AA492-$AB$3)),0))))))</f>
        <v/>
      </c>
      <c r="AC492" s="802" t="str">
        <f>IF(B492="","",IF(AB492="","",IF(C492="Female","",AB492)))</f>
        <v/>
      </c>
      <c r="AD492" s="802" t="str">
        <f>IF(B492="","",IF(AB492="","",IF(C492="Male","",AB492)))</f>
        <v/>
      </c>
      <c r="AE492" s="1018"/>
    </row>
    <row r="493" spans="1:31" x14ac:dyDescent="0.2">
      <c r="A493" s="871"/>
      <c r="B493" s="865"/>
      <c r="C493" s="884"/>
      <c r="D493" s="859"/>
      <c r="E493" s="884"/>
      <c r="F493" s="884"/>
      <c r="G493" s="13" t="s">
        <v>4</v>
      </c>
      <c r="H493" s="99" t="str">
        <f>IF(I493&lt;&gt;"",H492,"")</f>
        <v/>
      </c>
      <c r="I493" s="208"/>
      <c r="J493" s="209"/>
      <c r="K493" s="227"/>
      <c r="L493" s="155" t="str">
        <f>IF(B492="","",IF(I492="TO","TO",IF(I493+J493+K493=0,"",(I493*60+J493+K493/100)+H493)))</f>
        <v/>
      </c>
      <c r="M493" s="52" t="str">
        <f>IF(B492="","",AVERAGE(L492:L496))</f>
        <v/>
      </c>
      <c r="N493" s="52" t="str">
        <f>IF(L493="","",ABS(L493-M493))</f>
        <v/>
      </c>
      <c r="O493" s="156" t="str">
        <f>IF(N493="","",RANK(N493,N492:N496))</f>
        <v/>
      </c>
      <c r="P493" s="157" t="str">
        <f t="shared" ref="P493:P496" si="288">IF(L493="","",IF(O493=1,"",L493))</f>
        <v/>
      </c>
      <c r="Q493" s="53" t="str">
        <f>IF(B492="","",AVERAGE(P492:P496))</f>
        <v/>
      </c>
      <c r="R493" s="53" t="str">
        <f>IF(P493="","",ABS(P493-Q493))</f>
        <v/>
      </c>
      <c r="S493" s="158" t="str">
        <f>IF(R493="","",RANK(R493,R492:R496))</f>
        <v/>
      </c>
      <c r="T493" s="159" t="str">
        <f t="shared" ref="T493:T496" si="289">IF(R493="","",IF(S493=1,"",L493))</f>
        <v/>
      </c>
      <c r="U493" s="54" t="str">
        <f>IF(B492="","",AVERAGE(T492:T496))</f>
        <v/>
      </c>
      <c r="V493" s="54" t="str">
        <f>IF(T493="","",ABS(T493-U493))</f>
        <v/>
      </c>
      <c r="W493" s="160" t="str">
        <f>IF(V493="","",RANK(V493,V492:V496))</f>
        <v/>
      </c>
      <c r="X493" s="161" t="str">
        <f t="shared" ref="X493:X496" si="290">IF(W493="","",IF(W493=1,"",T493))</f>
        <v/>
      </c>
      <c r="Y493" s="55" t="str">
        <f>IF(B492="","",AVERAGE(X492:X496))</f>
        <v/>
      </c>
      <c r="Z493" s="162" t="str">
        <f>IF(B492="","",IF(M492&lt;0.5,M493,"NV"))</f>
        <v/>
      </c>
      <c r="AA493" s="803"/>
      <c r="AB493" s="1500"/>
      <c r="AC493" s="803"/>
      <c r="AD493" s="803"/>
      <c r="AE493" s="1019"/>
    </row>
    <row r="494" spans="1:31" x14ac:dyDescent="0.2">
      <c r="A494" s="871"/>
      <c r="B494" s="865"/>
      <c r="C494" s="884"/>
      <c r="D494" s="859"/>
      <c r="E494" s="884"/>
      <c r="F494" s="884"/>
      <c r="G494" s="13" t="s">
        <v>8</v>
      </c>
      <c r="H494" s="99" t="str">
        <f>IF(I494&lt;&gt;"",H492,"")</f>
        <v/>
      </c>
      <c r="I494" s="208"/>
      <c r="J494" s="209"/>
      <c r="K494" s="227"/>
      <c r="L494" s="155" t="str">
        <f>IF(B492="","",IF(I492="TO","TO",IF(I494+J494+K494=0,"",(I494*60+J494+K494/100)+H494)))</f>
        <v/>
      </c>
      <c r="M494" s="52"/>
      <c r="N494" s="52" t="str">
        <f>IF(L494="","",ABS(L494-M493))</f>
        <v/>
      </c>
      <c r="O494" s="156" t="str">
        <f>IF(N494="","",RANK(N494,N492:N496))</f>
        <v/>
      </c>
      <c r="P494" s="157" t="str">
        <f t="shared" si="288"/>
        <v/>
      </c>
      <c r="Q494" s="53"/>
      <c r="R494" s="53" t="str">
        <f>IF(P494="","",ABS(P494-Q493))</f>
        <v/>
      </c>
      <c r="S494" s="158" t="str">
        <f>IF(R494="","",RANK(R494,R492:R496))</f>
        <v/>
      </c>
      <c r="T494" s="159" t="str">
        <f t="shared" si="289"/>
        <v/>
      </c>
      <c r="U494" s="54"/>
      <c r="V494" s="54" t="str">
        <f>IF(T494="","",ABS(T494-U493))</f>
        <v/>
      </c>
      <c r="W494" s="160" t="str">
        <f>IF(V494="","",RANK(V494,V492:V496))</f>
        <v/>
      </c>
      <c r="X494" s="161" t="str">
        <f t="shared" si="290"/>
        <v/>
      </c>
      <c r="Y494" s="55"/>
      <c r="Z494" s="162" t="str">
        <f>IF(B492="","",IF(M492&lt;0.5,M493,IF(Q492&lt;0.5,Q493,"NV")))</f>
        <v/>
      </c>
      <c r="AA494" s="803"/>
      <c r="AB494" s="1500"/>
      <c r="AC494" s="803"/>
      <c r="AD494" s="803"/>
      <c r="AE494" s="1019"/>
    </row>
    <row r="495" spans="1:31" x14ac:dyDescent="0.2">
      <c r="A495" s="871"/>
      <c r="B495" s="865"/>
      <c r="C495" s="884"/>
      <c r="D495" s="859"/>
      <c r="E495" s="884"/>
      <c r="F495" s="884"/>
      <c r="G495" s="13" t="s">
        <v>5</v>
      </c>
      <c r="H495" s="99" t="str">
        <f>IF(I495&lt;&gt;"",H492,"")</f>
        <v/>
      </c>
      <c r="I495" s="208"/>
      <c r="J495" s="209"/>
      <c r="K495" s="227"/>
      <c r="L495" s="155" t="str">
        <f>IF(B492="","",IF(I492="TO","TO",IF(I495+J495+K495=0,"",(I495*60+J495+K495/100)+H495)))</f>
        <v/>
      </c>
      <c r="M495" s="52"/>
      <c r="N495" s="52" t="str">
        <f>IF(L495="","",ABS(L495-M493))</f>
        <v/>
      </c>
      <c r="O495" s="156" t="str">
        <f>IF(N495="","",RANK(N495,N492:N496))</f>
        <v/>
      </c>
      <c r="P495" s="157" t="str">
        <f t="shared" si="288"/>
        <v/>
      </c>
      <c r="Q495" s="53"/>
      <c r="R495" s="53" t="str">
        <f>IF(P495="","",ABS(P495-Q493))</f>
        <v/>
      </c>
      <c r="S495" s="158" t="str">
        <f>IF(R495="","",RANK(R495,R492:R496))</f>
        <v/>
      </c>
      <c r="T495" s="159" t="str">
        <f t="shared" si="289"/>
        <v/>
      </c>
      <c r="U495" s="54"/>
      <c r="V495" s="54" t="str">
        <f>IF(T495="","",ABS(T495-U493))</f>
        <v/>
      </c>
      <c r="W495" s="160" t="str">
        <f>IF(V495="","",RANK(V495,V492:V496))</f>
        <v/>
      </c>
      <c r="X495" s="161" t="str">
        <f t="shared" si="290"/>
        <v/>
      </c>
      <c r="Y495" s="55"/>
      <c r="Z495" s="162" t="str">
        <f>IF(B492="","",IF(Q492=0,M493,IF(Q492&lt;0.5,Q493,IF(U492&lt;0.5,U493,"NV"))))</f>
        <v/>
      </c>
      <c r="AA495" s="803"/>
      <c r="AB495" s="1500"/>
      <c r="AC495" s="803"/>
      <c r="AD495" s="803"/>
      <c r="AE495" s="1019"/>
    </row>
    <row r="496" spans="1:31" ht="16" thickBot="1" x14ac:dyDescent="0.25">
      <c r="A496" s="879"/>
      <c r="B496" s="901"/>
      <c r="C496" s="885"/>
      <c r="D496" s="1419"/>
      <c r="E496" s="885"/>
      <c r="F496" s="885"/>
      <c r="G496" s="19" t="s">
        <v>6</v>
      </c>
      <c r="H496" s="100" t="str">
        <f>IF(I496&lt;&gt;"",H492,"")</f>
        <v/>
      </c>
      <c r="I496" s="212"/>
      <c r="J496" s="213"/>
      <c r="K496" s="242"/>
      <c r="L496" s="163" t="str">
        <f>IF(B492="","",IF(I492="TO","TO",IF(I496+J496+K496=0,"",(I496*60+J496+K496/100)+H496)))</f>
        <v/>
      </c>
      <c r="M496" s="56"/>
      <c r="N496" s="56" t="str">
        <f>IF(L496="","",ABS(L496-M493))</f>
        <v/>
      </c>
      <c r="O496" s="164" t="str">
        <f>IF(N496="","",RANK(N496,N492:N496))</f>
        <v/>
      </c>
      <c r="P496" s="165" t="str">
        <f t="shared" si="288"/>
        <v/>
      </c>
      <c r="Q496" s="57"/>
      <c r="R496" s="57" t="str">
        <f>IF(P496="","",ABS(P496-Q493))</f>
        <v/>
      </c>
      <c r="S496" s="166" t="str">
        <f>IF(R496="","",RANK(R496,R492:R496))</f>
        <v/>
      </c>
      <c r="T496" s="167" t="str">
        <f t="shared" si="289"/>
        <v/>
      </c>
      <c r="U496" s="58"/>
      <c r="V496" s="58" t="str">
        <f>IF(T496="","",ABS(T496-U493))</f>
        <v/>
      </c>
      <c r="W496" s="168" t="str">
        <f>IF(V496="","",RANK(V496,V492:V496))</f>
        <v/>
      </c>
      <c r="X496" s="169" t="str">
        <f t="shared" si="290"/>
        <v/>
      </c>
      <c r="Y496" s="59"/>
      <c r="Z496" s="170" t="str">
        <f>IF(B492="","",IF(U492&lt;0.5,TRIMMEAN(L492:L496,0.4),IF(Y492&lt;0.5,Y493,"NV")))</f>
        <v/>
      </c>
      <c r="AA496" s="804"/>
      <c r="AB496" s="1501"/>
      <c r="AC496" s="804"/>
      <c r="AD496" s="804"/>
      <c r="AE496" s="1020"/>
    </row>
    <row r="497" spans="1:31" x14ac:dyDescent="0.2">
      <c r="A497" s="1538" t="str">
        <f>IF('Names And Totals'!A106="","",'Names And Totals'!A106)</f>
        <v/>
      </c>
      <c r="B497" s="1540" t="str">
        <f>IF('Names And Totals'!B106="","",'Names And Totals'!B106)</f>
        <v/>
      </c>
      <c r="C497" s="861" t="str">
        <f>IF('Names And Totals'!B106="","",'Names And Totals'!E106)</f>
        <v/>
      </c>
      <c r="D497" s="1414" t="str">
        <f>IF(B497="","",IF(AB497="DQ","DQ",IF(AB497="TO","TO",IF(AB497="NV","NV",IF(AB497="","",RANK(AB497,$AB$12:$AB$507,0))))))</f>
        <v/>
      </c>
      <c r="E497" s="861" t="str">
        <f>IF(AC497="","",IF(AE497="DQ","DQ",IF(AC497="TO","TO",IF(Z497="","",RANK(AC497,$AC$12:$AC$507,0)))))</f>
        <v/>
      </c>
      <c r="F497" s="861" t="str">
        <f>IF(AD497="","",IF(AE497="DQ","DQ",IF(AD497="TO","TO",IF(Z497="","",RANK(AD497,$AD$12:$AD$507,0)))))</f>
        <v/>
      </c>
      <c r="G497" s="47" t="s">
        <v>7</v>
      </c>
      <c r="H497" s="248"/>
      <c r="I497" s="243"/>
      <c r="J497" s="240"/>
      <c r="K497" s="244"/>
      <c r="L497" s="193" t="str">
        <f>IF(B497="","",IF(I497="TO","TO",IF(I497+J497+K497=0,"",(I497*60+J497+K497/100)+H497)))</f>
        <v/>
      </c>
      <c r="M497" s="60" t="str">
        <f>IF(B497="","",MAX(L497:L501)-MIN(L497:L501))</f>
        <v/>
      </c>
      <c r="N497" s="60" t="str">
        <f>IF(L497="","",ABS(L497-M498))</f>
        <v/>
      </c>
      <c r="O497" s="151" t="str">
        <f>IF(N497="","",RANK(N497,N497:N501))</f>
        <v/>
      </c>
      <c r="P497" s="60" t="str">
        <f>IF(L497="","",IF(O497=1,"",L497))</f>
        <v/>
      </c>
      <c r="Q497" s="62" t="str">
        <f>IF(B497="","",MAX(P497:P501)-MIN(P497:P501))</f>
        <v/>
      </c>
      <c r="R497" s="62" t="str">
        <f>IF(P497="","",ABS(P497-Q498))</f>
        <v/>
      </c>
      <c r="S497" s="152" t="str">
        <f>IF(R497="","",RANK(R497,R497:R501))</f>
        <v/>
      </c>
      <c r="T497" s="62" t="str">
        <f>IF(R497="","",IF(S497=1,"",L497))</f>
        <v/>
      </c>
      <c r="U497" s="63" t="str">
        <f>IF(B497="","",MAX(T497:T501)-MIN(T497:T501))</f>
        <v/>
      </c>
      <c r="V497" s="63" t="str">
        <f>IF(T497="","",ABS(T497-U498))</f>
        <v/>
      </c>
      <c r="W497" s="153" t="str">
        <f>IF(V497="","",RANK(V497,V497:V501))</f>
        <v/>
      </c>
      <c r="X497" s="63" t="str">
        <f>IF(W497="","",IF(W497=1,"",T497))</f>
        <v/>
      </c>
      <c r="Y497" s="64" t="str">
        <f>IF(B497="","",MAX(X497:X501)-MIN(X497:X501))</f>
        <v/>
      </c>
      <c r="Z497" s="154" t="str">
        <f>IF(B497="","",L497)</f>
        <v/>
      </c>
      <c r="AA497" s="805" t="str">
        <f>IF(B497="","",IF(AE497="DQ","DQ",IF(L497="TO","TO",IF(L497="","",IF(L498="",Z497,IF(L499="",Z498,IF(L500="",Z499,IF(L501="",Z500,Z501))))))))</f>
        <v/>
      </c>
      <c r="AB497" s="1505" t="str">
        <f>IF(B497="","",IF(AE497="DQ","DQ",IF(AA497="TO","TO",IF(AA497="","",IF(AA497="NV","NV",IF((20-(AA497-$AB$3))&gt;0,(20-(AA497-$AB$3)),0))))))</f>
        <v/>
      </c>
      <c r="AC497" s="805" t="str">
        <f>IF(B497="","",IF(AB497="","",IF(C497="Female","",AB497)))</f>
        <v/>
      </c>
      <c r="AD497" s="805" t="str">
        <f>IF(B497="","",IF(AB497="","",IF(C497="Male","",AB497)))</f>
        <v/>
      </c>
      <c r="AE497" s="847"/>
    </row>
    <row r="498" spans="1:31" x14ac:dyDescent="0.2">
      <c r="A498" s="868"/>
      <c r="B498" s="874"/>
      <c r="C498" s="862"/>
      <c r="D498" s="1415"/>
      <c r="E498" s="862"/>
      <c r="F498" s="862"/>
      <c r="G498" s="16" t="s">
        <v>4</v>
      </c>
      <c r="H498" s="98" t="str">
        <f>IF(I498&lt;&gt;"",H497,"")</f>
        <v/>
      </c>
      <c r="I498" s="210"/>
      <c r="J498" s="211"/>
      <c r="K498" s="231"/>
      <c r="L498" s="171" t="str">
        <f>IF(B497="","",IF(I497="TO","TO",IF(I498+J498+K498=0,"",(I498*60+J498+K498/100)+H498)))</f>
        <v/>
      </c>
      <c r="M498" s="52" t="str">
        <f>IF(B497="","",AVERAGE(L497:L501))</f>
        <v/>
      </c>
      <c r="N498" s="52" t="str">
        <f>IF(L498="","",ABS(L498-M498))</f>
        <v/>
      </c>
      <c r="O498" s="156" t="str">
        <f>IF(N498="","",RANK(N498,N497:N501))</f>
        <v/>
      </c>
      <c r="P498" s="157" t="str">
        <f t="shared" ref="P498:P501" si="291">IF(L498="","",IF(O498=1,"",L498))</f>
        <v/>
      </c>
      <c r="Q498" s="53" t="str">
        <f>IF(B497="","",AVERAGE(P497:P501))</f>
        <v/>
      </c>
      <c r="R498" s="53" t="str">
        <f>IF(P498="","",ABS(P498-Q498))</f>
        <v/>
      </c>
      <c r="S498" s="158" t="str">
        <f>IF(R498="","",RANK(R498,R497:R501))</f>
        <v/>
      </c>
      <c r="T498" s="159" t="str">
        <f t="shared" ref="T498:T501" si="292">IF(R498="","",IF(S498=1,"",L498))</f>
        <v/>
      </c>
      <c r="U498" s="54" t="str">
        <f>IF(B497="","",AVERAGE(T497:T501))</f>
        <v/>
      </c>
      <c r="V498" s="54" t="str">
        <f>IF(T498="","",ABS(T498-U498))</f>
        <v/>
      </c>
      <c r="W498" s="160" t="str">
        <f>IF(V498="","",RANK(V498,V497:V501))</f>
        <v/>
      </c>
      <c r="X498" s="161" t="str">
        <f t="shared" ref="X498:X501" si="293">IF(W498="","",IF(W498=1,"",T498))</f>
        <v/>
      </c>
      <c r="Y498" s="55" t="str">
        <f>IF(B497="","",AVERAGE(X497:X501))</f>
        <v/>
      </c>
      <c r="Z498" s="162" t="str">
        <f>IF(B497="","",IF(M497&lt;0.5,M498,"NV"))</f>
        <v/>
      </c>
      <c r="AA498" s="806"/>
      <c r="AB498" s="1506"/>
      <c r="AC498" s="806"/>
      <c r="AD498" s="806"/>
      <c r="AE498" s="847"/>
    </row>
    <row r="499" spans="1:31" x14ac:dyDescent="0.2">
      <c r="A499" s="868"/>
      <c r="B499" s="874"/>
      <c r="C499" s="862"/>
      <c r="D499" s="1415"/>
      <c r="E499" s="862"/>
      <c r="F499" s="862"/>
      <c r="G499" s="16" t="s">
        <v>8</v>
      </c>
      <c r="H499" s="98" t="str">
        <f>IF(I499&lt;&gt;"",H497,"")</f>
        <v/>
      </c>
      <c r="I499" s="210"/>
      <c r="J499" s="211"/>
      <c r="K499" s="231"/>
      <c r="L499" s="171" t="str">
        <f>IF(B497="","",IF(I497="TO","TO",IF(I499+J499+K499=0,"",(I499*60+J499+K499/100)+H499)))</f>
        <v/>
      </c>
      <c r="M499" s="52"/>
      <c r="N499" s="52" t="str">
        <f>IF(L499="","",ABS(L499-M498))</f>
        <v/>
      </c>
      <c r="O499" s="156" t="str">
        <f>IF(N499="","",RANK(N499,N497:N501))</f>
        <v/>
      </c>
      <c r="P499" s="157" t="str">
        <f t="shared" si="291"/>
        <v/>
      </c>
      <c r="Q499" s="53"/>
      <c r="R499" s="53" t="str">
        <f>IF(P499="","",ABS(P499-Q498))</f>
        <v/>
      </c>
      <c r="S499" s="158" t="str">
        <f>IF(R499="","",RANK(R499,R497:R501))</f>
        <v/>
      </c>
      <c r="T499" s="159" t="str">
        <f t="shared" si="292"/>
        <v/>
      </c>
      <c r="U499" s="54"/>
      <c r="V499" s="54" t="str">
        <f>IF(T499="","",ABS(T499-U498))</f>
        <v/>
      </c>
      <c r="W499" s="160" t="str">
        <f>IF(V499="","",RANK(V499,V497:V501))</f>
        <v/>
      </c>
      <c r="X499" s="161" t="str">
        <f t="shared" si="293"/>
        <v/>
      </c>
      <c r="Y499" s="55"/>
      <c r="Z499" s="162" t="str">
        <f>IF(B497="","",IF(M497&lt;0.5,M498,IF(Q497&lt;0.5,Q498,"NV")))</f>
        <v/>
      </c>
      <c r="AA499" s="806"/>
      <c r="AB499" s="1506"/>
      <c r="AC499" s="806"/>
      <c r="AD499" s="806"/>
      <c r="AE499" s="847"/>
    </row>
    <row r="500" spans="1:31" x14ac:dyDescent="0.2">
      <c r="A500" s="868"/>
      <c r="B500" s="874"/>
      <c r="C500" s="862"/>
      <c r="D500" s="1415"/>
      <c r="E500" s="862"/>
      <c r="F500" s="862"/>
      <c r="G500" s="16" t="s">
        <v>5</v>
      </c>
      <c r="H500" s="98" t="str">
        <f>IF(I500&lt;&gt;"",H497,"")</f>
        <v/>
      </c>
      <c r="I500" s="210"/>
      <c r="J500" s="211"/>
      <c r="K500" s="231"/>
      <c r="L500" s="171" t="str">
        <f>IF(B497="","",IF(I497="TO","TO",IF(I500+J500+K500=0,"",(I500*60+J500+K500/100)+H500)))</f>
        <v/>
      </c>
      <c r="M500" s="52"/>
      <c r="N500" s="52" t="str">
        <f>IF(L500="","",ABS(L500-M498))</f>
        <v/>
      </c>
      <c r="O500" s="156" t="str">
        <f>IF(N500="","",RANK(N500,N497:N501))</f>
        <v/>
      </c>
      <c r="P500" s="157" t="str">
        <f t="shared" si="291"/>
        <v/>
      </c>
      <c r="Q500" s="53"/>
      <c r="R500" s="53" t="str">
        <f>IF(P500="","",ABS(P500-Q498))</f>
        <v/>
      </c>
      <c r="S500" s="158" t="str">
        <f>IF(R500="","",RANK(R500,R497:R501))</f>
        <v/>
      </c>
      <c r="T500" s="159" t="str">
        <f t="shared" si="292"/>
        <v/>
      </c>
      <c r="U500" s="54"/>
      <c r="V500" s="54" t="str">
        <f>IF(T500="","",ABS(T500-U498))</f>
        <v/>
      </c>
      <c r="W500" s="160" t="str">
        <f>IF(V500="","",RANK(V500,V497:V501))</f>
        <v/>
      </c>
      <c r="X500" s="161" t="str">
        <f t="shared" si="293"/>
        <v/>
      </c>
      <c r="Y500" s="55"/>
      <c r="Z500" s="162" t="str">
        <f>IF(B497="","",IF(Q497=0,M498,IF(Q497&lt;0.5,Q498,IF(U497&lt;0.5,U498,"NV"))))</f>
        <v/>
      </c>
      <c r="AA500" s="806"/>
      <c r="AB500" s="1506"/>
      <c r="AC500" s="806"/>
      <c r="AD500" s="806"/>
      <c r="AE500" s="847"/>
    </row>
    <row r="501" spans="1:31" ht="16" thickBot="1" x14ac:dyDescent="0.25">
      <c r="A501" s="1539"/>
      <c r="B501" s="1541"/>
      <c r="C501" s="863"/>
      <c r="D501" s="1416"/>
      <c r="E501" s="863"/>
      <c r="F501" s="863"/>
      <c r="G501" s="46" t="s">
        <v>6</v>
      </c>
      <c r="H501" s="172" t="str">
        <f>IF(I501&lt;&gt;"",H497,"")</f>
        <v/>
      </c>
      <c r="I501" s="245"/>
      <c r="J501" s="246"/>
      <c r="K501" s="247"/>
      <c r="L501" s="194" t="str">
        <f>IF(B497="","",IF(I497="TO","TO",IF(I501+J501+K501=0,"",(I501*60+J501+K501/100)+H501)))</f>
        <v/>
      </c>
      <c r="M501" s="56"/>
      <c r="N501" s="56" t="str">
        <f>IF(L501="","",ABS(L501-M498))</f>
        <v/>
      </c>
      <c r="O501" s="164" t="str">
        <f>IF(N501="","",RANK(N501,N497:N501))</f>
        <v/>
      </c>
      <c r="P501" s="165" t="str">
        <f t="shared" si="291"/>
        <v/>
      </c>
      <c r="Q501" s="57"/>
      <c r="R501" s="57" t="str">
        <f>IF(P501="","",ABS(P501-Q498))</f>
        <v/>
      </c>
      <c r="S501" s="166" t="str">
        <f>IF(R501="","",RANK(R501,R497:R501))</f>
        <v/>
      </c>
      <c r="T501" s="167" t="str">
        <f t="shared" si="292"/>
        <v/>
      </c>
      <c r="U501" s="58"/>
      <c r="V501" s="58" t="str">
        <f>IF(T501="","",ABS(T501-U498))</f>
        <v/>
      </c>
      <c r="W501" s="168" t="str">
        <f>IF(V501="","",RANK(V501,V497:V501))</f>
        <v/>
      </c>
      <c r="X501" s="169" t="str">
        <f t="shared" si="293"/>
        <v/>
      </c>
      <c r="Y501" s="59"/>
      <c r="Z501" s="170" t="str">
        <f>IF(B497="","",IF(U497&lt;0.5,TRIMMEAN(L497:L501,0.4),IF(Y497&lt;0.5,Y498,"NV")))</f>
        <v/>
      </c>
      <c r="AA501" s="807"/>
      <c r="AB501" s="1507"/>
      <c r="AC501" s="807"/>
      <c r="AD501" s="807"/>
      <c r="AE501" s="847"/>
    </row>
    <row r="502" spans="1:31" x14ac:dyDescent="0.2">
      <c r="A502" s="1241" t="str">
        <f>IF('Names And Totals'!A107="","",'Names And Totals'!A107)</f>
        <v/>
      </c>
      <c r="B502" s="1537" t="str">
        <f>IF('Names And Totals'!B107="","",'Names And Totals'!B107)</f>
        <v/>
      </c>
      <c r="C502" s="883" t="str">
        <f>IF('Names And Totals'!B107="","",'Names And Totals'!E107)</f>
        <v/>
      </c>
      <c r="D502" s="1431" t="str">
        <f>IF(B502="","",IF(AB502="DQ","DQ",IF(AB502="TO","TO",IF(AB502="NV","NV",IF(AB502="","",RANK(AB502,$AB$12:$AB$507,0))))))</f>
        <v/>
      </c>
      <c r="E502" s="883" t="str">
        <f>IF(AC502="","",IF(AE502="DQ","DQ",IF(AC502="TO","TO",IF(Z502="","",RANK(AC502,$AC$12:$AC$507,0)))))</f>
        <v/>
      </c>
      <c r="F502" s="883" t="str">
        <f>IF(AD502="","",IF(AE502="DQ","DQ",IF(AD502="TO","TO",IF(Z502="","",RANK(AD502,$AD$12:$AD$507,0)))))</f>
        <v/>
      </c>
      <c r="G502" s="18" t="s">
        <v>7</v>
      </c>
      <c r="H502" s="249"/>
      <c r="I502" s="235"/>
      <c r="J502" s="241"/>
      <c r="K502" s="236"/>
      <c r="L502" s="150" t="str">
        <f>IF(B502="","",IF(I502="TO","TO",IF(I502+J502+K502=0,"",(I502*60+J502+K502/100)+H502)))</f>
        <v/>
      </c>
      <c r="M502" s="60" t="str">
        <f>IF(B502="","",MAX(L502:L506)-MIN(L502:L506))</f>
        <v/>
      </c>
      <c r="N502" s="60" t="str">
        <f>IF(L502="","",ABS(L502-M503))</f>
        <v/>
      </c>
      <c r="O502" s="151" t="str">
        <f>IF(N502="","",RANK(N502,N502:N506))</f>
        <v/>
      </c>
      <c r="P502" s="60" t="str">
        <f>IF(L502="","",IF(O502=1,"",L502))</f>
        <v/>
      </c>
      <c r="Q502" s="62" t="str">
        <f>IF(B502="","",MAX(P502:P506)-MIN(P502:P506))</f>
        <v/>
      </c>
      <c r="R502" s="62" t="str">
        <f>IF(P502="","",ABS(P502-Q503))</f>
        <v/>
      </c>
      <c r="S502" s="152" t="str">
        <f>IF(R502="","",RANK(R502,R502:R506))</f>
        <v/>
      </c>
      <c r="T502" s="62" t="str">
        <f>IF(R502="","",IF(S502=1,"",L502))</f>
        <v/>
      </c>
      <c r="U502" s="63" t="str">
        <f>IF(B502="","",MAX(T502:T506)-MIN(T502:T506))</f>
        <v/>
      </c>
      <c r="V502" s="63" t="str">
        <f>IF(T502="","",ABS(T502-U503))</f>
        <v/>
      </c>
      <c r="W502" s="153" t="str">
        <f>IF(V502="","",RANK(V502,V502:V506))</f>
        <v/>
      </c>
      <c r="X502" s="63" t="str">
        <f>IF(W502="","",IF(W502=1,"",T502))</f>
        <v/>
      </c>
      <c r="Y502" s="64" t="str">
        <f>IF(B502="","",MAX(X502:X506)-MIN(X502:X506))</f>
        <v/>
      </c>
      <c r="Z502" s="154" t="str">
        <f>IF(B502="","",L502)</f>
        <v/>
      </c>
      <c r="AA502" s="802" t="str">
        <f>IF(B502="","",IF(AE502="DQ","DQ",IF(L502="TO","TO",IF(L502="","",IF(L503="",Z502,IF(L504="",Z503,IF(L505="",Z504,IF(L506="",Z505,Z506))))))))</f>
        <v/>
      </c>
      <c r="AB502" s="1499" t="str">
        <f>IF(B502="","",IF(AE502="DQ","DQ",IF(AA502="TO","TO",IF(AA502="","",IF(AA502="NV","NV",IF((20-(AA502-$AB$3))&gt;0,(20-(AA502-$AB$3)),0))))))</f>
        <v/>
      </c>
      <c r="AC502" s="802" t="str">
        <f>IF(B502="","",IF(AB502="","",IF(C502="Female","",AB502)))</f>
        <v/>
      </c>
      <c r="AD502" s="802" t="str">
        <f>IF(B502="","",IF(AB502="","",IF(C502="Male","",AB502)))</f>
        <v/>
      </c>
      <c r="AE502" s="1018"/>
    </row>
    <row r="503" spans="1:31" x14ac:dyDescent="0.2">
      <c r="A503" s="871"/>
      <c r="B503" s="865"/>
      <c r="C503" s="884"/>
      <c r="D503" s="859"/>
      <c r="E503" s="884"/>
      <c r="F503" s="884"/>
      <c r="G503" s="13" t="s">
        <v>4</v>
      </c>
      <c r="H503" s="99" t="str">
        <f>IF(I503&lt;&gt;"",H502,"")</f>
        <v/>
      </c>
      <c r="I503" s="208"/>
      <c r="J503" s="209"/>
      <c r="K503" s="227"/>
      <c r="L503" s="155" t="str">
        <f>IF(B502="","",IF(I502="TO","TO",IF(I503+J503+K503=0,"",(I503*60+J503+K503/100)+H503)))</f>
        <v/>
      </c>
      <c r="M503" s="52" t="str">
        <f>IF(B502="","",AVERAGE(L502:L506))</f>
        <v/>
      </c>
      <c r="N503" s="52" t="str">
        <f>IF(L503="","",ABS(L503-M503))</f>
        <v/>
      </c>
      <c r="O503" s="156" t="str">
        <f>IF(N503="","",RANK(N503,N502:N506))</f>
        <v/>
      </c>
      <c r="P503" s="157" t="str">
        <f t="shared" ref="P503:P506" si="294">IF(L503="","",IF(O503=1,"",L503))</f>
        <v/>
      </c>
      <c r="Q503" s="53" t="str">
        <f>IF(B502="","",AVERAGE(P502:P506))</f>
        <v/>
      </c>
      <c r="R503" s="53" t="str">
        <f>IF(P503="","",ABS(P503-Q503))</f>
        <v/>
      </c>
      <c r="S503" s="158" t="str">
        <f>IF(R503="","",RANK(R503,R502:R506))</f>
        <v/>
      </c>
      <c r="T503" s="159" t="str">
        <f t="shared" ref="T503:T506" si="295">IF(R503="","",IF(S503=1,"",L503))</f>
        <v/>
      </c>
      <c r="U503" s="54" t="str">
        <f>IF(B502="","",AVERAGE(T502:T506))</f>
        <v/>
      </c>
      <c r="V503" s="54" t="str">
        <f>IF(T503="","",ABS(T503-U503))</f>
        <v/>
      </c>
      <c r="W503" s="160" t="str">
        <f>IF(V503="","",RANK(V503,V502:V506))</f>
        <v/>
      </c>
      <c r="X503" s="161" t="str">
        <f t="shared" ref="X503:X506" si="296">IF(W503="","",IF(W503=1,"",T503))</f>
        <v/>
      </c>
      <c r="Y503" s="55" t="str">
        <f>IF(B502="","",AVERAGE(X502:X506))</f>
        <v/>
      </c>
      <c r="Z503" s="162" t="str">
        <f>IF(B502="","",IF(M502&lt;0.5,M503,"NV"))</f>
        <v/>
      </c>
      <c r="AA503" s="803"/>
      <c r="AB503" s="1500"/>
      <c r="AC503" s="803"/>
      <c r="AD503" s="803"/>
      <c r="AE503" s="1019"/>
    </row>
    <row r="504" spans="1:31" x14ac:dyDescent="0.2">
      <c r="A504" s="871"/>
      <c r="B504" s="865"/>
      <c r="C504" s="884"/>
      <c r="D504" s="859"/>
      <c r="E504" s="884"/>
      <c r="F504" s="884"/>
      <c r="G504" s="13" t="s">
        <v>8</v>
      </c>
      <c r="H504" s="99" t="str">
        <f>IF(I504&lt;&gt;"",H502,"")</f>
        <v/>
      </c>
      <c r="I504" s="208"/>
      <c r="J504" s="209"/>
      <c r="K504" s="227"/>
      <c r="L504" s="155" t="str">
        <f>IF(B502="","",IF(I502="TO","TO",IF(I504+J504+K504=0,"",(I504*60+J504+K504/100)+H504)))</f>
        <v/>
      </c>
      <c r="M504" s="52"/>
      <c r="N504" s="52" t="str">
        <f>IF(L504="","",ABS(L504-M503))</f>
        <v/>
      </c>
      <c r="O504" s="156" t="str">
        <f>IF(N504="","",RANK(N504,N502:N506))</f>
        <v/>
      </c>
      <c r="P504" s="157" t="str">
        <f t="shared" si="294"/>
        <v/>
      </c>
      <c r="Q504" s="53"/>
      <c r="R504" s="53" t="str">
        <f>IF(P504="","",ABS(P504-Q503))</f>
        <v/>
      </c>
      <c r="S504" s="158" t="str">
        <f>IF(R504="","",RANK(R504,R502:R506))</f>
        <v/>
      </c>
      <c r="T504" s="159" t="str">
        <f t="shared" si="295"/>
        <v/>
      </c>
      <c r="U504" s="54"/>
      <c r="V504" s="54" t="str">
        <f>IF(T504="","",ABS(T504-U503))</f>
        <v/>
      </c>
      <c r="W504" s="160" t="str">
        <f>IF(V504="","",RANK(V504,V502:V506))</f>
        <v/>
      </c>
      <c r="X504" s="161" t="str">
        <f t="shared" si="296"/>
        <v/>
      </c>
      <c r="Y504" s="55"/>
      <c r="Z504" s="162" t="str">
        <f>IF(B502="","",IF(M502&lt;0.5,M503,IF(Q502&lt;0.5,Q503,"NV")))</f>
        <v/>
      </c>
      <c r="AA504" s="803"/>
      <c r="AB504" s="1500"/>
      <c r="AC504" s="803"/>
      <c r="AD504" s="803"/>
      <c r="AE504" s="1019"/>
    </row>
    <row r="505" spans="1:31" x14ac:dyDescent="0.2">
      <c r="A505" s="871"/>
      <c r="B505" s="865"/>
      <c r="C505" s="884"/>
      <c r="D505" s="859"/>
      <c r="E505" s="884"/>
      <c r="F505" s="884"/>
      <c r="G505" s="13" t="s">
        <v>5</v>
      </c>
      <c r="H505" s="99" t="str">
        <f>IF(I505&lt;&gt;"",H502,"")</f>
        <v/>
      </c>
      <c r="I505" s="208"/>
      <c r="J505" s="209"/>
      <c r="K505" s="227"/>
      <c r="L505" s="155" t="str">
        <f>IF(B502="","",IF(I502="TO","TO",IF(I505+J505+K505=0,"",(I505*60+J505+K505/100)+H505)))</f>
        <v/>
      </c>
      <c r="M505" s="52"/>
      <c r="N505" s="52" t="str">
        <f>IF(L505="","",ABS(L505-M503))</f>
        <v/>
      </c>
      <c r="O505" s="156" t="str">
        <f>IF(N505="","",RANK(N505,N502:N506))</f>
        <v/>
      </c>
      <c r="P505" s="157" t="str">
        <f t="shared" si="294"/>
        <v/>
      </c>
      <c r="Q505" s="53"/>
      <c r="R505" s="53" t="str">
        <f>IF(P505="","",ABS(P505-Q503))</f>
        <v/>
      </c>
      <c r="S505" s="158" t="str">
        <f>IF(R505="","",RANK(R505,R502:R506))</f>
        <v/>
      </c>
      <c r="T505" s="159" t="str">
        <f t="shared" si="295"/>
        <v/>
      </c>
      <c r="U505" s="54"/>
      <c r="V505" s="54" t="str">
        <f>IF(T505="","",ABS(T505-U503))</f>
        <v/>
      </c>
      <c r="W505" s="160" t="str">
        <f>IF(V505="","",RANK(V505,V502:V506))</f>
        <v/>
      </c>
      <c r="X505" s="161" t="str">
        <f t="shared" si="296"/>
        <v/>
      </c>
      <c r="Y505" s="55"/>
      <c r="Z505" s="162" t="str">
        <f>IF(B502="","",IF(Q502=0,M503,IF(Q502&lt;0.5,Q503,IF(U502&lt;0.5,U503,"NV"))))</f>
        <v/>
      </c>
      <c r="AA505" s="803"/>
      <c r="AB505" s="1500"/>
      <c r="AC505" s="803"/>
      <c r="AD505" s="803"/>
      <c r="AE505" s="1019"/>
    </row>
    <row r="506" spans="1:31" ht="16" thickBot="1" x14ac:dyDescent="0.25">
      <c r="A506" s="879"/>
      <c r="B506" s="901"/>
      <c r="C506" s="885"/>
      <c r="D506" s="1419"/>
      <c r="E506" s="885"/>
      <c r="F506" s="885"/>
      <c r="G506" s="19" t="s">
        <v>6</v>
      </c>
      <c r="H506" s="100" t="str">
        <f>IF(I506&lt;&gt;"",H502,"")</f>
        <v/>
      </c>
      <c r="I506" s="212"/>
      <c r="J506" s="213"/>
      <c r="K506" s="242"/>
      <c r="L506" s="163" t="str">
        <f>IF(B502="","",IF(I502="TO","TO",IF(I506+J506+K506=0,"",(I506*60+J506+K506/100)+H506)))</f>
        <v/>
      </c>
      <c r="M506" s="56"/>
      <c r="N506" s="56" t="str">
        <f>IF(L506="","",ABS(L506-M503))</f>
        <v/>
      </c>
      <c r="O506" s="164" t="str">
        <f>IF(N506="","",RANK(N506,N502:N506))</f>
        <v/>
      </c>
      <c r="P506" s="165" t="str">
        <f t="shared" si="294"/>
        <v/>
      </c>
      <c r="Q506" s="57"/>
      <c r="R506" s="57" t="str">
        <f>IF(P506="","",ABS(P506-Q503))</f>
        <v/>
      </c>
      <c r="S506" s="166" t="str">
        <f>IF(R506="","",RANK(R506,R502:R506))</f>
        <v/>
      </c>
      <c r="T506" s="167" t="str">
        <f t="shared" si="295"/>
        <v/>
      </c>
      <c r="U506" s="58"/>
      <c r="V506" s="58" t="str">
        <f>IF(T506="","",ABS(T506-U503))</f>
        <v/>
      </c>
      <c r="W506" s="168" t="str">
        <f>IF(V506="","",RANK(V506,V502:V506))</f>
        <v/>
      </c>
      <c r="X506" s="169" t="str">
        <f t="shared" si="296"/>
        <v/>
      </c>
      <c r="Y506" s="59"/>
      <c r="Z506" s="170" t="str">
        <f>IF(B502="","",IF(U502&lt;0.5,TRIMMEAN(L502:L506,0.4),IF(Y502&lt;0.5,Y503,"NV")))</f>
        <v/>
      </c>
      <c r="AA506" s="804"/>
      <c r="AB506" s="1501"/>
      <c r="AC506" s="804"/>
      <c r="AD506" s="804"/>
      <c r="AE506" s="1020"/>
    </row>
    <row r="507" spans="1:31" x14ac:dyDescent="0.2">
      <c r="A507" s="867" t="str">
        <f>IF('Names And Totals'!A108="","",'Names And Totals'!A108)</f>
        <v/>
      </c>
      <c r="B507" s="873" t="str">
        <f>IF('Names And Totals'!B108="","",'Names And Totals'!B108)</f>
        <v/>
      </c>
      <c r="C507" s="861" t="str">
        <f>IF('Names And Totals'!B108="","",'Names And Totals'!E108)</f>
        <v/>
      </c>
      <c r="D507" s="1414" t="str">
        <f>IF(B507="","",IF(AB507="DQ","DQ",IF(AB507="TO","TO",IF(AB507="NV","NV",IF(AB507="","",RANK(AB507,$AB$12:$AB$507,0))))))</f>
        <v/>
      </c>
      <c r="E507" s="861" t="str">
        <f>IF(AC507="","",IF(AE507="DQ","DQ",IF(AC507="TO","TO",IF(Z507="","",RANK(AC507,$AC$12:$AC$507,0)))))</f>
        <v/>
      </c>
      <c r="F507" s="861" t="str">
        <f>IF(AD507="","",IF(AE507="DQ","DQ",IF(AD507="TO","TO",IF(Z507="","",RANK(AD507,$AD$12:$AD$507,0)))))</f>
        <v/>
      </c>
      <c r="G507" s="15" t="s">
        <v>7</v>
      </c>
      <c r="H507" s="295"/>
      <c r="I507" s="228"/>
      <c r="J507" s="229"/>
      <c r="K507" s="230"/>
      <c r="L507" s="193" t="str">
        <f>IF(B507="","",IF(I507="TO","TO",IF(I507+J507+K507=0,"",(I507*60+J507+K507/100)+H507)))</f>
        <v/>
      </c>
      <c r="M507" s="60" t="str">
        <f>IF(B507="","",MAX(L507:L511)-MIN(L507:L511))</f>
        <v/>
      </c>
      <c r="N507" s="60" t="str">
        <f>IF(L507="","",ABS(L507-M508))</f>
        <v/>
      </c>
      <c r="O507" s="151" t="str">
        <f>IF(N507="","",RANK(N507,N507:N511))</f>
        <v/>
      </c>
      <c r="P507" s="60" t="str">
        <f>IF(L507="","",IF(O507=1,"",L507))</f>
        <v/>
      </c>
      <c r="Q507" s="62" t="str">
        <f>IF(B507="","",MAX(P507:P511)-MIN(P507:P511))</f>
        <v/>
      </c>
      <c r="R507" s="62" t="str">
        <f>IF(P507="","",ABS(P507-Q508))</f>
        <v/>
      </c>
      <c r="S507" s="152" t="str">
        <f>IF(R507="","",RANK(R507,R507:R511))</f>
        <v/>
      </c>
      <c r="T507" s="62" t="str">
        <f>IF(R507="","",IF(S507=1,"",L507))</f>
        <v/>
      </c>
      <c r="U507" s="63" t="str">
        <f>IF(B507="","",MAX(T507:T511)-MIN(T507:T511))</f>
        <v/>
      </c>
      <c r="V507" s="63" t="str">
        <f>IF(T507="","",ABS(T507-U508))</f>
        <v/>
      </c>
      <c r="W507" s="153" t="str">
        <f>IF(V507="","",RANK(V507,V507:V511))</f>
        <v/>
      </c>
      <c r="X507" s="63" t="str">
        <f>IF(W507="","",IF(W507=1,"",T507))</f>
        <v/>
      </c>
      <c r="Y507" s="64" t="str">
        <f>IF(B507="","",MAX(X507:X511)-MIN(X507:X511))</f>
        <v/>
      </c>
      <c r="Z507" s="154" t="str">
        <f>IF(B507="","",L507)</f>
        <v/>
      </c>
      <c r="AA507" s="805" t="str">
        <f>IF(B507="","",IF(AE507="DQ","DQ",IF(L507="TO","TO",IF(L507="","",IF(L508="",Z507,IF(L509="",Z508,IF(L510="",Z509,IF(L511="",Z510,Z511))))))))</f>
        <v/>
      </c>
      <c r="AB507" s="1505" t="str">
        <f>IF(B507="","",IF(AE507="DQ","DQ",IF(AA507="TO","TO",IF(AA507="","",IF(AA507="NV","NV",IF((20-(AA507-$AB$3))&gt;0,(20-(AA507-$AB$3)),0))))))</f>
        <v/>
      </c>
      <c r="AC507" s="805" t="str">
        <f>IF(B507="","",IF(AB507="","",IF(C507="Female","",AB507)))</f>
        <v/>
      </c>
      <c r="AD507" s="805" t="str">
        <f>IF(B507="","",IF(AB507="","",IF(C507="Male","",AB507)))</f>
        <v/>
      </c>
      <c r="AE507" s="846"/>
    </row>
    <row r="508" spans="1:31" x14ac:dyDescent="0.2">
      <c r="A508" s="868"/>
      <c r="B508" s="874"/>
      <c r="C508" s="862"/>
      <c r="D508" s="1415"/>
      <c r="E508" s="862"/>
      <c r="F508" s="862"/>
      <c r="G508" s="16" t="s">
        <v>4</v>
      </c>
      <c r="H508" s="98" t="str">
        <f>IF(I508&lt;&gt;"",$H$27,"")</f>
        <v/>
      </c>
      <c r="I508" s="210"/>
      <c r="J508" s="211"/>
      <c r="K508" s="231"/>
      <c r="L508" s="171" t="str">
        <f>IF(B507="","",IF(I507="TO","TO",IF(I508+J508+K508=0,"",(I508*60+J508+K508/100)+H508)))</f>
        <v/>
      </c>
      <c r="M508" s="52" t="str">
        <f>IF(B507="","",AVERAGE(L507:L511))</f>
        <v/>
      </c>
      <c r="N508" s="52" t="str">
        <f>IF(L508="","",ABS(L508-M508))</f>
        <v/>
      </c>
      <c r="O508" s="156" t="str">
        <f>IF(N508="","",RANK(N508,N507:N511))</f>
        <v/>
      </c>
      <c r="P508" s="157" t="str">
        <f t="shared" ref="P508:P511" si="297">IF(L508="","",IF(O508=1,"",L508))</f>
        <v/>
      </c>
      <c r="Q508" s="53" t="str">
        <f>IF(B507="","",AVERAGE(P507:P511))</f>
        <v/>
      </c>
      <c r="R508" s="53" t="str">
        <f>IF(P508="","",ABS(P508-Q508))</f>
        <v/>
      </c>
      <c r="S508" s="158" t="str">
        <f>IF(R508="","",RANK(R508,R507:R511))</f>
        <v/>
      </c>
      <c r="T508" s="159" t="str">
        <f t="shared" ref="T508:T511" si="298">IF(R508="","",IF(S508=1,"",L508))</f>
        <v/>
      </c>
      <c r="U508" s="54" t="str">
        <f>IF(B507="","",AVERAGE(T507:T511))</f>
        <v/>
      </c>
      <c r="V508" s="54" t="str">
        <f>IF(T508="","",ABS(T508-U508))</f>
        <v/>
      </c>
      <c r="W508" s="160" t="str">
        <f>IF(V508="","",RANK(V508,V507:V511))</f>
        <v/>
      </c>
      <c r="X508" s="161" t="str">
        <f t="shared" ref="X508:X511" si="299">IF(W508="","",IF(W508=1,"",T508))</f>
        <v/>
      </c>
      <c r="Y508" s="55" t="str">
        <f>IF(B507="","",AVERAGE(X507:X511))</f>
        <v/>
      </c>
      <c r="Z508" s="162" t="str">
        <f>IF(B507="","",IF(M507&lt;0.5,M508,"NV"))</f>
        <v/>
      </c>
      <c r="AA508" s="806"/>
      <c r="AB508" s="1506"/>
      <c r="AC508" s="806"/>
      <c r="AD508" s="806"/>
      <c r="AE508" s="847"/>
    </row>
    <row r="509" spans="1:31" x14ac:dyDescent="0.2">
      <c r="A509" s="868"/>
      <c r="B509" s="874"/>
      <c r="C509" s="862"/>
      <c r="D509" s="1415"/>
      <c r="E509" s="862"/>
      <c r="F509" s="862"/>
      <c r="G509" s="16" t="s">
        <v>8</v>
      </c>
      <c r="H509" s="98" t="str">
        <f>IF(I509&lt;&gt;"",$H$27,"")</f>
        <v/>
      </c>
      <c r="I509" s="210"/>
      <c r="J509" s="211"/>
      <c r="K509" s="231"/>
      <c r="L509" s="171" t="str">
        <f>IF(B507="","",IF(I507="TO","TO",IF(I509+J509+K509=0,"",(I509*60+J509+K509/100)+H509)))</f>
        <v/>
      </c>
      <c r="M509" s="52"/>
      <c r="N509" s="52" t="str">
        <f>IF(L509="","",ABS(L509-M508))</f>
        <v/>
      </c>
      <c r="O509" s="156" t="str">
        <f>IF(N509="","",RANK(N509,N507:N511))</f>
        <v/>
      </c>
      <c r="P509" s="157" t="str">
        <f t="shared" si="297"/>
        <v/>
      </c>
      <c r="Q509" s="53"/>
      <c r="R509" s="53" t="str">
        <f>IF(P509="","",ABS(P509-Q508))</f>
        <v/>
      </c>
      <c r="S509" s="158" t="str">
        <f>IF(R509="","",RANK(R509,R507:R511))</f>
        <v/>
      </c>
      <c r="T509" s="159" t="str">
        <f t="shared" si="298"/>
        <v/>
      </c>
      <c r="U509" s="54"/>
      <c r="V509" s="54" t="str">
        <f>IF(T509="","",ABS(T509-U508))</f>
        <v/>
      </c>
      <c r="W509" s="160" t="str">
        <f>IF(V509="","",RANK(V509,V507:V511))</f>
        <v/>
      </c>
      <c r="X509" s="161" t="str">
        <f t="shared" si="299"/>
        <v/>
      </c>
      <c r="Y509" s="55"/>
      <c r="Z509" s="162" t="str">
        <f>IF(B507="","",IF(M507&lt;0.5,M508,IF(Q507&lt;0.5,Q508,"NV")))</f>
        <v/>
      </c>
      <c r="AA509" s="806"/>
      <c r="AB509" s="1506"/>
      <c r="AC509" s="806"/>
      <c r="AD509" s="806"/>
      <c r="AE509" s="847"/>
    </row>
    <row r="510" spans="1:31" x14ac:dyDescent="0.2">
      <c r="A510" s="868"/>
      <c r="B510" s="874"/>
      <c r="C510" s="862"/>
      <c r="D510" s="1415"/>
      <c r="E510" s="862"/>
      <c r="F510" s="862"/>
      <c r="G510" s="16" t="s">
        <v>5</v>
      </c>
      <c r="H510" s="98" t="str">
        <f>IF(I510&lt;&gt;"",$H$27,"")</f>
        <v/>
      </c>
      <c r="I510" s="210"/>
      <c r="J510" s="211"/>
      <c r="K510" s="231"/>
      <c r="L510" s="171" t="str">
        <f>IF(B507="","",IF(I507="TO","TO",IF(I510+J510+K510=0,"",(I510*60+J510+K510/100)+H510)))</f>
        <v/>
      </c>
      <c r="M510" s="52"/>
      <c r="N510" s="52" t="str">
        <f>IF(L510="","",ABS(L510-M508))</f>
        <v/>
      </c>
      <c r="O510" s="156" t="str">
        <f>IF(N510="","",RANK(N510,N507:N511))</f>
        <v/>
      </c>
      <c r="P510" s="157" t="str">
        <f t="shared" si="297"/>
        <v/>
      </c>
      <c r="Q510" s="53"/>
      <c r="R510" s="53" t="str">
        <f>IF(P510="","",ABS(P510-Q508))</f>
        <v/>
      </c>
      <c r="S510" s="158" t="str">
        <f>IF(R510="","",RANK(R510,R507:R511))</f>
        <v/>
      </c>
      <c r="T510" s="159" t="str">
        <f t="shared" si="298"/>
        <v/>
      </c>
      <c r="U510" s="54"/>
      <c r="V510" s="54" t="str">
        <f>IF(T510="","",ABS(T510-U508))</f>
        <v/>
      </c>
      <c r="W510" s="160" t="str">
        <f>IF(V510="","",RANK(V510,V507:V511))</f>
        <v/>
      </c>
      <c r="X510" s="161" t="str">
        <f t="shared" si="299"/>
        <v/>
      </c>
      <c r="Y510" s="55"/>
      <c r="Z510" s="162" t="str">
        <f>IF(B507="","",IF(Q507=0,M508,IF(Q507&lt;0.5,Q508,IF(U507&lt;0.5,U508,"NV"))))</f>
        <v/>
      </c>
      <c r="AA510" s="806"/>
      <c r="AB510" s="1506"/>
      <c r="AC510" s="806"/>
      <c r="AD510" s="806"/>
      <c r="AE510" s="847"/>
    </row>
    <row r="511" spans="1:31" ht="16" thickBot="1" x14ac:dyDescent="0.25">
      <c r="A511" s="869"/>
      <c r="B511" s="875"/>
      <c r="C511" s="863"/>
      <c r="D511" s="1416"/>
      <c r="E511" s="863"/>
      <c r="F511" s="863"/>
      <c r="G511" s="17" t="s">
        <v>6</v>
      </c>
      <c r="H511" s="265" t="str">
        <f>IF(I511&lt;&gt;"",$H$27,"")</f>
        <v/>
      </c>
      <c r="I511" s="251"/>
      <c r="J511" s="239"/>
      <c r="K511" s="250"/>
      <c r="L511" s="194" t="str">
        <f>IF(B507="","",IF(I507="TO","TO",IF(I511+J511+K511=0,"",(I511*60+J511+K511/100)+H511)))</f>
        <v/>
      </c>
      <c r="M511" s="56"/>
      <c r="N511" s="56" t="str">
        <f>IF(L511="","",ABS(L511-M508))</f>
        <v/>
      </c>
      <c r="O511" s="164" t="str">
        <f>IF(N511="","",RANK(N511,N507:N511))</f>
        <v/>
      </c>
      <c r="P511" s="165" t="str">
        <f t="shared" si="297"/>
        <v/>
      </c>
      <c r="Q511" s="57"/>
      <c r="R511" s="57" t="str">
        <f>IF(P511="","",ABS(P511-Q508))</f>
        <v/>
      </c>
      <c r="S511" s="166" t="str">
        <f>IF(R511="","",RANK(R511,R507:R511))</f>
        <v/>
      </c>
      <c r="T511" s="167" t="str">
        <f t="shared" si="298"/>
        <v/>
      </c>
      <c r="U511" s="58"/>
      <c r="V511" s="58" t="str">
        <f>IF(T511="","",ABS(T511-U508))</f>
        <v/>
      </c>
      <c r="W511" s="168" t="str">
        <f>IF(V511="","",RANK(V511,V507:V511))</f>
        <v/>
      </c>
      <c r="X511" s="169" t="str">
        <f t="shared" si="299"/>
        <v/>
      </c>
      <c r="Y511" s="59"/>
      <c r="Z511" s="170" t="str">
        <f>IF(B507="","",IF(U507&lt;0.5,TRIMMEAN(L507:L511,0.4),IF(Y507&lt;0.5,Y508,"NV")))</f>
        <v/>
      </c>
      <c r="AA511" s="807"/>
      <c r="AB511" s="1507"/>
      <c r="AC511" s="807"/>
      <c r="AD511" s="807"/>
      <c r="AE511" s="848"/>
    </row>
  </sheetData>
  <sheetProtection password="CD9E" sheet="1" objects="1" scenarios="1"/>
  <dataConsolidate link="1"/>
  <mergeCells count="1128">
    <mergeCell ref="E497:E501"/>
    <mergeCell ref="F497:F501"/>
    <mergeCell ref="E502:E506"/>
    <mergeCell ref="F502:F506"/>
    <mergeCell ref="E507:E511"/>
    <mergeCell ref="F507:F511"/>
    <mergeCell ref="E472:E476"/>
    <mergeCell ref="F472:F476"/>
    <mergeCell ref="E477:E481"/>
    <mergeCell ref="F477:F481"/>
    <mergeCell ref="E482:E486"/>
    <mergeCell ref="F482:F486"/>
    <mergeCell ref="E487:E491"/>
    <mergeCell ref="F487:F491"/>
    <mergeCell ref="E492:E496"/>
    <mergeCell ref="F492:F496"/>
    <mergeCell ref="E447:E451"/>
    <mergeCell ref="F447:F451"/>
    <mergeCell ref="E452:E456"/>
    <mergeCell ref="F452:F456"/>
    <mergeCell ref="E457:E461"/>
    <mergeCell ref="F457:F461"/>
    <mergeCell ref="E462:E466"/>
    <mergeCell ref="F462:F466"/>
    <mergeCell ref="E467:E471"/>
    <mergeCell ref="F467:F471"/>
    <mergeCell ref="E422:E426"/>
    <mergeCell ref="F422:F426"/>
    <mergeCell ref="E427:E431"/>
    <mergeCell ref="F427:F431"/>
    <mergeCell ref="E432:E436"/>
    <mergeCell ref="F432:F436"/>
    <mergeCell ref="E437:E441"/>
    <mergeCell ref="F437:F441"/>
    <mergeCell ref="E442:E446"/>
    <mergeCell ref="F442:F446"/>
    <mergeCell ref="E397:E401"/>
    <mergeCell ref="F397:F401"/>
    <mergeCell ref="E402:E406"/>
    <mergeCell ref="F402:F406"/>
    <mergeCell ref="E407:E411"/>
    <mergeCell ref="F407:F411"/>
    <mergeCell ref="E412:E416"/>
    <mergeCell ref="F412:F416"/>
    <mergeCell ref="E417:E421"/>
    <mergeCell ref="F417:F421"/>
    <mergeCell ref="E372:E376"/>
    <mergeCell ref="F372:F376"/>
    <mergeCell ref="E377:E381"/>
    <mergeCell ref="F377:F381"/>
    <mergeCell ref="E382:E386"/>
    <mergeCell ref="F382:F386"/>
    <mergeCell ref="E387:E391"/>
    <mergeCell ref="F387:F391"/>
    <mergeCell ref="E392:E396"/>
    <mergeCell ref="F392:F396"/>
    <mergeCell ref="E347:E351"/>
    <mergeCell ref="F347:F351"/>
    <mergeCell ref="E352:E356"/>
    <mergeCell ref="F352:F356"/>
    <mergeCell ref="E357:E361"/>
    <mergeCell ref="F357:F361"/>
    <mergeCell ref="E362:E366"/>
    <mergeCell ref="F362:F366"/>
    <mergeCell ref="E367:E371"/>
    <mergeCell ref="F367:F371"/>
    <mergeCell ref="E322:E326"/>
    <mergeCell ref="F322:F326"/>
    <mergeCell ref="E327:E331"/>
    <mergeCell ref="F327:F331"/>
    <mergeCell ref="E332:E336"/>
    <mergeCell ref="F332:F336"/>
    <mergeCell ref="E337:E341"/>
    <mergeCell ref="F337:F341"/>
    <mergeCell ref="E342:E346"/>
    <mergeCell ref="F342:F346"/>
    <mergeCell ref="E297:E301"/>
    <mergeCell ref="F297:F301"/>
    <mergeCell ref="E302:E306"/>
    <mergeCell ref="F302:F306"/>
    <mergeCell ref="E307:E311"/>
    <mergeCell ref="F307:F311"/>
    <mergeCell ref="E312:E316"/>
    <mergeCell ref="F312:F316"/>
    <mergeCell ref="E317:E321"/>
    <mergeCell ref="F317:F321"/>
    <mergeCell ref="E272:E276"/>
    <mergeCell ref="F272:F276"/>
    <mergeCell ref="E277:E281"/>
    <mergeCell ref="F277:F281"/>
    <mergeCell ref="E282:E286"/>
    <mergeCell ref="F282:F286"/>
    <mergeCell ref="E287:E291"/>
    <mergeCell ref="F287:F291"/>
    <mergeCell ref="E292:E296"/>
    <mergeCell ref="F292:F296"/>
    <mergeCell ref="E247:E251"/>
    <mergeCell ref="F247:F251"/>
    <mergeCell ref="E252:E256"/>
    <mergeCell ref="F252:F256"/>
    <mergeCell ref="E257:E261"/>
    <mergeCell ref="F257:F261"/>
    <mergeCell ref="E262:E266"/>
    <mergeCell ref="F262:F266"/>
    <mergeCell ref="E267:E271"/>
    <mergeCell ref="F267:F271"/>
    <mergeCell ref="E222:E226"/>
    <mergeCell ref="F222:F226"/>
    <mergeCell ref="E227:E231"/>
    <mergeCell ref="F227:F231"/>
    <mergeCell ref="E232:E236"/>
    <mergeCell ref="F232:F236"/>
    <mergeCell ref="E237:E241"/>
    <mergeCell ref="F237:F241"/>
    <mergeCell ref="E242:E246"/>
    <mergeCell ref="F242:F246"/>
    <mergeCell ref="E197:E201"/>
    <mergeCell ref="F197:F201"/>
    <mergeCell ref="E202:E206"/>
    <mergeCell ref="F202:F206"/>
    <mergeCell ref="E207:E211"/>
    <mergeCell ref="F207:F211"/>
    <mergeCell ref="E212:E216"/>
    <mergeCell ref="F212:F216"/>
    <mergeCell ref="E217:E221"/>
    <mergeCell ref="F217:F221"/>
    <mergeCell ref="E172:E176"/>
    <mergeCell ref="F172:F176"/>
    <mergeCell ref="E177:E181"/>
    <mergeCell ref="F177:F181"/>
    <mergeCell ref="E182:E186"/>
    <mergeCell ref="F182:F186"/>
    <mergeCell ref="E187:E191"/>
    <mergeCell ref="F187:F191"/>
    <mergeCell ref="E192:E196"/>
    <mergeCell ref="F192:F196"/>
    <mergeCell ref="E147:E151"/>
    <mergeCell ref="F147:F151"/>
    <mergeCell ref="E152:E156"/>
    <mergeCell ref="F152:F156"/>
    <mergeCell ref="E157:E161"/>
    <mergeCell ref="F157:F161"/>
    <mergeCell ref="E162:E166"/>
    <mergeCell ref="F162:F166"/>
    <mergeCell ref="E167:E171"/>
    <mergeCell ref="F167:F171"/>
    <mergeCell ref="E127:E131"/>
    <mergeCell ref="F127:F131"/>
    <mergeCell ref="E132:E136"/>
    <mergeCell ref="F132:F136"/>
    <mergeCell ref="E137:E141"/>
    <mergeCell ref="F137:F141"/>
    <mergeCell ref="E142:E146"/>
    <mergeCell ref="F142:F146"/>
    <mergeCell ref="E97:E101"/>
    <mergeCell ref="F97:F101"/>
    <mergeCell ref="E102:E106"/>
    <mergeCell ref="F102:F106"/>
    <mergeCell ref="E107:E111"/>
    <mergeCell ref="F107:F111"/>
    <mergeCell ref="E112:E116"/>
    <mergeCell ref="F112:F116"/>
    <mergeCell ref="E117:E121"/>
    <mergeCell ref="F117:F121"/>
    <mergeCell ref="E82:E86"/>
    <mergeCell ref="F82:F86"/>
    <mergeCell ref="E87:E91"/>
    <mergeCell ref="F87:F91"/>
    <mergeCell ref="E92:E96"/>
    <mergeCell ref="F92:F96"/>
    <mergeCell ref="E47:E51"/>
    <mergeCell ref="F47:F51"/>
    <mergeCell ref="E52:E56"/>
    <mergeCell ref="F52:F56"/>
    <mergeCell ref="E57:E61"/>
    <mergeCell ref="F57:F61"/>
    <mergeCell ref="E62:E66"/>
    <mergeCell ref="F62:F66"/>
    <mergeCell ref="E67:E71"/>
    <mergeCell ref="F67:F71"/>
    <mergeCell ref="E122:E126"/>
    <mergeCell ref="F122:F126"/>
    <mergeCell ref="E32:E36"/>
    <mergeCell ref="F32:F36"/>
    <mergeCell ref="E37:E41"/>
    <mergeCell ref="F37:F41"/>
    <mergeCell ref="E42:E46"/>
    <mergeCell ref="F42:F46"/>
    <mergeCell ref="AC472:AC476"/>
    <mergeCell ref="AD472:AD476"/>
    <mergeCell ref="AC477:AC481"/>
    <mergeCell ref="AD477:AD481"/>
    <mergeCell ref="AC482:AC486"/>
    <mergeCell ref="AD482:AD486"/>
    <mergeCell ref="AC487:AC491"/>
    <mergeCell ref="AD487:AD491"/>
    <mergeCell ref="AC127:AC131"/>
    <mergeCell ref="AD127:AD131"/>
    <mergeCell ref="AC132:AC136"/>
    <mergeCell ref="AD132:AD136"/>
    <mergeCell ref="AC137:AC141"/>
    <mergeCell ref="AD137:AD141"/>
    <mergeCell ref="AC142:AC146"/>
    <mergeCell ref="AD142:AD146"/>
    <mergeCell ref="AC147:AC151"/>
    <mergeCell ref="AD147:AD151"/>
    <mergeCell ref="AC102:AC106"/>
    <mergeCell ref="AD102:AD106"/>
    <mergeCell ref="AC107:AC111"/>
    <mergeCell ref="AD107:AD111"/>
    <mergeCell ref="E72:E76"/>
    <mergeCell ref="F72:F76"/>
    <mergeCell ref="E77:E81"/>
    <mergeCell ref="F77:F81"/>
    <mergeCell ref="AC177:AC181"/>
    <mergeCell ref="AD177:AD181"/>
    <mergeCell ref="AC182:AC186"/>
    <mergeCell ref="AD182:AD186"/>
    <mergeCell ref="AC187:AC191"/>
    <mergeCell ref="AD187:AD191"/>
    <mergeCell ref="AC192:AC196"/>
    <mergeCell ref="AD192:AD196"/>
    <mergeCell ref="AC197:AC201"/>
    <mergeCell ref="AD197:AD201"/>
    <mergeCell ref="AC152:AC156"/>
    <mergeCell ref="AD152:AD156"/>
    <mergeCell ref="AC157:AC161"/>
    <mergeCell ref="AD157:AD161"/>
    <mergeCell ref="AC162:AC166"/>
    <mergeCell ref="AD162:AD166"/>
    <mergeCell ref="AC167:AC171"/>
    <mergeCell ref="AD167:AD171"/>
    <mergeCell ref="AC172:AC176"/>
    <mergeCell ref="AD172:AD176"/>
    <mergeCell ref="AC112:AC116"/>
    <mergeCell ref="AD112:AD116"/>
    <mergeCell ref="AC117:AC121"/>
    <mergeCell ref="AD117:AD121"/>
    <mergeCell ref="AC122:AC126"/>
    <mergeCell ref="AD122:AD126"/>
    <mergeCell ref="AC77:AC81"/>
    <mergeCell ref="AD77:AD81"/>
    <mergeCell ref="AC82:AC86"/>
    <mergeCell ref="AD82:AD86"/>
    <mergeCell ref="AC87:AC91"/>
    <mergeCell ref="AD87:AD91"/>
    <mergeCell ref="AC92:AC96"/>
    <mergeCell ref="AD92:AD96"/>
    <mergeCell ref="AC97:AC101"/>
    <mergeCell ref="AD97:AD101"/>
    <mergeCell ref="C502:C506"/>
    <mergeCell ref="C412:C416"/>
    <mergeCell ref="C417:C421"/>
    <mergeCell ref="C422:C426"/>
    <mergeCell ref="C427:C431"/>
    <mergeCell ref="C432:C436"/>
    <mergeCell ref="C437:C441"/>
    <mergeCell ref="C442:C446"/>
    <mergeCell ref="C447:C451"/>
    <mergeCell ref="C452:C456"/>
    <mergeCell ref="C367:C371"/>
    <mergeCell ref="C372:C376"/>
    <mergeCell ref="C377:C381"/>
    <mergeCell ref="C382:C386"/>
    <mergeCell ref="C387:C391"/>
    <mergeCell ref="C392:C396"/>
    <mergeCell ref="C507:C511"/>
    <mergeCell ref="AC22:AC26"/>
    <mergeCell ref="AD22:AD26"/>
    <mergeCell ref="AC27:AC31"/>
    <mergeCell ref="AD27:AD31"/>
    <mergeCell ref="AC32:AC36"/>
    <mergeCell ref="AD32:AD36"/>
    <mergeCell ref="AC37:AC41"/>
    <mergeCell ref="AD37:AD41"/>
    <mergeCell ref="AC42:AC46"/>
    <mergeCell ref="AD42:AD46"/>
    <mergeCell ref="AC47:AC51"/>
    <mergeCell ref="AD47:AD51"/>
    <mergeCell ref="AC52:AC56"/>
    <mergeCell ref="AD52:AD56"/>
    <mergeCell ref="AC57:AC61"/>
    <mergeCell ref="AD57:AD61"/>
    <mergeCell ref="AC62:AC66"/>
    <mergeCell ref="AD62:AD66"/>
    <mergeCell ref="AC67:AC71"/>
    <mergeCell ref="AD67:AD71"/>
    <mergeCell ref="AC72:AC76"/>
    <mergeCell ref="AD72:AD76"/>
    <mergeCell ref="C457:C461"/>
    <mergeCell ref="C462:C466"/>
    <mergeCell ref="C467:C471"/>
    <mergeCell ref="C472:C476"/>
    <mergeCell ref="C477:C481"/>
    <mergeCell ref="C482:C486"/>
    <mergeCell ref="C487:C491"/>
    <mergeCell ref="C492:C496"/>
    <mergeCell ref="C497:C501"/>
    <mergeCell ref="C397:C401"/>
    <mergeCell ref="C402:C406"/>
    <mergeCell ref="C407:C411"/>
    <mergeCell ref="C322:C326"/>
    <mergeCell ref="C327:C331"/>
    <mergeCell ref="C332:C336"/>
    <mergeCell ref="C337:C341"/>
    <mergeCell ref="C342:C346"/>
    <mergeCell ref="C347:C351"/>
    <mergeCell ref="C352:C356"/>
    <mergeCell ref="C357:C361"/>
    <mergeCell ref="C362:C366"/>
    <mergeCell ref="C277:C281"/>
    <mergeCell ref="C282:C286"/>
    <mergeCell ref="C287:C291"/>
    <mergeCell ref="C292:C296"/>
    <mergeCell ref="C297:C301"/>
    <mergeCell ref="C302:C306"/>
    <mergeCell ref="C307:C311"/>
    <mergeCell ref="C312:C316"/>
    <mergeCell ref="C317:C321"/>
    <mergeCell ref="C232:C236"/>
    <mergeCell ref="C237:C241"/>
    <mergeCell ref="C242:C246"/>
    <mergeCell ref="C247:C251"/>
    <mergeCell ref="C252:C256"/>
    <mergeCell ref="C257:C261"/>
    <mergeCell ref="C262:C266"/>
    <mergeCell ref="C267:C271"/>
    <mergeCell ref="C272:C276"/>
    <mergeCell ref="C187:C191"/>
    <mergeCell ref="C192:C196"/>
    <mergeCell ref="C197:C201"/>
    <mergeCell ref="C202:C206"/>
    <mergeCell ref="C207:C211"/>
    <mergeCell ref="C212:C216"/>
    <mergeCell ref="C217:C221"/>
    <mergeCell ref="C222:C226"/>
    <mergeCell ref="C227:C231"/>
    <mergeCell ref="C142:C146"/>
    <mergeCell ref="C147:C151"/>
    <mergeCell ref="C152:C156"/>
    <mergeCell ref="C157:C161"/>
    <mergeCell ref="C162:C166"/>
    <mergeCell ref="C167:C171"/>
    <mergeCell ref="C172:C176"/>
    <mergeCell ref="C177:C181"/>
    <mergeCell ref="C182:C186"/>
    <mergeCell ref="C97:C101"/>
    <mergeCell ref="C102:C106"/>
    <mergeCell ref="C107:C111"/>
    <mergeCell ref="C112:C116"/>
    <mergeCell ref="C117:C121"/>
    <mergeCell ref="C122:C126"/>
    <mergeCell ref="C127:C131"/>
    <mergeCell ref="C132:C136"/>
    <mergeCell ref="C137:C141"/>
    <mergeCell ref="AA3:AA4"/>
    <mergeCell ref="AB3:AE4"/>
    <mergeCell ref="AC5:AC6"/>
    <mergeCell ref="AD5:AD6"/>
    <mergeCell ref="AC12:AC16"/>
    <mergeCell ref="AD12:AD16"/>
    <mergeCell ref="AC17:AC21"/>
    <mergeCell ref="AD17:AD21"/>
    <mergeCell ref="E5:E6"/>
    <mergeCell ref="F5:F6"/>
    <mergeCell ref="E12:E16"/>
    <mergeCell ref="F12:F16"/>
    <mergeCell ref="E17:E21"/>
    <mergeCell ref="F17:F21"/>
    <mergeCell ref="D7:D11"/>
    <mergeCell ref="B7:B11"/>
    <mergeCell ref="A7:A11"/>
    <mergeCell ref="AA7:AA11"/>
    <mergeCell ref="AB7:AB11"/>
    <mergeCell ref="AE7:AE11"/>
    <mergeCell ref="M5:Z6"/>
    <mergeCell ref="AA472:AA476"/>
    <mergeCell ref="AB472:AB476"/>
    <mergeCell ref="AE472:AE476"/>
    <mergeCell ref="AA477:AA481"/>
    <mergeCell ref="AB477:AB481"/>
    <mergeCell ref="AE477:AE481"/>
    <mergeCell ref="AA482:AA486"/>
    <mergeCell ref="AB482:AB486"/>
    <mergeCell ref="AE482:AE486"/>
    <mergeCell ref="AA457:AA461"/>
    <mergeCell ref="AB457:AB461"/>
    <mergeCell ref="AE457:AE461"/>
    <mergeCell ref="AA462:AA466"/>
    <mergeCell ref="AB462:AB466"/>
    <mergeCell ref="AE462:AE466"/>
    <mergeCell ref="AA467:AA471"/>
    <mergeCell ref="AB467:AB471"/>
    <mergeCell ref="AE467:AE471"/>
    <mergeCell ref="AC462:AC466"/>
    <mergeCell ref="AD462:AD466"/>
    <mergeCell ref="AC467:AC471"/>
    <mergeCell ref="AD467:AD471"/>
    <mergeCell ref="AA507:AA511"/>
    <mergeCell ref="AB507:AB511"/>
    <mergeCell ref="AE507:AE511"/>
    <mergeCell ref="AA487:AA491"/>
    <mergeCell ref="AB487:AB491"/>
    <mergeCell ref="AE487:AE491"/>
    <mergeCell ref="AA492:AA496"/>
    <mergeCell ref="AB492:AB496"/>
    <mergeCell ref="AE492:AE496"/>
    <mergeCell ref="AA497:AA501"/>
    <mergeCell ref="AB497:AB501"/>
    <mergeCell ref="AE497:AE501"/>
    <mergeCell ref="AC497:AC501"/>
    <mergeCell ref="AD497:AD501"/>
    <mergeCell ref="AC502:AC506"/>
    <mergeCell ref="AD502:AD506"/>
    <mergeCell ref="AC507:AC511"/>
    <mergeCell ref="AD507:AD511"/>
    <mergeCell ref="AA502:AA506"/>
    <mergeCell ref="AB502:AB506"/>
    <mergeCell ref="AE502:AE506"/>
    <mergeCell ref="AC492:AC496"/>
    <mergeCell ref="AD492:AD496"/>
    <mergeCell ref="AA442:AA446"/>
    <mergeCell ref="AB442:AB446"/>
    <mergeCell ref="AE442:AE446"/>
    <mergeCell ref="AA447:AA451"/>
    <mergeCell ref="AB447:AB451"/>
    <mergeCell ref="AE447:AE451"/>
    <mergeCell ref="AA452:AA456"/>
    <mergeCell ref="AB452:AB456"/>
    <mergeCell ref="AE452:AE456"/>
    <mergeCell ref="AC442:AC446"/>
    <mergeCell ref="AD442:AD446"/>
    <mergeCell ref="AC447:AC451"/>
    <mergeCell ref="AD447:AD451"/>
    <mergeCell ref="AC452:AC456"/>
    <mergeCell ref="AD452:AD456"/>
    <mergeCell ref="AC457:AC461"/>
    <mergeCell ref="AD457:AD461"/>
    <mergeCell ref="AA427:AA431"/>
    <mergeCell ref="AB427:AB431"/>
    <mergeCell ref="AE427:AE431"/>
    <mergeCell ref="AA432:AA436"/>
    <mergeCell ref="AB432:AB436"/>
    <mergeCell ref="AE432:AE436"/>
    <mergeCell ref="AA437:AA441"/>
    <mergeCell ref="AB437:AB441"/>
    <mergeCell ref="AE437:AE441"/>
    <mergeCell ref="AC427:AC431"/>
    <mergeCell ref="AD427:AD431"/>
    <mergeCell ref="AC432:AC436"/>
    <mergeCell ref="AD432:AD436"/>
    <mergeCell ref="AC437:AC441"/>
    <mergeCell ref="AD437:AD441"/>
    <mergeCell ref="AA412:AA416"/>
    <mergeCell ref="AB412:AB416"/>
    <mergeCell ref="AE412:AE416"/>
    <mergeCell ref="AA417:AA421"/>
    <mergeCell ref="AB417:AB421"/>
    <mergeCell ref="AE417:AE421"/>
    <mergeCell ref="AA422:AA426"/>
    <mergeCell ref="AB422:AB426"/>
    <mergeCell ref="AE422:AE426"/>
    <mergeCell ref="AC412:AC416"/>
    <mergeCell ref="AD412:AD416"/>
    <mergeCell ref="AC417:AC421"/>
    <mergeCell ref="AD417:AD421"/>
    <mergeCell ref="AC422:AC426"/>
    <mergeCell ref="AD422:AD426"/>
    <mergeCell ref="AA397:AA401"/>
    <mergeCell ref="AB397:AB401"/>
    <mergeCell ref="AE397:AE401"/>
    <mergeCell ref="AA402:AA406"/>
    <mergeCell ref="AB402:AB406"/>
    <mergeCell ref="AE402:AE406"/>
    <mergeCell ref="AA407:AA411"/>
    <mergeCell ref="AB407:AB411"/>
    <mergeCell ref="AE407:AE411"/>
    <mergeCell ref="AC397:AC401"/>
    <mergeCell ref="AD397:AD401"/>
    <mergeCell ref="AC402:AC406"/>
    <mergeCell ref="AD402:AD406"/>
    <mergeCell ref="AC407:AC411"/>
    <mergeCell ref="AD407:AD411"/>
    <mergeCell ref="AA382:AA386"/>
    <mergeCell ref="AB382:AB386"/>
    <mergeCell ref="AE382:AE386"/>
    <mergeCell ref="AA387:AA391"/>
    <mergeCell ref="AB387:AB391"/>
    <mergeCell ref="AE387:AE391"/>
    <mergeCell ref="AA392:AA396"/>
    <mergeCell ref="AB392:AB396"/>
    <mergeCell ref="AE392:AE396"/>
    <mergeCell ref="AC382:AC386"/>
    <mergeCell ref="AD382:AD386"/>
    <mergeCell ref="AC387:AC391"/>
    <mergeCell ref="AD387:AD391"/>
    <mergeCell ref="AC392:AC396"/>
    <mergeCell ref="AD392:AD396"/>
    <mergeCell ref="AA367:AA371"/>
    <mergeCell ref="AB367:AB371"/>
    <mergeCell ref="AE367:AE371"/>
    <mergeCell ref="AA372:AA376"/>
    <mergeCell ref="AB372:AB376"/>
    <mergeCell ref="AE372:AE376"/>
    <mergeCell ref="AA377:AA381"/>
    <mergeCell ref="AB377:AB381"/>
    <mergeCell ref="AE377:AE381"/>
    <mergeCell ref="AC367:AC371"/>
    <mergeCell ref="AD367:AD371"/>
    <mergeCell ref="AC372:AC376"/>
    <mergeCell ref="AD372:AD376"/>
    <mergeCell ref="AC377:AC381"/>
    <mergeCell ref="AD377:AD381"/>
    <mergeCell ref="AA352:AA356"/>
    <mergeCell ref="AB352:AB356"/>
    <mergeCell ref="AE352:AE356"/>
    <mergeCell ref="AA357:AA361"/>
    <mergeCell ref="AB357:AB361"/>
    <mergeCell ref="AE357:AE361"/>
    <mergeCell ref="AA362:AA366"/>
    <mergeCell ref="AB362:AB366"/>
    <mergeCell ref="AE362:AE366"/>
    <mergeCell ref="AC352:AC356"/>
    <mergeCell ref="AD352:AD356"/>
    <mergeCell ref="AC357:AC361"/>
    <mergeCell ref="AD357:AD361"/>
    <mergeCell ref="AC362:AC366"/>
    <mergeCell ref="AD362:AD366"/>
    <mergeCell ref="AA337:AA341"/>
    <mergeCell ref="AB337:AB341"/>
    <mergeCell ref="AE337:AE341"/>
    <mergeCell ref="AA342:AA346"/>
    <mergeCell ref="AB342:AB346"/>
    <mergeCell ref="AE342:AE346"/>
    <mergeCell ref="AA347:AA351"/>
    <mergeCell ref="AB347:AB351"/>
    <mergeCell ref="AE347:AE351"/>
    <mergeCell ref="AC337:AC341"/>
    <mergeCell ref="AD337:AD341"/>
    <mergeCell ref="AC342:AC346"/>
    <mergeCell ref="AD342:AD346"/>
    <mergeCell ref="AC347:AC351"/>
    <mergeCell ref="AD347:AD351"/>
    <mergeCell ref="AA322:AA326"/>
    <mergeCell ref="AB322:AB326"/>
    <mergeCell ref="AE322:AE326"/>
    <mergeCell ref="AA327:AA331"/>
    <mergeCell ref="AB327:AB331"/>
    <mergeCell ref="AE327:AE331"/>
    <mergeCell ref="AA332:AA336"/>
    <mergeCell ref="AB332:AB336"/>
    <mergeCell ref="AE332:AE336"/>
    <mergeCell ref="AC322:AC326"/>
    <mergeCell ref="AD322:AD326"/>
    <mergeCell ref="AC327:AC331"/>
    <mergeCell ref="AD327:AD331"/>
    <mergeCell ref="AC332:AC336"/>
    <mergeCell ref="AD332:AD336"/>
    <mergeCell ref="AA307:AA311"/>
    <mergeCell ref="AB307:AB311"/>
    <mergeCell ref="AE307:AE311"/>
    <mergeCell ref="AA312:AA316"/>
    <mergeCell ref="AB312:AB316"/>
    <mergeCell ref="AE312:AE316"/>
    <mergeCell ref="AA317:AA321"/>
    <mergeCell ref="AB317:AB321"/>
    <mergeCell ref="AE317:AE321"/>
    <mergeCell ref="AC307:AC311"/>
    <mergeCell ref="AD307:AD311"/>
    <mergeCell ref="AC312:AC316"/>
    <mergeCell ref="AD312:AD316"/>
    <mergeCell ref="AC317:AC321"/>
    <mergeCell ref="AD317:AD321"/>
    <mergeCell ref="AA292:AA296"/>
    <mergeCell ref="AB292:AB296"/>
    <mergeCell ref="AE292:AE296"/>
    <mergeCell ref="AA297:AA301"/>
    <mergeCell ref="AB297:AB301"/>
    <mergeCell ref="AE297:AE301"/>
    <mergeCell ref="AA302:AA306"/>
    <mergeCell ref="AB302:AB306"/>
    <mergeCell ref="AE302:AE306"/>
    <mergeCell ref="AC292:AC296"/>
    <mergeCell ref="AD292:AD296"/>
    <mergeCell ref="AC297:AC301"/>
    <mergeCell ref="AD297:AD301"/>
    <mergeCell ref="AC302:AC306"/>
    <mergeCell ref="AD302:AD306"/>
    <mergeCell ref="AA277:AA281"/>
    <mergeCell ref="AB277:AB281"/>
    <mergeCell ref="AE277:AE281"/>
    <mergeCell ref="AA282:AA286"/>
    <mergeCell ref="AB282:AB286"/>
    <mergeCell ref="AE282:AE286"/>
    <mergeCell ref="AA287:AA291"/>
    <mergeCell ref="AB287:AB291"/>
    <mergeCell ref="AE287:AE291"/>
    <mergeCell ref="AC277:AC281"/>
    <mergeCell ref="AD277:AD281"/>
    <mergeCell ref="AC282:AC286"/>
    <mergeCell ref="AD282:AD286"/>
    <mergeCell ref="AC287:AC291"/>
    <mergeCell ref="AD287:AD291"/>
    <mergeCell ref="AA262:AA266"/>
    <mergeCell ref="AB262:AB266"/>
    <mergeCell ref="AE262:AE266"/>
    <mergeCell ref="AA267:AA271"/>
    <mergeCell ref="AB267:AB271"/>
    <mergeCell ref="AE267:AE271"/>
    <mergeCell ref="AA272:AA276"/>
    <mergeCell ref="AB272:AB276"/>
    <mergeCell ref="AE272:AE276"/>
    <mergeCell ref="AC262:AC266"/>
    <mergeCell ref="AD262:AD266"/>
    <mergeCell ref="AC267:AC271"/>
    <mergeCell ref="AD267:AD271"/>
    <mergeCell ref="AC272:AC276"/>
    <mergeCell ref="AD272:AD276"/>
    <mergeCell ref="AA247:AA251"/>
    <mergeCell ref="AB247:AB251"/>
    <mergeCell ref="AE247:AE251"/>
    <mergeCell ref="AA252:AA256"/>
    <mergeCell ref="AB252:AB256"/>
    <mergeCell ref="AE252:AE256"/>
    <mergeCell ref="AA257:AA261"/>
    <mergeCell ref="AB257:AB261"/>
    <mergeCell ref="AE257:AE261"/>
    <mergeCell ref="AC247:AC251"/>
    <mergeCell ref="AD247:AD251"/>
    <mergeCell ref="AC252:AC256"/>
    <mergeCell ref="AD252:AD256"/>
    <mergeCell ref="AC257:AC261"/>
    <mergeCell ref="AD257:AD261"/>
    <mergeCell ref="AA232:AA236"/>
    <mergeCell ref="AB232:AB236"/>
    <mergeCell ref="AE232:AE236"/>
    <mergeCell ref="AA237:AA241"/>
    <mergeCell ref="AB237:AB241"/>
    <mergeCell ref="AE237:AE241"/>
    <mergeCell ref="AA242:AA246"/>
    <mergeCell ref="AB242:AB246"/>
    <mergeCell ref="AE242:AE246"/>
    <mergeCell ref="AC232:AC236"/>
    <mergeCell ref="AD232:AD236"/>
    <mergeCell ref="AC237:AC241"/>
    <mergeCell ref="AD237:AD241"/>
    <mergeCell ref="AC242:AC246"/>
    <mergeCell ref="AD242:AD246"/>
    <mergeCell ref="AA217:AA221"/>
    <mergeCell ref="AB217:AB221"/>
    <mergeCell ref="AE217:AE221"/>
    <mergeCell ref="AA222:AA226"/>
    <mergeCell ref="AB222:AB226"/>
    <mergeCell ref="AE222:AE226"/>
    <mergeCell ref="AA227:AA231"/>
    <mergeCell ref="AB227:AB231"/>
    <mergeCell ref="AE227:AE231"/>
    <mergeCell ref="AC217:AC221"/>
    <mergeCell ref="AD217:AD221"/>
    <mergeCell ref="AC222:AC226"/>
    <mergeCell ref="AD222:AD226"/>
    <mergeCell ref="AC227:AC231"/>
    <mergeCell ref="AD227:AD231"/>
    <mergeCell ref="AA202:AA206"/>
    <mergeCell ref="AB202:AB206"/>
    <mergeCell ref="AE202:AE206"/>
    <mergeCell ref="AA207:AA211"/>
    <mergeCell ref="AB207:AB211"/>
    <mergeCell ref="AE207:AE211"/>
    <mergeCell ref="AA212:AA216"/>
    <mergeCell ref="AB212:AB216"/>
    <mergeCell ref="AE212:AE216"/>
    <mergeCell ref="AC202:AC206"/>
    <mergeCell ref="AD202:AD206"/>
    <mergeCell ref="AC207:AC211"/>
    <mergeCell ref="AD207:AD211"/>
    <mergeCell ref="AC212:AC216"/>
    <mergeCell ref="AD212:AD216"/>
    <mergeCell ref="AE182:AE186"/>
    <mergeCell ref="AA187:AA191"/>
    <mergeCell ref="AB187:AB191"/>
    <mergeCell ref="AE187:AE191"/>
    <mergeCell ref="AA192:AA196"/>
    <mergeCell ref="AB192:AB196"/>
    <mergeCell ref="AE192:AE196"/>
    <mergeCell ref="AA197:AA201"/>
    <mergeCell ref="AB197:AB201"/>
    <mergeCell ref="AE197:AE201"/>
    <mergeCell ref="D507:D511"/>
    <mergeCell ref="AA147:AA151"/>
    <mergeCell ref="AB147:AB151"/>
    <mergeCell ref="AE147:AE151"/>
    <mergeCell ref="AA152:AA156"/>
    <mergeCell ref="AB152:AB156"/>
    <mergeCell ref="AE152:AE156"/>
    <mergeCell ref="AA157:AA161"/>
    <mergeCell ref="AB157:AB161"/>
    <mergeCell ref="AE157:AE161"/>
    <mergeCell ref="AA162:AA166"/>
    <mergeCell ref="AB162:AB166"/>
    <mergeCell ref="AE162:AE166"/>
    <mergeCell ref="AA167:AA171"/>
    <mergeCell ref="AB167:AB171"/>
    <mergeCell ref="AE167:AE171"/>
    <mergeCell ref="AA172:AA176"/>
    <mergeCell ref="AB172:AB176"/>
    <mergeCell ref="AE172:AE176"/>
    <mergeCell ref="AA177:AA181"/>
    <mergeCell ref="AB177:AB181"/>
    <mergeCell ref="AE177:AE181"/>
    <mergeCell ref="AA182:AA186"/>
    <mergeCell ref="AB182:AB186"/>
    <mergeCell ref="D462:D466"/>
    <mergeCell ref="D467:D471"/>
    <mergeCell ref="D472:D476"/>
    <mergeCell ref="D477:D481"/>
    <mergeCell ref="D482:D486"/>
    <mergeCell ref="D487:D491"/>
    <mergeCell ref="D492:D496"/>
    <mergeCell ref="D497:D501"/>
    <mergeCell ref="D502:D506"/>
    <mergeCell ref="D417:D421"/>
    <mergeCell ref="D422:D426"/>
    <mergeCell ref="D427:D431"/>
    <mergeCell ref="D432:D436"/>
    <mergeCell ref="D437:D441"/>
    <mergeCell ref="D442:D446"/>
    <mergeCell ref="D447:D451"/>
    <mergeCell ref="D452:D456"/>
    <mergeCell ref="D457:D461"/>
    <mergeCell ref="D372:D376"/>
    <mergeCell ref="D377:D381"/>
    <mergeCell ref="D382:D386"/>
    <mergeCell ref="D387:D391"/>
    <mergeCell ref="D392:D396"/>
    <mergeCell ref="D397:D401"/>
    <mergeCell ref="D402:D406"/>
    <mergeCell ref="D407:D411"/>
    <mergeCell ref="D412:D416"/>
    <mergeCell ref="D327:D331"/>
    <mergeCell ref="D332:D336"/>
    <mergeCell ref="D337:D341"/>
    <mergeCell ref="D342:D346"/>
    <mergeCell ref="D347:D351"/>
    <mergeCell ref="D352:D356"/>
    <mergeCell ref="D357:D361"/>
    <mergeCell ref="D362:D366"/>
    <mergeCell ref="D367:D371"/>
    <mergeCell ref="D282:D286"/>
    <mergeCell ref="D287:D291"/>
    <mergeCell ref="D292:D296"/>
    <mergeCell ref="D297:D301"/>
    <mergeCell ref="D302:D306"/>
    <mergeCell ref="D307:D311"/>
    <mergeCell ref="D312:D316"/>
    <mergeCell ref="D317:D321"/>
    <mergeCell ref="D322:D326"/>
    <mergeCell ref="D237:D241"/>
    <mergeCell ref="D242:D246"/>
    <mergeCell ref="D247:D251"/>
    <mergeCell ref="D252:D256"/>
    <mergeCell ref="D257:D261"/>
    <mergeCell ref="D262:D266"/>
    <mergeCell ref="D267:D271"/>
    <mergeCell ref="D272:D276"/>
    <mergeCell ref="D277:D281"/>
    <mergeCell ref="A497:A501"/>
    <mergeCell ref="B497:B501"/>
    <mergeCell ref="A502:A506"/>
    <mergeCell ref="B502:B506"/>
    <mergeCell ref="A507:A511"/>
    <mergeCell ref="B507:B511"/>
    <mergeCell ref="D147:D151"/>
    <mergeCell ref="D152:D156"/>
    <mergeCell ref="D157:D161"/>
    <mergeCell ref="D162:D166"/>
    <mergeCell ref="D167:D171"/>
    <mergeCell ref="D172:D176"/>
    <mergeCell ref="D177:D181"/>
    <mergeCell ref="D182:D186"/>
    <mergeCell ref="D187:D191"/>
    <mergeCell ref="D192:D196"/>
    <mergeCell ref="D197:D201"/>
    <mergeCell ref="D202:D206"/>
    <mergeCell ref="D207:D211"/>
    <mergeCell ref="D212:D216"/>
    <mergeCell ref="D217:D221"/>
    <mergeCell ref="D222:D226"/>
    <mergeCell ref="D227:D231"/>
    <mergeCell ref="D232:D236"/>
    <mergeCell ref="A472:A476"/>
    <mergeCell ref="B472:B476"/>
    <mergeCell ref="A477:A481"/>
    <mergeCell ref="B477:B481"/>
    <mergeCell ref="A482:A486"/>
    <mergeCell ref="B482:B486"/>
    <mergeCell ref="A487:A491"/>
    <mergeCell ref="B487:B491"/>
    <mergeCell ref="A492:A496"/>
    <mergeCell ref="B492:B496"/>
    <mergeCell ref="A447:A451"/>
    <mergeCell ref="B447:B451"/>
    <mergeCell ref="A452:A456"/>
    <mergeCell ref="B452:B456"/>
    <mergeCell ref="A457:A461"/>
    <mergeCell ref="B457:B461"/>
    <mergeCell ref="A462:A466"/>
    <mergeCell ref="B462:B466"/>
    <mergeCell ref="A467:A471"/>
    <mergeCell ref="B467:B471"/>
    <mergeCell ref="A422:A426"/>
    <mergeCell ref="B422:B426"/>
    <mergeCell ref="A427:A431"/>
    <mergeCell ref="B427:B431"/>
    <mergeCell ref="A432:A436"/>
    <mergeCell ref="B432:B436"/>
    <mergeCell ref="A437:A441"/>
    <mergeCell ref="B437:B441"/>
    <mergeCell ref="A442:A446"/>
    <mergeCell ref="B442:B446"/>
    <mergeCell ref="A397:A401"/>
    <mergeCell ref="B397:B401"/>
    <mergeCell ref="A402:A406"/>
    <mergeCell ref="B402:B406"/>
    <mergeCell ref="A407:A411"/>
    <mergeCell ref="B407:B411"/>
    <mergeCell ref="A412:A416"/>
    <mergeCell ref="B412:B416"/>
    <mergeCell ref="A417:A421"/>
    <mergeCell ref="B417:B421"/>
    <mergeCell ref="A372:A376"/>
    <mergeCell ref="B372:B376"/>
    <mergeCell ref="A377:A381"/>
    <mergeCell ref="B377:B381"/>
    <mergeCell ref="A382:A386"/>
    <mergeCell ref="B382:B386"/>
    <mergeCell ref="A387:A391"/>
    <mergeCell ref="B387:B391"/>
    <mergeCell ref="A392:A396"/>
    <mergeCell ref="B392:B396"/>
    <mergeCell ref="A347:A351"/>
    <mergeCell ref="B347:B351"/>
    <mergeCell ref="A352:A356"/>
    <mergeCell ref="B352:B356"/>
    <mergeCell ref="A357:A361"/>
    <mergeCell ref="B357:B361"/>
    <mergeCell ref="A362:A366"/>
    <mergeCell ref="B362:B366"/>
    <mergeCell ref="A367:A371"/>
    <mergeCell ref="B367:B371"/>
    <mergeCell ref="A322:A326"/>
    <mergeCell ref="B322:B326"/>
    <mergeCell ref="A327:A331"/>
    <mergeCell ref="B327:B331"/>
    <mergeCell ref="A332:A336"/>
    <mergeCell ref="B332:B336"/>
    <mergeCell ref="A337:A341"/>
    <mergeCell ref="B337:B341"/>
    <mergeCell ref="A342:A346"/>
    <mergeCell ref="B342:B346"/>
    <mergeCell ref="A297:A301"/>
    <mergeCell ref="B297:B301"/>
    <mergeCell ref="A302:A306"/>
    <mergeCell ref="B302:B306"/>
    <mergeCell ref="A307:A311"/>
    <mergeCell ref="B307:B311"/>
    <mergeCell ref="A312:A316"/>
    <mergeCell ref="B312:B316"/>
    <mergeCell ref="A317:A321"/>
    <mergeCell ref="B317:B321"/>
    <mergeCell ref="A272:A276"/>
    <mergeCell ref="B272:B276"/>
    <mergeCell ref="A277:A281"/>
    <mergeCell ref="B277:B281"/>
    <mergeCell ref="A282:A286"/>
    <mergeCell ref="B282:B286"/>
    <mergeCell ref="A287:A291"/>
    <mergeCell ref="B287:B291"/>
    <mergeCell ref="A292:A296"/>
    <mergeCell ref="B292:B296"/>
    <mergeCell ref="A247:A251"/>
    <mergeCell ref="B247:B251"/>
    <mergeCell ref="A252:A256"/>
    <mergeCell ref="B252:B256"/>
    <mergeCell ref="A257:A261"/>
    <mergeCell ref="B257:B261"/>
    <mergeCell ref="A262:A266"/>
    <mergeCell ref="B262:B266"/>
    <mergeCell ref="A267:A271"/>
    <mergeCell ref="B267:B271"/>
    <mergeCell ref="A222:A226"/>
    <mergeCell ref="B222:B226"/>
    <mergeCell ref="A227:A231"/>
    <mergeCell ref="B227:B231"/>
    <mergeCell ref="A232:A236"/>
    <mergeCell ref="B232:B236"/>
    <mergeCell ref="A237:A241"/>
    <mergeCell ref="B237:B241"/>
    <mergeCell ref="A242:A246"/>
    <mergeCell ref="B242:B246"/>
    <mergeCell ref="A197:A201"/>
    <mergeCell ref="B197:B201"/>
    <mergeCell ref="A202:A206"/>
    <mergeCell ref="B202:B206"/>
    <mergeCell ref="A207:A211"/>
    <mergeCell ref="B207:B211"/>
    <mergeCell ref="A212:A216"/>
    <mergeCell ref="B212:B216"/>
    <mergeCell ref="A217:A221"/>
    <mergeCell ref="B217:B221"/>
    <mergeCell ref="A172:A176"/>
    <mergeCell ref="B172:B176"/>
    <mergeCell ref="A177:A181"/>
    <mergeCell ref="B177:B181"/>
    <mergeCell ref="A182:A186"/>
    <mergeCell ref="B182:B186"/>
    <mergeCell ref="A187:A191"/>
    <mergeCell ref="B187:B191"/>
    <mergeCell ref="A192:A196"/>
    <mergeCell ref="B192:B196"/>
    <mergeCell ref="A147:A151"/>
    <mergeCell ref="B147:B151"/>
    <mergeCell ref="A152:A156"/>
    <mergeCell ref="B152:B156"/>
    <mergeCell ref="A157:A161"/>
    <mergeCell ref="B157:B161"/>
    <mergeCell ref="A162:A166"/>
    <mergeCell ref="B162:B166"/>
    <mergeCell ref="A167:A171"/>
    <mergeCell ref="B167:B171"/>
    <mergeCell ref="AA52:AA56"/>
    <mergeCell ref="AB22:AB26"/>
    <mergeCell ref="AB17:AB21"/>
    <mergeCell ref="B27:B31"/>
    <mergeCell ref="B32:B36"/>
    <mergeCell ref="D47:D51"/>
    <mergeCell ref="D52:D56"/>
    <mergeCell ref="AA17:AA21"/>
    <mergeCell ref="D32:D36"/>
    <mergeCell ref="A32:A36"/>
    <mergeCell ref="A37:A41"/>
    <mergeCell ref="A42:A46"/>
    <mergeCell ref="D42:D46"/>
    <mergeCell ref="D37:D41"/>
    <mergeCell ref="C32:C36"/>
    <mergeCell ref="C37:C41"/>
    <mergeCell ref="C42:C46"/>
    <mergeCell ref="D57:D61"/>
    <mergeCell ref="D62:D66"/>
    <mergeCell ref="A62:A66"/>
    <mergeCell ref="B82:B86"/>
    <mergeCell ref="B77:B81"/>
    <mergeCell ref="A1:D1"/>
    <mergeCell ref="D12:D16"/>
    <mergeCell ref="B17:B21"/>
    <mergeCell ref="B22:B26"/>
    <mergeCell ref="A17:A21"/>
    <mergeCell ref="A22:A26"/>
    <mergeCell ref="D17:D21"/>
    <mergeCell ref="D22:D26"/>
    <mergeCell ref="A5:B5"/>
    <mergeCell ref="D5:D6"/>
    <mergeCell ref="G5:G6"/>
    <mergeCell ref="I5:K5"/>
    <mergeCell ref="L5:L6"/>
    <mergeCell ref="G1:K1"/>
    <mergeCell ref="A27:A31"/>
    <mergeCell ref="B12:B16"/>
    <mergeCell ref="A12:A16"/>
    <mergeCell ref="D27:D31"/>
    <mergeCell ref="C22:C26"/>
    <mergeCell ref="C27:C31"/>
    <mergeCell ref="C5:C6"/>
    <mergeCell ref="C12:C16"/>
    <mergeCell ref="C17:C21"/>
    <mergeCell ref="C7:C11"/>
    <mergeCell ref="A3:L4"/>
    <mergeCell ref="E22:E26"/>
    <mergeCell ref="F22:F26"/>
    <mergeCell ref="E27:E31"/>
    <mergeCell ref="F27:F31"/>
    <mergeCell ref="B72:B76"/>
    <mergeCell ref="B37:B41"/>
    <mergeCell ref="B42:B46"/>
    <mergeCell ref="B47:B51"/>
    <mergeCell ref="A57:A61"/>
    <mergeCell ref="B57:B61"/>
    <mergeCell ref="B62:B66"/>
    <mergeCell ref="B67:B71"/>
    <mergeCell ref="A67:A71"/>
    <mergeCell ref="D67:D71"/>
    <mergeCell ref="A47:A51"/>
    <mergeCell ref="A52:A56"/>
    <mergeCell ref="B52:B56"/>
    <mergeCell ref="C47:C51"/>
    <mergeCell ref="C52:C56"/>
    <mergeCell ref="C57:C61"/>
    <mergeCell ref="C62:C66"/>
    <mergeCell ref="C67:C71"/>
    <mergeCell ref="C72:C76"/>
    <mergeCell ref="AB142:AB146"/>
    <mergeCell ref="AB137:AB141"/>
    <mergeCell ref="AB132:AB136"/>
    <mergeCell ref="AB127:AB131"/>
    <mergeCell ref="AA117:AA121"/>
    <mergeCell ref="AA122:AA126"/>
    <mergeCell ref="AA127:AA131"/>
    <mergeCell ref="AA132:AA136"/>
    <mergeCell ref="B117:B121"/>
    <mergeCell ref="B107:B111"/>
    <mergeCell ref="B112:B116"/>
    <mergeCell ref="B102:B106"/>
    <mergeCell ref="B97:B101"/>
    <mergeCell ref="D72:D76"/>
    <mergeCell ref="D77:D81"/>
    <mergeCell ref="D82:D86"/>
    <mergeCell ref="A82:A86"/>
    <mergeCell ref="A77:A81"/>
    <mergeCell ref="A72:A76"/>
    <mergeCell ref="D87:D91"/>
    <mergeCell ref="D92:D96"/>
    <mergeCell ref="D97:D101"/>
    <mergeCell ref="A92:A96"/>
    <mergeCell ref="A97:A101"/>
    <mergeCell ref="B87:B91"/>
    <mergeCell ref="B92:B96"/>
    <mergeCell ref="A87:A91"/>
    <mergeCell ref="A102:A106"/>
    <mergeCell ref="C77:C81"/>
    <mergeCell ref="C82:C86"/>
    <mergeCell ref="C87:C91"/>
    <mergeCell ref="C92:C96"/>
    <mergeCell ref="AA112:AA116"/>
    <mergeCell ref="AA67:AA71"/>
    <mergeCell ref="AA72:AA76"/>
    <mergeCell ref="AA77:AA81"/>
    <mergeCell ref="AA82:AA86"/>
    <mergeCell ref="AA87:AA91"/>
    <mergeCell ref="AA92:AA96"/>
    <mergeCell ref="AA97:AA101"/>
    <mergeCell ref="AB97:AB101"/>
    <mergeCell ref="AB92:AB96"/>
    <mergeCell ref="D137:D141"/>
    <mergeCell ref="D142:D146"/>
    <mergeCell ref="B142:B146"/>
    <mergeCell ref="A142:A146"/>
    <mergeCell ref="A137:A141"/>
    <mergeCell ref="B137:B141"/>
    <mergeCell ref="D122:D126"/>
    <mergeCell ref="B122:B126"/>
    <mergeCell ref="A122:A126"/>
    <mergeCell ref="D127:D131"/>
    <mergeCell ref="D132:D136"/>
    <mergeCell ref="A132:A136"/>
    <mergeCell ref="A127:A131"/>
    <mergeCell ref="B127:B131"/>
    <mergeCell ref="B132:B136"/>
    <mergeCell ref="D102:D106"/>
    <mergeCell ref="D107:D111"/>
    <mergeCell ref="A112:A116"/>
    <mergeCell ref="D112:D116"/>
    <mergeCell ref="A117:A121"/>
    <mergeCell ref="D117:D121"/>
    <mergeCell ref="A107:A111"/>
    <mergeCell ref="AB27:AB31"/>
    <mergeCell ref="AB12:AB16"/>
    <mergeCell ref="AB5:AB6"/>
    <mergeCell ref="AA42:AA46"/>
    <mergeCell ref="AA47:AA51"/>
    <mergeCell ref="AE5:AE6"/>
    <mergeCell ref="AE12:AE16"/>
    <mergeCell ref="AE17:AE21"/>
    <mergeCell ref="AE22:AE26"/>
    <mergeCell ref="AE27:AE31"/>
    <mergeCell ref="AE32:AE36"/>
    <mergeCell ref="AE37:AE41"/>
    <mergeCell ref="AE42:AE46"/>
    <mergeCell ref="AE47:AE51"/>
    <mergeCell ref="AA137:AA141"/>
    <mergeCell ref="AA142:AA146"/>
    <mergeCell ref="AB87:AB91"/>
    <mergeCell ref="AB82:AB86"/>
    <mergeCell ref="AB77:AB81"/>
    <mergeCell ref="AB122:AB126"/>
    <mergeCell ref="AB117:AB121"/>
    <mergeCell ref="AB112:AB116"/>
    <mergeCell ref="AB107:AB111"/>
    <mergeCell ref="AB102:AB106"/>
    <mergeCell ref="AA57:AA61"/>
    <mergeCell ref="AA62:AA66"/>
    <mergeCell ref="AB62:AB66"/>
    <mergeCell ref="AB57:AB61"/>
    <mergeCell ref="AB72:AB76"/>
    <mergeCell ref="AB67:AB71"/>
    <mergeCell ref="AA102:AA106"/>
    <mergeCell ref="AA107:AA111"/>
    <mergeCell ref="AE142:AE146"/>
    <mergeCell ref="AA1:AE1"/>
    <mergeCell ref="H5:H6"/>
    <mergeCell ref="AE97:AE101"/>
    <mergeCell ref="AE102:AE106"/>
    <mergeCell ref="AE107:AE111"/>
    <mergeCell ref="AE112:AE116"/>
    <mergeCell ref="AE117:AE121"/>
    <mergeCell ref="AE122:AE126"/>
    <mergeCell ref="AE127:AE131"/>
    <mergeCell ref="AE132:AE136"/>
    <mergeCell ref="AE137:AE141"/>
    <mergeCell ref="AE52:AE56"/>
    <mergeCell ref="AE57:AE61"/>
    <mergeCell ref="AE62:AE66"/>
    <mergeCell ref="AE67:AE71"/>
    <mergeCell ref="AE72:AE76"/>
    <mergeCell ref="AE77:AE81"/>
    <mergeCell ref="AE82:AE86"/>
    <mergeCell ref="AE87:AE91"/>
    <mergeCell ref="AE92:AE96"/>
    <mergeCell ref="AB52:AB56"/>
    <mergeCell ref="AA22:AA26"/>
    <mergeCell ref="AA27:AA31"/>
    <mergeCell ref="AA32:AA36"/>
    <mergeCell ref="AA37:AA41"/>
    <mergeCell ref="AA5:AA6"/>
    <mergeCell ref="AA12:AA16"/>
    <mergeCell ref="AB47:AB51"/>
    <mergeCell ref="AB42:AB46"/>
    <mergeCell ref="AB37:AB41"/>
    <mergeCell ref="AB32:AB36"/>
  </mergeCells>
  <conditionalFormatting sqref="D12:F12 D13:D16 D17:F17 D18:D31">
    <cfRule type="cellIs" dxfId="176" priority="515" operator="lessThan">
      <formula>4</formula>
    </cfRule>
  </conditionalFormatting>
  <conditionalFormatting sqref="D32:F32 D33:D36 D37:F37 D38:D51">
    <cfRule type="cellIs" dxfId="175" priority="187" operator="lessThan">
      <formula>4</formula>
    </cfRule>
  </conditionalFormatting>
  <conditionalFormatting sqref="D52:F52 D53:D56 D57:F57 D58:D71">
    <cfRule type="cellIs" dxfId="174" priority="179" operator="lessThan">
      <formula>4</formula>
    </cfRule>
  </conditionalFormatting>
  <conditionalFormatting sqref="D72:F72 D73:D76 D77:F77 D78:D91">
    <cfRule type="cellIs" dxfId="173" priority="171" operator="lessThan">
      <formula>4</formula>
    </cfRule>
  </conditionalFormatting>
  <conditionalFormatting sqref="D92:F92 D93:D96 D97:F97 D98:D111">
    <cfRule type="cellIs" dxfId="172" priority="163" operator="lessThan">
      <formula>4</formula>
    </cfRule>
  </conditionalFormatting>
  <conditionalFormatting sqref="D112:F112 D113:D116 D117:F117 D118:D131">
    <cfRule type="cellIs" dxfId="171" priority="155" operator="lessThan">
      <formula>4</formula>
    </cfRule>
  </conditionalFormatting>
  <conditionalFormatting sqref="D132:F132 D133:D136 D137:F137 D138:D151">
    <cfRule type="cellIs" dxfId="170" priority="147" operator="lessThan">
      <formula>4</formula>
    </cfRule>
  </conditionalFormatting>
  <conditionalFormatting sqref="D152:F152 D153:D156 D157:F157 D158:D171">
    <cfRule type="cellIs" dxfId="169" priority="139" operator="lessThan">
      <formula>4</formula>
    </cfRule>
  </conditionalFormatting>
  <conditionalFormatting sqref="D172:F172 D173:D176 D177:F177 D178:D191">
    <cfRule type="cellIs" dxfId="168" priority="131" operator="lessThan">
      <formula>4</formula>
    </cfRule>
  </conditionalFormatting>
  <conditionalFormatting sqref="D192:F192 D193:D196 D197:F197 D198:D211">
    <cfRule type="cellIs" dxfId="167" priority="123" operator="lessThan">
      <formula>4</formula>
    </cfRule>
  </conditionalFormatting>
  <conditionalFormatting sqref="D212:F212 D213:D216 D217:F217 D218:D231">
    <cfRule type="cellIs" dxfId="166" priority="115" operator="lessThan">
      <formula>4</formula>
    </cfRule>
  </conditionalFormatting>
  <conditionalFormatting sqref="D232:F232 D233:D236 D237:F237 D238:D251">
    <cfRule type="cellIs" dxfId="165" priority="107" operator="lessThan">
      <formula>4</formula>
    </cfRule>
  </conditionalFormatting>
  <conditionalFormatting sqref="D252:F252 D253:D256 D257:F257 D258:D271">
    <cfRule type="cellIs" dxfId="164" priority="99" operator="lessThan">
      <formula>4</formula>
    </cfRule>
  </conditionalFormatting>
  <conditionalFormatting sqref="D272:F272 D273:D276 D277:F277 D278:D291">
    <cfRule type="cellIs" dxfId="163" priority="91" operator="lessThan">
      <formula>4</formula>
    </cfRule>
  </conditionalFormatting>
  <conditionalFormatting sqref="D292:F292 D293:D296 D297:F297 D298:D311">
    <cfRule type="cellIs" dxfId="162" priority="83" operator="lessThan">
      <formula>4</formula>
    </cfRule>
  </conditionalFormatting>
  <conditionalFormatting sqref="D312:F312 D313:D316 D317:F317 D318:D331">
    <cfRule type="cellIs" dxfId="161" priority="75" operator="lessThan">
      <formula>4</formula>
    </cfRule>
  </conditionalFormatting>
  <conditionalFormatting sqref="D332:F332 D333:D336 D337:F337 D338:D351">
    <cfRule type="cellIs" dxfId="160" priority="67" operator="lessThan">
      <formula>4</formula>
    </cfRule>
  </conditionalFormatting>
  <conditionalFormatting sqref="D352:F352 D353:D356 D357:F357 D358:D371">
    <cfRule type="cellIs" dxfId="159" priority="59" operator="lessThan">
      <formula>4</formula>
    </cfRule>
  </conditionalFormatting>
  <conditionalFormatting sqref="D372:F372 D373:D376 D377:F377 D378:D391">
    <cfRule type="cellIs" dxfId="158" priority="51" operator="lessThan">
      <formula>4</formula>
    </cfRule>
  </conditionalFormatting>
  <conditionalFormatting sqref="D392:F392 D393:D396 D397:F397 D398:D411">
    <cfRule type="cellIs" dxfId="157" priority="43" operator="lessThan">
      <formula>4</formula>
    </cfRule>
  </conditionalFormatting>
  <conditionalFormatting sqref="D412:F412 D413:D416 D417:F417 D418:D431">
    <cfRule type="cellIs" dxfId="156" priority="35" operator="lessThan">
      <formula>4</formula>
    </cfRule>
  </conditionalFormatting>
  <conditionalFormatting sqref="D432:F432 D433:D436 D437:F437 D438:D451">
    <cfRule type="cellIs" dxfId="155" priority="27" operator="lessThan">
      <formula>4</formula>
    </cfRule>
  </conditionalFormatting>
  <conditionalFormatting sqref="D452:F452 D453:D456 D457:F457 D458:D471">
    <cfRule type="cellIs" dxfId="154" priority="19" operator="lessThan">
      <formula>4</formula>
    </cfRule>
  </conditionalFormatting>
  <conditionalFormatting sqref="D472:F472 D473:D476 D477:F477 D478:D491">
    <cfRule type="cellIs" dxfId="153" priority="11" operator="lessThan">
      <formula>4</formula>
    </cfRule>
  </conditionalFormatting>
  <conditionalFormatting sqref="D492:F492 D493:D496 D497:F497 D498:D511">
    <cfRule type="cellIs" dxfId="152" priority="3" operator="lessThan">
      <formula>4</formula>
    </cfRule>
  </conditionalFormatting>
  <conditionalFormatting sqref="E22:F22 E27:F27">
    <cfRule type="cellIs" dxfId="151" priority="241" operator="lessThan">
      <formula>4</formula>
    </cfRule>
  </conditionalFormatting>
  <conditionalFormatting sqref="E42:F42 E47:F47">
    <cfRule type="cellIs" dxfId="150" priority="185" operator="lessThan">
      <formula>4</formula>
    </cfRule>
  </conditionalFormatting>
  <conditionalFormatting sqref="E62:F62 E67:F67">
    <cfRule type="cellIs" dxfId="149" priority="177" operator="lessThan">
      <formula>4</formula>
    </cfRule>
  </conditionalFormatting>
  <conditionalFormatting sqref="E82:F82 E87:F87">
    <cfRule type="cellIs" dxfId="148" priority="169" operator="lessThan">
      <formula>4</formula>
    </cfRule>
  </conditionalFormatting>
  <conditionalFormatting sqref="E102:F102 E107:F107">
    <cfRule type="cellIs" dxfId="147" priority="161" operator="lessThan">
      <formula>4</formula>
    </cfRule>
  </conditionalFormatting>
  <conditionalFormatting sqref="E122:F122 E127:F127">
    <cfRule type="cellIs" dxfId="146" priority="153" operator="lessThan">
      <formula>4</formula>
    </cfRule>
  </conditionalFormatting>
  <conditionalFormatting sqref="E142:F142 E147:F147">
    <cfRule type="cellIs" dxfId="145" priority="145" operator="lessThan">
      <formula>4</formula>
    </cfRule>
  </conditionalFormatting>
  <conditionalFormatting sqref="E162:F162 E167:F167">
    <cfRule type="cellIs" dxfId="144" priority="137" operator="lessThan">
      <formula>4</formula>
    </cfRule>
  </conditionalFormatting>
  <conditionalFormatting sqref="E182:F182 E187:F187">
    <cfRule type="cellIs" dxfId="143" priority="129" operator="lessThan">
      <formula>4</formula>
    </cfRule>
  </conditionalFormatting>
  <conditionalFormatting sqref="E202:F202 E207:F207">
    <cfRule type="cellIs" dxfId="142" priority="121" operator="lessThan">
      <formula>4</formula>
    </cfRule>
  </conditionalFormatting>
  <conditionalFormatting sqref="E222:F222 E227:F227">
    <cfRule type="cellIs" dxfId="141" priority="113" operator="lessThan">
      <formula>4</formula>
    </cfRule>
  </conditionalFormatting>
  <conditionalFormatting sqref="E242:F242 E247:F247">
    <cfRule type="cellIs" dxfId="140" priority="105" operator="lessThan">
      <formula>4</formula>
    </cfRule>
  </conditionalFormatting>
  <conditionalFormatting sqref="E262:F262 E267:F267">
    <cfRule type="cellIs" dxfId="139" priority="97" operator="lessThan">
      <formula>4</formula>
    </cfRule>
  </conditionalFormatting>
  <conditionalFormatting sqref="E282:F282 E287:F287">
    <cfRule type="cellIs" dxfId="138" priority="89" operator="lessThan">
      <formula>4</formula>
    </cfRule>
  </conditionalFormatting>
  <conditionalFormatting sqref="E302:F302 E307:F307">
    <cfRule type="cellIs" dxfId="137" priority="81" operator="lessThan">
      <formula>4</formula>
    </cfRule>
  </conditionalFormatting>
  <conditionalFormatting sqref="E322:F322 E327:F327">
    <cfRule type="cellIs" dxfId="136" priority="73" operator="lessThan">
      <formula>4</formula>
    </cfRule>
  </conditionalFormatting>
  <conditionalFormatting sqref="E342:F342 E347:F347">
    <cfRule type="cellIs" dxfId="135" priority="65" operator="lessThan">
      <formula>4</formula>
    </cfRule>
  </conditionalFormatting>
  <conditionalFormatting sqref="E362:F362 E367:F367">
    <cfRule type="cellIs" dxfId="134" priority="57" operator="lessThan">
      <formula>4</formula>
    </cfRule>
  </conditionalFormatting>
  <conditionalFormatting sqref="E382:F382 E387:F387">
    <cfRule type="cellIs" dxfId="133" priority="49" operator="lessThan">
      <formula>4</formula>
    </cfRule>
  </conditionalFormatting>
  <conditionalFormatting sqref="E402:F402 E407:F407">
    <cfRule type="cellIs" dxfId="132" priority="41" operator="lessThan">
      <formula>4</formula>
    </cfRule>
  </conditionalFormatting>
  <conditionalFormatting sqref="E422:F422 E427:F427">
    <cfRule type="cellIs" dxfId="131" priority="33" operator="lessThan">
      <formula>4</formula>
    </cfRule>
  </conditionalFormatting>
  <conditionalFormatting sqref="E442:F442 E447:F447">
    <cfRule type="cellIs" dxfId="130" priority="25" operator="lessThan">
      <formula>4</formula>
    </cfRule>
  </conditionalFormatting>
  <conditionalFormatting sqref="E462:F462 E467:F467">
    <cfRule type="cellIs" dxfId="129" priority="17" operator="lessThan">
      <formula>4</formula>
    </cfRule>
  </conditionalFormatting>
  <conditionalFormatting sqref="E482:F482 E487:F487">
    <cfRule type="cellIs" dxfId="128" priority="9" operator="lessThan">
      <formula>4</formula>
    </cfRule>
  </conditionalFormatting>
  <conditionalFormatting sqref="E502:F502 E507:F507">
    <cfRule type="cellIs" dxfId="127" priority="1" operator="lessThan">
      <formula>4</formula>
    </cfRule>
  </conditionalFormatting>
  <conditionalFormatting sqref="H12">
    <cfRule type="containsBlanks" dxfId="126" priority="527">
      <formula>LEN(TRIM(H12))=0</formula>
    </cfRule>
  </conditionalFormatting>
  <conditionalFormatting sqref="H13:H16 H18:H21 H23:H26 H28:H31">
    <cfRule type="containsBlanks" dxfId="125" priority="514">
      <formula>LEN(TRIM(H13))=0</formula>
    </cfRule>
  </conditionalFormatting>
  <conditionalFormatting sqref="H17">
    <cfRule type="containsBlanks" dxfId="124" priority="526">
      <formula>LEN(TRIM(H17))=0</formula>
    </cfRule>
  </conditionalFormatting>
  <conditionalFormatting sqref="H22">
    <cfRule type="containsBlanks" dxfId="123" priority="525">
      <formula>LEN(TRIM(H22))=0</formula>
    </cfRule>
  </conditionalFormatting>
  <conditionalFormatting sqref="H27">
    <cfRule type="containsBlanks" dxfId="122" priority="524">
      <formula>LEN(TRIM(H27))=0</formula>
    </cfRule>
  </conditionalFormatting>
  <conditionalFormatting sqref="H32">
    <cfRule type="containsBlanks" dxfId="121" priority="191">
      <formula>LEN(TRIM(H32))=0</formula>
    </cfRule>
  </conditionalFormatting>
  <conditionalFormatting sqref="H33:H36 H38:H41 H43:H46 H48:H51">
    <cfRule type="containsBlanks" dxfId="120" priority="186">
      <formula>LEN(TRIM(H33))=0</formula>
    </cfRule>
  </conditionalFormatting>
  <conditionalFormatting sqref="H37">
    <cfRule type="containsBlanks" dxfId="119" priority="190">
      <formula>LEN(TRIM(H37))=0</formula>
    </cfRule>
  </conditionalFormatting>
  <conditionalFormatting sqref="H42">
    <cfRule type="containsBlanks" dxfId="118" priority="189">
      <formula>LEN(TRIM(H42))=0</formula>
    </cfRule>
  </conditionalFormatting>
  <conditionalFormatting sqref="H47">
    <cfRule type="containsBlanks" dxfId="117" priority="188">
      <formula>LEN(TRIM(H47))=0</formula>
    </cfRule>
  </conditionalFormatting>
  <conditionalFormatting sqref="H52">
    <cfRule type="containsBlanks" dxfId="116" priority="183">
      <formula>LEN(TRIM(H52))=0</formula>
    </cfRule>
  </conditionalFormatting>
  <conditionalFormatting sqref="H53:H56 H58:H61 H63:H66 H68:H71">
    <cfRule type="containsBlanks" dxfId="115" priority="178">
      <formula>LEN(TRIM(H53))=0</formula>
    </cfRule>
  </conditionalFormatting>
  <conditionalFormatting sqref="H57">
    <cfRule type="containsBlanks" dxfId="114" priority="182">
      <formula>LEN(TRIM(H57))=0</formula>
    </cfRule>
  </conditionalFormatting>
  <conditionalFormatting sqref="H62">
    <cfRule type="containsBlanks" dxfId="113" priority="181">
      <formula>LEN(TRIM(H62))=0</formula>
    </cfRule>
  </conditionalFormatting>
  <conditionalFormatting sqref="H67">
    <cfRule type="containsBlanks" dxfId="112" priority="180">
      <formula>LEN(TRIM(H67))=0</formula>
    </cfRule>
  </conditionalFormatting>
  <conditionalFormatting sqref="H72">
    <cfRule type="containsBlanks" dxfId="111" priority="175">
      <formula>LEN(TRIM(H72))=0</formula>
    </cfRule>
  </conditionalFormatting>
  <conditionalFormatting sqref="H73:H76 H78:H81 H83:H86 H88:H91">
    <cfRule type="containsBlanks" dxfId="110" priority="170">
      <formula>LEN(TRIM(H73))=0</formula>
    </cfRule>
  </conditionalFormatting>
  <conditionalFormatting sqref="H77">
    <cfRule type="containsBlanks" dxfId="109" priority="174">
      <formula>LEN(TRIM(H77))=0</formula>
    </cfRule>
  </conditionalFormatting>
  <conditionalFormatting sqref="H82">
    <cfRule type="containsBlanks" dxfId="108" priority="173">
      <formula>LEN(TRIM(H82))=0</formula>
    </cfRule>
  </conditionalFormatting>
  <conditionalFormatting sqref="H87">
    <cfRule type="containsBlanks" dxfId="107" priority="172">
      <formula>LEN(TRIM(H87))=0</formula>
    </cfRule>
  </conditionalFormatting>
  <conditionalFormatting sqref="H92">
    <cfRule type="containsBlanks" dxfId="106" priority="167">
      <formula>LEN(TRIM(H92))=0</formula>
    </cfRule>
  </conditionalFormatting>
  <conditionalFormatting sqref="H93:H96 H98:H101 H103:H106 H108:H111">
    <cfRule type="containsBlanks" dxfId="105" priority="162">
      <formula>LEN(TRIM(H93))=0</formula>
    </cfRule>
  </conditionalFormatting>
  <conditionalFormatting sqref="H97">
    <cfRule type="containsBlanks" dxfId="104" priority="166">
      <formula>LEN(TRIM(H97))=0</formula>
    </cfRule>
  </conditionalFormatting>
  <conditionalFormatting sqref="H102">
    <cfRule type="containsBlanks" dxfId="103" priority="165">
      <formula>LEN(TRIM(H102))=0</formula>
    </cfRule>
  </conditionalFormatting>
  <conditionalFormatting sqref="H107">
    <cfRule type="containsBlanks" dxfId="102" priority="164">
      <formula>LEN(TRIM(H107))=0</formula>
    </cfRule>
  </conditionalFormatting>
  <conditionalFormatting sqref="H112">
    <cfRule type="containsBlanks" dxfId="101" priority="159">
      <formula>LEN(TRIM(H112))=0</formula>
    </cfRule>
  </conditionalFormatting>
  <conditionalFormatting sqref="H113:H116 H118:H121 H123:H126 H128:H131">
    <cfRule type="containsBlanks" dxfId="100" priority="154">
      <formula>LEN(TRIM(H113))=0</formula>
    </cfRule>
  </conditionalFormatting>
  <conditionalFormatting sqref="H117">
    <cfRule type="containsBlanks" dxfId="99" priority="158">
      <formula>LEN(TRIM(H117))=0</formula>
    </cfRule>
  </conditionalFormatting>
  <conditionalFormatting sqref="H122">
    <cfRule type="containsBlanks" dxfId="98" priority="157">
      <formula>LEN(TRIM(H122))=0</formula>
    </cfRule>
  </conditionalFormatting>
  <conditionalFormatting sqref="H127">
    <cfRule type="containsBlanks" dxfId="97" priority="156">
      <formula>LEN(TRIM(H127))=0</formula>
    </cfRule>
  </conditionalFormatting>
  <conditionalFormatting sqref="H132">
    <cfRule type="containsBlanks" dxfId="96" priority="151">
      <formula>LEN(TRIM(H132))=0</formula>
    </cfRule>
  </conditionalFormatting>
  <conditionalFormatting sqref="H133:H136 H138:H141 H143:H146 H148:H151">
    <cfRule type="containsBlanks" dxfId="95" priority="146">
      <formula>LEN(TRIM(H133))=0</formula>
    </cfRule>
  </conditionalFormatting>
  <conditionalFormatting sqref="H137">
    <cfRule type="containsBlanks" dxfId="94" priority="150">
      <formula>LEN(TRIM(H137))=0</formula>
    </cfRule>
  </conditionalFormatting>
  <conditionalFormatting sqref="H142">
    <cfRule type="containsBlanks" dxfId="93" priority="149">
      <formula>LEN(TRIM(H142))=0</formula>
    </cfRule>
  </conditionalFormatting>
  <conditionalFormatting sqref="H147">
    <cfRule type="containsBlanks" dxfId="92" priority="148">
      <formula>LEN(TRIM(H147))=0</formula>
    </cfRule>
  </conditionalFormatting>
  <conditionalFormatting sqref="H152">
    <cfRule type="containsBlanks" dxfId="91" priority="143">
      <formula>LEN(TRIM(H152))=0</formula>
    </cfRule>
  </conditionalFormatting>
  <conditionalFormatting sqref="H153:H156 H158:H161 H163:H166 H168:H171">
    <cfRule type="containsBlanks" dxfId="90" priority="138">
      <formula>LEN(TRIM(H153))=0</formula>
    </cfRule>
  </conditionalFormatting>
  <conditionalFormatting sqref="H157">
    <cfRule type="containsBlanks" dxfId="89" priority="142">
      <formula>LEN(TRIM(H157))=0</formula>
    </cfRule>
  </conditionalFormatting>
  <conditionalFormatting sqref="H162">
    <cfRule type="containsBlanks" dxfId="88" priority="141">
      <formula>LEN(TRIM(H162))=0</formula>
    </cfRule>
  </conditionalFormatting>
  <conditionalFormatting sqref="H167">
    <cfRule type="containsBlanks" dxfId="87" priority="140">
      <formula>LEN(TRIM(H167))=0</formula>
    </cfRule>
  </conditionalFormatting>
  <conditionalFormatting sqref="H172">
    <cfRule type="containsBlanks" dxfId="86" priority="135">
      <formula>LEN(TRIM(H172))=0</formula>
    </cfRule>
  </conditionalFormatting>
  <conditionalFormatting sqref="H173:H176 H178:H181 H183:H186 H188:H191">
    <cfRule type="containsBlanks" dxfId="85" priority="130">
      <formula>LEN(TRIM(H173))=0</formula>
    </cfRule>
  </conditionalFormatting>
  <conditionalFormatting sqref="H177">
    <cfRule type="containsBlanks" dxfId="84" priority="134">
      <formula>LEN(TRIM(H177))=0</formula>
    </cfRule>
  </conditionalFormatting>
  <conditionalFormatting sqref="H182">
    <cfRule type="containsBlanks" dxfId="83" priority="133">
      <formula>LEN(TRIM(H182))=0</formula>
    </cfRule>
  </conditionalFormatting>
  <conditionalFormatting sqref="H187">
    <cfRule type="containsBlanks" dxfId="82" priority="132">
      <formula>LEN(TRIM(H187))=0</formula>
    </cfRule>
  </conditionalFormatting>
  <conditionalFormatting sqref="H192">
    <cfRule type="containsBlanks" dxfId="81" priority="127">
      <formula>LEN(TRIM(H192))=0</formula>
    </cfRule>
  </conditionalFormatting>
  <conditionalFormatting sqref="H193:H196 H198:H201 H203:H206 H208:H211">
    <cfRule type="containsBlanks" dxfId="80" priority="122">
      <formula>LEN(TRIM(H193))=0</formula>
    </cfRule>
  </conditionalFormatting>
  <conditionalFormatting sqref="H197">
    <cfRule type="containsBlanks" dxfId="79" priority="126">
      <formula>LEN(TRIM(H197))=0</formula>
    </cfRule>
  </conditionalFormatting>
  <conditionalFormatting sqref="H202">
    <cfRule type="containsBlanks" dxfId="78" priority="125">
      <formula>LEN(TRIM(H202))=0</formula>
    </cfRule>
  </conditionalFormatting>
  <conditionalFormatting sqref="H207">
    <cfRule type="containsBlanks" dxfId="77" priority="124">
      <formula>LEN(TRIM(H207))=0</formula>
    </cfRule>
  </conditionalFormatting>
  <conditionalFormatting sqref="H212">
    <cfRule type="containsBlanks" dxfId="76" priority="119">
      <formula>LEN(TRIM(H212))=0</formula>
    </cfRule>
  </conditionalFormatting>
  <conditionalFormatting sqref="H213:H216 H218:H221 H223:H226 H228:H231">
    <cfRule type="containsBlanks" dxfId="75" priority="114">
      <formula>LEN(TRIM(H213))=0</formula>
    </cfRule>
  </conditionalFormatting>
  <conditionalFormatting sqref="H217">
    <cfRule type="containsBlanks" dxfId="74" priority="118">
      <formula>LEN(TRIM(H217))=0</formula>
    </cfRule>
  </conditionalFormatting>
  <conditionalFormatting sqref="H222">
    <cfRule type="containsBlanks" dxfId="73" priority="117">
      <formula>LEN(TRIM(H222))=0</formula>
    </cfRule>
  </conditionalFormatting>
  <conditionalFormatting sqref="H227">
    <cfRule type="containsBlanks" dxfId="72" priority="116">
      <formula>LEN(TRIM(H227))=0</formula>
    </cfRule>
  </conditionalFormatting>
  <conditionalFormatting sqref="H232">
    <cfRule type="containsBlanks" dxfId="71" priority="111">
      <formula>LEN(TRIM(H232))=0</formula>
    </cfRule>
  </conditionalFormatting>
  <conditionalFormatting sqref="H233:H236 H238:H241 H243:H246 H248:H251">
    <cfRule type="containsBlanks" dxfId="70" priority="106">
      <formula>LEN(TRIM(H233))=0</formula>
    </cfRule>
  </conditionalFormatting>
  <conditionalFormatting sqref="H237">
    <cfRule type="containsBlanks" dxfId="69" priority="110">
      <formula>LEN(TRIM(H237))=0</formula>
    </cfRule>
  </conditionalFormatting>
  <conditionalFormatting sqref="H242">
    <cfRule type="containsBlanks" dxfId="68" priority="109">
      <formula>LEN(TRIM(H242))=0</formula>
    </cfRule>
  </conditionalFormatting>
  <conditionalFormatting sqref="H247">
    <cfRule type="containsBlanks" dxfId="67" priority="108">
      <formula>LEN(TRIM(H247))=0</formula>
    </cfRule>
  </conditionalFormatting>
  <conditionalFormatting sqref="H252">
    <cfRule type="containsBlanks" dxfId="66" priority="103">
      <formula>LEN(TRIM(H252))=0</formula>
    </cfRule>
  </conditionalFormatting>
  <conditionalFormatting sqref="H253:H256 H258:H261 H263:H266 H268:H271">
    <cfRule type="containsBlanks" dxfId="65" priority="98">
      <formula>LEN(TRIM(H253))=0</formula>
    </cfRule>
  </conditionalFormatting>
  <conditionalFormatting sqref="H257">
    <cfRule type="containsBlanks" dxfId="64" priority="102">
      <formula>LEN(TRIM(H257))=0</formula>
    </cfRule>
  </conditionalFormatting>
  <conditionalFormatting sqref="H262">
    <cfRule type="containsBlanks" dxfId="63" priority="101">
      <formula>LEN(TRIM(H262))=0</formula>
    </cfRule>
  </conditionalFormatting>
  <conditionalFormatting sqref="H267">
    <cfRule type="containsBlanks" dxfId="62" priority="100">
      <formula>LEN(TRIM(H267))=0</formula>
    </cfRule>
  </conditionalFormatting>
  <conditionalFormatting sqref="H272">
    <cfRule type="containsBlanks" dxfId="61" priority="95">
      <formula>LEN(TRIM(H272))=0</formula>
    </cfRule>
  </conditionalFormatting>
  <conditionalFormatting sqref="H273:H276 H278:H281 H283:H286 H288:H291">
    <cfRule type="containsBlanks" dxfId="60" priority="90">
      <formula>LEN(TRIM(H273))=0</formula>
    </cfRule>
  </conditionalFormatting>
  <conditionalFormatting sqref="H277">
    <cfRule type="containsBlanks" dxfId="59" priority="94">
      <formula>LEN(TRIM(H277))=0</formula>
    </cfRule>
  </conditionalFormatting>
  <conditionalFormatting sqref="H282">
    <cfRule type="containsBlanks" dxfId="58" priority="93">
      <formula>LEN(TRIM(H282))=0</formula>
    </cfRule>
  </conditionalFormatting>
  <conditionalFormatting sqref="H287">
    <cfRule type="containsBlanks" dxfId="57" priority="92">
      <formula>LEN(TRIM(H287))=0</formula>
    </cfRule>
  </conditionalFormatting>
  <conditionalFormatting sqref="H292">
    <cfRule type="containsBlanks" dxfId="56" priority="87">
      <formula>LEN(TRIM(H292))=0</formula>
    </cfRule>
  </conditionalFormatting>
  <conditionalFormatting sqref="H293:H296 H298:H301 H303:H306 H308:H311">
    <cfRule type="containsBlanks" dxfId="55" priority="82">
      <formula>LEN(TRIM(H293))=0</formula>
    </cfRule>
  </conditionalFormatting>
  <conditionalFormatting sqref="H297">
    <cfRule type="containsBlanks" dxfId="54" priority="86">
      <formula>LEN(TRIM(H297))=0</formula>
    </cfRule>
  </conditionalFormatting>
  <conditionalFormatting sqref="H302">
    <cfRule type="containsBlanks" dxfId="53" priority="85">
      <formula>LEN(TRIM(H302))=0</formula>
    </cfRule>
  </conditionalFormatting>
  <conditionalFormatting sqref="H307">
    <cfRule type="containsBlanks" dxfId="52" priority="84">
      <formula>LEN(TRIM(H307))=0</formula>
    </cfRule>
  </conditionalFormatting>
  <conditionalFormatting sqref="H312">
    <cfRule type="containsBlanks" dxfId="51" priority="79">
      <formula>LEN(TRIM(H312))=0</formula>
    </cfRule>
  </conditionalFormatting>
  <conditionalFormatting sqref="H313:H316 H318:H321 H323:H326 H328:H331">
    <cfRule type="containsBlanks" dxfId="50" priority="74">
      <formula>LEN(TRIM(H313))=0</formula>
    </cfRule>
  </conditionalFormatting>
  <conditionalFormatting sqref="H317">
    <cfRule type="containsBlanks" dxfId="49" priority="78">
      <formula>LEN(TRIM(H317))=0</formula>
    </cfRule>
  </conditionalFormatting>
  <conditionalFormatting sqref="H322">
    <cfRule type="containsBlanks" dxfId="48" priority="77">
      <formula>LEN(TRIM(H322))=0</formula>
    </cfRule>
  </conditionalFormatting>
  <conditionalFormatting sqref="H327">
    <cfRule type="containsBlanks" dxfId="47" priority="76">
      <formula>LEN(TRIM(H327))=0</formula>
    </cfRule>
  </conditionalFormatting>
  <conditionalFormatting sqref="H332">
    <cfRule type="containsBlanks" dxfId="46" priority="71">
      <formula>LEN(TRIM(H332))=0</formula>
    </cfRule>
  </conditionalFormatting>
  <conditionalFormatting sqref="H333:H336 H338:H341 H343:H346 H348:H351">
    <cfRule type="containsBlanks" dxfId="45" priority="66">
      <formula>LEN(TRIM(H333))=0</formula>
    </cfRule>
  </conditionalFormatting>
  <conditionalFormatting sqref="H337">
    <cfRule type="containsBlanks" dxfId="44" priority="70">
      <formula>LEN(TRIM(H337))=0</formula>
    </cfRule>
  </conditionalFormatting>
  <conditionalFormatting sqref="H342">
    <cfRule type="containsBlanks" dxfId="43" priority="69">
      <formula>LEN(TRIM(H342))=0</formula>
    </cfRule>
  </conditionalFormatting>
  <conditionalFormatting sqref="H347">
    <cfRule type="containsBlanks" dxfId="42" priority="68">
      <formula>LEN(TRIM(H347))=0</formula>
    </cfRule>
  </conditionalFormatting>
  <conditionalFormatting sqref="H352">
    <cfRule type="containsBlanks" dxfId="41" priority="63">
      <formula>LEN(TRIM(H352))=0</formula>
    </cfRule>
  </conditionalFormatting>
  <conditionalFormatting sqref="H353:H356 H358:H361 H363:H366 H368:H371">
    <cfRule type="containsBlanks" dxfId="40" priority="58">
      <formula>LEN(TRIM(H353))=0</formula>
    </cfRule>
  </conditionalFormatting>
  <conditionalFormatting sqref="H357">
    <cfRule type="containsBlanks" dxfId="39" priority="62">
      <formula>LEN(TRIM(H357))=0</formula>
    </cfRule>
  </conditionalFormatting>
  <conditionalFormatting sqref="H362">
    <cfRule type="containsBlanks" dxfId="38" priority="61">
      <formula>LEN(TRIM(H362))=0</formula>
    </cfRule>
  </conditionalFormatting>
  <conditionalFormatting sqref="H367">
    <cfRule type="containsBlanks" dxfId="37" priority="60">
      <formula>LEN(TRIM(H367))=0</formula>
    </cfRule>
  </conditionalFormatting>
  <conditionalFormatting sqref="H372">
    <cfRule type="containsBlanks" dxfId="36" priority="55">
      <formula>LEN(TRIM(H372))=0</formula>
    </cfRule>
  </conditionalFormatting>
  <conditionalFormatting sqref="H373:H376 H378:H381 H383:H386 H388:H391">
    <cfRule type="containsBlanks" dxfId="35" priority="50">
      <formula>LEN(TRIM(H373))=0</formula>
    </cfRule>
  </conditionalFormatting>
  <conditionalFormatting sqref="H377">
    <cfRule type="containsBlanks" dxfId="34" priority="54">
      <formula>LEN(TRIM(H377))=0</formula>
    </cfRule>
  </conditionalFormatting>
  <conditionalFormatting sqref="H382">
    <cfRule type="containsBlanks" dxfId="33" priority="53">
      <formula>LEN(TRIM(H382))=0</formula>
    </cfRule>
  </conditionalFormatting>
  <conditionalFormatting sqref="H387">
    <cfRule type="containsBlanks" dxfId="32" priority="52">
      <formula>LEN(TRIM(H387))=0</formula>
    </cfRule>
  </conditionalFormatting>
  <conditionalFormatting sqref="H392">
    <cfRule type="containsBlanks" dxfId="31" priority="47">
      <formula>LEN(TRIM(H392))=0</formula>
    </cfRule>
  </conditionalFormatting>
  <conditionalFormatting sqref="H393:H396 H398:H401 H403:H406 H408:H411">
    <cfRule type="containsBlanks" dxfId="30" priority="42">
      <formula>LEN(TRIM(H393))=0</formula>
    </cfRule>
  </conditionalFormatting>
  <conditionalFormatting sqref="H397">
    <cfRule type="containsBlanks" dxfId="29" priority="46">
      <formula>LEN(TRIM(H397))=0</formula>
    </cfRule>
  </conditionalFormatting>
  <conditionalFormatting sqref="H402">
    <cfRule type="containsBlanks" dxfId="28" priority="45">
      <formula>LEN(TRIM(H402))=0</formula>
    </cfRule>
  </conditionalFormatting>
  <conditionalFormatting sqref="H407">
    <cfRule type="containsBlanks" dxfId="27" priority="44">
      <formula>LEN(TRIM(H407))=0</formula>
    </cfRule>
  </conditionalFormatting>
  <conditionalFormatting sqref="H412">
    <cfRule type="containsBlanks" dxfId="26" priority="39">
      <formula>LEN(TRIM(H412))=0</formula>
    </cfRule>
  </conditionalFormatting>
  <conditionalFormatting sqref="H413:H416 H418:H421 H423:H426 H428:H431">
    <cfRule type="containsBlanks" dxfId="25" priority="34">
      <formula>LEN(TRIM(H413))=0</formula>
    </cfRule>
  </conditionalFormatting>
  <conditionalFormatting sqref="H417">
    <cfRule type="containsBlanks" dxfId="24" priority="38">
      <formula>LEN(TRIM(H417))=0</formula>
    </cfRule>
  </conditionalFormatting>
  <conditionalFormatting sqref="H422">
    <cfRule type="containsBlanks" dxfId="23" priority="37">
      <formula>LEN(TRIM(H422))=0</formula>
    </cfRule>
  </conditionalFormatting>
  <conditionalFormatting sqref="H427">
    <cfRule type="containsBlanks" dxfId="22" priority="36">
      <formula>LEN(TRIM(H427))=0</formula>
    </cfRule>
  </conditionalFormatting>
  <conditionalFormatting sqref="H432">
    <cfRule type="containsBlanks" dxfId="21" priority="31">
      <formula>LEN(TRIM(H432))=0</formula>
    </cfRule>
  </conditionalFormatting>
  <conditionalFormatting sqref="H433:H436 H438:H441 H443:H446 H448:H451">
    <cfRule type="containsBlanks" dxfId="20" priority="26">
      <formula>LEN(TRIM(H433))=0</formula>
    </cfRule>
  </conditionalFormatting>
  <conditionalFormatting sqref="H437">
    <cfRule type="containsBlanks" dxfId="19" priority="30">
      <formula>LEN(TRIM(H437))=0</formula>
    </cfRule>
  </conditionalFormatting>
  <conditionalFormatting sqref="H442">
    <cfRule type="containsBlanks" dxfId="18" priority="29">
      <formula>LEN(TRIM(H442))=0</formula>
    </cfRule>
  </conditionalFormatting>
  <conditionalFormatting sqref="H447">
    <cfRule type="containsBlanks" dxfId="17" priority="28">
      <formula>LEN(TRIM(H447))=0</formula>
    </cfRule>
  </conditionalFormatting>
  <conditionalFormatting sqref="H452">
    <cfRule type="containsBlanks" dxfId="16" priority="23">
      <formula>LEN(TRIM(H452))=0</formula>
    </cfRule>
  </conditionalFormatting>
  <conditionalFormatting sqref="H453:H456 H458:H461 H463:H466 H468:H471">
    <cfRule type="containsBlanks" dxfId="15" priority="18">
      <formula>LEN(TRIM(H453))=0</formula>
    </cfRule>
  </conditionalFormatting>
  <conditionalFormatting sqref="H457">
    <cfRule type="containsBlanks" dxfId="14" priority="22">
      <formula>LEN(TRIM(H457))=0</formula>
    </cfRule>
  </conditionalFormatting>
  <conditionalFormatting sqref="H462">
    <cfRule type="containsBlanks" dxfId="13" priority="21">
      <formula>LEN(TRIM(H462))=0</formula>
    </cfRule>
  </conditionalFormatting>
  <conditionalFormatting sqref="H467">
    <cfRule type="containsBlanks" dxfId="12" priority="20">
      <formula>LEN(TRIM(H467))=0</formula>
    </cfRule>
  </conditionalFormatting>
  <conditionalFormatting sqref="H472">
    <cfRule type="containsBlanks" dxfId="11" priority="15">
      <formula>LEN(TRIM(H472))=0</formula>
    </cfRule>
  </conditionalFormatting>
  <conditionalFormatting sqref="H473:H476 H478:H481 H483:H486 H488:H491">
    <cfRule type="containsBlanks" dxfId="10" priority="10">
      <formula>LEN(TRIM(H473))=0</formula>
    </cfRule>
  </conditionalFormatting>
  <conditionalFormatting sqref="H477">
    <cfRule type="containsBlanks" dxfId="9" priority="14">
      <formula>LEN(TRIM(H477))=0</formula>
    </cfRule>
  </conditionalFormatting>
  <conditionalFormatting sqref="H482">
    <cfRule type="containsBlanks" dxfId="8" priority="13">
      <formula>LEN(TRIM(H482))=0</formula>
    </cfRule>
  </conditionalFormatting>
  <conditionalFormatting sqref="H487">
    <cfRule type="containsBlanks" dxfId="7" priority="12">
      <formula>LEN(TRIM(H487))=0</formula>
    </cfRule>
  </conditionalFormatting>
  <conditionalFormatting sqref="H492">
    <cfRule type="containsBlanks" dxfId="6" priority="7">
      <formula>LEN(TRIM(H492))=0</formula>
    </cfRule>
  </conditionalFormatting>
  <conditionalFormatting sqref="H493:H496 H498:H501 H503:H506 H508:H511">
    <cfRule type="containsBlanks" dxfId="5" priority="2">
      <formula>LEN(TRIM(H493))=0</formula>
    </cfRule>
  </conditionalFormatting>
  <conditionalFormatting sqref="H497">
    <cfRule type="containsBlanks" dxfId="4" priority="6">
      <formula>LEN(TRIM(H497))=0</formula>
    </cfRule>
  </conditionalFormatting>
  <conditionalFormatting sqref="H502">
    <cfRule type="containsBlanks" dxfId="3" priority="5">
      <formula>LEN(TRIM(H502))=0</formula>
    </cfRule>
  </conditionalFormatting>
  <conditionalFormatting sqref="H507">
    <cfRule type="containsBlanks" dxfId="2" priority="4">
      <formula>LEN(TRIM(H507))=0</formula>
    </cfRule>
  </conditionalFormatting>
  <conditionalFormatting sqref="I12:K511">
    <cfRule type="containsBlanks" dxfId="1" priority="8">
      <formula>LEN(TRIM(I12))=0</formula>
    </cfRule>
  </conditionalFormatting>
  <conditionalFormatting sqref="AQ7187">
    <cfRule type="containsBlanks" dxfId="0" priority="521">
      <formula>LEN(TRIM(AQ7187))=0</formula>
    </cfRule>
  </conditionalFormatting>
  <dataValidations count="16">
    <dataValidation type="list" allowBlank="1" showInputMessage="1" showErrorMessage="1" errorTitle="Entry Error" error="Entries must be 0 or 3." sqref="H12 H17 H22 H27 H452 H457 H32 H37 H42 H47 H57 H62 H67 H77 H82 H87 H92 H97 H102 H107 H112 H117 H472 H477 H122 H127 H132 H137 H142 H147 H152 H157 H162 H167 H172 H177 H182 H187 H192 H197 H202 H207 H212 H217 H222 H227 H232 H237 H242 H247 H252 H257 H262 H267 H482 H487 H272 H277 H282 H287 H292 H297 H302 H307 H312 H317 H322 H327 H332 H337 H342 H347 H352 H357 H362 H367 H372 H377 H382 H387 H392 H397 H402 H407 H412 H417 H422 H427 H432 H437 H442 H447 H462 H467 H52 H72 H492 H497 H502 H507" xr:uid="{00000000-0002-0000-0E00-000000000000}">
      <formula1>"0,3"</formula1>
    </dataValidation>
    <dataValidation type="whole" allowBlank="1" showInputMessage="1" showErrorMessage="1" errorTitle="Entry Error" error="Entries must be between 0 and 59" sqref="J12:J511" xr:uid="{00000000-0002-0000-0E00-000001000000}">
      <formula1>0</formula1>
      <formula2>59</formula2>
    </dataValidation>
    <dataValidation type="whole" allowBlank="1" showInputMessage="1" showErrorMessage="1" errorTitle="Entry Error" error="Entries must be between 0 and 99." sqref="K12:K511" xr:uid="{00000000-0002-0000-0E00-000002000000}">
      <formula1>0</formula1>
      <formula2>99</formula2>
    </dataValidation>
    <dataValidation type="list" allowBlank="1" showInputMessage="1" showErrorMessage="1" errorTitle="Entry Error" error="This cell is only to be filled if the competitor disqualified from the event." sqref="AE12:AE511" xr:uid="{00000000-0002-0000-0E00-000003000000}">
      <formula1>"DQ"</formula1>
    </dataValidation>
    <dataValidation allowBlank="1" showInputMessage="1" showErrorMessage="1" promptTitle="Competitor Number" prompt="The competitor’s number will autofill from the Names and Totals sheet. _x000a__x000a_NO DATA NEEDS TO BE ENTERED HERE._x000a_" sqref="A7:A11" xr:uid="{00000000-0002-0000-0E00-000004000000}"/>
    <dataValidation allowBlank="1" showInputMessage="1" showErrorMessage="1" promptTitle="Competitor Name" prompt="The competitor’s name will autofill from the Names and Totals sheet._x000a__x000a_NO DATA NEEDS TO BE ENTERED HERE._x000a_" sqref="B7:B11" xr:uid="{00000000-0002-0000-0E00-000005000000}"/>
    <dataValidation allowBlank="1" showInputMessage="1" showErrorMessage="1" promptTitle="Final Rank" prompt="The competitor’s rank will be automatically calculated once scores are entered._x000a__x000a_NO DATA NEEDS TO BE ENTERED HERE._x000a_" sqref="D7:F11" xr:uid="{00000000-0002-0000-0E00-000006000000}"/>
    <dataValidation allowBlank="1" showInputMessage="1" showErrorMessage="1" promptTitle="Penalty" prompt="Enter 3 here for a penalty. Enter 0 if there was no penalty." sqref="H7" xr:uid="{00000000-0002-0000-0E00-000007000000}"/>
    <dataValidation allowBlank="1" showInputMessage="1" showErrorMessage="1" promptTitle="Penalty" prompt="These cells will autofill as you enter additional times._x000a__x000a_NO DATA NEEDS TO BE ENTERED HERE." sqref="H8:H11" xr:uid="{00000000-0002-0000-0E00-000008000000}"/>
    <dataValidation allowBlank="1" showInputMessage="1" showErrorMessage="1" promptTitle="Time" prompt="Enter five times per competitor, starting with Timer A._x000a__x000a_If the competitor times out, enter TO in the first minutes cell._x000a__x000a_If only four times are recorded, do not enter the outlier. If they are equidistant to the mean (no outlier), enter all four times._x000a_" sqref="I7:K11" xr:uid="{00000000-0002-0000-0E00-000009000000}"/>
    <dataValidation allowBlank="1" showInputMessage="1" showErrorMessage="1" promptTitle="Time (in seconds)" prompt="The program will automatically calculate the times in seconds._x000a__x000a_NO DATA NEEDS TO BE ENTERED HERE._x000a_" sqref="L7:L11" xr:uid="{00000000-0002-0000-0E00-00000A000000}"/>
    <dataValidation allowBlank="1" showInputMessage="1" showErrorMessage="1" promptTitle="Average Time (plus penalty)" prompt="The program will automatically calculate this by adding the 3-second penalty to the average time._x000a__x000a_NO DATA NEEDS TO BE ENTERED HERE." sqref="AA7:AA11" xr:uid="{00000000-0002-0000-0E00-00000B000000}"/>
    <dataValidation allowBlank="1" showInputMessage="1" showErrorMessage="1" promptTitle="Final Score" prompt="The program will automatically calculate the final score._x000a__x000a_NO DATA NEEDS TO BE ENTERED HERE._x000a_" sqref="AB7:AD11" xr:uid="{00000000-0002-0000-0E00-00000C000000}"/>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AE7:AE11" xr:uid="{00000000-0002-0000-0E00-00000D000000}"/>
    <dataValidation type="list" allowBlank="1" showInputMessage="1" showErrorMessage="1" errorTitle="Entry Error" error="Entries must be 0,1, or TO if the competitor timed out." sqref="I12 I17 I22 I27 I32 I37 I42 I47 I52 I57 I62 I67 I72 I77 I82 I87 I92 I97 I102 I107 I112 I117 I122 I127 I132 I137 I142 I147 I152 I157 I162 I167 I172 I177 I182 I187 I192 I197 I202 I207 I212 I217 I222 I227 I232 I237 I242 I247 I252 I257 I262 I267 I272 I277 I282 I287 I292 I297 I302 I307 I312 I317 I322 I327 I332 I337 I342 I347 I352 I357 I362 I367 I372 I377 I382 I387 I392 I397 I402 I407 I412 I417 I422 I427 I432 I437 I442 I447 I452 I457 I462 I467 I472 I477 I482 I487 I492 I497 I502 I507" xr:uid="{00000000-0002-0000-0E00-00000E000000}">
      <formula1>"0,1,TO"</formula1>
    </dataValidation>
    <dataValidation type="list" allowBlank="1" showInputMessage="1" showErrorMessage="1" errorTitle="Entry Error" error="Entries must be 0,1, or blank if the competitor timed out." sqref="I13:I16 I18:I21 I23:I26 I28:I31 I33:I36 I38:I41 I43:I46 I48:I51 I53:I56 I58:I61 I63:I66 I68:I71 I73:I76 I78:I81 I83:I86 I88:I91 I93:I96 I98:I101 I103:I106 I108:I111 I113:I116 I118:I121 I123:I126 I128:I131 I133:I136 I138:I141 I143:I146 I148:I151 I153:I156 I158:I161 I163:I166 I168:I171 I173:I176 I178:I181 I183:I186 I188:I191 I193:I196 I198:I201 I203:I206 I208:I211 I213:I216 I218:I221 I223:I226 I228:I231 I233:I236 I238:I241 I243:I246 I248:I251 I253:I256 I258:I261 I263:I266 I268:I271 I273:I276 I278:I281 I283:I286 I288:I291 I293:I296 I298:I301 I303:I306 I308:I311 I313:I316 I318:I321 I323:I326 I328:I331 I333:I336 I338:I341 I343:I346 I348:I351 I353:I356 I358:I361 I363:I366 I368:I371 I373:I376 I378:I381 I383:I386 I388:I391 I393:I396 I398:I401 I403:I406 I408:I411 I413:I416 I418:I421 I423:I426 I428:I431 I433:I436 I438:I441 I443:I446 I448:I451 I453:I456 I458:I461 I463:I466 I468:I471 I473:I476 I478:I481 I483:I486 I488:I491 I493:I496 I498:I501 I503:I506 I508:I511" xr:uid="{00000000-0002-0000-0E00-00000F000000}">
      <formula1>"0,1"</formula1>
    </dataValidation>
  </dataValidation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516"/>
  <sheetViews>
    <sheetView tabSelected="1" zoomScaleNormal="100" workbookViewId="0">
      <pane xSplit="2" ySplit="6" topLeftCell="D125" activePane="bottomRight" state="frozen"/>
      <selection pane="topRight" activeCell="C1" sqref="C1"/>
      <selection pane="bottomLeft" activeCell="A7" sqref="A7"/>
      <selection pane="bottomRight" activeCell="AJ130" sqref="AJ130"/>
    </sheetView>
  </sheetViews>
  <sheetFormatPr baseColWidth="10" defaultColWidth="8.83203125" defaultRowHeight="15" x14ac:dyDescent="0.2"/>
  <cols>
    <col min="1" max="1" width="4.1640625" style="1" customWidth="1"/>
    <col min="2" max="2" width="26.83203125" style="1" customWidth="1"/>
    <col min="3" max="3" width="9.5" style="1" hidden="1" customWidth="1"/>
    <col min="4" max="4" width="12.1640625" style="1" customWidth="1"/>
    <col min="5" max="5" width="10.1640625" style="1" customWidth="1"/>
    <col min="6" max="6" width="7.5" style="1" customWidth="1"/>
    <col min="7" max="9" width="5.83203125" style="1" customWidth="1"/>
    <col min="10" max="10" width="4.5" style="1" customWidth="1"/>
    <col min="11" max="17" width="5.83203125" style="1" customWidth="1"/>
    <col min="18" max="18" width="7.5" style="1" customWidth="1"/>
    <col min="19" max="22" width="9.1640625" style="1" hidden="1" customWidth="1"/>
    <col min="23" max="23" width="7.6640625" style="143" customWidth="1"/>
    <col min="24" max="26" width="5.83203125" style="1" customWidth="1"/>
    <col min="27" max="27" width="10.6640625" style="143" customWidth="1"/>
    <col min="28" max="28" width="12.1640625" style="143" customWidth="1"/>
    <col min="29" max="29" width="12.5" style="143" customWidth="1"/>
    <col min="30" max="30" width="8.1640625" style="143" hidden="1" customWidth="1"/>
    <col min="31" max="31" width="6.5" style="143" hidden="1" customWidth="1"/>
    <col min="32" max="32" width="8.1640625" style="1" customWidth="1"/>
  </cols>
  <sheetData>
    <row r="1" spans="1:32" ht="22.5" customHeight="1" thickBot="1" x14ac:dyDescent="0.3">
      <c r="A1" s="927" t="s">
        <v>3</v>
      </c>
      <c r="B1" s="928"/>
      <c r="C1" s="929"/>
      <c r="D1" s="575"/>
      <c r="E1" s="575"/>
      <c r="F1" s="956">
        <f>'Names And Totals'!C2</f>
        <v>0</v>
      </c>
      <c r="G1" s="957"/>
      <c r="H1" s="957"/>
      <c r="I1" s="957"/>
      <c r="J1" s="957"/>
      <c r="K1" s="957"/>
      <c r="L1" s="957"/>
      <c r="M1" s="957"/>
      <c r="N1" s="957"/>
      <c r="O1" s="957"/>
      <c r="P1" s="957"/>
      <c r="Q1" s="958"/>
      <c r="R1" s="3" t="s">
        <v>0</v>
      </c>
      <c r="S1" s="808">
        <f>'Names And Totals'!K2</f>
        <v>0</v>
      </c>
      <c r="T1" s="809"/>
      <c r="U1" s="809"/>
      <c r="V1" s="809"/>
      <c r="W1" s="809"/>
      <c r="X1" s="809"/>
      <c r="Y1" s="809"/>
      <c r="Z1" s="810"/>
      <c r="AA1" s="935" t="s">
        <v>44</v>
      </c>
      <c r="AB1" s="936"/>
      <c r="AC1" s="936"/>
      <c r="AD1" s="823">
        <v>300</v>
      </c>
      <c r="AE1" s="823"/>
      <c r="AF1" s="824"/>
    </row>
    <row r="2" spans="1:32" ht="7.5" customHeight="1" thickBot="1" x14ac:dyDescent="0.25">
      <c r="A2" s="95"/>
      <c r="B2" s="96"/>
      <c r="C2" s="96"/>
      <c r="D2" s="96"/>
      <c r="E2" s="96"/>
      <c r="F2" s="96"/>
      <c r="G2" s="96"/>
      <c r="H2" s="96"/>
      <c r="I2" s="96"/>
      <c r="J2" s="96"/>
      <c r="K2" s="96"/>
      <c r="L2" s="96"/>
      <c r="M2" s="96"/>
      <c r="N2" s="96"/>
      <c r="O2" s="96"/>
      <c r="P2" s="96"/>
      <c r="Q2" s="96"/>
      <c r="R2" s="96"/>
      <c r="S2" s="96"/>
      <c r="T2" s="96"/>
      <c r="U2" s="96"/>
      <c r="V2" s="96"/>
      <c r="W2" s="121"/>
      <c r="X2" s="96"/>
      <c r="Y2" s="96"/>
      <c r="Z2" s="97"/>
      <c r="AA2" s="937" t="s">
        <v>140</v>
      </c>
      <c r="AB2" s="938"/>
      <c r="AC2" s="938"/>
      <c r="AD2" s="825"/>
      <c r="AE2" s="825"/>
      <c r="AF2" s="826"/>
    </row>
    <row r="3" spans="1:32" ht="18.75" customHeight="1" thickBot="1" x14ac:dyDescent="0.3">
      <c r="A3" s="953" t="s">
        <v>128</v>
      </c>
      <c r="B3" s="954"/>
      <c r="C3" s="954"/>
      <c r="D3" s="954"/>
      <c r="E3" s="954"/>
      <c r="F3" s="954"/>
      <c r="G3" s="954"/>
      <c r="H3" s="954"/>
      <c r="I3" s="954"/>
      <c r="J3" s="954"/>
      <c r="K3" s="954"/>
      <c r="L3" s="954"/>
      <c r="M3" s="954"/>
      <c r="N3" s="954"/>
      <c r="O3" s="954"/>
      <c r="P3" s="954"/>
      <c r="Q3" s="954"/>
      <c r="R3" s="954"/>
      <c r="S3" s="954"/>
      <c r="T3" s="954"/>
      <c r="U3" s="954"/>
      <c r="V3" s="954"/>
      <c r="W3" s="954"/>
      <c r="X3" s="954"/>
      <c r="Y3" s="954"/>
      <c r="Z3" s="955"/>
      <c r="AA3" s="939"/>
      <c r="AB3" s="940"/>
      <c r="AC3" s="940"/>
      <c r="AD3" s="827"/>
      <c r="AE3" s="827"/>
      <c r="AF3" s="828"/>
    </row>
    <row r="4" spans="1:32" ht="19.5" customHeight="1" x14ac:dyDescent="0.25">
      <c r="A4" s="941" t="s">
        <v>39</v>
      </c>
      <c r="B4" s="942"/>
      <c r="C4" s="930" t="s">
        <v>181</v>
      </c>
      <c r="D4" s="921" t="s">
        <v>175</v>
      </c>
      <c r="E4" s="921" t="s">
        <v>176</v>
      </c>
      <c r="F4" s="933" t="s">
        <v>41</v>
      </c>
      <c r="G4" s="821" t="s">
        <v>60</v>
      </c>
      <c r="H4" s="822"/>
      <c r="I4" s="822"/>
      <c r="J4" s="822"/>
      <c r="K4" s="822"/>
      <c r="L4" s="913" t="s">
        <v>215</v>
      </c>
      <c r="M4" s="815" t="s">
        <v>61</v>
      </c>
      <c r="N4" s="815"/>
      <c r="O4" s="815"/>
      <c r="P4" s="815"/>
      <c r="Q4" s="816"/>
      <c r="R4" s="916" t="s">
        <v>42</v>
      </c>
      <c r="S4" s="898" t="s">
        <v>96</v>
      </c>
      <c r="T4" s="898" t="s">
        <v>95</v>
      </c>
      <c r="U4" s="898" t="s">
        <v>45</v>
      </c>
      <c r="V4" s="898" t="s">
        <v>33</v>
      </c>
      <c r="W4" s="909" t="s">
        <v>43</v>
      </c>
      <c r="X4" s="945" t="s">
        <v>31</v>
      </c>
      <c r="Y4" s="946"/>
      <c r="Z4" s="947"/>
      <c r="AA4" s="911" t="s">
        <v>30</v>
      </c>
      <c r="AB4" s="905" t="s">
        <v>32</v>
      </c>
      <c r="AC4" s="905" t="s">
        <v>17</v>
      </c>
      <c r="AD4" s="829" t="s">
        <v>177</v>
      </c>
      <c r="AE4" s="829" t="s">
        <v>178</v>
      </c>
      <c r="AF4" s="835" t="s">
        <v>47</v>
      </c>
    </row>
    <row r="5" spans="1:32" ht="66" customHeight="1" x14ac:dyDescent="0.2">
      <c r="A5" s="943"/>
      <c r="B5" s="944"/>
      <c r="C5" s="931"/>
      <c r="D5" s="922"/>
      <c r="E5" s="922"/>
      <c r="F5" s="933"/>
      <c r="G5" s="813" t="s">
        <v>62</v>
      </c>
      <c r="H5" s="811" t="s">
        <v>63</v>
      </c>
      <c r="I5" s="811" t="s">
        <v>64</v>
      </c>
      <c r="J5" s="811" t="s">
        <v>65</v>
      </c>
      <c r="K5" s="951" t="s">
        <v>102</v>
      </c>
      <c r="L5" s="914"/>
      <c r="M5" s="817" t="s">
        <v>62</v>
      </c>
      <c r="N5" s="811" t="s">
        <v>67</v>
      </c>
      <c r="O5" s="811" t="s">
        <v>64</v>
      </c>
      <c r="P5" s="811" t="s">
        <v>65</v>
      </c>
      <c r="Q5" s="819" t="s">
        <v>66</v>
      </c>
      <c r="R5" s="916"/>
      <c r="S5" s="898"/>
      <c r="T5" s="898"/>
      <c r="U5" s="898"/>
      <c r="V5" s="898"/>
      <c r="W5" s="909"/>
      <c r="X5" s="948"/>
      <c r="Y5" s="949"/>
      <c r="Z5" s="950"/>
      <c r="AA5" s="911"/>
      <c r="AB5" s="906"/>
      <c r="AC5" s="906"/>
      <c r="AD5" s="830"/>
      <c r="AE5" s="830"/>
      <c r="AF5" s="835"/>
    </row>
    <row r="6" spans="1:32" ht="18.75" customHeight="1" thickBot="1" x14ac:dyDescent="0.25">
      <c r="A6" s="50" t="s">
        <v>40</v>
      </c>
      <c r="B6" s="51" t="s">
        <v>105</v>
      </c>
      <c r="C6" s="932"/>
      <c r="D6" s="923"/>
      <c r="E6" s="923"/>
      <c r="F6" s="934"/>
      <c r="G6" s="814"/>
      <c r="H6" s="812"/>
      <c r="I6" s="812"/>
      <c r="J6" s="812"/>
      <c r="K6" s="952"/>
      <c r="L6" s="915"/>
      <c r="M6" s="818"/>
      <c r="N6" s="812"/>
      <c r="O6" s="812"/>
      <c r="P6" s="812"/>
      <c r="Q6" s="820"/>
      <c r="R6" s="917"/>
      <c r="S6" s="899"/>
      <c r="T6" s="900"/>
      <c r="U6" s="900"/>
      <c r="V6" s="900"/>
      <c r="W6" s="910"/>
      <c r="X6" s="104" t="s">
        <v>13</v>
      </c>
      <c r="Y6" s="105" t="s">
        <v>14</v>
      </c>
      <c r="Z6" s="106" t="s">
        <v>15</v>
      </c>
      <c r="AA6" s="912"/>
      <c r="AB6" s="907"/>
      <c r="AC6" s="908"/>
      <c r="AD6" s="831"/>
      <c r="AE6" s="831"/>
      <c r="AF6" s="836"/>
    </row>
    <row r="7" spans="1:32" ht="15" customHeight="1" x14ac:dyDescent="0.2">
      <c r="A7" s="962"/>
      <c r="B7" s="959" t="s">
        <v>167</v>
      </c>
      <c r="C7" s="924"/>
      <c r="D7" s="924"/>
      <c r="E7" s="924"/>
      <c r="F7" s="494" t="s">
        <v>7</v>
      </c>
      <c r="G7" s="324"/>
      <c r="H7" s="325"/>
      <c r="I7" s="325"/>
      <c r="J7" s="325"/>
      <c r="K7" s="326"/>
      <c r="L7" s="327"/>
      <c r="M7" s="325"/>
      <c r="N7" s="325"/>
      <c r="O7" s="325"/>
      <c r="P7" s="325"/>
      <c r="Q7" s="328"/>
      <c r="R7" s="497"/>
      <c r="S7" s="498"/>
      <c r="T7" s="499"/>
      <c r="U7" s="499"/>
      <c r="V7" s="499"/>
      <c r="W7" s="965"/>
      <c r="X7" s="329"/>
      <c r="Y7" s="330"/>
      <c r="Z7" s="331"/>
      <c r="AA7" s="506"/>
      <c r="AB7" s="968"/>
      <c r="AC7" s="832"/>
      <c r="AD7" s="832"/>
      <c r="AE7" s="832"/>
      <c r="AF7" s="918"/>
    </row>
    <row r="8" spans="1:32" ht="15" customHeight="1" x14ac:dyDescent="0.2">
      <c r="A8" s="963"/>
      <c r="B8" s="960"/>
      <c r="C8" s="925"/>
      <c r="D8" s="925"/>
      <c r="E8" s="925"/>
      <c r="F8" s="495" t="s">
        <v>4</v>
      </c>
      <c r="G8" s="315"/>
      <c r="H8" s="316"/>
      <c r="I8" s="316"/>
      <c r="J8" s="316"/>
      <c r="K8" s="317"/>
      <c r="L8" s="318"/>
      <c r="M8" s="319"/>
      <c r="N8" s="319"/>
      <c r="O8" s="319"/>
      <c r="P8" s="319"/>
      <c r="Q8" s="320"/>
      <c r="R8" s="500"/>
      <c r="S8" s="501"/>
      <c r="T8" s="502"/>
      <c r="U8" s="502"/>
      <c r="V8" s="502"/>
      <c r="W8" s="966"/>
      <c r="X8" s="321"/>
      <c r="Y8" s="323"/>
      <c r="Z8" s="322"/>
      <c r="AA8" s="507"/>
      <c r="AB8" s="969"/>
      <c r="AC8" s="833"/>
      <c r="AD8" s="833"/>
      <c r="AE8" s="833"/>
      <c r="AF8" s="919"/>
    </row>
    <row r="9" spans="1:32" ht="15" customHeight="1" x14ac:dyDescent="0.2">
      <c r="A9" s="963"/>
      <c r="B9" s="960"/>
      <c r="C9" s="925"/>
      <c r="D9" s="925"/>
      <c r="E9" s="925"/>
      <c r="F9" s="495" t="s">
        <v>8</v>
      </c>
      <c r="G9" s="315"/>
      <c r="H9" s="316"/>
      <c r="I9" s="316"/>
      <c r="J9" s="316"/>
      <c r="K9" s="317"/>
      <c r="L9" s="318"/>
      <c r="M9" s="319"/>
      <c r="N9" s="319"/>
      <c r="O9" s="319"/>
      <c r="P9" s="319"/>
      <c r="Q9" s="320"/>
      <c r="R9" s="500"/>
      <c r="S9" s="501"/>
      <c r="T9" s="502"/>
      <c r="U9" s="502"/>
      <c r="V9" s="502"/>
      <c r="W9" s="966"/>
      <c r="X9" s="510"/>
      <c r="Y9" s="511"/>
      <c r="Z9" s="512"/>
      <c r="AA9" s="508"/>
      <c r="AB9" s="969"/>
      <c r="AC9" s="833"/>
      <c r="AD9" s="833"/>
      <c r="AE9" s="833"/>
      <c r="AF9" s="919"/>
    </row>
    <row r="10" spans="1:32" ht="15" customHeight="1" x14ac:dyDescent="0.2">
      <c r="A10" s="963"/>
      <c r="B10" s="960"/>
      <c r="C10" s="925"/>
      <c r="D10" s="925"/>
      <c r="E10" s="925"/>
      <c r="F10" s="495" t="s">
        <v>5</v>
      </c>
      <c r="G10" s="315"/>
      <c r="H10" s="316"/>
      <c r="I10" s="316"/>
      <c r="J10" s="316"/>
      <c r="K10" s="317"/>
      <c r="L10" s="318"/>
      <c r="M10" s="319"/>
      <c r="N10" s="319"/>
      <c r="O10" s="319"/>
      <c r="P10" s="319"/>
      <c r="Q10" s="320"/>
      <c r="R10" s="500"/>
      <c r="S10" s="501"/>
      <c r="T10" s="502"/>
      <c r="U10" s="502"/>
      <c r="V10" s="502"/>
      <c r="W10" s="966"/>
      <c r="X10" s="513"/>
      <c r="Y10" s="514"/>
      <c r="Z10" s="515"/>
      <c r="AA10" s="508"/>
      <c r="AB10" s="969"/>
      <c r="AC10" s="833"/>
      <c r="AD10" s="833"/>
      <c r="AE10" s="833"/>
      <c r="AF10" s="919"/>
    </row>
    <row r="11" spans="1:32" ht="15" customHeight="1" thickBot="1" x14ac:dyDescent="0.25">
      <c r="A11" s="964"/>
      <c r="B11" s="961"/>
      <c r="C11" s="926"/>
      <c r="D11" s="926"/>
      <c r="E11" s="926"/>
      <c r="F11" s="496" t="s">
        <v>6</v>
      </c>
      <c r="G11" s="332"/>
      <c r="H11" s="333"/>
      <c r="I11" s="333"/>
      <c r="J11" s="333"/>
      <c r="K11" s="334"/>
      <c r="L11" s="335"/>
      <c r="M11" s="336"/>
      <c r="N11" s="336"/>
      <c r="O11" s="336"/>
      <c r="P11" s="336"/>
      <c r="Q11" s="337"/>
      <c r="R11" s="503"/>
      <c r="S11" s="504"/>
      <c r="T11" s="505"/>
      <c r="U11" s="505"/>
      <c r="V11" s="505"/>
      <c r="W11" s="967"/>
      <c r="X11" s="516"/>
      <c r="Y11" s="517"/>
      <c r="Z11" s="518"/>
      <c r="AA11" s="509"/>
      <c r="AB11" s="970"/>
      <c r="AC11" s="834"/>
      <c r="AD11" s="834"/>
      <c r="AE11" s="834"/>
      <c r="AF11" s="920"/>
    </row>
    <row r="12" spans="1:32" x14ac:dyDescent="0.2">
      <c r="A12" s="870">
        <f>IF('Names And Totals'!A9="","",'Names And Totals'!A9)</f>
        <v>26</v>
      </c>
      <c r="B12" s="864" t="str">
        <f>IF('Names And Totals'!B9="","",'Names And Totals'!B9)</f>
        <v>Carlos Banuelos</v>
      </c>
      <c r="C12" s="858">
        <f>IF(AC12="","",IF(AC12="DQ","DQ",RANK(AC12,$AC$12:$AC$507,0)+SUMPRODUCT(--(AC12=$AC$12:$AC$507),--(AB12&gt;$AB$12:$AB$507))))</f>
        <v>9</v>
      </c>
      <c r="D12" s="880">
        <f>IF(AD12="","",IF(AC12="DQ","DQ",RANK(AD12,$AD$12:$AD$507,0)+SUMPRODUCT(--(AD12=$AD$12:$AD$507),--(AB12&gt;$AB$12:$AB$507))))</f>
        <v>8</v>
      </c>
      <c r="E12" s="883" t="str">
        <f>IF(AE12="","",IF(AC12="DQ","DQ",RANK(AE12,$AE$12:$AE$507,0)+SUMPRODUCT(--(AE12=$AE$12:$AE$507),--(AB12&gt;$AB$12:$AB$507))))</f>
        <v/>
      </c>
      <c r="F12" s="66" t="s">
        <v>7</v>
      </c>
      <c r="G12" s="232">
        <v>1</v>
      </c>
      <c r="H12" s="224">
        <v>1</v>
      </c>
      <c r="I12" s="224">
        <v>1</v>
      </c>
      <c r="J12" s="224">
        <v>1</v>
      </c>
      <c r="K12" s="237">
        <v>1</v>
      </c>
      <c r="L12" s="303">
        <v>0</v>
      </c>
      <c r="M12" s="224">
        <v>2</v>
      </c>
      <c r="N12" s="224">
        <v>2</v>
      </c>
      <c r="O12" s="224">
        <v>2</v>
      </c>
      <c r="P12" s="224">
        <v>3</v>
      </c>
      <c r="Q12" s="225">
        <v>0</v>
      </c>
      <c r="R12" s="117">
        <f>IF(B12="","",IF(G12="","",(SUM(G12:K12)+SUM(M12:Q12)-L12)))</f>
        <v>14</v>
      </c>
      <c r="S12" s="92">
        <f>IF(R12="","",AVERAGE(R12:R15))</f>
        <v>19.666666666666668</v>
      </c>
      <c r="T12" s="92">
        <f>IF(R12="","",ABS(R12-S12))</f>
        <v>5.6666666666666679</v>
      </c>
      <c r="U12" s="92" t="e">
        <f>IF(R12="","",RANK(T12,T12:T16,0))</f>
        <v>#VALUE!</v>
      </c>
      <c r="V12" s="92" t="e">
        <f>IF(R12="","",IF(U12=1,"",R12))</f>
        <v>#VALUE!</v>
      </c>
      <c r="W12" s="855">
        <f>IF(R12="","",IF(AVERAGE(R12:R16)&lt;0,0,IF(R13="",R12,IF(R14="",AVERAGE(R12:R13),IF(R15="",AVERAGE(R12:R14),IF(R16="",AVERAGE(V12:V15),TRIMMEAN(R12:R16,0.4)))))))</f>
        <v>19.666666666666668</v>
      </c>
      <c r="X12" s="232" t="s">
        <v>268</v>
      </c>
      <c r="Y12" s="233"/>
      <c r="Z12" s="234"/>
      <c r="AA12" s="141" t="str">
        <f>IF(X12="","",IF(X12="TO","TO",X12*60+Y12+Z12/100))</f>
        <v>TO</v>
      </c>
      <c r="AB12" s="845" t="str">
        <f>IF(B12="","",IF(AA13="",AA12,AVERAGE(AA12:AA13)))</f>
        <v>TO</v>
      </c>
      <c r="AC12" s="845">
        <f>IF(AF12="DQ","DQ",IF(W12="","",W12))</f>
        <v>19.666666666666668</v>
      </c>
      <c r="AD12" s="802">
        <f>IF(B12="","",IF(AF12="DQ","DQ",IF('Names And Totals'!E9="Female","",AC12)))</f>
        <v>19.666666666666668</v>
      </c>
      <c r="AE12" s="802" t="str">
        <f>IF(B12="","",IF(AF12="DQ","DQ",IF('Names And Totals'!E9="Male","",AC12)))</f>
        <v/>
      </c>
      <c r="AF12" s="837"/>
    </row>
    <row r="13" spans="1:32" x14ac:dyDescent="0.2">
      <c r="A13" s="871"/>
      <c r="B13" s="865"/>
      <c r="C13" s="859"/>
      <c r="D13" s="881"/>
      <c r="E13" s="884"/>
      <c r="F13" s="32" t="s">
        <v>4</v>
      </c>
      <c r="G13" s="72">
        <f>IF(M13&lt;&gt;"",G12,"")</f>
        <v>1</v>
      </c>
      <c r="H13" s="7">
        <f>IF(N13&lt;&gt;"",H12,"")</f>
        <v>1</v>
      </c>
      <c r="I13" s="7">
        <f>IF(O13&lt;&gt;"",I12,"")</f>
        <v>1</v>
      </c>
      <c r="J13" s="7">
        <f>IF(P13&lt;&gt;"",J12,"")</f>
        <v>1</v>
      </c>
      <c r="K13" s="70">
        <f>IF(Q13&lt;&gt;"",K12,"")</f>
        <v>1</v>
      </c>
      <c r="L13" s="99">
        <f>IF(G12&lt;&gt;"",L12,"")</f>
        <v>0</v>
      </c>
      <c r="M13" s="214">
        <v>5</v>
      </c>
      <c r="N13" s="214">
        <v>6</v>
      </c>
      <c r="O13" s="214">
        <v>7</v>
      </c>
      <c r="P13" s="214">
        <v>4</v>
      </c>
      <c r="Q13" s="215">
        <v>0</v>
      </c>
      <c r="R13" s="7">
        <f>IF(B12="","",IF(G13="","",(SUM(G13:K13)+SUM(M13:Q13)-L13)))</f>
        <v>27</v>
      </c>
      <c r="S13" s="88"/>
      <c r="T13" s="88">
        <f>IF(R12="","",ABS(R13-S12))</f>
        <v>7.3333333333333321</v>
      </c>
      <c r="U13" s="88" t="e">
        <f>IF(R12="","",RANK(T13,T12:T16,0))</f>
        <v>#VALUE!</v>
      </c>
      <c r="V13" s="88" t="e">
        <f>IF(R12="","",IF(U13=1,"",R13))</f>
        <v>#VALUE!</v>
      </c>
      <c r="W13" s="856"/>
      <c r="X13" s="208"/>
      <c r="Y13" s="209"/>
      <c r="Z13" s="227"/>
      <c r="AA13" s="122" t="str">
        <f>IF(X13="","",IF(X13="","",X13*60+Y13+Z13/100))</f>
        <v/>
      </c>
      <c r="AB13" s="843"/>
      <c r="AC13" s="843"/>
      <c r="AD13" s="803"/>
      <c r="AE13" s="803"/>
      <c r="AF13" s="838"/>
    </row>
    <row r="14" spans="1:32" x14ac:dyDescent="0.2">
      <c r="A14" s="871"/>
      <c r="B14" s="865"/>
      <c r="C14" s="859"/>
      <c r="D14" s="881"/>
      <c r="E14" s="884"/>
      <c r="F14" s="32" t="s">
        <v>8</v>
      </c>
      <c r="G14" s="72">
        <f>IF(M14&lt;&gt;"",G12,"")</f>
        <v>1</v>
      </c>
      <c r="H14" s="7">
        <f>IF(N14&lt;&gt;"",H12,"")</f>
        <v>1</v>
      </c>
      <c r="I14" s="7">
        <f>IF(O14&lt;&gt;"",I12,"")</f>
        <v>1</v>
      </c>
      <c r="J14" s="7">
        <f>IF(P14&lt;&gt;"",J12,"")</f>
        <v>1</v>
      </c>
      <c r="K14" s="70">
        <f>IF(Q14&lt;&gt;"",K12,"")</f>
        <v>1</v>
      </c>
      <c r="L14" s="99">
        <f>IF(G12&lt;&gt;"",L12,"")</f>
        <v>0</v>
      </c>
      <c r="M14" s="214">
        <v>2</v>
      </c>
      <c r="N14" s="214">
        <v>5</v>
      </c>
      <c r="O14" s="214">
        <v>3</v>
      </c>
      <c r="P14" s="214">
        <v>3</v>
      </c>
      <c r="Q14" s="215">
        <v>0</v>
      </c>
      <c r="R14" s="7">
        <f>IF(B12="","",IF(G14="","",(SUM(G14:K14)+SUM(M14:Q14)-L14)))</f>
        <v>18</v>
      </c>
      <c r="S14" s="88"/>
      <c r="T14" s="88">
        <f>IF(R12="","",ABS(R14-S12))</f>
        <v>1.6666666666666679</v>
      </c>
      <c r="U14" s="88" t="e">
        <f>IF(R12="","",RANK(T14,T12:T16,0))</f>
        <v>#VALUE!</v>
      </c>
      <c r="V14" s="88" t="e">
        <f>IF(R12="","",IF(U14=1,"",R14))</f>
        <v>#VALUE!</v>
      </c>
      <c r="W14" s="856"/>
      <c r="X14" s="123"/>
      <c r="Y14" s="124"/>
      <c r="Z14" s="125"/>
      <c r="AA14" s="126"/>
      <c r="AB14" s="843"/>
      <c r="AC14" s="843"/>
      <c r="AD14" s="803"/>
      <c r="AE14" s="803"/>
      <c r="AF14" s="838"/>
    </row>
    <row r="15" spans="1:32" x14ac:dyDescent="0.2">
      <c r="A15" s="871"/>
      <c r="B15" s="865"/>
      <c r="C15" s="859"/>
      <c r="D15" s="881"/>
      <c r="E15" s="884"/>
      <c r="F15" s="32" t="s">
        <v>5</v>
      </c>
      <c r="G15" s="72" t="str">
        <f>IF(M15&lt;&gt;"",G12,"")</f>
        <v/>
      </c>
      <c r="H15" s="7" t="str">
        <f>IF(N15&lt;&gt;"",H12,"")</f>
        <v/>
      </c>
      <c r="I15" s="7" t="str">
        <f>IF(O15&lt;&gt;"",I12,"")</f>
        <v/>
      </c>
      <c r="J15" s="7" t="str">
        <f>IF(P15&lt;&gt;"",J12,"")</f>
        <v/>
      </c>
      <c r="K15" s="70" t="str">
        <f>IF(Q15&lt;&gt;"",K12,"")</f>
        <v/>
      </c>
      <c r="L15" s="99">
        <f>IF(G12&lt;&gt;"",L12,"")</f>
        <v>0</v>
      </c>
      <c r="M15" s="214"/>
      <c r="N15" s="214"/>
      <c r="O15" s="214"/>
      <c r="P15" s="214"/>
      <c r="Q15" s="215"/>
      <c r="R15" s="7" t="str">
        <f>IF(B12="","",IF(G15="","",(SUM(G15:K15)+SUM(M15:Q15)-L15)))</f>
        <v/>
      </c>
      <c r="S15" s="88"/>
      <c r="T15" s="88" t="e">
        <f>IF(R12="","",ABS(R15-S12))</f>
        <v>#VALUE!</v>
      </c>
      <c r="U15" s="88" t="e">
        <f>IF(R12="","",RANK(T15,T12:T16,0))</f>
        <v>#VALUE!</v>
      </c>
      <c r="V15" s="88" t="e">
        <f>IF(R12="","",IF(U15=1,"",R15))</f>
        <v>#VALUE!</v>
      </c>
      <c r="W15" s="856"/>
      <c r="X15" s="123"/>
      <c r="Y15" s="124"/>
      <c r="Z15" s="125"/>
      <c r="AA15" s="126"/>
      <c r="AB15" s="843"/>
      <c r="AC15" s="843"/>
      <c r="AD15" s="803"/>
      <c r="AE15" s="803"/>
      <c r="AF15" s="838"/>
    </row>
    <row r="16" spans="1:32" ht="16" thickBot="1" x14ac:dyDescent="0.25">
      <c r="A16" s="872"/>
      <c r="B16" s="866"/>
      <c r="C16" s="860"/>
      <c r="D16" s="882"/>
      <c r="E16" s="885"/>
      <c r="F16" s="65" t="s">
        <v>6</v>
      </c>
      <c r="G16" s="73" t="str">
        <f>IF(M16&lt;&gt;"",G12,"")</f>
        <v/>
      </c>
      <c r="H16" s="94" t="str">
        <f>IF(N16&lt;&gt;"",H12,"")</f>
        <v/>
      </c>
      <c r="I16" s="94" t="str">
        <f>IF(O16&lt;&gt;"",I12,"")</f>
        <v/>
      </c>
      <c r="J16" s="94" t="str">
        <f>IF(P16&lt;&gt;"",J12,"")</f>
        <v/>
      </c>
      <c r="K16" s="71" t="str">
        <f>IF(Q16&lt;&gt;"",K12,"")</f>
        <v/>
      </c>
      <c r="L16" s="270">
        <f>IF(G12&lt;&gt;"",L12,"")</f>
        <v>0</v>
      </c>
      <c r="M16" s="216"/>
      <c r="N16" s="216"/>
      <c r="O16" s="216"/>
      <c r="P16" s="216"/>
      <c r="Q16" s="217"/>
      <c r="R16" s="94" t="str">
        <f>IF(B12="","",IF(G16="","",(SUM(G16:K16)+SUM(M16:Q16)-L16)))</f>
        <v/>
      </c>
      <c r="S16" s="93"/>
      <c r="T16" s="93"/>
      <c r="U16" s="93"/>
      <c r="V16" s="93"/>
      <c r="W16" s="857"/>
      <c r="X16" s="127"/>
      <c r="Y16" s="128"/>
      <c r="Z16" s="129"/>
      <c r="AA16" s="130"/>
      <c r="AB16" s="844"/>
      <c r="AC16" s="844"/>
      <c r="AD16" s="804"/>
      <c r="AE16" s="804"/>
      <c r="AF16" s="839"/>
    </row>
    <row r="17" spans="1:32" x14ac:dyDescent="0.2">
      <c r="A17" s="892">
        <f>IF('Names And Totals'!A10="","",'Names And Totals'!A10)</f>
        <v>7</v>
      </c>
      <c r="B17" s="889" t="str">
        <f>IF('Names And Totals'!B10="","",'Names And Totals'!B10)</f>
        <v>Katie Becker</v>
      </c>
      <c r="C17" s="861">
        <f>IF(AC17="","",IF(AC17="DQ","DQ",RANK(AC17,$AC$12:$AC$507,0)+SUMPRODUCT(--(AC17=$AC$12:$AC$507),--(AB17&gt;$AB$12:$AB$507))))</f>
        <v>16</v>
      </c>
      <c r="D17" s="886" t="str">
        <f>IF(AD17="","",IF(AC17="DQ","DQ",RANK(AD17,$AD$12:$AD$507,0)+SUMPRODUCT(--(AD17=$AD$12:$AD$507),--(AB17&gt;$AB$12:$AB$507))))</f>
        <v/>
      </c>
      <c r="E17" s="861">
        <f>IF(AE17="","",IF(AC17="DQ","DQ",RANK(AE17,$AE$12:$AE$507,0)+SUMPRODUCT(--(AE17=$AE$12:$AE$507),--(AB17&gt;$AB$12:$AB$507))))</f>
        <v>2</v>
      </c>
      <c r="F17" s="33" t="s">
        <v>7</v>
      </c>
      <c r="G17" s="228">
        <v>1</v>
      </c>
      <c r="H17" s="218">
        <v>1</v>
      </c>
      <c r="I17" s="218">
        <v>0</v>
      </c>
      <c r="J17" s="218">
        <v>0</v>
      </c>
      <c r="K17" s="296">
        <v>0</v>
      </c>
      <c r="L17" s="295">
        <v>0</v>
      </c>
      <c r="M17" s="218">
        <v>1</v>
      </c>
      <c r="N17" s="218">
        <v>1</v>
      </c>
      <c r="O17" s="218">
        <v>0</v>
      </c>
      <c r="P17" s="218">
        <v>0</v>
      </c>
      <c r="Q17" s="219">
        <v>0</v>
      </c>
      <c r="R17" s="114">
        <f>IF(B17="","",IF(G17="","",(SUM(G17:K17)+SUM(M17:Q17)-L17)))</f>
        <v>4</v>
      </c>
      <c r="S17" s="90">
        <f>IF(R17="","",AVERAGE(R17:R20))</f>
        <v>8</v>
      </c>
      <c r="T17" s="90">
        <f>IF(R17="","",ABS(R17-S17))</f>
        <v>4</v>
      </c>
      <c r="U17" s="90" t="e">
        <f>IF(R17="","",RANK(T17,T17:T21,0))</f>
        <v>#VALUE!</v>
      </c>
      <c r="V17" s="90" t="e">
        <f>IF(R17="","",IF(U17=1,"",R17))</f>
        <v>#VALUE!</v>
      </c>
      <c r="W17" s="895">
        <f>IF(R17="","",IF(AVERAGE(R17:R21)&lt;0,0,IF(R18="",R17,IF(R19="",AVERAGE(R17:R18),IF(R20="",AVERAGE(R17:R19),IF(R21="",AVERAGE(V17:V20),TRIMMEAN(R17:R21,0.4)))))))</f>
        <v>8</v>
      </c>
      <c r="X17" s="228" t="s">
        <v>268</v>
      </c>
      <c r="Y17" s="229"/>
      <c r="Z17" s="230"/>
      <c r="AA17" s="131" t="str">
        <f>IF(X17="","",IF(X17="TO","TO",X17*60+Y17+Z17/100))</f>
        <v>TO</v>
      </c>
      <c r="AB17" s="805" t="str">
        <f>IF(B17="","",IF(AA18="",AA17,AVERAGE(AA17:AA18)))</f>
        <v>TO</v>
      </c>
      <c r="AC17" s="805">
        <f>IF(AF17="DQ","DQ",IF(W17="","",W17))</f>
        <v>8</v>
      </c>
      <c r="AD17" s="805" t="str">
        <f>IF(B17="","",IF(AF17="DQ","DQ",IF('Names And Totals'!E10="Female","",AC17)))</f>
        <v/>
      </c>
      <c r="AE17" s="805">
        <f>IF(B17="","",IF(AF17="DQ","DQ",IF('Names And Totals'!E10="Male","",AC17)))</f>
        <v>8</v>
      </c>
      <c r="AF17" s="846"/>
    </row>
    <row r="18" spans="1:32" x14ac:dyDescent="0.2">
      <c r="A18" s="893"/>
      <c r="B18" s="890"/>
      <c r="C18" s="862"/>
      <c r="D18" s="887"/>
      <c r="E18" s="862"/>
      <c r="F18" s="34" t="s">
        <v>4</v>
      </c>
      <c r="G18" s="77">
        <f>IF(M18&lt;&gt;"",G17,"")</f>
        <v>1</v>
      </c>
      <c r="H18" s="11">
        <f>IF(N18&lt;&gt;"",H17,"")</f>
        <v>1</v>
      </c>
      <c r="I18" s="11">
        <f>IF(O18&lt;&gt;"",I17,"")</f>
        <v>0</v>
      </c>
      <c r="J18" s="11">
        <f>IF(P18&lt;&gt;"",J17,"")</f>
        <v>0</v>
      </c>
      <c r="K18" s="75">
        <f>IF(Q18&lt;&gt;"",K17,"")</f>
        <v>0</v>
      </c>
      <c r="L18" s="98">
        <f>IF(G17&lt;&gt;"",L17,"")</f>
        <v>0</v>
      </c>
      <c r="M18" s="220">
        <v>5</v>
      </c>
      <c r="N18" s="220">
        <v>5</v>
      </c>
      <c r="O18" s="220">
        <v>0</v>
      </c>
      <c r="P18" s="220">
        <v>0</v>
      </c>
      <c r="Q18" s="221">
        <v>0</v>
      </c>
      <c r="R18" s="11">
        <f>IF(B17="","",IF(G18="","",(SUM(G18:K18)+SUM(M18:Q18)-L18)))</f>
        <v>12</v>
      </c>
      <c r="S18" s="89"/>
      <c r="T18" s="89">
        <f>IF(R17="","",ABS(R18-S17))</f>
        <v>4</v>
      </c>
      <c r="U18" s="89" t="e">
        <f>IF(R17="","",RANK(T18,T17:T21,0))</f>
        <v>#VALUE!</v>
      </c>
      <c r="V18" s="89" t="e">
        <f>IF(R17="","",IF(U18=1,"",R18))</f>
        <v>#VALUE!</v>
      </c>
      <c r="W18" s="896"/>
      <c r="X18" s="210"/>
      <c r="Y18" s="211"/>
      <c r="Z18" s="231"/>
      <c r="AA18" s="132" t="str">
        <f>IF(X18="","",IF(X18="","",X18*60+Y18+Z18/100))</f>
        <v/>
      </c>
      <c r="AB18" s="806"/>
      <c r="AC18" s="806"/>
      <c r="AD18" s="806"/>
      <c r="AE18" s="806"/>
      <c r="AF18" s="847"/>
    </row>
    <row r="19" spans="1:32" x14ac:dyDescent="0.2">
      <c r="A19" s="893"/>
      <c r="B19" s="890"/>
      <c r="C19" s="862"/>
      <c r="D19" s="887"/>
      <c r="E19" s="862"/>
      <c r="F19" s="34" t="s">
        <v>8</v>
      </c>
      <c r="G19" s="77">
        <f>IF(M19&lt;&gt;"",G17,"")</f>
        <v>1</v>
      </c>
      <c r="H19" s="11">
        <f>IF(N19&lt;&gt;"",H17,"")</f>
        <v>1</v>
      </c>
      <c r="I19" s="11">
        <f>IF(O19&lt;&gt;"",I17,"")</f>
        <v>0</v>
      </c>
      <c r="J19" s="11">
        <f>IF(P19&lt;&gt;"",J17,"")</f>
        <v>0</v>
      </c>
      <c r="K19" s="75">
        <f>IF(Q19&lt;&gt;"",K17,"")</f>
        <v>0</v>
      </c>
      <c r="L19" s="98">
        <f>IF(G17&lt;&gt;"",L17,"")</f>
        <v>0</v>
      </c>
      <c r="M19" s="220">
        <v>3</v>
      </c>
      <c r="N19" s="220">
        <v>3</v>
      </c>
      <c r="O19" s="220">
        <v>0</v>
      </c>
      <c r="P19" s="220">
        <v>0</v>
      </c>
      <c r="Q19" s="221">
        <v>0</v>
      </c>
      <c r="R19" s="11">
        <f>IF(B17="","",IF(G19="","",(SUM(G19:K19)+SUM(M19:Q19)-L19)))</f>
        <v>8</v>
      </c>
      <c r="S19" s="89"/>
      <c r="T19" s="89">
        <f>IF(R17="","",ABS(R19-S17))</f>
        <v>0</v>
      </c>
      <c r="U19" s="89" t="e">
        <f>IF(R17="","",RANK(T19,T17:T21,0))</f>
        <v>#VALUE!</v>
      </c>
      <c r="V19" s="89" t="e">
        <f>IF(R17="","",IF(U19=1,"",R19))</f>
        <v>#VALUE!</v>
      </c>
      <c r="W19" s="896"/>
      <c r="X19" s="133"/>
      <c r="Y19" s="134"/>
      <c r="Z19" s="135"/>
      <c r="AA19" s="136"/>
      <c r="AB19" s="806"/>
      <c r="AC19" s="806"/>
      <c r="AD19" s="806"/>
      <c r="AE19" s="806"/>
      <c r="AF19" s="847"/>
    </row>
    <row r="20" spans="1:32" x14ac:dyDescent="0.2">
      <c r="A20" s="893"/>
      <c r="B20" s="890"/>
      <c r="C20" s="862"/>
      <c r="D20" s="887"/>
      <c r="E20" s="862"/>
      <c r="F20" s="34" t="s">
        <v>5</v>
      </c>
      <c r="G20" s="77" t="str">
        <f>IF(M20&lt;&gt;"",G17,"")</f>
        <v/>
      </c>
      <c r="H20" s="11" t="str">
        <f>IF(N20&lt;&gt;"",H17,"")</f>
        <v/>
      </c>
      <c r="I20" s="11" t="str">
        <f>IF(O20&lt;&gt;"",I17,"")</f>
        <v/>
      </c>
      <c r="J20" s="11" t="str">
        <f>IF(P20&lt;&gt;"",J17,"")</f>
        <v/>
      </c>
      <c r="K20" s="75" t="str">
        <f>IF(Q20&lt;&gt;"",K17,"")</f>
        <v/>
      </c>
      <c r="L20" s="98">
        <f>IF(G17&lt;&gt;"",L17,"")</f>
        <v>0</v>
      </c>
      <c r="M20" s="220"/>
      <c r="N20" s="220"/>
      <c r="O20" s="220"/>
      <c r="P20" s="220"/>
      <c r="Q20" s="221"/>
      <c r="R20" s="11" t="str">
        <f>IF(B17="","",IF(G20="","",(SUM(G20:K20)+SUM(M20:Q20)-L20)))</f>
        <v/>
      </c>
      <c r="S20" s="89"/>
      <c r="T20" s="89" t="e">
        <f>IF(R17="","",ABS(R20-S17))</f>
        <v>#VALUE!</v>
      </c>
      <c r="U20" s="89" t="e">
        <f>IF(R17="","",RANK(T20,T17:T21,0))</f>
        <v>#VALUE!</v>
      </c>
      <c r="V20" s="89" t="e">
        <f>IF(R17="","",IF(U20=1,"",R20))</f>
        <v>#VALUE!</v>
      </c>
      <c r="W20" s="896"/>
      <c r="X20" s="133"/>
      <c r="Y20" s="134"/>
      <c r="Z20" s="135"/>
      <c r="AA20" s="136"/>
      <c r="AB20" s="806"/>
      <c r="AC20" s="806"/>
      <c r="AD20" s="806"/>
      <c r="AE20" s="806"/>
      <c r="AF20" s="847"/>
    </row>
    <row r="21" spans="1:32" ht="16" thickBot="1" x14ac:dyDescent="0.25">
      <c r="A21" s="894"/>
      <c r="B21" s="891"/>
      <c r="C21" s="863"/>
      <c r="D21" s="888"/>
      <c r="E21" s="863"/>
      <c r="F21" s="35" t="s">
        <v>6</v>
      </c>
      <c r="G21" s="78" t="str">
        <f>IF(M21&lt;&gt;"",G17,"")</f>
        <v/>
      </c>
      <c r="H21" s="116" t="str">
        <f>IF(N21&lt;&gt;"",H17,"")</f>
        <v/>
      </c>
      <c r="I21" s="116" t="str">
        <f>IF(O21&lt;&gt;"",I17,"")</f>
        <v/>
      </c>
      <c r="J21" s="116" t="str">
        <f>IF(P21&lt;&gt;"",J17,"")</f>
        <v/>
      </c>
      <c r="K21" s="76" t="str">
        <f>IF(Q21&lt;&gt;"",K17,"")</f>
        <v/>
      </c>
      <c r="L21" s="265">
        <f>IF(G17&lt;&gt;"",L17,"")</f>
        <v>0</v>
      </c>
      <c r="M21" s="222"/>
      <c r="N21" s="222"/>
      <c r="O21" s="222"/>
      <c r="P21" s="222"/>
      <c r="Q21" s="223"/>
      <c r="R21" s="116" t="str">
        <f>IF(B17="","",IF(G21="","",(SUM(G21:K21)+SUM(M21:Q21)-L21)))</f>
        <v/>
      </c>
      <c r="S21" s="91"/>
      <c r="T21" s="91"/>
      <c r="U21" s="91"/>
      <c r="V21" s="91"/>
      <c r="W21" s="897"/>
      <c r="X21" s="137"/>
      <c r="Y21" s="138"/>
      <c r="Z21" s="139"/>
      <c r="AA21" s="140"/>
      <c r="AB21" s="807"/>
      <c r="AC21" s="807"/>
      <c r="AD21" s="807"/>
      <c r="AE21" s="807"/>
      <c r="AF21" s="848"/>
    </row>
    <row r="22" spans="1:32" x14ac:dyDescent="0.2">
      <c r="A22" s="870">
        <f>IF('Names And Totals'!A11="","",'Names And Totals'!A11)</f>
        <v>23</v>
      </c>
      <c r="B22" s="864" t="str">
        <f>IF('Names And Totals'!B11="","",'Names And Totals'!B11)</f>
        <v>Kelly Marie Bougher</v>
      </c>
      <c r="C22" s="858">
        <f>IF(AC22="","",IF(AC22="DQ","DQ",RANK(AC22,$AC$12:$AC$507,0)+SUMPRODUCT(--(AC22=$AC$12:$AC$507),--(AB22&gt;$AB$12:$AB$507))))</f>
        <v>20</v>
      </c>
      <c r="D22" s="880" t="str">
        <f>IF(AD22="","",IF(AC22="DQ","DQ",RANK(AD22,$AD$12:$AD$507,0)+SUMPRODUCT(--(AD22=$AD$12:$AD$507),--(AB22&gt;$AB$12:$AB$507))))</f>
        <v/>
      </c>
      <c r="E22" s="883">
        <f>IF(AE22="","",IF(AC22="DQ","DQ",RANK(AE22,$AE$12:$AE$507,0)+SUMPRODUCT(--(AE22=$AE$12:$AE$507),--(AB22&gt;$AB$12:$AB$507))))</f>
        <v>5</v>
      </c>
      <c r="F22" s="66" t="s">
        <v>7</v>
      </c>
      <c r="G22" s="232">
        <v>1</v>
      </c>
      <c r="H22" s="224">
        <v>0</v>
      </c>
      <c r="I22" s="224">
        <v>0</v>
      </c>
      <c r="J22" s="224">
        <v>0</v>
      </c>
      <c r="K22" s="237">
        <v>0</v>
      </c>
      <c r="L22" s="303">
        <v>0</v>
      </c>
      <c r="M22" s="224">
        <v>3</v>
      </c>
      <c r="N22" s="224">
        <v>4</v>
      </c>
      <c r="O22" s="224">
        <v>0</v>
      </c>
      <c r="P22" s="224">
        <v>0</v>
      </c>
      <c r="Q22" s="225">
        <v>0</v>
      </c>
      <c r="R22" s="117">
        <f>IF(B22="","",IF(G22="","",(SUM(G22:K22)+SUM(M22:Q22)-L22)))</f>
        <v>8</v>
      </c>
      <c r="S22" s="92">
        <f>IF(R22="","",AVERAGE(R22:R25))</f>
        <v>5.666666666666667</v>
      </c>
      <c r="T22" s="92">
        <f>IF(R22="","",ABS(R22-S22))</f>
        <v>2.333333333333333</v>
      </c>
      <c r="U22" s="92" t="e">
        <f>IF(R22="","",RANK(T22,T22:T26,0))</f>
        <v>#VALUE!</v>
      </c>
      <c r="V22" s="92" t="e">
        <f>IF(R22="","",IF(U22=1,"",R22))</f>
        <v>#VALUE!</v>
      </c>
      <c r="W22" s="855">
        <f>IF(R22="","",IF(AVERAGE(R22:R26)&lt;0,0,IF(R23="",R22,IF(R24="",AVERAGE(R22:R23),IF(R25="",AVERAGE(R22:R24),IF(R26="",AVERAGE(V22:V25),TRIMMEAN(R22:R26,0.4)))))))</f>
        <v>5.666666666666667</v>
      </c>
      <c r="X22" s="232" t="s">
        <v>268</v>
      </c>
      <c r="Y22" s="233"/>
      <c r="Z22" s="234"/>
      <c r="AA22" s="141" t="str">
        <f>IF(X22="","",IF(X22="TO","TO",X22*60+Y22+Z22/100))</f>
        <v>TO</v>
      </c>
      <c r="AB22" s="845" t="str">
        <f>IF(B22="","",IF(AA23="",AA22,AVERAGE(AA22:AA23)))</f>
        <v>TO</v>
      </c>
      <c r="AC22" s="843">
        <f>IF(AF22="DQ","DQ",IF(W22="","",W22))</f>
        <v>5.666666666666667</v>
      </c>
      <c r="AD22" s="802" t="str">
        <f>IF(B22="","",IF(AF22="DQ","DQ",IF('Names And Totals'!E11="Female","",AC22)))</f>
        <v/>
      </c>
      <c r="AE22" s="802">
        <f>IF(B22="","",IF(AF22="DQ","DQ",IF('Names And Totals'!E11="Male","",AC22)))</f>
        <v>5.666666666666667</v>
      </c>
      <c r="AF22" s="837"/>
    </row>
    <row r="23" spans="1:32" x14ac:dyDescent="0.2">
      <c r="A23" s="871"/>
      <c r="B23" s="865"/>
      <c r="C23" s="859"/>
      <c r="D23" s="881"/>
      <c r="E23" s="884"/>
      <c r="F23" s="32" t="s">
        <v>4</v>
      </c>
      <c r="G23" s="72">
        <f>IF(M23&lt;&gt;"",G22,"")</f>
        <v>1</v>
      </c>
      <c r="H23" s="7">
        <f>IF(N23&lt;&gt;"",H22,"")</f>
        <v>0</v>
      </c>
      <c r="I23" s="7">
        <f>IF(O23&lt;&gt;"",I22,"")</f>
        <v>0</v>
      </c>
      <c r="J23" s="7">
        <f>IF(P23&lt;&gt;"",J22,"")</f>
        <v>0</v>
      </c>
      <c r="K23" s="70">
        <f>IF(Q23&lt;&gt;"",K22,"")</f>
        <v>0</v>
      </c>
      <c r="L23" s="99">
        <f>IF(G22&lt;&gt;"",L22,"")</f>
        <v>0</v>
      </c>
      <c r="M23" s="214">
        <v>3</v>
      </c>
      <c r="N23" s="214">
        <v>0</v>
      </c>
      <c r="O23" s="214">
        <v>0</v>
      </c>
      <c r="P23" s="214">
        <v>0</v>
      </c>
      <c r="Q23" s="215">
        <v>0</v>
      </c>
      <c r="R23" s="7">
        <f>IF(B22="","",IF(G23="","",(SUM(G23:K23)+SUM(M23:Q23)-L23)))</f>
        <v>4</v>
      </c>
      <c r="S23" s="88"/>
      <c r="T23" s="88">
        <f>IF(R22="","",ABS(R23-S22))</f>
        <v>1.666666666666667</v>
      </c>
      <c r="U23" s="88" t="e">
        <f>IF(R22="","",RANK(T23,T22:T26,0))</f>
        <v>#VALUE!</v>
      </c>
      <c r="V23" s="88" t="e">
        <f>IF(R22="","",IF(U23=1,"",R23))</f>
        <v>#VALUE!</v>
      </c>
      <c r="W23" s="856"/>
      <c r="X23" s="208"/>
      <c r="Y23" s="209"/>
      <c r="Z23" s="227"/>
      <c r="AA23" s="122" t="str">
        <f>IF(X23="","",IF(X23="","",X23*60+Y23+Z23/100))</f>
        <v/>
      </c>
      <c r="AB23" s="843"/>
      <c r="AC23" s="843"/>
      <c r="AD23" s="803"/>
      <c r="AE23" s="803"/>
      <c r="AF23" s="838"/>
    </row>
    <row r="24" spans="1:32" x14ac:dyDescent="0.2">
      <c r="A24" s="871"/>
      <c r="B24" s="865"/>
      <c r="C24" s="859"/>
      <c r="D24" s="881"/>
      <c r="E24" s="884"/>
      <c r="F24" s="32" t="s">
        <v>8</v>
      </c>
      <c r="G24" s="72">
        <f>IF(M24&lt;&gt;"",G22,"")</f>
        <v>1</v>
      </c>
      <c r="H24" s="7">
        <f>IF(N24&lt;&gt;"",H22,"")</f>
        <v>0</v>
      </c>
      <c r="I24" s="7">
        <f>IF(O24&lt;&gt;"",I22,"")</f>
        <v>0</v>
      </c>
      <c r="J24" s="7">
        <f>IF(P24&lt;&gt;"",J22,"")</f>
        <v>0</v>
      </c>
      <c r="K24" s="70">
        <f>IF(Q24&lt;&gt;"",K22,"")</f>
        <v>0</v>
      </c>
      <c r="L24" s="99">
        <f>IF(G22&lt;&gt;"",L22,"")</f>
        <v>0</v>
      </c>
      <c r="M24" s="214">
        <v>2</v>
      </c>
      <c r="N24" s="214">
        <v>2</v>
      </c>
      <c r="O24" s="214">
        <v>0</v>
      </c>
      <c r="P24" s="214">
        <v>0</v>
      </c>
      <c r="Q24" s="215">
        <v>0</v>
      </c>
      <c r="R24" s="7">
        <f>IF(B22="","",IF(G24="","",(SUM(G24:K24)+SUM(M24:Q24)-L24)))</f>
        <v>5</v>
      </c>
      <c r="S24" s="88"/>
      <c r="T24" s="88">
        <f>IF(R22="","",ABS(R24-S22))</f>
        <v>0.66666666666666696</v>
      </c>
      <c r="U24" s="88" t="e">
        <f>IF(R22="","",RANK(T24,T22:T26,0))</f>
        <v>#VALUE!</v>
      </c>
      <c r="V24" s="88" t="e">
        <f>IF(R22="","",IF(U24=1,"",R24))</f>
        <v>#VALUE!</v>
      </c>
      <c r="W24" s="856"/>
      <c r="X24" s="123"/>
      <c r="Y24" s="124"/>
      <c r="Z24" s="125"/>
      <c r="AA24" s="126"/>
      <c r="AB24" s="843"/>
      <c r="AC24" s="843"/>
      <c r="AD24" s="803"/>
      <c r="AE24" s="803"/>
      <c r="AF24" s="838"/>
    </row>
    <row r="25" spans="1:32" x14ac:dyDescent="0.2">
      <c r="A25" s="871"/>
      <c r="B25" s="865"/>
      <c r="C25" s="859"/>
      <c r="D25" s="881"/>
      <c r="E25" s="884"/>
      <c r="F25" s="32" t="s">
        <v>5</v>
      </c>
      <c r="G25" s="72" t="str">
        <f>IF(M25&lt;&gt;"",G22,"")</f>
        <v/>
      </c>
      <c r="H25" s="7" t="str">
        <f>IF(N25&lt;&gt;"",H22,"")</f>
        <v/>
      </c>
      <c r="I25" s="7" t="str">
        <f>IF(O25&lt;&gt;"",I22,"")</f>
        <v/>
      </c>
      <c r="J25" s="7" t="str">
        <f>IF(P25&lt;&gt;"",J22,"")</f>
        <v/>
      </c>
      <c r="K25" s="70" t="str">
        <f>IF(Q25&lt;&gt;"",K22,"")</f>
        <v/>
      </c>
      <c r="L25" s="99">
        <f>IF(G22&lt;&gt;"",L22,"")</f>
        <v>0</v>
      </c>
      <c r="M25" s="214"/>
      <c r="N25" s="214"/>
      <c r="O25" s="214"/>
      <c r="P25" s="214"/>
      <c r="Q25" s="215"/>
      <c r="R25" s="7" t="str">
        <f>IF(B22="","",IF(G25="","",(SUM(G25:K25)+SUM(M25:Q25)-L25)))</f>
        <v/>
      </c>
      <c r="S25" s="88"/>
      <c r="T25" s="88" t="e">
        <f>IF(R22="","",ABS(R25-S22))</f>
        <v>#VALUE!</v>
      </c>
      <c r="U25" s="88" t="e">
        <f>IF(R22="","",RANK(T25,T22:T26,0))</f>
        <v>#VALUE!</v>
      </c>
      <c r="V25" s="88" t="e">
        <f>IF(R22="","",IF(U25=1,"",R25))</f>
        <v>#VALUE!</v>
      </c>
      <c r="W25" s="856"/>
      <c r="X25" s="123"/>
      <c r="Y25" s="124"/>
      <c r="Z25" s="125"/>
      <c r="AA25" s="126"/>
      <c r="AB25" s="843"/>
      <c r="AC25" s="843"/>
      <c r="AD25" s="803"/>
      <c r="AE25" s="803"/>
      <c r="AF25" s="838"/>
    </row>
    <row r="26" spans="1:32" ht="16" thickBot="1" x14ac:dyDescent="0.25">
      <c r="A26" s="872"/>
      <c r="B26" s="866"/>
      <c r="C26" s="860"/>
      <c r="D26" s="882"/>
      <c r="E26" s="885"/>
      <c r="F26" s="65" t="s">
        <v>6</v>
      </c>
      <c r="G26" s="73" t="str">
        <f>IF(M26&lt;&gt;"",G22,"")</f>
        <v/>
      </c>
      <c r="H26" s="94" t="str">
        <f>IF(N26&lt;&gt;"",H22,"")</f>
        <v/>
      </c>
      <c r="I26" s="94" t="str">
        <f>IF(O26&lt;&gt;"",I22,"")</f>
        <v/>
      </c>
      <c r="J26" s="94" t="str">
        <f>IF(P26&lt;&gt;"",J22,"")</f>
        <v/>
      </c>
      <c r="K26" s="71" t="str">
        <f>IF(Q26&lt;&gt;"",K22,"")</f>
        <v/>
      </c>
      <c r="L26" s="270">
        <f>IF(G22&lt;&gt;"",L22,"")</f>
        <v>0</v>
      </c>
      <c r="M26" s="216"/>
      <c r="N26" s="216"/>
      <c r="O26" s="216"/>
      <c r="P26" s="216"/>
      <c r="Q26" s="217"/>
      <c r="R26" s="94" t="str">
        <f>IF(B22="","",IF(G26="","",(SUM(G26:K26)+SUM(M26:Q26)-L26)))</f>
        <v/>
      </c>
      <c r="S26" s="93"/>
      <c r="T26" s="93"/>
      <c r="U26" s="93"/>
      <c r="V26" s="93"/>
      <c r="W26" s="857"/>
      <c r="X26" s="127"/>
      <c r="Y26" s="128"/>
      <c r="Z26" s="129"/>
      <c r="AA26" s="130"/>
      <c r="AB26" s="844"/>
      <c r="AC26" s="844"/>
      <c r="AD26" s="804"/>
      <c r="AE26" s="804"/>
      <c r="AF26" s="839"/>
    </row>
    <row r="27" spans="1:32" x14ac:dyDescent="0.2">
      <c r="A27" s="867">
        <f>IF('Names And Totals'!A12="","",'Names And Totals'!A12)</f>
        <v>4</v>
      </c>
      <c r="B27" s="873" t="str">
        <f>IF('Names And Totals'!B12="","",'Names And Totals'!B12)</f>
        <v>Libby Bower</v>
      </c>
      <c r="C27" s="861">
        <f>IF(AC27="","",IF(AC27="DQ","DQ",RANK(AC27,$AC$12:$AC$507,0)+SUMPRODUCT(--(AC27=$AC$12:$AC$507),--(AB27&gt;$AB$12:$AB$507))))</f>
        <v>7</v>
      </c>
      <c r="D27" s="886" t="str">
        <f>IF(AD27="","",IF(AC27="DQ","DQ",RANK(AD27,$AD$12:$AD$507,0)+SUMPRODUCT(--(AD27=$AD$12:$AD$507),--(AB27&gt;$AB$12:$AB$507))))</f>
        <v/>
      </c>
      <c r="E27" s="861">
        <f>IF(AE27="","",IF(AC27="DQ","DQ",RANK(AE27,$AE$12:$AE$507,0)+SUMPRODUCT(--(AE27=$AE$12:$AE$507),--(AB27&gt;$AB$12:$AB$507))))</f>
        <v>1</v>
      </c>
      <c r="F27" s="33" t="s">
        <v>7</v>
      </c>
      <c r="G27" s="228">
        <v>1</v>
      </c>
      <c r="H27" s="218">
        <v>1</v>
      </c>
      <c r="I27" s="218">
        <v>1</v>
      </c>
      <c r="J27" s="218">
        <v>0</v>
      </c>
      <c r="K27" s="296">
        <v>1</v>
      </c>
      <c r="L27" s="295">
        <v>0</v>
      </c>
      <c r="M27" s="218">
        <v>5</v>
      </c>
      <c r="N27" s="218">
        <v>6</v>
      </c>
      <c r="O27" s="218">
        <v>5</v>
      </c>
      <c r="P27" s="218">
        <v>3</v>
      </c>
      <c r="Q27" s="219">
        <v>2</v>
      </c>
      <c r="R27" s="114">
        <f>IF(B27="","",IF(G27="","",(SUM(G27:K27)+SUM(M27:Q27)-L27)))</f>
        <v>25</v>
      </c>
      <c r="S27" s="90">
        <f>IF(R27="","",AVERAGE(R27:R30))</f>
        <v>26.333333333333332</v>
      </c>
      <c r="T27" s="90">
        <f>IF(R27="","",ABS(R27-S27))</f>
        <v>1.3333333333333321</v>
      </c>
      <c r="U27" s="90" t="e">
        <f>IF(R27="","",RANK(T27,T27:T31,0))</f>
        <v>#VALUE!</v>
      </c>
      <c r="V27" s="90" t="e">
        <f>IF(R27="","",IF(U27=1,"",R27))</f>
        <v>#VALUE!</v>
      </c>
      <c r="W27" s="852">
        <f>IF(R27="","",IF(AVERAGE(R27:R31)&lt;0,0,IF(R28="",R27,IF(R29="",AVERAGE(R27:R28),IF(R30="",AVERAGE(R27:R29),IF(R31="",AVERAGE(V27:V30),TRIMMEAN(R27:R31,0.4)))))))</f>
        <v>26.333333333333332</v>
      </c>
      <c r="X27" s="228" t="s">
        <v>268</v>
      </c>
      <c r="Y27" s="229"/>
      <c r="Z27" s="230"/>
      <c r="AA27" s="131" t="str">
        <f>IF(X27="","",IF(X27="TO","TO",X27*60+Y27+Z27/100))</f>
        <v>TO</v>
      </c>
      <c r="AB27" s="849" t="str">
        <f>IF(B27="","",IF(AA28="",AA27,AVERAGE(AA27:AA28)))</f>
        <v>TO</v>
      </c>
      <c r="AC27" s="805">
        <f t="shared" ref="AC27" si="0">IF(AF27="DQ","DQ",IF(W27="","",W27))</f>
        <v>26.333333333333332</v>
      </c>
      <c r="AD27" s="805" t="str">
        <f>IF(B27="","",IF(AF27="DQ","DQ",IF('Names And Totals'!E12="Female","",AC27)))</f>
        <v/>
      </c>
      <c r="AE27" s="805">
        <f>IF(B27="","",IF(AF27="DQ","DQ",IF('Names And Totals'!E12="Male","",AC27)))</f>
        <v>26.333333333333332</v>
      </c>
      <c r="AF27" s="840"/>
    </row>
    <row r="28" spans="1:32" x14ac:dyDescent="0.2">
      <c r="A28" s="868"/>
      <c r="B28" s="874"/>
      <c r="C28" s="862"/>
      <c r="D28" s="887"/>
      <c r="E28" s="862"/>
      <c r="F28" s="34" t="s">
        <v>4</v>
      </c>
      <c r="G28" s="77">
        <f>IF(M28&lt;&gt;"",G27,"")</f>
        <v>1</v>
      </c>
      <c r="H28" s="11">
        <f>IF(N28&lt;&gt;"",H27,"")</f>
        <v>1</v>
      </c>
      <c r="I28" s="11">
        <f>IF(O28&lt;&gt;"",I27,"")</f>
        <v>1</v>
      </c>
      <c r="J28" s="11">
        <f>IF(P28&lt;&gt;"",J27,"")</f>
        <v>0</v>
      </c>
      <c r="K28" s="75">
        <f>IF(Q28&lt;&gt;"",K27,"")</f>
        <v>1</v>
      </c>
      <c r="L28" s="98">
        <f>IF(G27&lt;&gt;"",L27,"")</f>
        <v>0</v>
      </c>
      <c r="M28" s="220">
        <v>5</v>
      </c>
      <c r="N28" s="220">
        <v>4</v>
      </c>
      <c r="O28" s="220">
        <v>6</v>
      </c>
      <c r="P28" s="220">
        <v>4</v>
      </c>
      <c r="Q28" s="221">
        <v>4</v>
      </c>
      <c r="R28" s="11">
        <f>IF(B27="","",IF(G28="","",(SUM(G28:K28)+SUM(M28:Q28)-L28)))</f>
        <v>27</v>
      </c>
      <c r="S28" s="89"/>
      <c r="T28" s="89">
        <f>IF(R27="","",ABS(R28-S27))</f>
        <v>0.66666666666666785</v>
      </c>
      <c r="U28" s="89" t="e">
        <f>IF(R27="","",RANK(T28,T27:T31,0))</f>
        <v>#VALUE!</v>
      </c>
      <c r="V28" s="89" t="e">
        <f>IF(R27="","",IF(U28=1,"",R28))</f>
        <v>#VALUE!</v>
      </c>
      <c r="W28" s="853"/>
      <c r="X28" s="210"/>
      <c r="Y28" s="211"/>
      <c r="Z28" s="231"/>
      <c r="AA28" s="132" t="str">
        <f>IF(X28="","",IF(X28="","",X28*60+Y28+Z28/100))</f>
        <v/>
      </c>
      <c r="AB28" s="850"/>
      <c r="AC28" s="806"/>
      <c r="AD28" s="806"/>
      <c r="AE28" s="806"/>
      <c r="AF28" s="841"/>
    </row>
    <row r="29" spans="1:32" x14ac:dyDescent="0.2">
      <c r="A29" s="868"/>
      <c r="B29" s="874"/>
      <c r="C29" s="862"/>
      <c r="D29" s="887"/>
      <c r="E29" s="862"/>
      <c r="F29" s="34" t="s">
        <v>8</v>
      </c>
      <c r="G29" s="77">
        <f>IF(M29&lt;&gt;"",G27,"")</f>
        <v>1</v>
      </c>
      <c r="H29" s="11">
        <f>IF(N29&lt;&gt;"",H27,"")</f>
        <v>1</v>
      </c>
      <c r="I29" s="11">
        <f>IF(O29&lt;&gt;"",I27,"")</f>
        <v>1</v>
      </c>
      <c r="J29" s="11">
        <f>IF(P29&lt;&gt;"",J27,"")</f>
        <v>0</v>
      </c>
      <c r="K29" s="75">
        <f>IF(Q29&lt;&gt;"",K27,"")</f>
        <v>1</v>
      </c>
      <c r="L29" s="98">
        <f>IF(G27&lt;&gt;"",L27,"")</f>
        <v>0</v>
      </c>
      <c r="M29" s="220">
        <v>4</v>
      </c>
      <c r="N29" s="220">
        <v>4</v>
      </c>
      <c r="O29" s="220">
        <v>8</v>
      </c>
      <c r="P29" s="220">
        <v>5</v>
      </c>
      <c r="Q29" s="221">
        <v>2</v>
      </c>
      <c r="R29" s="11">
        <f>IF(B27="","",IF(G29="","",(SUM(G29:K29)+SUM(M29:Q29)-L29)))</f>
        <v>27</v>
      </c>
      <c r="S29" s="89"/>
      <c r="T29" s="89">
        <f>IF(R27="","",ABS(R29-S27))</f>
        <v>0.66666666666666785</v>
      </c>
      <c r="U29" s="89" t="e">
        <f>IF(R27="","",RANK(T29,T27:T31,0))</f>
        <v>#VALUE!</v>
      </c>
      <c r="V29" s="89" t="e">
        <f>IF(R27="","",IF(U29=1,"",R29))</f>
        <v>#VALUE!</v>
      </c>
      <c r="W29" s="853"/>
      <c r="X29" s="133"/>
      <c r="Y29" s="134"/>
      <c r="Z29" s="135"/>
      <c r="AA29" s="136"/>
      <c r="AB29" s="850"/>
      <c r="AC29" s="806"/>
      <c r="AD29" s="806"/>
      <c r="AE29" s="806"/>
      <c r="AF29" s="841"/>
    </row>
    <row r="30" spans="1:32" x14ac:dyDescent="0.2">
      <c r="A30" s="868"/>
      <c r="B30" s="874"/>
      <c r="C30" s="862"/>
      <c r="D30" s="887"/>
      <c r="E30" s="862"/>
      <c r="F30" s="34" t="s">
        <v>5</v>
      </c>
      <c r="G30" s="77" t="str">
        <f>IF(M30&lt;&gt;"",G27,"")</f>
        <v/>
      </c>
      <c r="H30" s="11" t="str">
        <f>IF(N30&lt;&gt;"",H27,"")</f>
        <v/>
      </c>
      <c r="I30" s="11" t="str">
        <f>IF(O30&lt;&gt;"",I27,"")</f>
        <v/>
      </c>
      <c r="J30" s="11" t="str">
        <f>IF(P30&lt;&gt;"",J27,"")</f>
        <v/>
      </c>
      <c r="K30" s="75" t="str">
        <f>IF(Q30&lt;&gt;"",K27,"")</f>
        <v/>
      </c>
      <c r="L30" s="98">
        <f>IF(G27&lt;&gt;"",L27,"")</f>
        <v>0</v>
      </c>
      <c r="M30" s="220"/>
      <c r="N30" s="220"/>
      <c r="O30" s="220"/>
      <c r="P30" s="220"/>
      <c r="Q30" s="221"/>
      <c r="R30" s="11" t="str">
        <f>IF(B27="","",IF(G30="","",(SUM(G30:K30)+SUM(M30:Q30)-L30)))</f>
        <v/>
      </c>
      <c r="S30" s="89"/>
      <c r="T30" s="89" t="e">
        <f>IF(R27="","",ABS(R30-S27))</f>
        <v>#VALUE!</v>
      </c>
      <c r="U30" s="89" t="e">
        <f>IF(R27="","",RANK(T30,T27:T31,0))</f>
        <v>#VALUE!</v>
      </c>
      <c r="V30" s="89" t="e">
        <f>IF(R27="","",IF(U30=1,"",R30))</f>
        <v>#VALUE!</v>
      </c>
      <c r="W30" s="853"/>
      <c r="X30" s="133"/>
      <c r="Y30" s="134"/>
      <c r="Z30" s="135"/>
      <c r="AA30" s="136"/>
      <c r="AB30" s="850"/>
      <c r="AC30" s="806"/>
      <c r="AD30" s="806"/>
      <c r="AE30" s="806"/>
      <c r="AF30" s="841"/>
    </row>
    <row r="31" spans="1:32" ht="16" thickBot="1" x14ac:dyDescent="0.25">
      <c r="A31" s="869"/>
      <c r="B31" s="875"/>
      <c r="C31" s="863"/>
      <c r="D31" s="888"/>
      <c r="E31" s="863"/>
      <c r="F31" s="35" t="s">
        <v>6</v>
      </c>
      <c r="G31" s="78" t="str">
        <f>IF(M31&lt;&gt;"",G27,"")</f>
        <v/>
      </c>
      <c r="H31" s="116" t="str">
        <f>IF(N31&lt;&gt;"",H27,"")</f>
        <v/>
      </c>
      <c r="I31" s="116" t="str">
        <f>IF(O31&lt;&gt;"",I27,"")</f>
        <v/>
      </c>
      <c r="J31" s="116" t="str">
        <f>IF(P31&lt;&gt;"",J27,"")</f>
        <v/>
      </c>
      <c r="K31" s="76" t="str">
        <f>IF(Q31&lt;&gt;"",K27,"")</f>
        <v/>
      </c>
      <c r="L31" s="265">
        <f>IF(G27&lt;&gt;"",L27,"")</f>
        <v>0</v>
      </c>
      <c r="M31" s="222"/>
      <c r="N31" s="222"/>
      <c r="O31" s="222"/>
      <c r="P31" s="222"/>
      <c r="Q31" s="223"/>
      <c r="R31" s="116" t="str">
        <f>IF(B27="","",IF(G31="","",(SUM(G31:K31)+SUM(M31:Q31)-L31)))</f>
        <v/>
      </c>
      <c r="S31" s="91"/>
      <c r="T31" s="91"/>
      <c r="U31" s="91"/>
      <c r="V31" s="91"/>
      <c r="W31" s="854"/>
      <c r="X31" s="137"/>
      <c r="Y31" s="138"/>
      <c r="Z31" s="139"/>
      <c r="AA31" s="140"/>
      <c r="AB31" s="851"/>
      <c r="AC31" s="807"/>
      <c r="AD31" s="807"/>
      <c r="AE31" s="807"/>
      <c r="AF31" s="842"/>
    </row>
    <row r="32" spans="1:32" x14ac:dyDescent="0.2">
      <c r="A32" s="870">
        <f>IF('Names And Totals'!A13="","",'Names And Totals'!A13)</f>
        <v>10</v>
      </c>
      <c r="B32" s="864" t="str">
        <f>IF('Names And Totals'!B13="","",'Names And Totals'!B13)</f>
        <v>Dana Brelowski</v>
      </c>
      <c r="C32" s="858">
        <f>IF(AC32="","",IF(AC32="DQ","DQ",RANK(AC32,$AC$12:$AC$507,0)+SUMPRODUCT(--(AC32=$AC$12:$AC$507),--(AB32&gt;$AB$12:$AB$507))))</f>
        <v>21</v>
      </c>
      <c r="D32" s="880" t="str">
        <f>IF(AD32="","",IF(AC32="DQ","DQ",RANK(AD32,$AD$12:$AD$507,0)+SUMPRODUCT(--(AD32=$AD$12:$AD$507),--(AB32&gt;$AB$12:$AB$507))))</f>
        <v/>
      </c>
      <c r="E32" s="883">
        <f>IF(AE32="","",IF(AC32="DQ","DQ",RANK(AE32,$AE$12:$AE$507,0)+SUMPRODUCT(--(AE32=$AE$12:$AE$507),--(AB32&gt;$AB$12:$AB$507))))</f>
        <v>6</v>
      </c>
      <c r="F32" s="66" t="s">
        <v>7</v>
      </c>
      <c r="G32" s="232">
        <v>1</v>
      </c>
      <c r="H32" s="224">
        <v>0</v>
      </c>
      <c r="I32" s="224">
        <v>0</v>
      </c>
      <c r="J32" s="224">
        <v>0</v>
      </c>
      <c r="K32" s="279">
        <v>0</v>
      </c>
      <c r="L32" s="303">
        <v>0</v>
      </c>
      <c r="M32" s="224">
        <v>1</v>
      </c>
      <c r="N32" s="224">
        <v>1</v>
      </c>
      <c r="O32" s="224">
        <v>0</v>
      </c>
      <c r="P32" s="224">
        <v>0</v>
      </c>
      <c r="Q32" s="225">
        <v>0</v>
      </c>
      <c r="R32" s="117">
        <f>IF(B32="","",IF(G32="","",(SUM(G32:K32)+SUM(M32:Q32)-L32)))</f>
        <v>3</v>
      </c>
      <c r="S32" s="88">
        <f>IF(R32="","",AVERAGE(R32:R35))</f>
        <v>5</v>
      </c>
      <c r="T32" s="88">
        <f>IF(R32="","",ABS(R32-S32))</f>
        <v>2</v>
      </c>
      <c r="U32" s="88" t="e">
        <f>IF(R32="","",RANK(T32,T32:T36,0))</f>
        <v>#VALUE!</v>
      </c>
      <c r="V32" s="88" t="e">
        <f>IF(R32="","",IF(U32=1,"",R32))</f>
        <v>#VALUE!</v>
      </c>
      <c r="W32" s="855">
        <f>IF(R32="","",IF(AVERAGE(R32:R36)&lt;0,0,IF(R33="",R32,IF(R34="",AVERAGE(R32:R33),IF(R35="",AVERAGE(R32:R34),IF(R36="",AVERAGE(V32:V35),TRIMMEAN(R32:R36,0.4)))))))</f>
        <v>5</v>
      </c>
      <c r="X32" s="232" t="s">
        <v>268</v>
      </c>
      <c r="Y32" s="233"/>
      <c r="Z32" s="234"/>
      <c r="AA32" s="141" t="str">
        <f>IF(X32="","",IF(X32="TO","TO",X32*60+Y32+Z32/100))</f>
        <v>TO</v>
      </c>
      <c r="AB32" s="845" t="str">
        <f>IF(B32="","",IF(AA33="",AA32,AVERAGE(AA32:AA33)))</f>
        <v>TO</v>
      </c>
      <c r="AC32" s="843">
        <f t="shared" ref="AC32" si="1">IF(AF32="DQ","DQ",IF(W32="","",W32))</f>
        <v>5</v>
      </c>
      <c r="AD32" s="802" t="str">
        <f>IF(B32="","",IF(AF32="DQ","DQ",IF('Names And Totals'!E13="Female","",AC32)))</f>
        <v/>
      </c>
      <c r="AE32" s="802">
        <f>IF(B32="","",IF(AF32="DQ","DQ",IF('Names And Totals'!E13="Male","",AC32)))</f>
        <v>5</v>
      </c>
      <c r="AF32" s="837"/>
    </row>
    <row r="33" spans="1:32" x14ac:dyDescent="0.2">
      <c r="A33" s="871"/>
      <c r="B33" s="865"/>
      <c r="C33" s="859"/>
      <c r="D33" s="881"/>
      <c r="E33" s="884"/>
      <c r="F33" s="32" t="s">
        <v>4</v>
      </c>
      <c r="G33" s="72">
        <f>IF(M33&lt;&gt;"",G32,"")</f>
        <v>1</v>
      </c>
      <c r="H33" s="7">
        <f>IF(N33&lt;&gt;"",H32,"")</f>
        <v>0</v>
      </c>
      <c r="I33" s="7">
        <f>IF(O33&lt;&gt;"",I32,"")</f>
        <v>0</v>
      </c>
      <c r="J33" s="7">
        <f>IF(P33&lt;&gt;"",J32,"")</f>
        <v>0</v>
      </c>
      <c r="K33" s="70">
        <f>IF(Q33&lt;&gt;"",K32,"")</f>
        <v>0</v>
      </c>
      <c r="L33" s="99">
        <f>IF(G32&lt;&gt;"",L32,"")</f>
        <v>0</v>
      </c>
      <c r="M33" s="214">
        <v>5</v>
      </c>
      <c r="N33" s="214">
        <v>3</v>
      </c>
      <c r="O33" s="214">
        <v>0</v>
      </c>
      <c r="P33" s="214">
        <v>0</v>
      </c>
      <c r="Q33" s="215">
        <v>0</v>
      </c>
      <c r="R33" s="7">
        <f>IF(B32="","",IF(G33="","",(SUM(G33:K33)+SUM(M33:Q33)-L33)))</f>
        <v>9</v>
      </c>
      <c r="S33" s="88"/>
      <c r="T33" s="88">
        <f>IF(R32="","",ABS(R33-S32))</f>
        <v>4</v>
      </c>
      <c r="U33" s="88" t="e">
        <f>IF(R32="","",RANK(T33,T32:T36,0))</f>
        <v>#VALUE!</v>
      </c>
      <c r="V33" s="88" t="e">
        <f>IF(R32="","",IF(U33=1,"",R33))</f>
        <v>#VALUE!</v>
      </c>
      <c r="W33" s="856"/>
      <c r="X33" s="208"/>
      <c r="Y33" s="209"/>
      <c r="Z33" s="227"/>
      <c r="AA33" s="122" t="str">
        <f>IF(X33="","",IF(X33="","",X33*60+Y33+Z33/100))</f>
        <v/>
      </c>
      <c r="AB33" s="843"/>
      <c r="AC33" s="843"/>
      <c r="AD33" s="803"/>
      <c r="AE33" s="803"/>
      <c r="AF33" s="838"/>
    </row>
    <row r="34" spans="1:32" x14ac:dyDescent="0.2">
      <c r="A34" s="871"/>
      <c r="B34" s="865"/>
      <c r="C34" s="859"/>
      <c r="D34" s="881"/>
      <c r="E34" s="884"/>
      <c r="F34" s="32" t="s">
        <v>8</v>
      </c>
      <c r="G34" s="72">
        <f>IF(M34&lt;&gt;"",G32,"")</f>
        <v>1</v>
      </c>
      <c r="H34" s="7">
        <f>IF(N34&lt;&gt;"",H32,"")</f>
        <v>0</v>
      </c>
      <c r="I34" s="7">
        <f>IF(O34&lt;&gt;"",I32,"")</f>
        <v>0</v>
      </c>
      <c r="J34" s="7">
        <f>IF(P34&lt;&gt;"",J32,"")</f>
        <v>0</v>
      </c>
      <c r="K34" s="70">
        <f>IF(Q34&lt;&gt;"",K32,"")</f>
        <v>0</v>
      </c>
      <c r="L34" s="99">
        <f>IF(G32&lt;&gt;"",L32,"")</f>
        <v>0</v>
      </c>
      <c r="M34" s="214">
        <v>1</v>
      </c>
      <c r="N34" s="214">
        <v>1</v>
      </c>
      <c r="O34" s="214">
        <v>0</v>
      </c>
      <c r="P34" s="214">
        <v>0</v>
      </c>
      <c r="Q34" s="215">
        <v>0</v>
      </c>
      <c r="R34" s="7">
        <f>IF(B32="","",IF(G34="","",(SUM(G34:K34)+SUM(M34:Q34)-L34)))</f>
        <v>3</v>
      </c>
      <c r="S34" s="88"/>
      <c r="T34" s="88">
        <f>IF(R32="","",ABS(R34-S32))</f>
        <v>2</v>
      </c>
      <c r="U34" s="88" t="e">
        <f>IF(R32="","",RANK(T34,T32:T36,0))</f>
        <v>#VALUE!</v>
      </c>
      <c r="V34" s="88" t="e">
        <f>IF(R32="","",IF(U34=1,"",R34))</f>
        <v>#VALUE!</v>
      </c>
      <c r="W34" s="856"/>
      <c r="X34" s="123"/>
      <c r="Y34" s="124"/>
      <c r="Z34" s="125"/>
      <c r="AA34" s="126"/>
      <c r="AB34" s="843"/>
      <c r="AC34" s="843"/>
      <c r="AD34" s="803"/>
      <c r="AE34" s="803"/>
      <c r="AF34" s="838"/>
    </row>
    <row r="35" spans="1:32" x14ac:dyDescent="0.2">
      <c r="A35" s="871"/>
      <c r="B35" s="865"/>
      <c r="C35" s="859"/>
      <c r="D35" s="881"/>
      <c r="E35" s="884"/>
      <c r="F35" s="32" t="s">
        <v>5</v>
      </c>
      <c r="G35" s="72" t="str">
        <f>IF(M35&lt;&gt;"",G32,"")</f>
        <v/>
      </c>
      <c r="H35" s="7" t="str">
        <f>IF(N35&lt;&gt;"",H32,"")</f>
        <v/>
      </c>
      <c r="I35" s="7" t="str">
        <f>IF(O35&lt;&gt;"",I32,"")</f>
        <v/>
      </c>
      <c r="J35" s="7" t="str">
        <f>IF(P35&lt;&gt;"",J32,"")</f>
        <v/>
      </c>
      <c r="K35" s="70" t="str">
        <f>IF(Q35&lt;&gt;"",K32,"")</f>
        <v/>
      </c>
      <c r="L35" s="99">
        <f>IF(G32&lt;&gt;"",L32,"")</f>
        <v>0</v>
      </c>
      <c r="M35" s="214"/>
      <c r="N35" s="214"/>
      <c r="O35" s="214"/>
      <c r="P35" s="214"/>
      <c r="Q35" s="215"/>
      <c r="R35" s="7" t="str">
        <f>IF(B32="","",IF(G35="","",(SUM(G35:K35)+SUM(M35:Q35)-L35)))</f>
        <v/>
      </c>
      <c r="S35" s="88"/>
      <c r="T35" s="88" t="e">
        <f>IF(R32="","",ABS(R35-S32))</f>
        <v>#VALUE!</v>
      </c>
      <c r="U35" s="88" t="e">
        <f>IF(R32="","",RANK(T35,T32:T36,0))</f>
        <v>#VALUE!</v>
      </c>
      <c r="V35" s="88" t="e">
        <f>IF(R32="","",IF(U35=1,"",R35))</f>
        <v>#VALUE!</v>
      </c>
      <c r="W35" s="856"/>
      <c r="X35" s="123"/>
      <c r="Y35" s="124"/>
      <c r="Z35" s="125"/>
      <c r="AA35" s="126"/>
      <c r="AB35" s="843"/>
      <c r="AC35" s="843"/>
      <c r="AD35" s="803"/>
      <c r="AE35" s="803"/>
      <c r="AF35" s="838"/>
    </row>
    <row r="36" spans="1:32" ht="16" thickBot="1" x14ac:dyDescent="0.25">
      <c r="A36" s="872"/>
      <c r="B36" s="866"/>
      <c r="C36" s="860"/>
      <c r="D36" s="882"/>
      <c r="E36" s="885"/>
      <c r="F36" s="65" t="s">
        <v>6</v>
      </c>
      <c r="G36" s="73" t="str">
        <f>IF(M36&lt;&gt;"",G32,"")</f>
        <v/>
      </c>
      <c r="H36" s="94" t="str">
        <f>IF(N36&lt;&gt;"",H32,"")</f>
        <v/>
      </c>
      <c r="I36" s="94" t="str">
        <f>IF(O36&lt;&gt;"",I32,"")</f>
        <v/>
      </c>
      <c r="J36" s="94" t="str">
        <f>IF(P36&lt;&gt;"",J32,"")</f>
        <v/>
      </c>
      <c r="K36" s="71" t="str">
        <f>IF(Q36&lt;&gt;"",K32,"")</f>
        <v/>
      </c>
      <c r="L36" s="270">
        <f>IF(G32&lt;&gt;"",L32,"")</f>
        <v>0</v>
      </c>
      <c r="M36" s="214"/>
      <c r="N36" s="214"/>
      <c r="O36" s="214"/>
      <c r="P36" s="214"/>
      <c r="Q36" s="215"/>
      <c r="R36" s="94" t="str">
        <f>IF(B32="","",IF(G36="","",(SUM(G36:K36)+SUM(M36:Q36)-L36)))</f>
        <v/>
      </c>
      <c r="S36" s="93"/>
      <c r="T36" s="93"/>
      <c r="U36" s="93"/>
      <c r="V36" s="93"/>
      <c r="W36" s="857"/>
      <c r="X36" s="127"/>
      <c r="Y36" s="128"/>
      <c r="Z36" s="129"/>
      <c r="AA36" s="130"/>
      <c r="AB36" s="844"/>
      <c r="AC36" s="844"/>
      <c r="AD36" s="804"/>
      <c r="AE36" s="804"/>
      <c r="AF36" s="839"/>
    </row>
    <row r="37" spans="1:32" x14ac:dyDescent="0.2">
      <c r="A37" s="867">
        <f>IF('Names And Totals'!A14="","",'Names And Totals'!A14)</f>
        <v>16</v>
      </c>
      <c r="B37" s="873" t="str">
        <f>IF('Names And Totals'!B14="","",'Names And Totals'!B14)</f>
        <v>Grace Ehlinger</v>
      </c>
      <c r="C37" s="861" t="str">
        <f>IF(AC37="","",IF(AC37="DQ","DQ",RANK(AC37,$AC$12:$AC$507,0)+SUMPRODUCT(--(AC37=$AC$12:$AC$507),--(AB37&gt;$AB$12:$AB$507))))</f>
        <v/>
      </c>
      <c r="D37" s="886" t="str">
        <f>IF(AD37="","",IF(AC37="DQ","DQ",RANK(AD37,$AD$12:$AD$507,0)+SUMPRODUCT(--(AD37=$AD$12:$AD$507),--(AB37&gt;$AB$12:$AB$507))))</f>
        <v/>
      </c>
      <c r="E37" s="861" t="str">
        <f>IF(AE37="","",IF(AC37="DQ","DQ",RANK(AE37,$AE$12:$AE$507,0)+SUMPRODUCT(--(AE37=$AE$12:$AE$507),--(AB37&gt;$AB$12:$AB$507))))</f>
        <v/>
      </c>
      <c r="F37" s="33" t="s">
        <v>7</v>
      </c>
      <c r="G37" s="228"/>
      <c r="H37" s="218"/>
      <c r="I37" s="218"/>
      <c r="J37" s="218"/>
      <c r="K37" s="296"/>
      <c r="L37" s="295"/>
      <c r="M37" s="218"/>
      <c r="N37" s="218"/>
      <c r="O37" s="218"/>
      <c r="P37" s="218"/>
      <c r="Q37" s="219"/>
      <c r="R37" s="114" t="str">
        <f>IF(B37="","",IF(G37="","",(SUM(G37:K37)+SUM(M37:Q37)-L37)))</f>
        <v/>
      </c>
      <c r="S37" s="90" t="str">
        <f>IF(R37="","",AVERAGE(R37:R40))</f>
        <v/>
      </c>
      <c r="T37" s="90" t="str">
        <f>IF(R37="","",ABS(R37-S37))</f>
        <v/>
      </c>
      <c r="U37" s="90" t="str">
        <f>IF(R37="","",RANK(T37,T37:T41,0))</f>
        <v/>
      </c>
      <c r="V37" s="90" t="str">
        <f>IF(R37="","",IF(U37=1,"",R37))</f>
        <v/>
      </c>
      <c r="W37" s="852" t="str">
        <f>IF(R37="","",IF(AVERAGE(R37:R41)&lt;0,0,IF(R38="",R37,IF(R39="",AVERAGE(R37:R38),IF(R40="",AVERAGE(R37:R39),IF(R41="",AVERAGE(V37:V40),TRIMMEAN(R37:R41,0.4)))))))</f>
        <v/>
      </c>
      <c r="X37" s="228"/>
      <c r="Y37" s="229"/>
      <c r="Z37" s="230"/>
      <c r="AA37" s="131" t="str">
        <f>IF(X37="","",IF(X37="TO","TO",X37*60+Y37+Z37/100))</f>
        <v/>
      </c>
      <c r="AB37" s="849" t="str">
        <f>IF(B37="","",IF(AA38="",AA37,AVERAGE(AA37:AA38)))</f>
        <v/>
      </c>
      <c r="AC37" s="805" t="str">
        <f t="shared" ref="AC37" si="2">IF(AF37="DQ","DQ",IF(W37="","",W37))</f>
        <v/>
      </c>
      <c r="AD37" s="805" t="str">
        <f>IF(B37="","",IF(AF37="DQ","DQ",IF('Names And Totals'!E14="Female","",AC37)))</f>
        <v/>
      </c>
      <c r="AE37" s="805" t="str">
        <f>IF(B37="","",IF(AF37="DQ","DQ",IF('Names And Totals'!E14="Male","",AC37)))</f>
        <v/>
      </c>
      <c r="AF37" s="840"/>
    </row>
    <row r="38" spans="1:32" x14ac:dyDescent="0.2">
      <c r="A38" s="868"/>
      <c r="B38" s="874"/>
      <c r="C38" s="862"/>
      <c r="D38" s="887"/>
      <c r="E38" s="862"/>
      <c r="F38" s="34" t="s">
        <v>4</v>
      </c>
      <c r="G38" s="77" t="str">
        <f>IF(M38&lt;&gt;"",G37,"")</f>
        <v/>
      </c>
      <c r="H38" s="11" t="str">
        <f>IF(N38&lt;&gt;"",H37,"")</f>
        <v/>
      </c>
      <c r="I38" s="11" t="str">
        <f>IF(O38&lt;&gt;"",I37,"")</f>
        <v/>
      </c>
      <c r="J38" s="11" t="str">
        <f>IF(P38&lt;&gt;"",J37,"")</f>
        <v/>
      </c>
      <c r="K38" s="75" t="str">
        <f>IF(Q38&lt;&gt;"",K37,"")</f>
        <v/>
      </c>
      <c r="L38" s="98" t="str">
        <f>IF(G37&lt;&gt;"",L37,"")</f>
        <v/>
      </c>
      <c r="M38" s="220"/>
      <c r="N38" s="220"/>
      <c r="O38" s="220"/>
      <c r="P38" s="220"/>
      <c r="Q38" s="221"/>
      <c r="R38" s="11" t="str">
        <f>IF(B37="","",IF(G38="","",(SUM(G38:K38)+SUM(M38:Q38)-L38)))</f>
        <v/>
      </c>
      <c r="S38" s="89"/>
      <c r="T38" s="89" t="str">
        <f>IF(R37="","",ABS(R38-S37))</f>
        <v/>
      </c>
      <c r="U38" s="89" t="str">
        <f>IF(R37="","",RANK(T38,T37:T41,0))</f>
        <v/>
      </c>
      <c r="V38" s="89" t="str">
        <f>IF(R37="","",IF(U38=1,"",R38))</f>
        <v/>
      </c>
      <c r="W38" s="853"/>
      <c r="X38" s="210"/>
      <c r="Y38" s="211"/>
      <c r="Z38" s="231"/>
      <c r="AA38" s="132" t="str">
        <f>IF(X38="","",IF(X38="","",X38*60+Y38+Z38/100))</f>
        <v/>
      </c>
      <c r="AB38" s="850"/>
      <c r="AC38" s="806"/>
      <c r="AD38" s="806"/>
      <c r="AE38" s="806"/>
      <c r="AF38" s="841"/>
    </row>
    <row r="39" spans="1:32" x14ac:dyDescent="0.2">
      <c r="A39" s="868"/>
      <c r="B39" s="874"/>
      <c r="C39" s="862"/>
      <c r="D39" s="887"/>
      <c r="E39" s="862"/>
      <c r="F39" s="34" t="s">
        <v>8</v>
      </c>
      <c r="G39" s="77" t="str">
        <f>IF(M39&lt;&gt;"",G37,"")</f>
        <v/>
      </c>
      <c r="H39" s="11" t="str">
        <f>IF(N39&lt;&gt;"",H37,"")</f>
        <v/>
      </c>
      <c r="I39" s="11" t="str">
        <f>IF(O39&lt;&gt;"",I37,"")</f>
        <v/>
      </c>
      <c r="J39" s="11" t="str">
        <f>IF(P39&lt;&gt;"",J37,"")</f>
        <v/>
      </c>
      <c r="K39" s="75" t="str">
        <f>IF(Q39&lt;&gt;"",K37,"")</f>
        <v/>
      </c>
      <c r="L39" s="98" t="str">
        <f>IF(G37&lt;&gt;"",L37,"")</f>
        <v/>
      </c>
      <c r="M39" s="220"/>
      <c r="N39" s="220"/>
      <c r="O39" s="220"/>
      <c r="P39" s="220"/>
      <c r="Q39" s="221"/>
      <c r="R39" s="11" t="str">
        <f>IF(B37="","",IF(G39="","",(SUM(G39:K39)+SUM(M39:Q39)-L39)))</f>
        <v/>
      </c>
      <c r="S39" s="89"/>
      <c r="T39" s="89" t="str">
        <f>IF(R37="","",ABS(R39-S37))</f>
        <v/>
      </c>
      <c r="U39" s="89" t="str">
        <f>IF(R37="","",RANK(T39,T37:T41,0))</f>
        <v/>
      </c>
      <c r="V39" s="89" t="str">
        <f>IF(R37="","",IF(U39=1,"",R39))</f>
        <v/>
      </c>
      <c r="W39" s="853"/>
      <c r="X39" s="133"/>
      <c r="Y39" s="134"/>
      <c r="Z39" s="135"/>
      <c r="AA39" s="136"/>
      <c r="AB39" s="850"/>
      <c r="AC39" s="806"/>
      <c r="AD39" s="806"/>
      <c r="AE39" s="806"/>
      <c r="AF39" s="841"/>
    </row>
    <row r="40" spans="1:32" x14ac:dyDescent="0.2">
      <c r="A40" s="868"/>
      <c r="B40" s="874"/>
      <c r="C40" s="862"/>
      <c r="D40" s="887"/>
      <c r="E40" s="862"/>
      <c r="F40" s="34" t="s">
        <v>5</v>
      </c>
      <c r="G40" s="77" t="str">
        <f>IF(M40&lt;&gt;"",G37,"")</f>
        <v/>
      </c>
      <c r="H40" s="11" t="str">
        <f>IF(N40&lt;&gt;"",H37,"")</f>
        <v/>
      </c>
      <c r="I40" s="11" t="str">
        <f>IF(O40&lt;&gt;"",I37,"")</f>
        <v/>
      </c>
      <c r="J40" s="11" t="str">
        <f>IF(P40&lt;&gt;"",J37,"")</f>
        <v/>
      </c>
      <c r="K40" s="75" t="str">
        <f>IF(Q40&lt;&gt;"",K37,"")</f>
        <v/>
      </c>
      <c r="L40" s="98" t="str">
        <f>IF(G37&lt;&gt;"",L37,"")</f>
        <v/>
      </c>
      <c r="M40" s="220"/>
      <c r="N40" s="220"/>
      <c r="O40" s="220"/>
      <c r="P40" s="220"/>
      <c r="Q40" s="221"/>
      <c r="R40" s="11" t="str">
        <f>IF(B37="","",IF(G40="","",(SUM(G40:K40)+SUM(M40:Q40)-L40)))</f>
        <v/>
      </c>
      <c r="S40" s="89"/>
      <c r="T40" s="89" t="str">
        <f>IF(R37="","",ABS(R40-S37))</f>
        <v/>
      </c>
      <c r="U40" s="89" t="str">
        <f>IF(R37="","",RANK(T40,T37:T41,0))</f>
        <v/>
      </c>
      <c r="V40" s="89" t="str">
        <f>IF(R37="","",IF(U40=1,"",R40))</f>
        <v/>
      </c>
      <c r="W40" s="853"/>
      <c r="X40" s="133"/>
      <c r="Y40" s="134"/>
      <c r="Z40" s="135"/>
      <c r="AA40" s="136"/>
      <c r="AB40" s="850"/>
      <c r="AC40" s="806"/>
      <c r="AD40" s="806"/>
      <c r="AE40" s="806"/>
      <c r="AF40" s="841"/>
    </row>
    <row r="41" spans="1:32" ht="16" thickBot="1" x14ac:dyDescent="0.25">
      <c r="A41" s="869"/>
      <c r="B41" s="875"/>
      <c r="C41" s="863"/>
      <c r="D41" s="888"/>
      <c r="E41" s="863"/>
      <c r="F41" s="35" t="s">
        <v>6</v>
      </c>
      <c r="G41" s="78" t="str">
        <f>IF(M41&lt;&gt;"",G37,"")</f>
        <v/>
      </c>
      <c r="H41" s="116" t="str">
        <f>IF(N41&lt;&gt;"",H37,"")</f>
        <v/>
      </c>
      <c r="I41" s="116" t="str">
        <f>IF(O41&lt;&gt;"",I37,"")</f>
        <v/>
      </c>
      <c r="J41" s="116" t="str">
        <f>IF(P41&lt;&gt;"",J37,"")</f>
        <v/>
      </c>
      <c r="K41" s="76" t="str">
        <f>IF(Q41&lt;&gt;"",K37,"")</f>
        <v/>
      </c>
      <c r="L41" s="265" t="str">
        <f>IF(G37&lt;&gt;"",L37,"")</f>
        <v/>
      </c>
      <c r="M41" s="222"/>
      <c r="N41" s="222"/>
      <c r="O41" s="222"/>
      <c r="P41" s="222"/>
      <c r="Q41" s="223"/>
      <c r="R41" s="116" t="str">
        <f>IF(B37="","",IF(G41="","",(SUM(G41:K41)+SUM(M41:Q41)-L41)))</f>
        <v/>
      </c>
      <c r="S41" s="91"/>
      <c r="T41" s="91"/>
      <c r="U41" s="91"/>
      <c r="V41" s="91"/>
      <c r="W41" s="854"/>
      <c r="X41" s="137"/>
      <c r="Y41" s="138"/>
      <c r="Z41" s="139"/>
      <c r="AA41" s="140"/>
      <c r="AB41" s="851"/>
      <c r="AC41" s="807"/>
      <c r="AD41" s="807"/>
      <c r="AE41" s="807"/>
      <c r="AF41" s="842"/>
    </row>
    <row r="42" spans="1:32" x14ac:dyDescent="0.2">
      <c r="A42" s="870">
        <f>IF('Names And Totals'!A15="","",'Names And Totals'!A15)</f>
        <v>18</v>
      </c>
      <c r="B42" s="864" t="str">
        <f>IF('Names And Totals'!B15="","",'Names And Totals'!B15)</f>
        <v>Edward Fermoso</v>
      </c>
      <c r="C42" s="858">
        <f>IF(AC42="","",IF(AC42="DQ","DQ",RANK(AC42,$AC$12:$AC$507,0)+SUMPRODUCT(--(AC42=$AC$12:$AC$507),--(AB42&gt;$AB$12:$AB$507))))</f>
        <v>14</v>
      </c>
      <c r="D42" s="880">
        <f>IF(AD42="","",IF(AC42="DQ","DQ",RANK(AD42,$AD$12:$AD$507,0)+SUMPRODUCT(--(AD42=$AD$12:$AD$507),--(AB42&gt;$AB$12:$AB$507))))</f>
        <v>13</v>
      </c>
      <c r="E42" s="883" t="str">
        <f>IF(AE42="","",IF(AC42="DQ","DQ",RANK(AE42,$AE$12:$AE$507,0)+SUMPRODUCT(--(AE42=$AE$12:$AE$507),--(AB42&gt;$AB$12:$AB$507))))</f>
        <v/>
      </c>
      <c r="F42" s="66" t="s">
        <v>7</v>
      </c>
      <c r="G42" s="232">
        <v>1</v>
      </c>
      <c r="H42" s="224">
        <v>1</v>
      </c>
      <c r="I42" s="224">
        <v>1</v>
      </c>
      <c r="J42" s="224">
        <v>1</v>
      </c>
      <c r="K42" s="279">
        <v>1</v>
      </c>
      <c r="L42" s="303">
        <v>3</v>
      </c>
      <c r="M42" s="224">
        <v>4</v>
      </c>
      <c r="N42" s="224">
        <v>1</v>
      </c>
      <c r="O42" s="224">
        <v>2</v>
      </c>
      <c r="P42" s="224">
        <v>1</v>
      </c>
      <c r="Q42" s="225">
        <v>0</v>
      </c>
      <c r="R42" s="117">
        <f>IF(B42="","",IF(G42="","",(SUM(G42:K42)+SUM(M42:Q42)-L42)))</f>
        <v>10</v>
      </c>
      <c r="S42" s="88">
        <f>IF(R42="","",AVERAGE(R42:R45))</f>
        <v>10.333333333333334</v>
      </c>
      <c r="T42" s="88">
        <f>IF(R42="","",ABS(R42-S42))</f>
        <v>0.33333333333333393</v>
      </c>
      <c r="U42" s="88" t="e">
        <f>IF(R42="","",RANK(T42,T42:T46,0))</f>
        <v>#VALUE!</v>
      </c>
      <c r="V42" s="88" t="e">
        <f>IF(R42="","",IF(U42=1,"",R42))</f>
        <v>#VALUE!</v>
      </c>
      <c r="W42" s="855">
        <f>IF(R42="","",IF(AVERAGE(R42:R46)&lt;0,0,IF(R43="",R42,IF(R44="",AVERAGE(R42:R43),IF(R45="",AVERAGE(R42:R44),IF(R46="",AVERAGE(V42:V45),TRIMMEAN(R42:R46,0.4)))))))</f>
        <v>10.333333333333334</v>
      </c>
      <c r="X42" s="232" t="s">
        <v>268</v>
      </c>
      <c r="Y42" s="233"/>
      <c r="Z42" s="234"/>
      <c r="AA42" s="141" t="str">
        <f>IF(X42="","",IF(X42="TO","TO",X42*60+Y42+Z42/100))</f>
        <v>TO</v>
      </c>
      <c r="AB42" s="845" t="str">
        <f>IF(B42="","",IF(AA43="",AA42,AVERAGE(AA42:AA43)))</f>
        <v>TO</v>
      </c>
      <c r="AC42" s="843">
        <f t="shared" ref="AC42" si="3">IF(AF42="DQ","DQ",IF(W42="","",W42))</f>
        <v>10.333333333333334</v>
      </c>
      <c r="AD42" s="802">
        <f>IF(B42="","",IF(AF42="DQ","DQ",IF('Names And Totals'!E15="Female","",AC42)))</f>
        <v>10.333333333333334</v>
      </c>
      <c r="AE42" s="802" t="str">
        <f>IF(B42="","",IF(AF42="DQ","DQ",IF('Names And Totals'!E15="Male","",AC42)))</f>
        <v/>
      </c>
      <c r="AF42" s="837"/>
    </row>
    <row r="43" spans="1:32" x14ac:dyDescent="0.2">
      <c r="A43" s="871"/>
      <c r="B43" s="865"/>
      <c r="C43" s="859"/>
      <c r="D43" s="881"/>
      <c r="E43" s="884"/>
      <c r="F43" s="32" t="s">
        <v>4</v>
      </c>
      <c r="G43" s="72">
        <f>IF(M43&lt;&gt;"",G42,"")</f>
        <v>1</v>
      </c>
      <c r="H43" s="7">
        <f>IF(N43&lt;&gt;"",H42,"")</f>
        <v>1</v>
      </c>
      <c r="I43" s="7">
        <f>IF(O43&lt;&gt;"",I42,"")</f>
        <v>1</v>
      </c>
      <c r="J43" s="7">
        <f>IF(P43&lt;&gt;"",J42,"")</f>
        <v>1</v>
      </c>
      <c r="K43" s="70">
        <f>IF(Q43&lt;&gt;"",K42,"")</f>
        <v>1</v>
      </c>
      <c r="L43" s="99">
        <f>IF(G42&lt;&gt;"",L42,"")</f>
        <v>3</v>
      </c>
      <c r="M43" s="224">
        <v>2</v>
      </c>
      <c r="N43" s="224">
        <v>1</v>
      </c>
      <c r="O43" s="224">
        <v>3</v>
      </c>
      <c r="P43" s="224">
        <v>1</v>
      </c>
      <c r="Q43" s="225">
        <v>2</v>
      </c>
      <c r="R43" s="7">
        <f>IF(B42="","",IF(G43="","",(SUM(G43:K43)+SUM(M43:Q43)-L43)))</f>
        <v>11</v>
      </c>
      <c r="S43" s="88"/>
      <c r="T43" s="88">
        <f>IF(R42="","",ABS(R43-S42))</f>
        <v>0.66666666666666607</v>
      </c>
      <c r="U43" s="88" t="e">
        <f>IF(R42="","",RANK(T43,T42:T46,0))</f>
        <v>#VALUE!</v>
      </c>
      <c r="V43" s="88" t="e">
        <f>IF(R42="","",IF(U43=1,"",R43))</f>
        <v>#VALUE!</v>
      </c>
      <c r="W43" s="856"/>
      <c r="X43" s="208"/>
      <c r="Y43" s="209"/>
      <c r="Z43" s="227"/>
      <c r="AA43" s="122" t="str">
        <f>IF(X43="","",IF(X43="","",X43*60+Y43+Z43/100))</f>
        <v/>
      </c>
      <c r="AB43" s="843"/>
      <c r="AC43" s="843"/>
      <c r="AD43" s="803"/>
      <c r="AE43" s="803"/>
      <c r="AF43" s="838"/>
    </row>
    <row r="44" spans="1:32" x14ac:dyDescent="0.2">
      <c r="A44" s="871"/>
      <c r="B44" s="865"/>
      <c r="C44" s="859"/>
      <c r="D44" s="881"/>
      <c r="E44" s="884"/>
      <c r="F44" s="32" t="s">
        <v>8</v>
      </c>
      <c r="G44" s="72">
        <f>IF(M44&lt;&gt;"",G42,"")</f>
        <v>1</v>
      </c>
      <c r="H44" s="7">
        <f>IF(N44&lt;&gt;"",H42,"")</f>
        <v>1</v>
      </c>
      <c r="I44" s="7">
        <f>IF(O44&lt;&gt;"",I42,"")</f>
        <v>1</v>
      </c>
      <c r="J44" s="7">
        <f>IF(P44&lt;&gt;"",J42,"")</f>
        <v>1</v>
      </c>
      <c r="K44" s="70">
        <f>IF(Q44&lt;&gt;"",K42,"")</f>
        <v>1</v>
      </c>
      <c r="L44" s="99">
        <f>IF(G42&lt;&gt;"",L42,"")</f>
        <v>3</v>
      </c>
      <c r="M44" s="224">
        <v>2</v>
      </c>
      <c r="N44" s="224">
        <v>1</v>
      </c>
      <c r="O44" s="224">
        <v>3</v>
      </c>
      <c r="P44" s="224">
        <v>1</v>
      </c>
      <c r="Q44" s="225">
        <v>1</v>
      </c>
      <c r="R44" s="7">
        <f>IF(B42="","",IF(G44="","",(SUM(G44:K44)+SUM(M44:Q44)-L44)))</f>
        <v>10</v>
      </c>
      <c r="S44" s="88"/>
      <c r="T44" s="88">
        <f>IF(R42="","",ABS(R44-S42))</f>
        <v>0.33333333333333393</v>
      </c>
      <c r="U44" s="88" t="e">
        <f>IF(R42="","",RANK(T44,T42:T46,0))</f>
        <v>#VALUE!</v>
      </c>
      <c r="V44" s="88" t="e">
        <f>IF(R42="","",IF(U44=1,"",R44))</f>
        <v>#VALUE!</v>
      </c>
      <c r="W44" s="856"/>
      <c r="X44" s="123"/>
      <c r="Y44" s="124"/>
      <c r="Z44" s="125"/>
      <c r="AA44" s="126"/>
      <c r="AB44" s="843"/>
      <c r="AC44" s="843"/>
      <c r="AD44" s="803"/>
      <c r="AE44" s="803"/>
      <c r="AF44" s="838"/>
    </row>
    <row r="45" spans="1:32" x14ac:dyDescent="0.2">
      <c r="A45" s="871"/>
      <c r="B45" s="865"/>
      <c r="C45" s="859"/>
      <c r="D45" s="881"/>
      <c r="E45" s="884"/>
      <c r="F45" s="32" t="s">
        <v>5</v>
      </c>
      <c r="G45" s="72" t="str">
        <f>IF(M45&lt;&gt;"",G42,"")</f>
        <v/>
      </c>
      <c r="H45" s="7" t="str">
        <f>IF(N45&lt;&gt;"",H42,"")</f>
        <v/>
      </c>
      <c r="I45" s="7" t="str">
        <f>IF(O45&lt;&gt;"",I42,"")</f>
        <v/>
      </c>
      <c r="J45" s="7" t="str">
        <f>IF(P45&lt;&gt;"",J42,"")</f>
        <v/>
      </c>
      <c r="K45" s="70" t="str">
        <f>IF(Q45&lt;&gt;"",K42,"")</f>
        <v/>
      </c>
      <c r="L45" s="99">
        <f>IF(G42&lt;&gt;"",L42,"")</f>
        <v>3</v>
      </c>
      <c r="M45" s="224"/>
      <c r="N45" s="224"/>
      <c r="O45" s="224"/>
      <c r="P45" s="224"/>
      <c r="Q45" s="225"/>
      <c r="R45" s="7" t="str">
        <f>IF(B42="","",IF(G45="","",(SUM(G45:K45)+SUM(M45:Q45)-L45)))</f>
        <v/>
      </c>
      <c r="S45" s="88"/>
      <c r="T45" s="88" t="e">
        <f>IF(R42="","",ABS(R45-S42))</f>
        <v>#VALUE!</v>
      </c>
      <c r="U45" s="88" t="e">
        <f>IF(R42="","",RANK(T45,T42:T46,0))</f>
        <v>#VALUE!</v>
      </c>
      <c r="V45" s="88" t="e">
        <f>IF(R42="","",IF(U45=1,"",R45))</f>
        <v>#VALUE!</v>
      </c>
      <c r="W45" s="856"/>
      <c r="X45" s="123"/>
      <c r="Y45" s="124"/>
      <c r="Z45" s="125"/>
      <c r="AA45" s="126"/>
      <c r="AB45" s="843"/>
      <c r="AC45" s="843"/>
      <c r="AD45" s="803"/>
      <c r="AE45" s="803"/>
      <c r="AF45" s="838"/>
    </row>
    <row r="46" spans="1:32" ht="16" thickBot="1" x14ac:dyDescent="0.25">
      <c r="A46" s="872"/>
      <c r="B46" s="866"/>
      <c r="C46" s="860"/>
      <c r="D46" s="882"/>
      <c r="E46" s="885"/>
      <c r="F46" s="65" t="s">
        <v>6</v>
      </c>
      <c r="G46" s="73" t="str">
        <f>IF(M46&lt;&gt;"",G42,"")</f>
        <v/>
      </c>
      <c r="H46" s="94" t="str">
        <f>IF(N46&lt;&gt;"",H42,"")</f>
        <v/>
      </c>
      <c r="I46" s="94" t="str">
        <f>IF(O46&lt;&gt;"",I42,"")</f>
        <v/>
      </c>
      <c r="J46" s="94" t="str">
        <f>IF(P46&lt;&gt;"",J42,"")</f>
        <v/>
      </c>
      <c r="K46" s="71" t="str">
        <f>IF(Q46&lt;&gt;"",K42,"")</f>
        <v/>
      </c>
      <c r="L46" s="270">
        <f>IF(G42&lt;&gt;"",L42,"")</f>
        <v>3</v>
      </c>
      <c r="M46" s="224"/>
      <c r="N46" s="224"/>
      <c r="O46" s="224"/>
      <c r="P46" s="224"/>
      <c r="Q46" s="225"/>
      <c r="R46" s="94" t="str">
        <f>IF(B42="","",IF(G46="","",(SUM(G46:K46)+SUM(M46:Q46)-L46)))</f>
        <v/>
      </c>
      <c r="S46" s="93"/>
      <c r="T46" s="93"/>
      <c r="U46" s="93"/>
      <c r="V46" s="93"/>
      <c r="W46" s="857"/>
      <c r="X46" s="127"/>
      <c r="Y46" s="128"/>
      <c r="Z46" s="129"/>
      <c r="AA46" s="130"/>
      <c r="AB46" s="844"/>
      <c r="AC46" s="844"/>
      <c r="AD46" s="804"/>
      <c r="AE46" s="804"/>
      <c r="AF46" s="839"/>
    </row>
    <row r="47" spans="1:32" x14ac:dyDescent="0.2">
      <c r="A47" s="867">
        <f>IF('Names And Totals'!A16="","",'Names And Totals'!A16)</f>
        <v>8</v>
      </c>
      <c r="B47" s="873" t="str">
        <f>IF('Names And Totals'!B16="","",'Names And Totals'!B16)</f>
        <v>Katie Fleming</v>
      </c>
      <c r="C47" s="861">
        <f>IF(AC47="","",IF(AC47="DQ","DQ",RANK(AC47,$AC$12:$AC$507,0)+SUMPRODUCT(--(AC47=$AC$12:$AC$507),--(AB47&gt;$AB$12:$AB$507))))</f>
        <v>16</v>
      </c>
      <c r="D47" s="886" t="str">
        <f>IF(AD47="","",IF(AC47="DQ","DQ",RANK(AD47,$AD$12:$AD$507,0)+SUMPRODUCT(--(AD47=$AD$12:$AD$507),--(AB47&gt;$AB$12:$AB$507))))</f>
        <v/>
      </c>
      <c r="E47" s="861">
        <f>IF(AE47="","",IF(AC47="DQ","DQ",RANK(AE47,$AE$12:$AE$507,0)+SUMPRODUCT(--(AE47=$AE$12:$AE$507),--(AB47&gt;$AB$12:$AB$507))))</f>
        <v>2</v>
      </c>
      <c r="F47" s="33" t="s">
        <v>7</v>
      </c>
      <c r="G47" s="228">
        <v>1</v>
      </c>
      <c r="H47" s="218">
        <v>1</v>
      </c>
      <c r="I47" s="218">
        <v>0</v>
      </c>
      <c r="J47" s="218">
        <v>0</v>
      </c>
      <c r="K47" s="296">
        <v>0</v>
      </c>
      <c r="L47" s="295">
        <v>0</v>
      </c>
      <c r="M47" s="218">
        <v>2</v>
      </c>
      <c r="N47" s="218">
        <v>1</v>
      </c>
      <c r="O47" s="218">
        <v>0</v>
      </c>
      <c r="P47" s="218">
        <v>0</v>
      </c>
      <c r="Q47" s="219">
        <v>0</v>
      </c>
      <c r="R47" s="114">
        <f>IF(B47="","",IF(G47="","",(SUM(G47:K47)+SUM(M47:Q47)-L47)))</f>
        <v>5</v>
      </c>
      <c r="S47" s="90">
        <f>IF(R47="","",AVERAGE(R47:R50))</f>
        <v>8</v>
      </c>
      <c r="T47" s="90">
        <f>IF(R47="","",ABS(R47-S47))</f>
        <v>3</v>
      </c>
      <c r="U47" s="90" t="e">
        <f>IF(R47="","",RANK(T47,T47:T51,0))</f>
        <v>#VALUE!</v>
      </c>
      <c r="V47" s="90" t="e">
        <f>IF(R47="","",IF(U47=1,"",R47))</f>
        <v>#VALUE!</v>
      </c>
      <c r="W47" s="852">
        <f>IF(R47="","",IF(AVERAGE(R47:R51)&lt;0,0,IF(R48="",R47,IF(R49="",AVERAGE(R47:R48),IF(R50="",AVERAGE(R47:R49),IF(R51="",AVERAGE(V47:V50),TRIMMEAN(R47:R51,0.4)))))))</f>
        <v>8</v>
      </c>
      <c r="X47" s="228" t="s">
        <v>268</v>
      </c>
      <c r="Y47" s="229"/>
      <c r="Z47" s="230"/>
      <c r="AA47" s="131" t="str">
        <f>IF(X47="","",IF(X47="TO","TO",X47*60+Y47+Z47/100))</f>
        <v>TO</v>
      </c>
      <c r="AB47" s="849" t="str">
        <f>IF(B47="","",IF(AA48="",AA47,AVERAGE(AA47:AA48)))</f>
        <v>TO</v>
      </c>
      <c r="AC47" s="805">
        <f t="shared" ref="AC47" si="4">IF(AF47="DQ","DQ",IF(W47="","",W47))</f>
        <v>8</v>
      </c>
      <c r="AD47" s="805" t="str">
        <f>IF(B47="","",IF(AF47="DQ","DQ",IF('Names And Totals'!E16="Female","",AC47)))</f>
        <v/>
      </c>
      <c r="AE47" s="805">
        <f>IF(B47="","",IF(AF47="DQ","DQ",IF('Names And Totals'!E16="Male","",AC47)))</f>
        <v>8</v>
      </c>
      <c r="AF47" s="840"/>
    </row>
    <row r="48" spans="1:32" x14ac:dyDescent="0.2">
      <c r="A48" s="868"/>
      <c r="B48" s="874"/>
      <c r="C48" s="862"/>
      <c r="D48" s="887"/>
      <c r="E48" s="862"/>
      <c r="F48" s="34" t="s">
        <v>4</v>
      </c>
      <c r="G48" s="77">
        <f>IF(M48&lt;&gt;"",G47,"")</f>
        <v>1</v>
      </c>
      <c r="H48" s="11">
        <f>IF(N48&lt;&gt;"",H47,"")</f>
        <v>1</v>
      </c>
      <c r="I48" s="11">
        <f>IF(O48&lt;&gt;"",I47,"")</f>
        <v>0</v>
      </c>
      <c r="J48" s="11">
        <f>IF(P48&lt;&gt;"",J47,"")</f>
        <v>0</v>
      </c>
      <c r="K48" s="75">
        <f>IF(Q48&lt;&gt;"",K47,"")</f>
        <v>0</v>
      </c>
      <c r="L48" s="98">
        <f>IF(G47&lt;&gt;"",L47,"")</f>
        <v>0</v>
      </c>
      <c r="M48" s="220">
        <v>5</v>
      </c>
      <c r="N48" s="220">
        <v>2</v>
      </c>
      <c r="O48" s="220">
        <v>0</v>
      </c>
      <c r="P48" s="220">
        <v>0</v>
      </c>
      <c r="Q48" s="221">
        <v>0</v>
      </c>
      <c r="R48" s="11">
        <f>IF(B47="","",IF(G48="","",(SUM(G48:K48)+SUM(M48:Q48)-L48)))</f>
        <v>9</v>
      </c>
      <c r="S48" s="89"/>
      <c r="T48" s="89">
        <f>IF(R47="","",ABS(R48-S47))</f>
        <v>1</v>
      </c>
      <c r="U48" s="89" t="e">
        <f>IF(R47="","",RANK(T48,T47:T51,0))</f>
        <v>#VALUE!</v>
      </c>
      <c r="V48" s="89" t="e">
        <f>IF(R47="","",IF(U48=1,"",R48))</f>
        <v>#VALUE!</v>
      </c>
      <c r="W48" s="853"/>
      <c r="X48" s="210"/>
      <c r="Y48" s="211"/>
      <c r="Z48" s="231"/>
      <c r="AA48" s="132" t="str">
        <f>IF(X48="","",IF(X48="","",X48*60+Y48+Z48/100))</f>
        <v/>
      </c>
      <c r="AB48" s="850"/>
      <c r="AC48" s="806"/>
      <c r="AD48" s="806"/>
      <c r="AE48" s="806"/>
      <c r="AF48" s="841"/>
    </row>
    <row r="49" spans="1:32" x14ac:dyDescent="0.2">
      <c r="A49" s="868"/>
      <c r="B49" s="874"/>
      <c r="C49" s="862"/>
      <c r="D49" s="887"/>
      <c r="E49" s="862"/>
      <c r="F49" s="34" t="s">
        <v>8</v>
      </c>
      <c r="G49" s="77">
        <f>IF(M49&lt;&gt;"",G47,"")</f>
        <v>1</v>
      </c>
      <c r="H49" s="11">
        <f>IF(N49&lt;&gt;"",H47,"")</f>
        <v>1</v>
      </c>
      <c r="I49" s="11">
        <f>IF(O49&lt;&gt;"",I47,"")</f>
        <v>0</v>
      </c>
      <c r="J49" s="11">
        <f>IF(P49&lt;&gt;"",J47,"")</f>
        <v>0</v>
      </c>
      <c r="K49" s="75">
        <f>IF(Q49&lt;&gt;"",K47,"")</f>
        <v>0</v>
      </c>
      <c r="L49" s="98">
        <f>IF(G47&lt;&gt;"",L47,"")</f>
        <v>0</v>
      </c>
      <c r="M49" s="220">
        <v>6</v>
      </c>
      <c r="N49" s="220">
        <v>2</v>
      </c>
      <c r="O49" s="220">
        <v>0</v>
      </c>
      <c r="P49" s="220">
        <v>0</v>
      </c>
      <c r="Q49" s="221">
        <v>0</v>
      </c>
      <c r="R49" s="11">
        <f>IF(B47="","",IF(G49="","",(SUM(G49:K49)+SUM(M49:Q49)-L49)))</f>
        <v>10</v>
      </c>
      <c r="S49" s="89"/>
      <c r="T49" s="89">
        <f>IF(R47="","",ABS(R49-S47))</f>
        <v>2</v>
      </c>
      <c r="U49" s="89" t="e">
        <f>IF(R47="","",RANK(T49,T47:T51,0))</f>
        <v>#VALUE!</v>
      </c>
      <c r="V49" s="89" t="e">
        <f>IF(R47="","",IF(U49=1,"",R49))</f>
        <v>#VALUE!</v>
      </c>
      <c r="W49" s="853"/>
      <c r="X49" s="133"/>
      <c r="Y49" s="134"/>
      <c r="Z49" s="135"/>
      <c r="AA49" s="136"/>
      <c r="AB49" s="850"/>
      <c r="AC49" s="806"/>
      <c r="AD49" s="806"/>
      <c r="AE49" s="806"/>
      <c r="AF49" s="841"/>
    </row>
    <row r="50" spans="1:32" x14ac:dyDescent="0.2">
      <c r="A50" s="868"/>
      <c r="B50" s="874"/>
      <c r="C50" s="862"/>
      <c r="D50" s="887"/>
      <c r="E50" s="862"/>
      <c r="F50" s="34" t="s">
        <v>5</v>
      </c>
      <c r="G50" s="77" t="str">
        <f>IF(M50&lt;&gt;"",G47,"")</f>
        <v/>
      </c>
      <c r="H50" s="11" t="str">
        <f>IF(N50&lt;&gt;"",H47,"")</f>
        <v/>
      </c>
      <c r="I50" s="11" t="str">
        <f>IF(O50&lt;&gt;"",I47,"")</f>
        <v/>
      </c>
      <c r="J50" s="11" t="str">
        <f>IF(P50&lt;&gt;"",J47,"")</f>
        <v/>
      </c>
      <c r="K50" s="75" t="str">
        <f>IF(Q50&lt;&gt;"",K47,"")</f>
        <v/>
      </c>
      <c r="L50" s="98">
        <f>IF(G47&lt;&gt;"",L47,"")</f>
        <v>0</v>
      </c>
      <c r="M50" s="220"/>
      <c r="N50" s="220"/>
      <c r="O50" s="220"/>
      <c r="P50" s="220"/>
      <c r="Q50" s="221"/>
      <c r="R50" s="11" t="str">
        <f>IF(B47="","",IF(G50="","",(SUM(G50:K50)+SUM(M50:Q50)-L50)))</f>
        <v/>
      </c>
      <c r="S50" s="89"/>
      <c r="T50" s="89" t="e">
        <f>IF(R47="","",ABS(R50-S47))</f>
        <v>#VALUE!</v>
      </c>
      <c r="U50" s="89" t="e">
        <f>IF(R47="","",RANK(T50,T47:T51,0))</f>
        <v>#VALUE!</v>
      </c>
      <c r="V50" s="89" t="e">
        <f>IF(R47="","",IF(U50=1,"",R50))</f>
        <v>#VALUE!</v>
      </c>
      <c r="W50" s="853"/>
      <c r="X50" s="133"/>
      <c r="Y50" s="134"/>
      <c r="Z50" s="135"/>
      <c r="AA50" s="136"/>
      <c r="AB50" s="850"/>
      <c r="AC50" s="806"/>
      <c r="AD50" s="806"/>
      <c r="AE50" s="806"/>
      <c r="AF50" s="841"/>
    </row>
    <row r="51" spans="1:32" ht="16" thickBot="1" x14ac:dyDescent="0.25">
      <c r="A51" s="869"/>
      <c r="B51" s="875"/>
      <c r="C51" s="863"/>
      <c r="D51" s="888"/>
      <c r="E51" s="863"/>
      <c r="F51" s="35" t="s">
        <v>6</v>
      </c>
      <c r="G51" s="78" t="str">
        <f>IF(M51&lt;&gt;"",G47,"")</f>
        <v/>
      </c>
      <c r="H51" s="116" t="str">
        <f>IF(N51&lt;&gt;"",H47,"")</f>
        <v/>
      </c>
      <c r="I51" s="116" t="str">
        <f>IF(O51&lt;&gt;"",I47,"")</f>
        <v/>
      </c>
      <c r="J51" s="116" t="str">
        <f>IF(P51&lt;&gt;"",J47,"")</f>
        <v/>
      </c>
      <c r="K51" s="76" t="str">
        <f>IF(Q51&lt;&gt;"",K47,"")</f>
        <v/>
      </c>
      <c r="L51" s="265">
        <f>IF(G47&lt;&gt;"",L47,"")</f>
        <v>0</v>
      </c>
      <c r="M51" s="222"/>
      <c r="N51" s="222"/>
      <c r="O51" s="222"/>
      <c r="P51" s="222"/>
      <c r="Q51" s="223"/>
      <c r="R51" s="116" t="str">
        <f>IF(B47="","",IF(G51="","",(SUM(G51:K51)+SUM(M51:Q51)-L51)))</f>
        <v/>
      </c>
      <c r="S51" s="91"/>
      <c r="T51" s="91"/>
      <c r="U51" s="91"/>
      <c r="V51" s="91"/>
      <c r="W51" s="854"/>
      <c r="X51" s="137"/>
      <c r="Y51" s="138"/>
      <c r="Z51" s="139"/>
      <c r="AA51" s="140"/>
      <c r="AB51" s="851"/>
      <c r="AC51" s="807"/>
      <c r="AD51" s="807"/>
      <c r="AE51" s="807"/>
      <c r="AF51" s="842"/>
    </row>
    <row r="52" spans="1:32" x14ac:dyDescent="0.2">
      <c r="A52" s="870">
        <f>IF('Names And Totals'!A17="","",'Names And Totals'!A17)</f>
        <v>24</v>
      </c>
      <c r="B52" s="864" t="str">
        <f>IF('Names And Totals'!B17="","",'Names And Totals'!B17)</f>
        <v>Tyler Ford</v>
      </c>
      <c r="C52" s="858">
        <f>IF(AC52="","",IF(AC52="DQ","DQ",RANK(AC52,$AC$12:$AC$507,0)+SUMPRODUCT(--(AC52=$AC$12:$AC$507),--(AB52&gt;$AB$12:$AB$507))))</f>
        <v>13</v>
      </c>
      <c r="D52" s="880">
        <f>IF(AD52="","",IF(AC52="DQ","DQ",RANK(AD52,$AD$12:$AD$507,0)+SUMPRODUCT(--(AD52=$AD$12:$AD$507),--(AB52&gt;$AB$12:$AB$507))))</f>
        <v>12</v>
      </c>
      <c r="E52" s="883" t="str">
        <f>IF(AE52="","",IF(AC52="DQ","DQ",RANK(AE52,$AE$12:$AE$507,0)+SUMPRODUCT(--(AE52=$AE$12:$AE$507),--(AB52&gt;$AB$12:$AB$507))))</f>
        <v/>
      </c>
      <c r="F52" s="66" t="s">
        <v>7</v>
      </c>
      <c r="G52" s="232">
        <v>1</v>
      </c>
      <c r="H52" s="224">
        <v>1</v>
      </c>
      <c r="I52" s="224">
        <v>1</v>
      </c>
      <c r="J52" s="224">
        <v>1</v>
      </c>
      <c r="K52" s="279">
        <v>0</v>
      </c>
      <c r="L52" s="303">
        <v>0</v>
      </c>
      <c r="M52" s="224">
        <v>5</v>
      </c>
      <c r="N52" s="224">
        <v>2</v>
      </c>
      <c r="O52" s="224">
        <v>2</v>
      </c>
      <c r="P52" s="224">
        <v>0</v>
      </c>
      <c r="Q52" s="225">
        <v>0</v>
      </c>
      <c r="R52" s="117">
        <f>IF(B52="","",IF(G52="","",(SUM(G52:K52)+SUM(M52:Q52)-L52)))</f>
        <v>13</v>
      </c>
      <c r="S52" s="88">
        <f>IF(R52="","",AVERAGE(R52:R55))</f>
        <v>12</v>
      </c>
      <c r="T52" s="88">
        <f>IF(R52="","",ABS(R52-S52))</f>
        <v>1</v>
      </c>
      <c r="U52" s="88" t="e">
        <f>IF(R52="","",RANK(T52,T52:T56,0))</f>
        <v>#VALUE!</v>
      </c>
      <c r="V52" s="88" t="e">
        <f>IF(R52="","",IF(U52=1,"",R52))</f>
        <v>#VALUE!</v>
      </c>
      <c r="W52" s="855">
        <f>IF(R52="","",IF(AVERAGE(R52:R56)&lt;0,0,IF(R53="",R52,IF(R54="",AVERAGE(R52:R53),IF(R55="",AVERAGE(R52:R54),IF(R56="",AVERAGE(V52:V55),TRIMMEAN(R52:R56,0.4)))))))</f>
        <v>12</v>
      </c>
      <c r="X52" s="232" t="s">
        <v>268</v>
      </c>
      <c r="Y52" s="233"/>
      <c r="Z52" s="234"/>
      <c r="AA52" s="141" t="str">
        <f>IF(X52="","",IF(X52="TO","TO",X52*60+Y52+Z52/100))</f>
        <v>TO</v>
      </c>
      <c r="AB52" s="845" t="str">
        <f>IF(B52="","",IF(AA53="",AA52,AVERAGE(AA52:AA53)))</f>
        <v>TO</v>
      </c>
      <c r="AC52" s="843">
        <f t="shared" ref="AC52" si="5">IF(AF52="DQ","DQ",IF(W52="","",W52))</f>
        <v>12</v>
      </c>
      <c r="AD52" s="802">
        <f>IF(B52="","",IF(AF52="DQ","DQ",IF('Names And Totals'!E17="Female","",AC52)))</f>
        <v>12</v>
      </c>
      <c r="AE52" s="802" t="str">
        <f>IF(B52="","",IF(AF52="DQ","DQ",IF('Names And Totals'!E17="Male","",AC52)))</f>
        <v/>
      </c>
      <c r="AF52" s="837"/>
    </row>
    <row r="53" spans="1:32" x14ac:dyDescent="0.2">
      <c r="A53" s="871"/>
      <c r="B53" s="865"/>
      <c r="C53" s="859"/>
      <c r="D53" s="881"/>
      <c r="E53" s="884"/>
      <c r="F53" s="32" t="s">
        <v>4</v>
      </c>
      <c r="G53" s="72">
        <f>IF(M53&lt;&gt;"",G52,"")</f>
        <v>1</v>
      </c>
      <c r="H53" s="7">
        <f>IF(N53&lt;&gt;"",H52,"")</f>
        <v>1</v>
      </c>
      <c r="I53" s="7">
        <f>IF(O53&lt;&gt;"",I52,"")</f>
        <v>1</v>
      </c>
      <c r="J53" s="7">
        <f>IF(P53&lt;&gt;"",J52,"")</f>
        <v>1</v>
      </c>
      <c r="K53" s="70">
        <f>IF(Q53&lt;&gt;"",K52,"")</f>
        <v>0</v>
      </c>
      <c r="L53" s="99">
        <f>IF(G52&lt;&gt;"",L52,"")</f>
        <v>0</v>
      </c>
      <c r="M53" s="214">
        <v>2</v>
      </c>
      <c r="N53" s="214">
        <v>2</v>
      </c>
      <c r="O53" s="214">
        <v>3</v>
      </c>
      <c r="P53" s="214">
        <v>0</v>
      </c>
      <c r="Q53" s="215">
        <v>0</v>
      </c>
      <c r="R53" s="7">
        <f>IF(B52="","",IF(G53="","",(SUM(G53:K53)+SUM(M53:Q53)-L53)))</f>
        <v>11</v>
      </c>
      <c r="S53" s="88"/>
      <c r="T53" s="88">
        <f>IF(R52="","",ABS(R53-S52))</f>
        <v>1</v>
      </c>
      <c r="U53" s="88" t="e">
        <f>IF(R52="","",RANK(T53,T52:T56,0))</f>
        <v>#VALUE!</v>
      </c>
      <c r="V53" s="88" t="e">
        <f>IF(R52="","",IF(U53=1,"",R53))</f>
        <v>#VALUE!</v>
      </c>
      <c r="W53" s="856"/>
      <c r="X53" s="208"/>
      <c r="Y53" s="209"/>
      <c r="Z53" s="227"/>
      <c r="AA53" s="122" t="str">
        <f>IF(X53="","",IF(X53="","",X53*60+Y53+Z53/100))</f>
        <v/>
      </c>
      <c r="AB53" s="843"/>
      <c r="AC53" s="843"/>
      <c r="AD53" s="803"/>
      <c r="AE53" s="803"/>
      <c r="AF53" s="838"/>
    </row>
    <row r="54" spans="1:32" x14ac:dyDescent="0.2">
      <c r="A54" s="871"/>
      <c r="B54" s="865"/>
      <c r="C54" s="859"/>
      <c r="D54" s="881"/>
      <c r="E54" s="884"/>
      <c r="F54" s="32" t="s">
        <v>8</v>
      </c>
      <c r="G54" s="72">
        <f>IF(M54&lt;&gt;"",G52,"")</f>
        <v>1</v>
      </c>
      <c r="H54" s="7">
        <f>IF(N54&lt;&gt;"",H52,"")</f>
        <v>1</v>
      </c>
      <c r="I54" s="7">
        <f>IF(O54&lt;&gt;"",I52,"")</f>
        <v>1</v>
      </c>
      <c r="J54" s="7">
        <f>IF(P54&lt;&gt;"",J52,"")</f>
        <v>1</v>
      </c>
      <c r="K54" s="70">
        <f>IF(Q54&lt;&gt;"",K52,"")</f>
        <v>0</v>
      </c>
      <c r="L54" s="99">
        <f>IF(G52&lt;&gt;"",L52,"")</f>
        <v>0</v>
      </c>
      <c r="M54" s="214">
        <v>2</v>
      </c>
      <c r="N54" s="214">
        <v>1</v>
      </c>
      <c r="O54" s="214">
        <v>5</v>
      </c>
      <c r="P54" s="214">
        <v>0</v>
      </c>
      <c r="Q54" s="215">
        <v>0</v>
      </c>
      <c r="R54" s="7">
        <f>IF(B52="","",IF(G54="","",(SUM(G54:K54)+SUM(M54:Q54)-L54)))</f>
        <v>12</v>
      </c>
      <c r="S54" s="88"/>
      <c r="T54" s="88">
        <f>IF(R52="","",ABS(R54-S52))</f>
        <v>0</v>
      </c>
      <c r="U54" s="88" t="e">
        <f>IF(R52="","",RANK(T54,T52:T56,0))</f>
        <v>#VALUE!</v>
      </c>
      <c r="V54" s="88" t="e">
        <f>IF(R52="","",IF(U54=1,"",R54))</f>
        <v>#VALUE!</v>
      </c>
      <c r="W54" s="856"/>
      <c r="X54" s="123"/>
      <c r="Y54" s="124"/>
      <c r="Z54" s="125"/>
      <c r="AA54" s="126"/>
      <c r="AB54" s="843"/>
      <c r="AC54" s="843"/>
      <c r="AD54" s="803"/>
      <c r="AE54" s="803"/>
      <c r="AF54" s="838"/>
    </row>
    <row r="55" spans="1:32" x14ac:dyDescent="0.2">
      <c r="A55" s="871"/>
      <c r="B55" s="865"/>
      <c r="C55" s="859"/>
      <c r="D55" s="881"/>
      <c r="E55" s="884"/>
      <c r="F55" s="32" t="s">
        <v>5</v>
      </c>
      <c r="G55" s="72" t="str">
        <f>IF(M55&lt;&gt;"",G52,"")</f>
        <v/>
      </c>
      <c r="H55" s="7" t="str">
        <f>IF(N55&lt;&gt;"",H52,"")</f>
        <v/>
      </c>
      <c r="I55" s="7" t="str">
        <f>IF(O55&lt;&gt;"",I52,"")</f>
        <v/>
      </c>
      <c r="J55" s="7" t="str">
        <f>IF(P55&lt;&gt;"",J52,"")</f>
        <v/>
      </c>
      <c r="K55" s="70" t="str">
        <f>IF(Q55&lt;&gt;"",K52,"")</f>
        <v/>
      </c>
      <c r="L55" s="99">
        <f>IF(G52&lt;&gt;"",L52,"")</f>
        <v>0</v>
      </c>
      <c r="M55" s="214"/>
      <c r="N55" s="214"/>
      <c r="O55" s="214"/>
      <c r="P55" s="214"/>
      <c r="Q55" s="215"/>
      <c r="R55" s="7" t="str">
        <f>IF(B52="","",IF(G55="","",(SUM(G55:K55)+SUM(M55:Q55)-L55)))</f>
        <v/>
      </c>
      <c r="S55" s="88"/>
      <c r="T55" s="88" t="e">
        <f>IF(R52="","",ABS(R55-S52))</f>
        <v>#VALUE!</v>
      </c>
      <c r="U55" s="88" t="e">
        <f>IF(R52="","",RANK(T55,T52:T56,0))</f>
        <v>#VALUE!</v>
      </c>
      <c r="V55" s="88" t="e">
        <f>IF(R52="","",IF(U55=1,"",R55))</f>
        <v>#VALUE!</v>
      </c>
      <c r="W55" s="856"/>
      <c r="X55" s="123"/>
      <c r="Y55" s="124"/>
      <c r="Z55" s="125"/>
      <c r="AA55" s="126"/>
      <c r="AB55" s="843"/>
      <c r="AC55" s="843"/>
      <c r="AD55" s="803"/>
      <c r="AE55" s="803"/>
      <c r="AF55" s="838"/>
    </row>
    <row r="56" spans="1:32" ht="16" thickBot="1" x14ac:dyDescent="0.25">
      <c r="A56" s="872"/>
      <c r="B56" s="866"/>
      <c r="C56" s="860"/>
      <c r="D56" s="882"/>
      <c r="E56" s="885"/>
      <c r="F56" s="65" t="s">
        <v>6</v>
      </c>
      <c r="G56" s="73" t="str">
        <f>IF(M56&lt;&gt;"",G52,"")</f>
        <v/>
      </c>
      <c r="H56" s="94" t="str">
        <f>IF(N56&lt;&gt;"",H52,"")</f>
        <v/>
      </c>
      <c r="I56" s="94" t="str">
        <f>IF(O56&lt;&gt;"",I52,"")</f>
        <v/>
      </c>
      <c r="J56" s="94" t="str">
        <f>IF(P56&lt;&gt;"",J52,"")</f>
        <v/>
      </c>
      <c r="K56" s="71" t="str">
        <f>IF(Q56&lt;&gt;"",K52,"")</f>
        <v/>
      </c>
      <c r="L56" s="270">
        <f>IF(G52&lt;&gt;"",L52,"")</f>
        <v>0</v>
      </c>
      <c r="M56" s="216"/>
      <c r="N56" s="216"/>
      <c r="O56" s="216"/>
      <c r="P56" s="216"/>
      <c r="Q56" s="217"/>
      <c r="R56" s="94" t="str">
        <f>IF(B52="","",IF(G56="","",(SUM(G56:K56)+SUM(M56:Q56)-L56)))</f>
        <v/>
      </c>
      <c r="S56" s="93"/>
      <c r="T56" s="93"/>
      <c r="U56" s="93"/>
      <c r="V56" s="93"/>
      <c r="W56" s="857"/>
      <c r="X56" s="127"/>
      <c r="Y56" s="128"/>
      <c r="Z56" s="129"/>
      <c r="AA56" s="130"/>
      <c r="AB56" s="844"/>
      <c r="AC56" s="844"/>
      <c r="AD56" s="804"/>
      <c r="AE56" s="804"/>
      <c r="AF56" s="839"/>
    </row>
    <row r="57" spans="1:32" x14ac:dyDescent="0.2">
      <c r="A57" s="867">
        <f>IF('Names And Totals'!A18="","",'Names And Totals'!A18)</f>
        <v>25</v>
      </c>
      <c r="B57" s="873" t="str">
        <f>IF('Names And Totals'!B18="","",'Names And Totals'!B18)</f>
        <v>Fabian Gaytan</v>
      </c>
      <c r="C57" s="861">
        <f>IF(AC57="","",IF(AC57="DQ","DQ",RANK(AC57,$AC$12:$AC$507,0)+SUMPRODUCT(--(AC57=$AC$12:$AC$507),--(AB57&gt;$AB$12:$AB$507))))</f>
        <v>25</v>
      </c>
      <c r="D57" s="886">
        <f>IF(AD57="","",IF(AC57="DQ","DQ",RANK(AD57,$AD$12:$AD$507,0)+SUMPRODUCT(--(AD57=$AD$12:$AD$507),--(AB57&gt;$AB$12:$AB$507))))</f>
        <v>19</v>
      </c>
      <c r="E57" s="861" t="str">
        <f>IF(AE57="","",IF(AC57="DQ","DQ",RANK(AE57,$AE$12:$AE$507,0)+SUMPRODUCT(--(AE57=$AE$12:$AE$507),--(AB57&gt;$AB$12:$AB$507))))</f>
        <v/>
      </c>
      <c r="F57" s="33" t="s">
        <v>7</v>
      </c>
      <c r="G57" s="228">
        <v>1</v>
      </c>
      <c r="H57" s="218">
        <v>1</v>
      </c>
      <c r="I57" s="218">
        <v>0</v>
      </c>
      <c r="J57" s="218">
        <v>0</v>
      </c>
      <c r="K57" s="296">
        <v>0</v>
      </c>
      <c r="L57" s="295">
        <v>3</v>
      </c>
      <c r="M57" s="218">
        <v>6</v>
      </c>
      <c r="N57" s="218">
        <v>2</v>
      </c>
      <c r="O57" s="218">
        <v>0</v>
      </c>
      <c r="P57" s="218">
        <v>0</v>
      </c>
      <c r="Q57" s="219">
        <v>0</v>
      </c>
      <c r="R57" s="114">
        <f>IF(B57="","",IF(G57="","",(SUM(G57:K57)+SUM(M57:Q57)-L57)))</f>
        <v>7</v>
      </c>
      <c r="S57" s="90">
        <f>IF(R57="","",AVERAGE(R57:R60))</f>
        <v>4</v>
      </c>
      <c r="T57" s="90">
        <f>IF(R57="","",ABS(R57-S57))</f>
        <v>3</v>
      </c>
      <c r="U57" s="90" t="e">
        <f>IF(R57="","",RANK(T57,T57:T61,0))</f>
        <v>#VALUE!</v>
      </c>
      <c r="V57" s="90" t="e">
        <f>IF(R57="","",IF(U57=1,"",R57))</f>
        <v>#VALUE!</v>
      </c>
      <c r="W57" s="852">
        <f>IF(R57="","",IF(AVERAGE(R57:R61)&lt;0,0,IF(R58="",R57,IF(R59="",AVERAGE(R57:R58),IF(R60="",AVERAGE(R57:R59),IF(R61="",AVERAGE(V57:V60),TRIMMEAN(R57:R61,0.4)))))))</f>
        <v>4</v>
      </c>
      <c r="X57" s="228" t="s">
        <v>268</v>
      </c>
      <c r="Y57" s="229"/>
      <c r="Z57" s="230"/>
      <c r="AA57" s="131" t="str">
        <f>IF(X57="","",IF(X57="TO","TO",X57*60+Y57+Z57/100))</f>
        <v>TO</v>
      </c>
      <c r="AB57" s="849" t="str">
        <f>IF(B57="","",IF(AA58="",AA57,AVERAGE(AA57:AA58)))</f>
        <v>TO</v>
      </c>
      <c r="AC57" s="805">
        <f t="shared" ref="AC57" si="6">IF(AF57="DQ","DQ",IF(W57="","",W57))</f>
        <v>4</v>
      </c>
      <c r="AD57" s="805">
        <f>IF(B57="","",IF(AF57="DQ","DQ",IF('Names And Totals'!E18="Female","",AC57)))</f>
        <v>4</v>
      </c>
      <c r="AE57" s="805" t="str">
        <f>IF(B57="","",IF(AF57="DQ","DQ",IF('Names And Totals'!E18="Male","",AC57)))</f>
        <v/>
      </c>
      <c r="AF57" s="840"/>
    </row>
    <row r="58" spans="1:32" x14ac:dyDescent="0.2">
      <c r="A58" s="868"/>
      <c r="B58" s="874"/>
      <c r="C58" s="862"/>
      <c r="D58" s="887"/>
      <c r="E58" s="862"/>
      <c r="F58" s="34" t="s">
        <v>4</v>
      </c>
      <c r="G58" s="77">
        <f>IF(M58&lt;&gt;"",G57,"")</f>
        <v>1</v>
      </c>
      <c r="H58" s="11">
        <f>IF(N58&lt;&gt;"",H57,"")</f>
        <v>1</v>
      </c>
      <c r="I58" s="11">
        <f>IF(O58&lt;&gt;"",I57,"")</f>
        <v>0</v>
      </c>
      <c r="J58" s="11">
        <f>IF(P58&lt;&gt;"",J57,"")</f>
        <v>0</v>
      </c>
      <c r="K58" s="75">
        <f>IF(Q58&lt;&gt;"",K57,"")</f>
        <v>0</v>
      </c>
      <c r="L58" s="98">
        <f>IF(G57&lt;&gt;"",L57,"")</f>
        <v>3</v>
      </c>
      <c r="M58" s="220">
        <v>3</v>
      </c>
      <c r="N58" s="220">
        <v>2</v>
      </c>
      <c r="O58" s="220">
        <v>0</v>
      </c>
      <c r="P58" s="220">
        <v>0</v>
      </c>
      <c r="Q58" s="221">
        <v>0</v>
      </c>
      <c r="R58" s="11">
        <f>IF(B57="","",IF(G58="","",(SUM(G58:K58)+SUM(M58:Q58)-L58)))</f>
        <v>4</v>
      </c>
      <c r="S58" s="89"/>
      <c r="T58" s="89">
        <f>IF(R57="","",ABS(R58-S57))</f>
        <v>0</v>
      </c>
      <c r="U58" s="89" t="e">
        <f>IF(R57="","",RANK(T58,T57:T61,0))</f>
        <v>#VALUE!</v>
      </c>
      <c r="V58" s="89" t="e">
        <f>IF(R57="","",IF(U58=1,"",R58))</f>
        <v>#VALUE!</v>
      </c>
      <c r="W58" s="853"/>
      <c r="X58" s="210"/>
      <c r="Y58" s="211"/>
      <c r="Z58" s="231"/>
      <c r="AA58" s="132" t="str">
        <f>IF(X58="","",IF(X58="","",X58*60+Y58+Z58/100))</f>
        <v/>
      </c>
      <c r="AB58" s="850"/>
      <c r="AC58" s="806"/>
      <c r="AD58" s="806"/>
      <c r="AE58" s="806"/>
      <c r="AF58" s="841"/>
    </row>
    <row r="59" spans="1:32" x14ac:dyDescent="0.2">
      <c r="A59" s="868"/>
      <c r="B59" s="874"/>
      <c r="C59" s="862"/>
      <c r="D59" s="887"/>
      <c r="E59" s="862"/>
      <c r="F59" s="34" t="s">
        <v>8</v>
      </c>
      <c r="G59" s="77">
        <f>IF(M59&lt;&gt;"",G57,"")</f>
        <v>1</v>
      </c>
      <c r="H59" s="11">
        <f>IF(N59&lt;&gt;"",H57,"")</f>
        <v>1</v>
      </c>
      <c r="I59" s="11">
        <f>IF(O59&lt;&gt;"",I57,"")</f>
        <v>0</v>
      </c>
      <c r="J59" s="11">
        <f>IF(P59&lt;&gt;"",J57,"")</f>
        <v>0</v>
      </c>
      <c r="K59" s="75">
        <f>IF(Q59&lt;&gt;"",K57,"")</f>
        <v>0</v>
      </c>
      <c r="L59" s="98">
        <f>IF(G57&lt;&gt;"",L57,"")</f>
        <v>3</v>
      </c>
      <c r="M59" s="220">
        <v>1</v>
      </c>
      <c r="N59" s="220">
        <v>1</v>
      </c>
      <c r="O59" s="220">
        <v>0</v>
      </c>
      <c r="P59" s="220">
        <v>0</v>
      </c>
      <c r="Q59" s="221">
        <v>0</v>
      </c>
      <c r="R59" s="11">
        <f>IF(B57="","",IF(G59="","",(SUM(G59:K59)+SUM(M59:Q59)-L59)))</f>
        <v>1</v>
      </c>
      <c r="S59" s="89"/>
      <c r="T59" s="89">
        <f>IF(R57="","",ABS(R59-S57))</f>
        <v>3</v>
      </c>
      <c r="U59" s="89" t="e">
        <f>IF(R57="","",RANK(T59,T57:T61,0))</f>
        <v>#VALUE!</v>
      </c>
      <c r="V59" s="89" t="e">
        <f>IF(R57="","",IF(U59=1,"",R59))</f>
        <v>#VALUE!</v>
      </c>
      <c r="W59" s="853"/>
      <c r="X59" s="133"/>
      <c r="Y59" s="134"/>
      <c r="Z59" s="135"/>
      <c r="AA59" s="136"/>
      <c r="AB59" s="850"/>
      <c r="AC59" s="806"/>
      <c r="AD59" s="806"/>
      <c r="AE59" s="806"/>
      <c r="AF59" s="841"/>
    </row>
    <row r="60" spans="1:32" x14ac:dyDescent="0.2">
      <c r="A60" s="868"/>
      <c r="B60" s="874"/>
      <c r="C60" s="862"/>
      <c r="D60" s="887"/>
      <c r="E60" s="862"/>
      <c r="F60" s="34" t="s">
        <v>5</v>
      </c>
      <c r="G60" s="77" t="str">
        <f>IF(M60&lt;&gt;"",G57,"")</f>
        <v/>
      </c>
      <c r="H60" s="11" t="str">
        <f>IF(N60&lt;&gt;"",H57,"")</f>
        <v/>
      </c>
      <c r="I60" s="11" t="str">
        <f>IF(O60&lt;&gt;"",I57,"")</f>
        <v/>
      </c>
      <c r="J60" s="11" t="str">
        <f>IF(P60&lt;&gt;"",J57,"")</f>
        <v/>
      </c>
      <c r="K60" s="75" t="str">
        <f>IF(Q60&lt;&gt;"",K57,"")</f>
        <v/>
      </c>
      <c r="L60" s="98">
        <f>IF(G57&lt;&gt;"",L57,"")</f>
        <v>3</v>
      </c>
      <c r="M60" s="220"/>
      <c r="N60" s="220"/>
      <c r="O60" s="220"/>
      <c r="P60" s="220"/>
      <c r="Q60" s="221"/>
      <c r="R60" s="11" t="str">
        <f>IF(B57="","",IF(G60="","",(SUM(G60:K60)+SUM(M60:Q60)-L60)))</f>
        <v/>
      </c>
      <c r="S60" s="89"/>
      <c r="T60" s="89" t="e">
        <f>IF(R57="","",ABS(R60-S57))</f>
        <v>#VALUE!</v>
      </c>
      <c r="U60" s="89" t="e">
        <f>IF(R57="","",RANK(T60,T57:T61,0))</f>
        <v>#VALUE!</v>
      </c>
      <c r="V60" s="89" t="e">
        <f>IF(R57="","",IF(U60=1,"",R60))</f>
        <v>#VALUE!</v>
      </c>
      <c r="W60" s="853"/>
      <c r="X60" s="133"/>
      <c r="Y60" s="134"/>
      <c r="Z60" s="135"/>
      <c r="AA60" s="136"/>
      <c r="AB60" s="850"/>
      <c r="AC60" s="806"/>
      <c r="AD60" s="806"/>
      <c r="AE60" s="806"/>
      <c r="AF60" s="841"/>
    </row>
    <row r="61" spans="1:32" ht="16" thickBot="1" x14ac:dyDescent="0.25">
      <c r="A61" s="869"/>
      <c r="B61" s="875"/>
      <c r="C61" s="863"/>
      <c r="D61" s="888"/>
      <c r="E61" s="863"/>
      <c r="F61" s="35" t="s">
        <v>6</v>
      </c>
      <c r="G61" s="78" t="str">
        <f>IF(M61&lt;&gt;"",G57,"")</f>
        <v/>
      </c>
      <c r="H61" s="116" t="str">
        <f>IF(N61&lt;&gt;"",H57,"")</f>
        <v/>
      </c>
      <c r="I61" s="116" t="str">
        <f>IF(O61&lt;&gt;"",I57,"")</f>
        <v/>
      </c>
      <c r="J61" s="116" t="str">
        <f>IF(P61&lt;&gt;"",J57,"")</f>
        <v/>
      </c>
      <c r="K61" s="76" t="str">
        <f>IF(Q61&lt;&gt;"",K57,"")</f>
        <v/>
      </c>
      <c r="L61" s="265">
        <f>IF(G57&lt;&gt;"",L57,"")</f>
        <v>3</v>
      </c>
      <c r="M61" s="222"/>
      <c r="N61" s="222"/>
      <c r="O61" s="222"/>
      <c r="P61" s="222"/>
      <c r="Q61" s="223"/>
      <c r="R61" s="116" t="str">
        <f>IF(B57="","",IF(G61="","",(SUM(G61:K61)+SUM(M61:Q61)-L61)))</f>
        <v/>
      </c>
      <c r="S61" s="91"/>
      <c r="T61" s="91"/>
      <c r="U61" s="91"/>
      <c r="V61" s="91"/>
      <c r="W61" s="854"/>
      <c r="X61" s="137"/>
      <c r="Y61" s="138"/>
      <c r="Z61" s="139"/>
      <c r="AA61" s="140"/>
      <c r="AB61" s="851"/>
      <c r="AC61" s="807"/>
      <c r="AD61" s="807"/>
      <c r="AE61" s="807"/>
      <c r="AF61" s="842"/>
    </row>
    <row r="62" spans="1:32" x14ac:dyDescent="0.2">
      <c r="A62" s="870">
        <f>IF('Names And Totals'!A19="","",'Names And Totals'!A19)</f>
        <v>9</v>
      </c>
      <c r="B62" s="864" t="str">
        <f>IF('Names And Totals'!B19="","",'Names And Totals'!B19)</f>
        <v>Mel C Hamilton</v>
      </c>
      <c r="C62" s="858">
        <f>IF(AC62="","",IF(AC62="DQ","DQ",RANK(AC62,$AC$12:$AC$507,0)+SUMPRODUCT(--(AC62=$AC$12:$AC$507),--(AB62&gt;$AB$12:$AB$507))))</f>
        <v>26</v>
      </c>
      <c r="D62" s="880" t="str">
        <f>IF(AD62="","",IF(AC62="DQ","DQ",RANK(AD62,$AD$12:$AD$507,0)+SUMPRODUCT(--(AD62=$AD$12:$AD$507),--(AB62&gt;$AB$12:$AB$507))))</f>
        <v/>
      </c>
      <c r="E62" s="883">
        <f>IF(AE62="","",IF(AC62="DQ","DQ",RANK(AE62,$AE$12:$AE$507,0)+SUMPRODUCT(--(AE62=$AE$12:$AE$507),--(AB62&gt;$AB$12:$AB$507))))</f>
        <v>7</v>
      </c>
      <c r="F62" s="66" t="s">
        <v>7</v>
      </c>
      <c r="G62" s="232">
        <v>1</v>
      </c>
      <c r="H62" s="224">
        <v>0</v>
      </c>
      <c r="I62" s="224">
        <v>0</v>
      </c>
      <c r="J62" s="224">
        <v>0</v>
      </c>
      <c r="K62" s="279">
        <v>0</v>
      </c>
      <c r="L62" s="303">
        <v>0</v>
      </c>
      <c r="M62" s="224">
        <v>0</v>
      </c>
      <c r="N62" s="224">
        <v>1</v>
      </c>
      <c r="O62" s="224">
        <v>0</v>
      </c>
      <c r="P62" s="224">
        <v>0</v>
      </c>
      <c r="Q62" s="225">
        <v>0</v>
      </c>
      <c r="R62" s="117">
        <f>IF(B62="","",IF(G62="","",(SUM(G62:K62)+SUM(M62:Q62)-L62)))</f>
        <v>2</v>
      </c>
      <c r="S62" s="88">
        <f>IF(R62="","",AVERAGE(R62:R65))</f>
        <v>2.6666666666666665</v>
      </c>
      <c r="T62" s="88">
        <f>IF(R62="","",ABS(R62-S62))</f>
        <v>0.66666666666666652</v>
      </c>
      <c r="U62" s="88" t="e">
        <f>IF(R62="","",RANK(T62,T62:T66,0))</f>
        <v>#VALUE!</v>
      </c>
      <c r="V62" s="88" t="e">
        <f>IF(R62="","",IF(U62=1,"",R62))</f>
        <v>#VALUE!</v>
      </c>
      <c r="W62" s="855">
        <f>IF(R62="","",IF(AVERAGE(R62:R66)&lt;0,0,IF(R63="",R62,IF(R64="",AVERAGE(R62:R63),IF(R65="",AVERAGE(R62:R64),IF(R66="",AVERAGE(V62:V65),TRIMMEAN(R62:R66,0.4)))))))</f>
        <v>2.6666666666666665</v>
      </c>
      <c r="X62" s="232" t="s">
        <v>268</v>
      </c>
      <c r="Y62" s="233"/>
      <c r="Z62" s="234"/>
      <c r="AA62" s="142" t="str">
        <f>IF(X62="","",IF(X62="TO","TO",X62*60+Y62+Z62/100))</f>
        <v>TO</v>
      </c>
      <c r="AB62" s="845" t="str">
        <f>IF(B62="","",IF(AA63="",AA62,AVERAGE(AA62:AA63)))</f>
        <v>TO</v>
      </c>
      <c r="AC62" s="843">
        <f t="shared" ref="AC62" si="7">IF(AF62="DQ","DQ",IF(W62="","",W62))</f>
        <v>2.6666666666666665</v>
      </c>
      <c r="AD62" s="802" t="str">
        <f>IF(B62="","",IF(AF62="DQ","DQ",IF('Names And Totals'!E19="Female","",AC62)))</f>
        <v/>
      </c>
      <c r="AE62" s="802">
        <f>IF(B62="","",IF(AF62="DQ","DQ",IF('Names And Totals'!E19="Male","",AC62)))</f>
        <v>2.6666666666666665</v>
      </c>
      <c r="AF62" s="837"/>
    </row>
    <row r="63" spans="1:32" x14ac:dyDescent="0.2">
      <c r="A63" s="871"/>
      <c r="B63" s="865"/>
      <c r="C63" s="859"/>
      <c r="D63" s="881"/>
      <c r="E63" s="884"/>
      <c r="F63" s="32" t="s">
        <v>4</v>
      </c>
      <c r="G63" s="72">
        <f>IF(M63&lt;&gt;"",G62,"")</f>
        <v>1</v>
      </c>
      <c r="H63" s="7">
        <f>IF(N63&lt;&gt;"",H62,"")</f>
        <v>0</v>
      </c>
      <c r="I63" s="7">
        <f>IF(O63&lt;&gt;"",I62,"")</f>
        <v>0</v>
      </c>
      <c r="J63" s="7">
        <f>IF(P63&lt;&gt;"",J62,"")</f>
        <v>0</v>
      </c>
      <c r="K63" s="70">
        <f>IF(Q63&lt;&gt;"",K62,"")</f>
        <v>0</v>
      </c>
      <c r="L63" s="99">
        <f>IF(G62&lt;&gt;"",L62,"")</f>
        <v>0</v>
      </c>
      <c r="M63" s="214">
        <v>1</v>
      </c>
      <c r="N63" s="214">
        <v>1</v>
      </c>
      <c r="O63" s="214">
        <v>0</v>
      </c>
      <c r="P63" s="214">
        <v>0</v>
      </c>
      <c r="Q63" s="215">
        <v>0</v>
      </c>
      <c r="R63" s="7">
        <f>IF(B62="","",IF(G63="","",(SUM(G63:K63)+SUM(M63:Q63)-L63)))</f>
        <v>3</v>
      </c>
      <c r="S63" s="88"/>
      <c r="T63" s="88">
        <f>IF(R62="","",ABS(R63-S62))</f>
        <v>0.33333333333333348</v>
      </c>
      <c r="U63" s="88" t="e">
        <f>IF(R62="","",RANK(T63,T62:T66,0))</f>
        <v>#VALUE!</v>
      </c>
      <c r="V63" s="88" t="e">
        <f>IF(R62="","",IF(U63=1,"",R63))</f>
        <v>#VALUE!</v>
      </c>
      <c r="W63" s="856"/>
      <c r="X63" s="208"/>
      <c r="Y63" s="209"/>
      <c r="Z63" s="227"/>
      <c r="AA63" s="132" t="str">
        <f>IF(X63="","",IF(X63="","",X63*60+Y63+Z63/100))</f>
        <v/>
      </c>
      <c r="AB63" s="843"/>
      <c r="AC63" s="843"/>
      <c r="AD63" s="803"/>
      <c r="AE63" s="803"/>
      <c r="AF63" s="838"/>
    </row>
    <row r="64" spans="1:32" x14ac:dyDescent="0.2">
      <c r="A64" s="871"/>
      <c r="B64" s="865"/>
      <c r="C64" s="859"/>
      <c r="D64" s="881"/>
      <c r="E64" s="884"/>
      <c r="F64" s="32" t="s">
        <v>8</v>
      </c>
      <c r="G64" s="72">
        <f>IF(M64&lt;&gt;"",G62,"")</f>
        <v>1</v>
      </c>
      <c r="H64" s="7">
        <f>IF(N64&lt;&gt;"",H62,"")</f>
        <v>0</v>
      </c>
      <c r="I64" s="7">
        <f>IF(O64&lt;&gt;"",I62,"")</f>
        <v>0</v>
      </c>
      <c r="J64" s="7">
        <f>IF(P64&lt;&gt;"",J62,"")</f>
        <v>0</v>
      </c>
      <c r="K64" s="70">
        <f>IF(Q64&lt;&gt;"",K62,"")</f>
        <v>0</v>
      </c>
      <c r="L64" s="99">
        <f>IF(G62&lt;&gt;"",L62,"")</f>
        <v>0</v>
      </c>
      <c r="M64" s="214">
        <v>1</v>
      </c>
      <c r="N64" s="214">
        <v>1</v>
      </c>
      <c r="O64" s="214">
        <v>0</v>
      </c>
      <c r="P64" s="214">
        <v>0</v>
      </c>
      <c r="Q64" s="215">
        <v>0</v>
      </c>
      <c r="R64" s="7">
        <f>IF(B62="","",IF(G64="","",(SUM(G64:K64)+SUM(M64:Q64)-L64)))</f>
        <v>3</v>
      </c>
      <c r="S64" s="88"/>
      <c r="T64" s="88">
        <f>IF(R62="","",ABS(R64-S62))</f>
        <v>0.33333333333333348</v>
      </c>
      <c r="U64" s="88" t="e">
        <f>IF(R62="","",RANK(T64,T62:T66,0))</f>
        <v>#VALUE!</v>
      </c>
      <c r="V64" s="88" t="e">
        <f>IF(R62="","",IF(U64=1,"",R64))</f>
        <v>#VALUE!</v>
      </c>
      <c r="W64" s="856"/>
      <c r="X64" s="123"/>
      <c r="Y64" s="124"/>
      <c r="Z64" s="125"/>
      <c r="AA64" s="126"/>
      <c r="AB64" s="843"/>
      <c r="AC64" s="843"/>
      <c r="AD64" s="803"/>
      <c r="AE64" s="803"/>
      <c r="AF64" s="838"/>
    </row>
    <row r="65" spans="1:32" x14ac:dyDescent="0.2">
      <c r="A65" s="871"/>
      <c r="B65" s="865"/>
      <c r="C65" s="859"/>
      <c r="D65" s="881"/>
      <c r="E65" s="884"/>
      <c r="F65" s="32" t="s">
        <v>5</v>
      </c>
      <c r="G65" s="72" t="str">
        <f>IF(M65&lt;&gt;"",G62,"")</f>
        <v/>
      </c>
      <c r="H65" s="7" t="str">
        <f>IF(N65&lt;&gt;"",H62,"")</f>
        <v/>
      </c>
      <c r="I65" s="7" t="str">
        <f>IF(O65&lt;&gt;"",I62,"")</f>
        <v/>
      </c>
      <c r="J65" s="7" t="str">
        <f>IF(P65&lt;&gt;"",J62,"")</f>
        <v/>
      </c>
      <c r="K65" s="70" t="str">
        <f>IF(Q65&lt;&gt;"",K62,"")</f>
        <v/>
      </c>
      <c r="L65" s="99">
        <f>IF(G62&lt;&gt;"",L62,"")</f>
        <v>0</v>
      </c>
      <c r="M65" s="214"/>
      <c r="N65" s="214"/>
      <c r="O65" s="214"/>
      <c r="P65" s="214"/>
      <c r="Q65" s="215"/>
      <c r="R65" s="7" t="str">
        <f>IF(B62="","",IF(G65="","",(SUM(G65:K65)+SUM(M65:Q65)-L65)))</f>
        <v/>
      </c>
      <c r="S65" s="88"/>
      <c r="T65" s="88" t="e">
        <f>IF(R62="","",ABS(R65-S62))</f>
        <v>#VALUE!</v>
      </c>
      <c r="U65" s="88" t="e">
        <f>IF(R62="","",RANK(T65,T62:T66,0))</f>
        <v>#VALUE!</v>
      </c>
      <c r="V65" s="88" t="e">
        <f>IF(R62="","",IF(U65=1,"",R65))</f>
        <v>#VALUE!</v>
      </c>
      <c r="W65" s="856"/>
      <c r="X65" s="123"/>
      <c r="Y65" s="124"/>
      <c r="Z65" s="125"/>
      <c r="AA65" s="126"/>
      <c r="AB65" s="843"/>
      <c r="AC65" s="843"/>
      <c r="AD65" s="803"/>
      <c r="AE65" s="803"/>
      <c r="AF65" s="838"/>
    </row>
    <row r="66" spans="1:32" ht="16" thickBot="1" x14ac:dyDescent="0.25">
      <c r="A66" s="872"/>
      <c r="B66" s="866"/>
      <c r="C66" s="860"/>
      <c r="D66" s="882"/>
      <c r="E66" s="885"/>
      <c r="F66" s="65" t="s">
        <v>6</v>
      </c>
      <c r="G66" s="73" t="str">
        <f>IF(M66&lt;&gt;"",G62,"")</f>
        <v/>
      </c>
      <c r="H66" s="94" t="str">
        <f>IF(N66&lt;&gt;"",H62,"")</f>
        <v/>
      </c>
      <c r="I66" s="94" t="str">
        <f>IF(O66&lt;&gt;"",I62,"")</f>
        <v/>
      </c>
      <c r="J66" s="94" t="str">
        <f>IF(P66&lt;&gt;"",J62,"")</f>
        <v/>
      </c>
      <c r="K66" s="71" t="str">
        <f>IF(Q66&lt;&gt;"",K62,"")</f>
        <v/>
      </c>
      <c r="L66" s="270">
        <f>IF(G62&lt;&gt;"",L62,"")</f>
        <v>0</v>
      </c>
      <c r="M66" s="216"/>
      <c r="N66" s="216"/>
      <c r="O66" s="216"/>
      <c r="P66" s="216"/>
      <c r="Q66" s="217"/>
      <c r="R66" s="94" t="str">
        <f>IF(B62="","",IF(G66="","",(SUM(G66:K66)+SUM(M66:Q66)-L66)))</f>
        <v/>
      </c>
      <c r="S66" s="93"/>
      <c r="T66" s="93"/>
      <c r="U66" s="93"/>
      <c r="V66" s="93"/>
      <c r="W66" s="857"/>
      <c r="X66" s="127"/>
      <c r="Y66" s="128"/>
      <c r="Z66" s="129"/>
      <c r="AA66" s="130"/>
      <c r="AB66" s="844"/>
      <c r="AC66" s="844"/>
      <c r="AD66" s="804"/>
      <c r="AE66" s="804"/>
      <c r="AF66" s="839"/>
    </row>
    <row r="67" spans="1:32" x14ac:dyDescent="0.2">
      <c r="A67" s="867">
        <f>IF('Names And Totals'!A20="","",'Names And Totals'!A20)</f>
        <v>19</v>
      </c>
      <c r="B67" s="873" t="str">
        <f>IF('Names And Totals'!B20="","",'Names And Totals'!B20)</f>
        <v>Luis Felipe</v>
      </c>
      <c r="C67" s="861">
        <f>IF(AC67="","",IF(AC67="DQ","DQ",RANK(AC67,$AC$12:$AC$507,0)+SUMPRODUCT(--(AC67=$AC$12:$AC$507),--(AB67&gt;$AB$12:$AB$507))))</f>
        <v>21</v>
      </c>
      <c r="D67" s="886">
        <f>IF(AD67="","",IF(AC67="DQ","DQ",RANK(AD67,$AD$12:$AD$507,0)+SUMPRODUCT(--(AD67=$AD$12:$AD$507),--(AB67&gt;$AB$12:$AB$507))))</f>
        <v>16</v>
      </c>
      <c r="E67" s="861" t="str">
        <f>IF(AE67="","",IF(AC67="DQ","DQ",RANK(AE67,$AE$12:$AE$507,0)+SUMPRODUCT(--(AE67=$AE$12:$AE$507),--(AB67&gt;$AB$12:$AB$507))))</f>
        <v/>
      </c>
      <c r="F67" s="33" t="s">
        <v>7</v>
      </c>
      <c r="G67" s="228">
        <v>1</v>
      </c>
      <c r="H67" s="218">
        <v>0</v>
      </c>
      <c r="I67" s="218">
        <v>1</v>
      </c>
      <c r="J67" s="218">
        <v>0</v>
      </c>
      <c r="K67" s="296">
        <v>0</v>
      </c>
      <c r="L67" s="295">
        <v>0</v>
      </c>
      <c r="M67" s="218">
        <v>2</v>
      </c>
      <c r="N67" s="218">
        <v>0</v>
      </c>
      <c r="O67" s="218">
        <v>1</v>
      </c>
      <c r="P67" s="218">
        <v>0</v>
      </c>
      <c r="Q67" s="219">
        <v>0</v>
      </c>
      <c r="R67" s="114">
        <f>IF(B67="","",IF(G67="","",(SUM(G67:K67)+SUM(M67:Q67)-L67)))</f>
        <v>5</v>
      </c>
      <c r="S67" s="90">
        <f>IF(R67="","",AVERAGE(R67:R70))</f>
        <v>5</v>
      </c>
      <c r="T67" s="90">
        <f>IF(R67="","",ABS(R67-S67))</f>
        <v>0</v>
      </c>
      <c r="U67" s="90" t="e">
        <f>IF(R67="","",RANK(T67,T67:T71,0))</f>
        <v>#VALUE!</v>
      </c>
      <c r="V67" s="90" t="e">
        <f>IF(R67="","",IF(U67=1,"",R67))</f>
        <v>#VALUE!</v>
      </c>
      <c r="W67" s="852">
        <f>IF(R67="","",IF(AVERAGE(R67:R71)&lt;0,0,IF(R68="",R67,IF(R69="",AVERAGE(R67:R68),IF(R70="",AVERAGE(R67:R69),IF(R71="",AVERAGE(V67:V70),TRIMMEAN(R67:R71,0.4)))))))</f>
        <v>5</v>
      </c>
      <c r="X67" s="228" t="s">
        <v>268</v>
      </c>
      <c r="Y67" s="229"/>
      <c r="Z67" s="230"/>
      <c r="AA67" s="131" t="str">
        <f>IF(X67="","",IF(X67="TO","TO",X67*60+Y67+Z67/100))</f>
        <v>TO</v>
      </c>
      <c r="AB67" s="849" t="str">
        <f>IF(B67="","",IF(AA68="",AA67,AVERAGE(AA67:AA68)))</f>
        <v>TO</v>
      </c>
      <c r="AC67" s="805">
        <f t="shared" ref="AC67" si="8">IF(AF67="DQ","DQ",IF(W67="","",W67))</f>
        <v>5</v>
      </c>
      <c r="AD67" s="805">
        <f>IF(B67="","",IF(AF67="DQ","DQ",IF('Names And Totals'!E20="Female","",AC67)))</f>
        <v>5</v>
      </c>
      <c r="AE67" s="805" t="str">
        <f>IF(B67="","",IF(AF67="DQ","DQ",IF('Names And Totals'!E20="Male","",AC67)))</f>
        <v/>
      </c>
      <c r="AF67" s="840"/>
    </row>
    <row r="68" spans="1:32" x14ac:dyDescent="0.2">
      <c r="A68" s="868"/>
      <c r="B68" s="874"/>
      <c r="C68" s="862"/>
      <c r="D68" s="887"/>
      <c r="E68" s="862"/>
      <c r="F68" s="34" t="s">
        <v>4</v>
      </c>
      <c r="G68" s="77">
        <f>IF(M68&lt;&gt;"",G67,"")</f>
        <v>1</v>
      </c>
      <c r="H68" s="11">
        <f>IF(N68&lt;&gt;"",H67,"")</f>
        <v>0</v>
      </c>
      <c r="I68" s="11">
        <f>IF(O68&lt;&gt;"",I67,"")</f>
        <v>1</v>
      </c>
      <c r="J68" s="11">
        <f>IF(P68&lt;&gt;"",J67,"")</f>
        <v>0</v>
      </c>
      <c r="K68" s="75">
        <f>IF(Q68&lt;&gt;"",K67,"")</f>
        <v>0</v>
      </c>
      <c r="L68" s="98">
        <f>IF(G67&lt;&gt;"",L67,"")</f>
        <v>0</v>
      </c>
      <c r="M68" s="220">
        <v>3</v>
      </c>
      <c r="N68" s="220">
        <v>1</v>
      </c>
      <c r="O68" s="220">
        <v>0</v>
      </c>
      <c r="P68" s="220">
        <v>0</v>
      </c>
      <c r="Q68" s="221">
        <v>0</v>
      </c>
      <c r="R68" s="11">
        <f>IF(B67="","",IF(G68="","",(SUM(G68:K68)+SUM(M68:Q68)-L68)))</f>
        <v>6</v>
      </c>
      <c r="S68" s="89"/>
      <c r="T68" s="89">
        <f>IF(R67="","",ABS(R68-S67))</f>
        <v>1</v>
      </c>
      <c r="U68" s="89" t="e">
        <f>IF(R67="","",RANK(T68,T67:T71,0))</f>
        <v>#VALUE!</v>
      </c>
      <c r="V68" s="89" t="e">
        <f>IF(R67="","",IF(U68=1,"",R68))</f>
        <v>#VALUE!</v>
      </c>
      <c r="W68" s="853"/>
      <c r="X68" s="210"/>
      <c r="Y68" s="211"/>
      <c r="Z68" s="231"/>
      <c r="AA68" s="132" t="str">
        <f>IF(X68="","",IF(X68="","",X68*60+Y68+Z68/100))</f>
        <v/>
      </c>
      <c r="AB68" s="850"/>
      <c r="AC68" s="806"/>
      <c r="AD68" s="806"/>
      <c r="AE68" s="806"/>
      <c r="AF68" s="841"/>
    </row>
    <row r="69" spans="1:32" x14ac:dyDescent="0.2">
      <c r="A69" s="868"/>
      <c r="B69" s="874"/>
      <c r="C69" s="862"/>
      <c r="D69" s="887"/>
      <c r="E69" s="862"/>
      <c r="F69" s="34" t="s">
        <v>8</v>
      </c>
      <c r="G69" s="77">
        <f>IF(M69&lt;&gt;"",G67,"")</f>
        <v>1</v>
      </c>
      <c r="H69" s="11">
        <f>IF(N69&lt;&gt;"",H67,"")</f>
        <v>0</v>
      </c>
      <c r="I69" s="11">
        <f>IF(O69&lt;&gt;"",I67,"")</f>
        <v>1</v>
      </c>
      <c r="J69" s="11">
        <f>IF(P69&lt;&gt;"",J67,"")</f>
        <v>0</v>
      </c>
      <c r="K69" s="75">
        <f>IF(Q69&lt;&gt;"",K67,"")</f>
        <v>0</v>
      </c>
      <c r="L69" s="98">
        <f>IF(G67&lt;&gt;"",L67,"")</f>
        <v>0</v>
      </c>
      <c r="M69" s="220">
        <v>1</v>
      </c>
      <c r="N69" s="220">
        <v>1</v>
      </c>
      <c r="O69" s="220">
        <v>0</v>
      </c>
      <c r="P69" s="220">
        <v>0</v>
      </c>
      <c r="Q69" s="221">
        <v>0</v>
      </c>
      <c r="R69" s="11">
        <f>IF(B67="","",IF(G69="","",(SUM(G69:K69)+SUM(M69:Q69)-L69)))</f>
        <v>4</v>
      </c>
      <c r="S69" s="89"/>
      <c r="T69" s="89">
        <f>IF(R67="","",ABS(R69-S67))</f>
        <v>1</v>
      </c>
      <c r="U69" s="89" t="e">
        <f>IF(R67="","",RANK(T69,T67:T71,0))</f>
        <v>#VALUE!</v>
      </c>
      <c r="V69" s="89" t="e">
        <f>IF(R67="","",IF(U69=1,"",R69))</f>
        <v>#VALUE!</v>
      </c>
      <c r="W69" s="853"/>
      <c r="X69" s="133"/>
      <c r="Y69" s="134"/>
      <c r="Z69" s="135"/>
      <c r="AA69" s="136"/>
      <c r="AB69" s="850"/>
      <c r="AC69" s="806"/>
      <c r="AD69" s="806"/>
      <c r="AE69" s="806"/>
      <c r="AF69" s="841"/>
    </row>
    <row r="70" spans="1:32" x14ac:dyDescent="0.2">
      <c r="A70" s="868"/>
      <c r="B70" s="874"/>
      <c r="C70" s="862"/>
      <c r="D70" s="887"/>
      <c r="E70" s="862"/>
      <c r="F70" s="34" t="s">
        <v>5</v>
      </c>
      <c r="G70" s="77" t="str">
        <f>IF(M70&lt;&gt;"",G67,"")</f>
        <v/>
      </c>
      <c r="H70" s="11" t="str">
        <f>IF(N70&lt;&gt;"",H67,"")</f>
        <v/>
      </c>
      <c r="I70" s="11" t="str">
        <f>IF(O70&lt;&gt;"",I67,"")</f>
        <v/>
      </c>
      <c r="J70" s="11" t="str">
        <f>IF(P70&lt;&gt;"",J67,"")</f>
        <v/>
      </c>
      <c r="K70" s="75" t="str">
        <f>IF(Q70&lt;&gt;"",K67,"")</f>
        <v/>
      </c>
      <c r="L70" s="98">
        <f>IF(G67&lt;&gt;"",L67,"")</f>
        <v>0</v>
      </c>
      <c r="M70" s="220"/>
      <c r="N70" s="220"/>
      <c r="O70" s="220"/>
      <c r="P70" s="220"/>
      <c r="Q70" s="221"/>
      <c r="R70" s="11" t="str">
        <f>IF(B67="","",IF(G70="","",(SUM(G70:K70)+SUM(M70:Q70)-L70)))</f>
        <v/>
      </c>
      <c r="S70" s="89"/>
      <c r="T70" s="89" t="e">
        <f>IF(R67="","",ABS(R70-S67))</f>
        <v>#VALUE!</v>
      </c>
      <c r="U70" s="89" t="e">
        <f>IF(R67="","",RANK(T70,T67:T71,0))</f>
        <v>#VALUE!</v>
      </c>
      <c r="V70" s="89" t="e">
        <f>IF(R67="","",IF(U70=1,"",R70))</f>
        <v>#VALUE!</v>
      </c>
      <c r="W70" s="853"/>
      <c r="X70" s="133"/>
      <c r="Y70" s="134"/>
      <c r="Z70" s="135"/>
      <c r="AA70" s="136"/>
      <c r="AB70" s="850"/>
      <c r="AC70" s="806"/>
      <c r="AD70" s="806"/>
      <c r="AE70" s="806"/>
      <c r="AF70" s="841"/>
    </row>
    <row r="71" spans="1:32" ht="16" thickBot="1" x14ac:dyDescent="0.25">
      <c r="A71" s="869"/>
      <c r="B71" s="875"/>
      <c r="C71" s="863"/>
      <c r="D71" s="888"/>
      <c r="E71" s="863"/>
      <c r="F71" s="35" t="s">
        <v>6</v>
      </c>
      <c r="G71" s="78" t="str">
        <f>IF(M71&lt;&gt;"",G67,"")</f>
        <v/>
      </c>
      <c r="H71" s="116" t="str">
        <f>IF(N71&lt;&gt;"",H67,"")</f>
        <v/>
      </c>
      <c r="I71" s="116" t="str">
        <f>IF(O71&lt;&gt;"",I67,"")</f>
        <v/>
      </c>
      <c r="J71" s="116" t="str">
        <f>IF(P71&lt;&gt;"",J67,"")</f>
        <v/>
      </c>
      <c r="K71" s="76" t="str">
        <f>IF(Q71&lt;&gt;"",K67,"")</f>
        <v/>
      </c>
      <c r="L71" s="265">
        <f>IF(G67&lt;&gt;"",L67,"")</f>
        <v>0</v>
      </c>
      <c r="M71" s="222"/>
      <c r="N71" s="222"/>
      <c r="O71" s="222"/>
      <c r="P71" s="222"/>
      <c r="Q71" s="223"/>
      <c r="R71" s="116" t="str">
        <f>IF(B67="","",IF(G71="","",(SUM(G71:K71)+SUM(M71:Q71)-L71)))</f>
        <v/>
      </c>
      <c r="S71" s="91"/>
      <c r="T71" s="91"/>
      <c r="U71" s="91"/>
      <c r="V71" s="91"/>
      <c r="W71" s="854"/>
      <c r="X71" s="137"/>
      <c r="Y71" s="138"/>
      <c r="Z71" s="139"/>
      <c r="AA71" s="140"/>
      <c r="AB71" s="851"/>
      <c r="AC71" s="807"/>
      <c r="AD71" s="807"/>
      <c r="AE71" s="807"/>
      <c r="AF71" s="842"/>
    </row>
    <row r="72" spans="1:32" x14ac:dyDescent="0.2">
      <c r="A72" s="870">
        <f>IF('Names And Totals'!A21="","",'Names And Totals'!A21)</f>
        <v>5</v>
      </c>
      <c r="B72" s="864" t="str">
        <f>IF('Names And Totals'!B21="","",'Names And Totals'!B21)</f>
        <v>Cameron Hughes</v>
      </c>
      <c r="C72" s="858">
        <f>IF(AC72="","",IF(AC72="DQ","DQ",RANK(AC72,$AC$12:$AC$507,0)+SUMPRODUCT(--(AC72=$AC$12:$AC$507),--(AB72&gt;$AB$12:$AB$507))))</f>
        <v>4</v>
      </c>
      <c r="D72" s="880">
        <f>IF(AD72="","",IF(AC72="DQ","DQ",RANK(AD72,$AD$12:$AD$507,0)+SUMPRODUCT(--(AD72=$AD$12:$AD$507),--(AB72&gt;$AB$12:$AB$507))))</f>
        <v>4</v>
      </c>
      <c r="E72" s="883" t="str">
        <f>IF(AE72="","",IF(AC72="DQ","DQ",RANK(AE72,$AE$12:$AE$507,0)+SUMPRODUCT(--(AE72=$AE$12:$AE$507),--(AB72&gt;$AB$12:$AB$507))))</f>
        <v/>
      </c>
      <c r="F72" s="66" t="s">
        <v>7</v>
      </c>
      <c r="G72" s="232">
        <v>1</v>
      </c>
      <c r="H72" s="224">
        <v>1</v>
      </c>
      <c r="I72" s="224">
        <v>1</v>
      </c>
      <c r="J72" s="224">
        <v>1</v>
      </c>
      <c r="K72" s="279">
        <v>3</v>
      </c>
      <c r="L72" s="303">
        <v>0</v>
      </c>
      <c r="M72" s="224">
        <v>6</v>
      </c>
      <c r="N72" s="224">
        <v>6</v>
      </c>
      <c r="O72" s="224">
        <v>9</v>
      </c>
      <c r="P72" s="224">
        <v>4</v>
      </c>
      <c r="Q72" s="225">
        <v>4</v>
      </c>
      <c r="R72" s="117">
        <f>IF(B72="","",IF(G72="","",(SUM(G72:K72)+SUM(M72:Q72)-L72)))</f>
        <v>36</v>
      </c>
      <c r="S72" s="88">
        <f>IF(R72="","",AVERAGE(R72:R75))</f>
        <v>32</v>
      </c>
      <c r="T72" s="88">
        <f>IF(R72="","",ABS(R72-S72))</f>
        <v>4</v>
      </c>
      <c r="U72" s="88" t="e">
        <f>IF(R72="","",RANK(T72,T72:T76,0))</f>
        <v>#VALUE!</v>
      </c>
      <c r="V72" s="88" t="e">
        <f>IF(R72="","",IF(U72=1,"",R72))</f>
        <v>#VALUE!</v>
      </c>
      <c r="W72" s="855">
        <f>IF(R72="","",IF(AVERAGE(R72:R76)&lt;0,0,IF(R73="",R72,IF(R74="",AVERAGE(R72:R73),IF(R75="",AVERAGE(R72:R74),IF(R76="",AVERAGE(V72:V75),TRIMMEAN(R72:R76,0.4)))))))</f>
        <v>32</v>
      </c>
      <c r="X72" s="232">
        <v>4</v>
      </c>
      <c r="Y72" s="233">
        <v>57</v>
      </c>
      <c r="Z72" s="234">
        <v>0</v>
      </c>
      <c r="AA72" s="141">
        <f>IF(X72="","",IF(X72="TO","TO",X72*60+Y72+Z72/100))</f>
        <v>297</v>
      </c>
      <c r="AB72" s="845">
        <f>IF(B72="","",IF(AA73="",AA72,AVERAGE(AA72:AA73)))</f>
        <v>297.26499999999999</v>
      </c>
      <c r="AC72" s="843">
        <f t="shared" ref="AC72" si="9">IF(AF72="DQ","DQ",IF(W72="","",W72))</f>
        <v>32</v>
      </c>
      <c r="AD72" s="802">
        <f>IF(B72="","",IF(AF72="DQ","DQ",IF('Names And Totals'!E21="Female","",AC72)))</f>
        <v>32</v>
      </c>
      <c r="AE72" s="802" t="str">
        <f>IF(B72="","",IF(AF72="DQ","DQ",IF('Names And Totals'!E21="Male","",AC72)))</f>
        <v/>
      </c>
      <c r="AF72" s="837"/>
    </row>
    <row r="73" spans="1:32" x14ac:dyDescent="0.2">
      <c r="A73" s="871"/>
      <c r="B73" s="865"/>
      <c r="C73" s="859"/>
      <c r="D73" s="881"/>
      <c r="E73" s="884"/>
      <c r="F73" s="32" t="s">
        <v>4</v>
      </c>
      <c r="G73" s="72">
        <f>IF(M73&lt;&gt;"",G72,"")</f>
        <v>1</v>
      </c>
      <c r="H73" s="7">
        <f>IF(N73&lt;&gt;"",H72,"")</f>
        <v>1</v>
      </c>
      <c r="I73" s="7">
        <f>IF(O73&lt;&gt;"",I72,"")</f>
        <v>1</v>
      </c>
      <c r="J73" s="7">
        <f>IF(P73&lt;&gt;"",J72,"")</f>
        <v>1</v>
      </c>
      <c r="K73" s="70">
        <f>IF(Q73&lt;&gt;"",K72,"")</f>
        <v>3</v>
      </c>
      <c r="L73" s="99">
        <f>IF(G72&lt;&gt;"",L72,"")</f>
        <v>0</v>
      </c>
      <c r="M73" s="214">
        <v>3</v>
      </c>
      <c r="N73" s="214">
        <v>3</v>
      </c>
      <c r="O73" s="214">
        <v>6</v>
      </c>
      <c r="P73" s="214">
        <v>3</v>
      </c>
      <c r="Q73" s="215">
        <v>4</v>
      </c>
      <c r="R73" s="7">
        <f>IF(B72="","",IF(G73="","",(SUM(G73:K73)+SUM(M73:Q73)-L73)))</f>
        <v>26</v>
      </c>
      <c r="S73" s="88"/>
      <c r="T73" s="88">
        <f>IF(R72="","",ABS(R73-S72))</f>
        <v>6</v>
      </c>
      <c r="U73" s="88" t="e">
        <f>IF(R72="","",RANK(T73,T72:T76,0))</f>
        <v>#VALUE!</v>
      </c>
      <c r="V73" s="88" t="e">
        <f>IF(R72="","",IF(U73=1,"",R73))</f>
        <v>#VALUE!</v>
      </c>
      <c r="W73" s="856"/>
      <c r="X73" s="208">
        <v>4</v>
      </c>
      <c r="Y73" s="209">
        <v>57</v>
      </c>
      <c r="Z73" s="227">
        <v>53</v>
      </c>
      <c r="AA73" s="122">
        <f>IF(X73="","",IF(X73="","",X73*60+Y73+Z73/100))</f>
        <v>297.52999999999997</v>
      </c>
      <c r="AB73" s="843"/>
      <c r="AC73" s="843"/>
      <c r="AD73" s="803"/>
      <c r="AE73" s="803"/>
      <c r="AF73" s="838"/>
    </row>
    <row r="74" spans="1:32" x14ac:dyDescent="0.2">
      <c r="A74" s="871"/>
      <c r="B74" s="865"/>
      <c r="C74" s="859"/>
      <c r="D74" s="881"/>
      <c r="E74" s="884"/>
      <c r="F74" s="32" t="s">
        <v>8</v>
      </c>
      <c r="G74" s="72">
        <f>IF(M74&lt;&gt;"",G72,"")</f>
        <v>1</v>
      </c>
      <c r="H74" s="7">
        <f>IF(N74&lt;&gt;"",H72,"")</f>
        <v>1</v>
      </c>
      <c r="I74" s="7">
        <f>IF(O74&lt;&gt;"",I72,"")</f>
        <v>1</v>
      </c>
      <c r="J74" s="7">
        <f>IF(P74&lt;&gt;"",J72,"")</f>
        <v>1</v>
      </c>
      <c r="K74" s="70">
        <f>IF(Q74&lt;&gt;"",K72,"")</f>
        <v>3</v>
      </c>
      <c r="L74" s="99">
        <f>IF(G72&lt;&gt;"",L72,"")</f>
        <v>0</v>
      </c>
      <c r="M74" s="214">
        <v>5</v>
      </c>
      <c r="N74" s="214">
        <v>5</v>
      </c>
      <c r="O74" s="214">
        <v>6</v>
      </c>
      <c r="P74" s="214">
        <v>4</v>
      </c>
      <c r="Q74" s="215">
        <v>7</v>
      </c>
      <c r="R74" s="7">
        <f>IF(B72="","",IF(G74="","",(SUM(G74:K74)+SUM(M74:Q74)-L74)))</f>
        <v>34</v>
      </c>
      <c r="S74" s="88"/>
      <c r="T74" s="88">
        <f>IF(R72="","",ABS(R74-S72))</f>
        <v>2</v>
      </c>
      <c r="U74" s="88" t="e">
        <f>IF(R72="","",RANK(T74,T72:T76,0))</f>
        <v>#VALUE!</v>
      </c>
      <c r="V74" s="88" t="e">
        <f>IF(R72="","",IF(U74=1,"",R74))</f>
        <v>#VALUE!</v>
      </c>
      <c r="W74" s="856"/>
      <c r="X74" s="123"/>
      <c r="Y74" s="124"/>
      <c r="Z74" s="125"/>
      <c r="AA74" s="126"/>
      <c r="AB74" s="843"/>
      <c r="AC74" s="843"/>
      <c r="AD74" s="803"/>
      <c r="AE74" s="803"/>
      <c r="AF74" s="838"/>
    </row>
    <row r="75" spans="1:32" x14ac:dyDescent="0.2">
      <c r="A75" s="871"/>
      <c r="B75" s="865"/>
      <c r="C75" s="859"/>
      <c r="D75" s="881"/>
      <c r="E75" s="884"/>
      <c r="F75" s="32" t="s">
        <v>5</v>
      </c>
      <c r="G75" s="72" t="str">
        <f>IF(M75&lt;&gt;"",G72,"")</f>
        <v/>
      </c>
      <c r="H75" s="7" t="str">
        <f>IF(N75&lt;&gt;"",H72,"")</f>
        <v/>
      </c>
      <c r="I75" s="7" t="str">
        <f>IF(O75&lt;&gt;"",I72,"")</f>
        <v/>
      </c>
      <c r="J75" s="7" t="str">
        <f>IF(P75&lt;&gt;"",J72,"")</f>
        <v/>
      </c>
      <c r="K75" s="70" t="str">
        <f>IF(Q75&lt;&gt;"",K72,"")</f>
        <v/>
      </c>
      <c r="L75" s="99">
        <f>IF(G72&lt;&gt;"",L72,"")</f>
        <v>0</v>
      </c>
      <c r="M75" s="214"/>
      <c r="N75" s="214"/>
      <c r="O75" s="214"/>
      <c r="P75" s="214"/>
      <c r="Q75" s="215"/>
      <c r="R75" s="7" t="str">
        <f>IF(B72="","",IF(G75="","",(SUM(G75:K75)+SUM(M75:Q75)-L75)))</f>
        <v/>
      </c>
      <c r="S75" s="88"/>
      <c r="T75" s="88" t="e">
        <f>IF(R72="","",ABS(R75-S72))</f>
        <v>#VALUE!</v>
      </c>
      <c r="U75" s="88" t="e">
        <f>IF(R72="","",RANK(T75,T72:T76,0))</f>
        <v>#VALUE!</v>
      </c>
      <c r="V75" s="88" t="e">
        <f>IF(R72="","",IF(U75=1,"",R75))</f>
        <v>#VALUE!</v>
      </c>
      <c r="W75" s="856"/>
      <c r="X75" s="123"/>
      <c r="Y75" s="124"/>
      <c r="Z75" s="125"/>
      <c r="AA75" s="126"/>
      <c r="AB75" s="843"/>
      <c r="AC75" s="843"/>
      <c r="AD75" s="803"/>
      <c r="AE75" s="803"/>
      <c r="AF75" s="838"/>
    </row>
    <row r="76" spans="1:32" ht="16" thickBot="1" x14ac:dyDescent="0.25">
      <c r="A76" s="872"/>
      <c r="B76" s="866"/>
      <c r="C76" s="860"/>
      <c r="D76" s="882"/>
      <c r="E76" s="885"/>
      <c r="F76" s="65" t="s">
        <v>6</v>
      </c>
      <c r="G76" s="73" t="str">
        <f>IF(M76&lt;&gt;"",G72,"")</f>
        <v/>
      </c>
      <c r="H76" s="94" t="str">
        <f>IF(N76&lt;&gt;"",H72,"")</f>
        <v/>
      </c>
      <c r="I76" s="94" t="str">
        <f>IF(O76&lt;&gt;"",I72,"")</f>
        <v/>
      </c>
      <c r="J76" s="94" t="str">
        <f>IF(P76&lt;&gt;"",J72,"")</f>
        <v/>
      </c>
      <c r="K76" s="71" t="str">
        <f>IF(Q76&lt;&gt;"",K72,"")</f>
        <v/>
      </c>
      <c r="L76" s="270">
        <f>IF(G72&lt;&gt;"",L72,"")</f>
        <v>0</v>
      </c>
      <c r="M76" s="216"/>
      <c r="N76" s="216"/>
      <c r="O76" s="216"/>
      <c r="P76" s="216"/>
      <c r="Q76" s="217"/>
      <c r="R76" s="94" t="str">
        <f>IF(B72="","",IF(G76="","",(SUM(G76:K76)+SUM(M76:Q76)-L76)))</f>
        <v/>
      </c>
      <c r="S76" s="93"/>
      <c r="T76" s="93"/>
      <c r="U76" s="93"/>
      <c r="V76" s="93"/>
      <c r="W76" s="857"/>
      <c r="X76" s="127"/>
      <c r="Y76" s="128"/>
      <c r="Z76" s="129"/>
      <c r="AA76" s="130"/>
      <c r="AB76" s="844"/>
      <c r="AC76" s="844"/>
      <c r="AD76" s="804"/>
      <c r="AE76" s="804"/>
      <c r="AF76" s="839"/>
    </row>
    <row r="77" spans="1:32" x14ac:dyDescent="0.2">
      <c r="A77" s="867">
        <f>IF('Names And Totals'!A22="","",'Names And Totals'!A22)</f>
        <v>14</v>
      </c>
      <c r="B77" s="873" t="str">
        <f>IF('Names And Totals'!B22="","",'Names And Totals'!B22)</f>
        <v>Patrick Kelsch</v>
      </c>
      <c r="C77" s="861">
        <f>IF(AC77="","",IF(AC77="DQ","DQ",RANK(AC77,$AC$12:$AC$507,0)+SUMPRODUCT(--(AC77=$AC$12:$AC$507),--(AB77&gt;$AB$12:$AB$507))))</f>
        <v>15</v>
      </c>
      <c r="D77" s="886">
        <f>IF(AD77="","",IF(AC77="DQ","DQ",RANK(AD77,$AD$12:$AD$507,0)+SUMPRODUCT(--(AD77=$AD$12:$AD$507),--(AB77&gt;$AB$12:$AB$507))))</f>
        <v>14</v>
      </c>
      <c r="E77" s="861" t="str">
        <f>IF(AE77="","",IF(AC77="DQ","DQ",RANK(AE77,$AE$12:$AE$507,0)+SUMPRODUCT(--(AE77=$AE$12:$AE$507),--(AB77&gt;$AB$12:$AB$507))))</f>
        <v/>
      </c>
      <c r="F77" s="33" t="s">
        <v>7</v>
      </c>
      <c r="G77" s="228">
        <v>1</v>
      </c>
      <c r="H77" s="218">
        <v>1</v>
      </c>
      <c r="I77" s="218">
        <v>0</v>
      </c>
      <c r="J77" s="218">
        <v>0</v>
      </c>
      <c r="K77" s="296">
        <v>0</v>
      </c>
      <c r="L77" s="295">
        <v>0</v>
      </c>
      <c r="M77" s="218">
        <v>4</v>
      </c>
      <c r="N77" s="218">
        <v>1</v>
      </c>
      <c r="O77" s="218">
        <v>0</v>
      </c>
      <c r="P77" s="218">
        <v>0</v>
      </c>
      <c r="Q77" s="219">
        <v>0</v>
      </c>
      <c r="R77" s="114">
        <f>IF(B77="","",IF(G77="","",(SUM(G77:K77)+SUM(M77:Q77)-L77)))</f>
        <v>7</v>
      </c>
      <c r="S77" s="90">
        <f>IF(R77="","",AVERAGE(R77:R80))</f>
        <v>8.3333333333333339</v>
      </c>
      <c r="T77" s="90">
        <f>IF(R77="","",ABS(R77-S77))</f>
        <v>1.3333333333333339</v>
      </c>
      <c r="U77" s="90" t="e">
        <f>IF(R77="","",RANK(T77,T77:T81,0))</f>
        <v>#VALUE!</v>
      </c>
      <c r="V77" s="90" t="e">
        <f>IF(R77="","",IF(U77=1,"",R77))</f>
        <v>#VALUE!</v>
      </c>
      <c r="W77" s="852">
        <f>IF(R77="","",IF(AVERAGE(R77:R81)&lt;0,0,IF(R78="",R77,IF(R79="",AVERAGE(R77:R78),IF(R80="",AVERAGE(R77:R79),IF(R81="",AVERAGE(V77:V80),TRIMMEAN(R77:R81,0.4)))))))</f>
        <v>8.3333333333333339</v>
      </c>
      <c r="X77" s="228" t="s">
        <v>268</v>
      </c>
      <c r="Y77" s="229"/>
      <c r="Z77" s="230"/>
      <c r="AA77" s="131" t="str">
        <f>IF(X77="","",IF(X77="TO","TO",X77*60+Y77+Z77/100))</f>
        <v>TO</v>
      </c>
      <c r="AB77" s="849" t="str">
        <f>IF(B77="","",IF(AA78="",AA77,AVERAGE(AA77:AA78)))</f>
        <v>TO</v>
      </c>
      <c r="AC77" s="805">
        <f t="shared" ref="AC77" si="10">IF(AF77="DQ","DQ",IF(W77="","",W77))</f>
        <v>8.3333333333333339</v>
      </c>
      <c r="AD77" s="805">
        <f>IF(B77="","",IF(AF77="DQ","DQ",IF('Names And Totals'!E22="Female","",AC77)))</f>
        <v>8.3333333333333339</v>
      </c>
      <c r="AE77" s="805" t="str">
        <f>IF(B77="","",IF(AF77="DQ","DQ",IF('Names And Totals'!E22="Male","",AC77)))</f>
        <v/>
      </c>
      <c r="AF77" s="840"/>
    </row>
    <row r="78" spans="1:32" x14ac:dyDescent="0.2">
      <c r="A78" s="868"/>
      <c r="B78" s="874"/>
      <c r="C78" s="862"/>
      <c r="D78" s="887"/>
      <c r="E78" s="862"/>
      <c r="F78" s="34" t="s">
        <v>4</v>
      </c>
      <c r="G78" s="77">
        <f>IF(M78&lt;&gt;"",G77,"")</f>
        <v>1</v>
      </c>
      <c r="H78" s="11">
        <f>IF(N78&lt;&gt;"",H77,"")</f>
        <v>1</v>
      </c>
      <c r="I78" s="11">
        <f>IF(O78&lt;&gt;"",I77,"")</f>
        <v>0</v>
      </c>
      <c r="J78" s="11">
        <f>IF(P78&lt;&gt;"",J77,"")</f>
        <v>0</v>
      </c>
      <c r="K78" s="75">
        <f>IF(Q78&lt;&gt;"",K77,"")</f>
        <v>0</v>
      </c>
      <c r="L78" s="98">
        <f>IF(G77&lt;&gt;"",L77,"")</f>
        <v>0</v>
      </c>
      <c r="M78" s="220">
        <v>4</v>
      </c>
      <c r="N78" s="220">
        <v>1</v>
      </c>
      <c r="O78" s="220">
        <v>0</v>
      </c>
      <c r="P78" s="220">
        <v>0</v>
      </c>
      <c r="Q78" s="221">
        <v>0</v>
      </c>
      <c r="R78" s="11">
        <f>IF(B77="","",IF(G78="","",(SUM(G78:K78)+SUM(M78:Q78)-L78)))</f>
        <v>7</v>
      </c>
      <c r="S78" s="89"/>
      <c r="T78" s="89">
        <f>IF(R77="","",ABS(R78-S77))</f>
        <v>1.3333333333333339</v>
      </c>
      <c r="U78" s="89" t="e">
        <f>IF(R77="","",RANK(T78,T77:T81,0))</f>
        <v>#VALUE!</v>
      </c>
      <c r="V78" s="89" t="e">
        <f>IF(R77="","",IF(U78=1,"",R78))</f>
        <v>#VALUE!</v>
      </c>
      <c r="W78" s="853"/>
      <c r="X78" s="210"/>
      <c r="Y78" s="211"/>
      <c r="Z78" s="231"/>
      <c r="AA78" s="132" t="str">
        <f>IF(X78="","",IF(X78="","",X78*60+Y78+Z78/100))</f>
        <v/>
      </c>
      <c r="AB78" s="850"/>
      <c r="AC78" s="806"/>
      <c r="AD78" s="806"/>
      <c r="AE78" s="806"/>
      <c r="AF78" s="841"/>
    </row>
    <row r="79" spans="1:32" x14ac:dyDescent="0.2">
      <c r="A79" s="868"/>
      <c r="B79" s="874"/>
      <c r="C79" s="862"/>
      <c r="D79" s="887"/>
      <c r="E79" s="862"/>
      <c r="F79" s="34" t="s">
        <v>8</v>
      </c>
      <c r="G79" s="77">
        <f>IF(M79&lt;&gt;"",G77,"")</f>
        <v>1</v>
      </c>
      <c r="H79" s="11">
        <f>IF(N79&lt;&gt;"",H77,"")</f>
        <v>1</v>
      </c>
      <c r="I79" s="11">
        <f>IF(O79&lt;&gt;"",I77,"")</f>
        <v>0</v>
      </c>
      <c r="J79" s="11">
        <f>IF(P79&lt;&gt;"",J77,"")</f>
        <v>0</v>
      </c>
      <c r="K79" s="75">
        <f>IF(Q79&lt;&gt;"",K77,"")</f>
        <v>0</v>
      </c>
      <c r="L79" s="98">
        <f>IF(G77&lt;&gt;"",L77,"")</f>
        <v>0</v>
      </c>
      <c r="M79" s="220">
        <v>5</v>
      </c>
      <c r="N79" s="220">
        <v>3</v>
      </c>
      <c r="O79" s="220">
        <v>1</v>
      </c>
      <c r="P79" s="220">
        <v>0</v>
      </c>
      <c r="Q79" s="221">
        <v>0</v>
      </c>
      <c r="R79" s="11">
        <f>IF(B77="","",IF(G79="","",(SUM(G79:K79)+SUM(M79:Q79)-L79)))</f>
        <v>11</v>
      </c>
      <c r="S79" s="89"/>
      <c r="T79" s="89">
        <f>IF(R77="","",ABS(R79-S77))</f>
        <v>2.6666666666666661</v>
      </c>
      <c r="U79" s="89" t="e">
        <f>IF(R77="","",RANK(T79,T77:T81,0))</f>
        <v>#VALUE!</v>
      </c>
      <c r="V79" s="89" t="e">
        <f>IF(R77="","",IF(U79=1,"",R79))</f>
        <v>#VALUE!</v>
      </c>
      <c r="W79" s="853"/>
      <c r="X79" s="133"/>
      <c r="Y79" s="134"/>
      <c r="Z79" s="135"/>
      <c r="AA79" s="136"/>
      <c r="AB79" s="850"/>
      <c r="AC79" s="806"/>
      <c r="AD79" s="806"/>
      <c r="AE79" s="806"/>
      <c r="AF79" s="841"/>
    </row>
    <row r="80" spans="1:32" x14ac:dyDescent="0.2">
      <c r="A80" s="868"/>
      <c r="B80" s="874"/>
      <c r="C80" s="862"/>
      <c r="D80" s="887"/>
      <c r="E80" s="862"/>
      <c r="F80" s="34" t="s">
        <v>5</v>
      </c>
      <c r="G80" s="77" t="str">
        <f>IF(M80&lt;&gt;"",G77,"")</f>
        <v/>
      </c>
      <c r="H80" s="11" t="str">
        <f>IF(N80&lt;&gt;"",H77,"")</f>
        <v/>
      </c>
      <c r="I80" s="11" t="str">
        <f>IF(O80&lt;&gt;"",I77,"")</f>
        <v/>
      </c>
      <c r="J80" s="11" t="str">
        <f>IF(P80&lt;&gt;"",J77,"")</f>
        <v/>
      </c>
      <c r="K80" s="75" t="str">
        <f>IF(Q80&lt;&gt;"",K77,"")</f>
        <v/>
      </c>
      <c r="L80" s="98">
        <f>IF(G77&lt;&gt;"",L77,"")</f>
        <v>0</v>
      </c>
      <c r="M80" s="220"/>
      <c r="N80" s="220"/>
      <c r="O80" s="220"/>
      <c r="P80" s="220"/>
      <c r="Q80" s="221"/>
      <c r="R80" s="11" t="str">
        <f>IF(B77="","",IF(G80="","",(SUM(G80:K80)+SUM(M80:Q80)-L80)))</f>
        <v/>
      </c>
      <c r="S80" s="89"/>
      <c r="T80" s="89" t="e">
        <f>IF(R77="","",ABS(R80-S77))</f>
        <v>#VALUE!</v>
      </c>
      <c r="U80" s="89" t="e">
        <f>IF(R77="","",RANK(T80,T77:T81,0))</f>
        <v>#VALUE!</v>
      </c>
      <c r="V80" s="89" t="e">
        <f>IF(R77="","",IF(U80=1,"",R80))</f>
        <v>#VALUE!</v>
      </c>
      <c r="W80" s="853"/>
      <c r="X80" s="133"/>
      <c r="Y80" s="134"/>
      <c r="Z80" s="135"/>
      <c r="AA80" s="136"/>
      <c r="AB80" s="850"/>
      <c r="AC80" s="806"/>
      <c r="AD80" s="806"/>
      <c r="AE80" s="806"/>
      <c r="AF80" s="841"/>
    </row>
    <row r="81" spans="1:32" ht="16" thickBot="1" x14ac:dyDescent="0.25">
      <c r="A81" s="869"/>
      <c r="B81" s="875"/>
      <c r="C81" s="863"/>
      <c r="D81" s="888"/>
      <c r="E81" s="863"/>
      <c r="F81" s="35" t="s">
        <v>6</v>
      </c>
      <c r="G81" s="78" t="str">
        <f>IF(M81&lt;&gt;"",G77,"")</f>
        <v/>
      </c>
      <c r="H81" s="116" t="str">
        <f>IF(N81&lt;&gt;"",H77,"")</f>
        <v/>
      </c>
      <c r="I81" s="116" t="str">
        <f>IF(O81&lt;&gt;"",I77,"")</f>
        <v/>
      </c>
      <c r="J81" s="116" t="str">
        <f>IF(P81&lt;&gt;"",J77,"")</f>
        <v/>
      </c>
      <c r="K81" s="76" t="str">
        <f>IF(Q81&lt;&gt;"",K77,"")</f>
        <v/>
      </c>
      <c r="L81" s="265">
        <f>IF(G77&lt;&gt;"",L77,"")</f>
        <v>0</v>
      </c>
      <c r="M81" s="222"/>
      <c r="N81" s="222"/>
      <c r="O81" s="222"/>
      <c r="P81" s="222"/>
      <c r="Q81" s="223"/>
      <c r="R81" s="116" t="str">
        <f>IF(B77="","",IF(G81="","",(SUM(G81:K81)+SUM(M81:Q81)-L81)))</f>
        <v/>
      </c>
      <c r="S81" s="91"/>
      <c r="T81" s="91"/>
      <c r="U81" s="91"/>
      <c r="V81" s="91"/>
      <c r="W81" s="854"/>
      <c r="X81" s="137"/>
      <c r="Y81" s="138"/>
      <c r="Z81" s="139"/>
      <c r="AA81" s="140"/>
      <c r="AB81" s="851"/>
      <c r="AC81" s="807"/>
      <c r="AD81" s="807"/>
      <c r="AE81" s="807"/>
      <c r="AF81" s="842"/>
    </row>
    <row r="82" spans="1:32" x14ac:dyDescent="0.2">
      <c r="A82" s="870">
        <f>IF('Names And Totals'!A23="","",'Names And Totals'!A23)</f>
        <v>1</v>
      </c>
      <c r="B82" s="864" t="str">
        <f>IF('Names And Totals'!B23="","",'Names And Totals'!B23)</f>
        <v>Abdon Leon-Espinoza</v>
      </c>
      <c r="C82" s="858">
        <f>IF(AC82="","",IF(AC82="DQ","DQ",RANK(AC82,$AC$12:$AC$507,0)+SUMPRODUCT(--(AC82=$AC$12:$AC$507),--(AB82&gt;$AB$12:$AB$507))))</f>
        <v>6</v>
      </c>
      <c r="D82" s="880">
        <f>IF(AD82="","",IF(AC82="DQ","DQ",RANK(AD82,$AD$12:$AD$507,0)+SUMPRODUCT(--(AD82=$AD$12:$AD$507),--(AB82&gt;$AB$12:$AB$507))))</f>
        <v>6</v>
      </c>
      <c r="E82" s="883" t="str">
        <f>IF(AE82="","",IF(AC82="DQ","DQ",RANK(AE82,$AE$12:$AE$507,0)+SUMPRODUCT(--(AE82=$AE$12:$AE$507),--(AB82&gt;$AB$12:$AB$507))))</f>
        <v/>
      </c>
      <c r="F82" s="66" t="s">
        <v>7</v>
      </c>
      <c r="G82" s="232">
        <v>1</v>
      </c>
      <c r="H82" s="224">
        <v>1</v>
      </c>
      <c r="I82" s="224">
        <v>1</v>
      </c>
      <c r="J82" s="224">
        <v>1</v>
      </c>
      <c r="K82" s="279">
        <v>3</v>
      </c>
      <c r="L82" s="303">
        <v>0</v>
      </c>
      <c r="M82" s="224">
        <v>4</v>
      </c>
      <c r="N82" s="224">
        <v>3</v>
      </c>
      <c r="O82" s="224">
        <v>6</v>
      </c>
      <c r="P82" s="224">
        <v>5</v>
      </c>
      <c r="Q82" s="225">
        <v>0</v>
      </c>
      <c r="R82" s="117">
        <f>IF(B82="","",IF(G82="","",(SUM(G82:K82)+SUM(M82:Q82)-L82)))</f>
        <v>25</v>
      </c>
      <c r="S82" s="88">
        <f>IF(R82="","",AVERAGE(R82:R85))</f>
        <v>29.333333333333332</v>
      </c>
      <c r="T82" s="88">
        <f>IF(R82="","",ABS(R82-S82))</f>
        <v>4.3333333333333321</v>
      </c>
      <c r="U82" s="88" t="e">
        <f>IF(R82="","",RANK(T82,T82:T86,0))</f>
        <v>#VALUE!</v>
      </c>
      <c r="V82" s="88" t="e">
        <f>IF(R82="","",IF(U82=1,"",R82))</f>
        <v>#VALUE!</v>
      </c>
      <c r="W82" s="855">
        <f>IF(R82="","",IF(AVERAGE(R82:R86)&lt;0,0,IF(R83="",R82,IF(R84="",AVERAGE(R82:R83),IF(R85="",AVERAGE(R82:R84),IF(R86="",AVERAGE(V82:V85),TRIMMEAN(R82:R86,0.4)))))))</f>
        <v>29.333333333333332</v>
      </c>
      <c r="X82" s="232">
        <v>4</v>
      </c>
      <c r="Y82" s="233">
        <v>57</v>
      </c>
      <c r="Z82" s="234">
        <v>72</v>
      </c>
      <c r="AA82" s="141">
        <f>IF(X82="","",IF(X82="TO","TO",X82*60+Y82+Z82/100))</f>
        <v>297.72000000000003</v>
      </c>
      <c r="AB82" s="845">
        <f>IF(B82="","",IF(AA83="",AA82,AVERAGE(AA82:AA83)))</f>
        <v>297.625</v>
      </c>
      <c r="AC82" s="843">
        <f t="shared" ref="AC82" si="11">IF(AF82="DQ","DQ",IF(W82="","",W82))</f>
        <v>29.333333333333332</v>
      </c>
      <c r="AD82" s="802">
        <f>IF(B82="","",IF(AF82="DQ","DQ",IF('Names And Totals'!E23="Female","",AC82)))</f>
        <v>29.333333333333332</v>
      </c>
      <c r="AE82" s="802" t="str">
        <f>IF(B82="","",IF(AF82="DQ","DQ",IF('Names And Totals'!E23="Male","",AC82)))</f>
        <v/>
      </c>
      <c r="AF82" s="837"/>
    </row>
    <row r="83" spans="1:32" x14ac:dyDescent="0.2">
      <c r="A83" s="871"/>
      <c r="B83" s="865"/>
      <c r="C83" s="859"/>
      <c r="D83" s="881"/>
      <c r="E83" s="884"/>
      <c r="F83" s="32" t="s">
        <v>4</v>
      </c>
      <c r="G83" s="72">
        <f>IF(M83&lt;&gt;"",G82,"")</f>
        <v>1</v>
      </c>
      <c r="H83" s="7">
        <f>IF(N83&lt;&gt;"",H82,"")</f>
        <v>1</v>
      </c>
      <c r="I83" s="7">
        <f>IF(O83&lt;&gt;"",I82,"")</f>
        <v>1</v>
      </c>
      <c r="J83" s="7">
        <f>IF(P83&lt;&gt;"",J82,"")</f>
        <v>1</v>
      </c>
      <c r="K83" s="70">
        <f>IF(Q83&lt;&gt;"",K82,"")</f>
        <v>3</v>
      </c>
      <c r="L83" s="99">
        <f>IF(G82&lt;&gt;"",L82,"")</f>
        <v>0</v>
      </c>
      <c r="M83" s="214">
        <v>4</v>
      </c>
      <c r="N83" s="214">
        <v>3</v>
      </c>
      <c r="O83" s="214">
        <v>3</v>
      </c>
      <c r="P83" s="214">
        <v>4</v>
      </c>
      <c r="Q83" s="215">
        <v>3</v>
      </c>
      <c r="R83" s="7">
        <f>IF(B82="","",IF(G83="","",(SUM(G83:K83)+SUM(M83:Q83)-L83)))</f>
        <v>24</v>
      </c>
      <c r="S83" s="88"/>
      <c r="T83" s="88">
        <f>IF(R82="","",ABS(R83-S82))</f>
        <v>5.3333333333333321</v>
      </c>
      <c r="U83" s="88" t="e">
        <f>IF(R82="","",RANK(T83,T82:T86,0))</f>
        <v>#VALUE!</v>
      </c>
      <c r="V83" s="88" t="e">
        <f>IF(R82="","",IF(U83=1,"",R83))</f>
        <v>#VALUE!</v>
      </c>
      <c r="W83" s="856"/>
      <c r="X83" s="208">
        <v>4</v>
      </c>
      <c r="Y83" s="209">
        <v>57</v>
      </c>
      <c r="Z83" s="227">
        <v>53</v>
      </c>
      <c r="AA83" s="122">
        <f>IF(X83="","",IF(X83="","",X83*60+Y83+Z83/100))</f>
        <v>297.52999999999997</v>
      </c>
      <c r="AB83" s="843"/>
      <c r="AC83" s="843"/>
      <c r="AD83" s="803"/>
      <c r="AE83" s="803"/>
      <c r="AF83" s="838"/>
    </row>
    <row r="84" spans="1:32" x14ac:dyDescent="0.2">
      <c r="A84" s="871"/>
      <c r="B84" s="865"/>
      <c r="C84" s="859"/>
      <c r="D84" s="881"/>
      <c r="E84" s="884"/>
      <c r="F84" s="32" t="s">
        <v>8</v>
      </c>
      <c r="G84" s="72">
        <f>IF(M84&lt;&gt;"",G82,"")</f>
        <v>1</v>
      </c>
      <c r="H84" s="7">
        <f>IF(N84&lt;&gt;"",H82,"")</f>
        <v>1</v>
      </c>
      <c r="I84" s="7">
        <f>IF(O84&lt;&gt;"",I82,"")</f>
        <v>1</v>
      </c>
      <c r="J84" s="7">
        <f>IF(P84&lt;&gt;"",J82,"")</f>
        <v>1</v>
      </c>
      <c r="K84" s="70">
        <f>IF(Q84&lt;&gt;"",K82,"")</f>
        <v>3</v>
      </c>
      <c r="L84" s="99">
        <f>IF(G82&lt;&gt;"",L82,"")</f>
        <v>0</v>
      </c>
      <c r="M84" s="214">
        <v>6</v>
      </c>
      <c r="N84" s="214">
        <v>5</v>
      </c>
      <c r="O84" s="214">
        <v>11</v>
      </c>
      <c r="P84" s="214">
        <v>7</v>
      </c>
      <c r="Q84" s="215">
        <v>3</v>
      </c>
      <c r="R84" s="7">
        <f>IF(B82="","",IF(G84="","",(SUM(G84:K84)+SUM(M84:Q84)-L84)))</f>
        <v>39</v>
      </c>
      <c r="S84" s="88"/>
      <c r="T84" s="88">
        <f>IF(R82="","",ABS(R84-S82))</f>
        <v>9.6666666666666679</v>
      </c>
      <c r="U84" s="88" t="e">
        <f>IF(R82="","",RANK(T84,T82:T86,0))</f>
        <v>#VALUE!</v>
      </c>
      <c r="V84" s="88" t="e">
        <f>IF(R82="","",IF(U84=1,"",R84))</f>
        <v>#VALUE!</v>
      </c>
      <c r="W84" s="856"/>
      <c r="X84" s="123"/>
      <c r="Y84" s="124"/>
      <c r="Z84" s="125"/>
      <c r="AA84" s="126"/>
      <c r="AB84" s="843"/>
      <c r="AC84" s="843"/>
      <c r="AD84" s="803"/>
      <c r="AE84" s="803"/>
      <c r="AF84" s="838"/>
    </row>
    <row r="85" spans="1:32" x14ac:dyDescent="0.2">
      <c r="A85" s="871"/>
      <c r="B85" s="865"/>
      <c r="C85" s="859"/>
      <c r="D85" s="881"/>
      <c r="E85" s="884"/>
      <c r="F85" s="32" t="s">
        <v>5</v>
      </c>
      <c r="G85" s="72" t="str">
        <f>IF(M85&lt;&gt;"",G82,"")</f>
        <v/>
      </c>
      <c r="H85" s="7" t="str">
        <f>IF(N85&lt;&gt;"",H82,"")</f>
        <v/>
      </c>
      <c r="I85" s="7" t="str">
        <f>IF(O85&lt;&gt;"",I82,"")</f>
        <v/>
      </c>
      <c r="J85" s="7" t="str">
        <f>IF(P85&lt;&gt;"",J82,"")</f>
        <v/>
      </c>
      <c r="K85" s="70" t="str">
        <f>IF(Q85&lt;&gt;"",K82,"")</f>
        <v/>
      </c>
      <c r="L85" s="99">
        <f>IF(G82&lt;&gt;"",L82,"")</f>
        <v>0</v>
      </c>
      <c r="M85" s="214"/>
      <c r="N85" s="214"/>
      <c r="O85" s="214"/>
      <c r="P85" s="214"/>
      <c r="Q85" s="215"/>
      <c r="R85" s="7" t="str">
        <f>IF(B82="","",IF(G85="","",(SUM(G85:K85)+SUM(M85:Q85)-L85)))</f>
        <v/>
      </c>
      <c r="S85" s="88"/>
      <c r="T85" s="88" t="e">
        <f>IF(R82="","",ABS(R85-S82))</f>
        <v>#VALUE!</v>
      </c>
      <c r="U85" s="88" t="e">
        <f>IF(R82="","",RANK(T85,T82:T86,0))</f>
        <v>#VALUE!</v>
      </c>
      <c r="V85" s="88" t="e">
        <f>IF(R82="","",IF(U85=1,"",R85))</f>
        <v>#VALUE!</v>
      </c>
      <c r="W85" s="856"/>
      <c r="X85" s="123"/>
      <c r="Y85" s="124"/>
      <c r="Z85" s="125"/>
      <c r="AA85" s="126"/>
      <c r="AB85" s="843"/>
      <c r="AC85" s="843"/>
      <c r="AD85" s="803"/>
      <c r="AE85" s="803"/>
      <c r="AF85" s="838"/>
    </row>
    <row r="86" spans="1:32" ht="16" thickBot="1" x14ac:dyDescent="0.25">
      <c r="A86" s="872"/>
      <c r="B86" s="866"/>
      <c r="C86" s="860"/>
      <c r="D86" s="882"/>
      <c r="E86" s="885"/>
      <c r="F86" s="65" t="s">
        <v>6</v>
      </c>
      <c r="G86" s="73" t="str">
        <f>IF(M86&lt;&gt;"",G82,"")</f>
        <v/>
      </c>
      <c r="H86" s="94" t="str">
        <f>IF(N86&lt;&gt;"",H82,"")</f>
        <v/>
      </c>
      <c r="I86" s="94" t="str">
        <f>IF(O86&lt;&gt;"",I82,"")</f>
        <v/>
      </c>
      <c r="J86" s="94" t="str">
        <f>IF(P86&lt;&gt;"",J82,"")</f>
        <v/>
      </c>
      <c r="K86" s="71" t="str">
        <f>IF(Q86&lt;&gt;"",K82,"")</f>
        <v/>
      </c>
      <c r="L86" s="270">
        <f>IF(G82&lt;&gt;"",L82,"")</f>
        <v>0</v>
      </c>
      <c r="M86" s="216"/>
      <c r="N86" s="216"/>
      <c r="O86" s="216"/>
      <c r="P86" s="216"/>
      <c r="Q86" s="217"/>
      <c r="R86" s="94" t="str">
        <f>IF(B82="","",IF(G86="","",(SUM(G86:K86)+SUM(M86:Q86)-L86)))</f>
        <v/>
      </c>
      <c r="S86" s="93"/>
      <c r="T86" s="93"/>
      <c r="U86" s="93"/>
      <c r="V86" s="93"/>
      <c r="W86" s="857"/>
      <c r="X86" s="127"/>
      <c r="Y86" s="128"/>
      <c r="Z86" s="129"/>
      <c r="AA86" s="130"/>
      <c r="AB86" s="844"/>
      <c r="AC86" s="844"/>
      <c r="AD86" s="804"/>
      <c r="AE86" s="804"/>
      <c r="AF86" s="839"/>
    </row>
    <row r="87" spans="1:32" x14ac:dyDescent="0.2">
      <c r="A87" s="867">
        <f>IF('Names And Totals'!A24="","",'Names And Totals'!A24)</f>
        <v>15</v>
      </c>
      <c r="B87" s="873" t="str">
        <f>IF('Names And Totals'!B24="","",'Names And Totals'!B24)</f>
        <v>Lisa Mende</v>
      </c>
      <c r="C87" s="861">
        <f>IF(AC87="","",IF(AC87="DQ","DQ",RANK(AC87,$AC$12:$AC$507,0)+SUMPRODUCT(--(AC87=$AC$12:$AC$507),--(AB87&gt;$AB$12:$AB$507))))</f>
        <v>19</v>
      </c>
      <c r="D87" s="886" t="str">
        <f>IF(AD87="","",IF(AC87="DQ","DQ",RANK(AD87,$AD$12:$AD$507,0)+SUMPRODUCT(--(AD87=$AD$12:$AD$507),--(AB87&gt;$AB$12:$AB$507))))</f>
        <v/>
      </c>
      <c r="E87" s="861">
        <f>IF(AE87="","",IF(AC87="DQ","DQ",RANK(AE87,$AE$12:$AE$507,0)+SUMPRODUCT(--(AE87=$AE$12:$AE$507),--(AB87&gt;$AB$12:$AB$507))))</f>
        <v>4</v>
      </c>
      <c r="F87" s="33" t="s">
        <v>7</v>
      </c>
      <c r="G87" s="228">
        <v>1</v>
      </c>
      <c r="H87" s="218">
        <v>1</v>
      </c>
      <c r="I87" s="218">
        <v>0</v>
      </c>
      <c r="J87" s="218">
        <v>0</v>
      </c>
      <c r="K87" s="296">
        <v>0</v>
      </c>
      <c r="L87" s="295">
        <v>0</v>
      </c>
      <c r="M87" s="218">
        <v>4</v>
      </c>
      <c r="N87" s="218">
        <v>2</v>
      </c>
      <c r="O87" s="218">
        <v>0</v>
      </c>
      <c r="P87" s="218">
        <v>0</v>
      </c>
      <c r="Q87" s="219">
        <v>0</v>
      </c>
      <c r="R87" s="114">
        <f>IF(B87="","",IF(G87="","",(SUM(G87:K87)+SUM(M87:Q87)-L87)))</f>
        <v>8</v>
      </c>
      <c r="S87" s="90">
        <f>IF(R87="","",AVERAGE(R87:R90))</f>
        <v>7.333333333333333</v>
      </c>
      <c r="T87" s="90">
        <f>IF(R87="","",ABS(R87-S87))</f>
        <v>0.66666666666666696</v>
      </c>
      <c r="U87" s="90" t="e">
        <f>IF(R87="","",RANK(T87,T87:T91,0))</f>
        <v>#VALUE!</v>
      </c>
      <c r="V87" s="90" t="e">
        <f>IF(R87="","",IF(U87=1,"",R87))</f>
        <v>#VALUE!</v>
      </c>
      <c r="W87" s="852">
        <f>IF(R87="","",IF(AVERAGE(R87:R91)&lt;0,0,IF(R88="",R87,IF(R89="",AVERAGE(R87:R88),IF(R90="",AVERAGE(R87:R89),IF(R91="",AVERAGE(V87:V90),TRIMMEAN(R87:R91,0.4)))))))</f>
        <v>7.333333333333333</v>
      </c>
      <c r="X87" s="228" t="s">
        <v>268</v>
      </c>
      <c r="Y87" s="229"/>
      <c r="Z87" s="230"/>
      <c r="AA87" s="131" t="str">
        <f>IF(X87="","",IF(X87="TO","TO",X87*60+Y87+Z87/100))</f>
        <v>TO</v>
      </c>
      <c r="AB87" s="849" t="str">
        <f>IF(B87="","",IF(AA88="",AA87,AVERAGE(AA87:AA88)))</f>
        <v>TO</v>
      </c>
      <c r="AC87" s="805">
        <f t="shared" ref="AC87" si="12">IF(AF87="DQ","DQ",IF(W87="","",W87))</f>
        <v>7.333333333333333</v>
      </c>
      <c r="AD87" s="805" t="str">
        <f>IF(B87="","",IF(AF87="DQ","DQ",IF('Names And Totals'!E24="Female","",AC87)))</f>
        <v/>
      </c>
      <c r="AE87" s="805">
        <f>IF(B87="","",IF(AF87="DQ","DQ",IF('Names And Totals'!E24="Male","",AC87)))</f>
        <v>7.333333333333333</v>
      </c>
      <c r="AF87" s="840"/>
    </row>
    <row r="88" spans="1:32" x14ac:dyDescent="0.2">
      <c r="A88" s="868"/>
      <c r="B88" s="874"/>
      <c r="C88" s="862"/>
      <c r="D88" s="887"/>
      <c r="E88" s="862"/>
      <c r="F88" s="34" t="s">
        <v>4</v>
      </c>
      <c r="G88" s="77">
        <f>IF(M88&lt;&gt;"",G87,"")</f>
        <v>1</v>
      </c>
      <c r="H88" s="11">
        <f>IF(N88&lt;&gt;"",H87,"")</f>
        <v>1</v>
      </c>
      <c r="I88" s="11">
        <f>IF(O88&lt;&gt;"",I87,"")</f>
        <v>0</v>
      </c>
      <c r="J88" s="11">
        <f>IF(P88&lt;&gt;"",J87,"")</f>
        <v>0</v>
      </c>
      <c r="K88" s="75">
        <f>IF(Q88&lt;&gt;"",K87,"")</f>
        <v>0</v>
      </c>
      <c r="L88" s="98">
        <f>IF(G87&lt;&gt;"",L87,"")</f>
        <v>0</v>
      </c>
      <c r="M88" s="220">
        <v>2</v>
      </c>
      <c r="N88" s="220">
        <v>3</v>
      </c>
      <c r="O88" s="220">
        <v>0</v>
      </c>
      <c r="P88" s="220">
        <v>0</v>
      </c>
      <c r="Q88" s="221">
        <v>0</v>
      </c>
      <c r="R88" s="11">
        <f>IF(B87="","",IF(G88="","",(SUM(G88:K88)+SUM(M88:Q88)-L88)))</f>
        <v>7</v>
      </c>
      <c r="S88" s="89"/>
      <c r="T88" s="89">
        <f>IF(R87="","",ABS(R88-S87))</f>
        <v>0.33333333333333304</v>
      </c>
      <c r="U88" s="89" t="e">
        <f>IF(R87="","",RANK(T88,T87:T91,0))</f>
        <v>#VALUE!</v>
      </c>
      <c r="V88" s="89" t="e">
        <f>IF(R87="","",IF(U88=1,"",R88))</f>
        <v>#VALUE!</v>
      </c>
      <c r="W88" s="853"/>
      <c r="X88" s="210"/>
      <c r="Y88" s="211"/>
      <c r="Z88" s="231"/>
      <c r="AA88" s="132" t="str">
        <f>IF(X88="","",IF(X88="","",X88*60+Y88+Z88/100))</f>
        <v/>
      </c>
      <c r="AB88" s="850"/>
      <c r="AC88" s="806"/>
      <c r="AD88" s="806"/>
      <c r="AE88" s="806"/>
      <c r="AF88" s="841"/>
    </row>
    <row r="89" spans="1:32" x14ac:dyDescent="0.2">
      <c r="A89" s="868"/>
      <c r="B89" s="874"/>
      <c r="C89" s="862"/>
      <c r="D89" s="887"/>
      <c r="E89" s="862"/>
      <c r="F89" s="34" t="s">
        <v>8</v>
      </c>
      <c r="G89" s="77">
        <f>IF(M89&lt;&gt;"",G87,"")</f>
        <v>1</v>
      </c>
      <c r="H89" s="11">
        <f>IF(N89&lt;&gt;"",H87,"")</f>
        <v>1</v>
      </c>
      <c r="I89" s="11">
        <f>IF(O89&lt;&gt;"",I87,"")</f>
        <v>0</v>
      </c>
      <c r="J89" s="11">
        <f>IF(P89&lt;&gt;"",J87,"")</f>
        <v>0</v>
      </c>
      <c r="K89" s="75">
        <f>IF(Q89&lt;&gt;"",K87,"")</f>
        <v>0</v>
      </c>
      <c r="L89" s="98">
        <f>IF(G87&lt;&gt;"",L87,"")</f>
        <v>0</v>
      </c>
      <c r="M89" s="220">
        <v>2</v>
      </c>
      <c r="N89" s="220">
        <v>3</v>
      </c>
      <c r="O89" s="220">
        <v>0</v>
      </c>
      <c r="P89" s="220">
        <v>0</v>
      </c>
      <c r="Q89" s="221">
        <v>0</v>
      </c>
      <c r="R89" s="11">
        <f>IF(B87="","",IF(G89="","",(SUM(G89:K89)+SUM(M89:Q89)-L89)))</f>
        <v>7</v>
      </c>
      <c r="S89" s="89"/>
      <c r="T89" s="89">
        <f>IF(R87="","",ABS(R89-S87))</f>
        <v>0.33333333333333304</v>
      </c>
      <c r="U89" s="89" t="e">
        <f>IF(R87="","",RANK(T89,T87:T91,0))</f>
        <v>#VALUE!</v>
      </c>
      <c r="V89" s="89" t="e">
        <f>IF(R87="","",IF(U89=1,"",R89))</f>
        <v>#VALUE!</v>
      </c>
      <c r="W89" s="853"/>
      <c r="X89" s="133"/>
      <c r="Y89" s="134"/>
      <c r="Z89" s="135"/>
      <c r="AA89" s="136"/>
      <c r="AB89" s="850"/>
      <c r="AC89" s="806"/>
      <c r="AD89" s="806"/>
      <c r="AE89" s="806"/>
      <c r="AF89" s="841"/>
    </row>
    <row r="90" spans="1:32" x14ac:dyDescent="0.2">
      <c r="A90" s="868"/>
      <c r="B90" s="874"/>
      <c r="C90" s="862"/>
      <c r="D90" s="887"/>
      <c r="E90" s="862"/>
      <c r="F90" s="34" t="s">
        <v>5</v>
      </c>
      <c r="G90" s="77" t="str">
        <f>IF(M90&lt;&gt;"",G87,"")</f>
        <v/>
      </c>
      <c r="H90" s="11" t="str">
        <f>IF(N90&lt;&gt;"",H87,"")</f>
        <v/>
      </c>
      <c r="I90" s="11" t="str">
        <f>IF(O90&lt;&gt;"",I87,"")</f>
        <v/>
      </c>
      <c r="J90" s="11" t="str">
        <f>IF(P90&lt;&gt;"",J87,"")</f>
        <v/>
      </c>
      <c r="K90" s="75" t="str">
        <f>IF(Q90&lt;&gt;"",K87,"")</f>
        <v/>
      </c>
      <c r="L90" s="98">
        <f>IF(G87&lt;&gt;"",L87,"")</f>
        <v>0</v>
      </c>
      <c r="M90" s="220"/>
      <c r="N90" s="220"/>
      <c r="O90" s="220"/>
      <c r="P90" s="220"/>
      <c r="Q90" s="221"/>
      <c r="R90" s="11" t="str">
        <f>IF(B87="","",IF(G90="","",(SUM(G90:K90)+SUM(M90:Q90)-L90)))</f>
        <v/>
      </c>
      <c r="S90" s="89"/>
      <c r="T90" s="89" t="e">
        <f>IF(R87="","",ABS(R90-S87))</f>
        <v>#VALUE!</v>
      </c>
      <c r="U90" s="89" t="e">
        <f>IF(R87="","",RANK(T90,T87:T91,0))</f>
        <v>#VALUE!</v>
      </c>
      <c r="V90" s="89" t="e">
        <f>IF(R87="","",IF(U90=1,"",R90))</f>
        <v>#VALUE!</v>
      </c>
      <c r="W90" s="853"/>
      <c r="X90" s="133"/>
      <c r="Y90" s="134"/>
      <c r="Z90" s="135"/>
      <c r="AA90" s="136"/>
      <c r="AB90" s="850"/>
      <c r="AC90" s="806"/>
      <c r="AD90" s="806"/>
      <c r="AE90" s="806"/>
      <c r="AF90" s="841"/>
    </row>
    <row r="91" spans="1:32" ht="16" thickBot="1" x14ac:dyDescent="0.25">
      <c r="A91" s="869"/>
      <c r="B91" s="875"/>
      <c r="C91" s="863"/>
      <c r="D91" s="888"/>
      <c r="E91" s="863"/>
      <c r="F91" s="35" t="s">
        <v>6</v>
      </c>
      <c r="G91" s="78" t="str">
        <f>IF(M91&lt;&gt;"",G87,"")</f>
        <v/>
      </c>
      <c r="H91" s="116" t="str">
        <f>IF(N91&lt;&gt;"",H87,"")</f>
        <v/>
      </c>
      <c r="I91" s="116" t="str">
        <f>IF(O91&lt;&gt;"",I87,"")</f>
        <v/>
      </c>
      <c r="J91" s="116" t="str">
        <f>IF(P91&lt;&gt;"",J87,"")</f>
        <v/>
      </c>
      <c r="K91" s="76" t="str">
        <f>IF(Q91&lt;&gt;"",K87,"")</f>
        <v/>
      </c>
      <c r="L91" s="265">
        <f>IF(G87&lt;&gt;"",L87,"")</f>
        <v>0</v>
      </c>
      <c r="M91" s="222"/>
      <c r="N91" s="222"/>
      <c r="O91" s="222"/>
      <c r="P91" s="222"/>
      <c r="Q91" s="223"/>
      <c r="R91" s="116" t="str">
        <f>IF(B87="","",IF(G91="","",(SUM(G91:K91)+SUM(M91:Q91)-L91)))</f>
        <v/>
      </c>
      <c r="S91" s="91"/>
      <c r="T91" s="91"/>
      <c r="U91" s="91"/>
      <c r="V91" s="91"/>
      <c r="W91" s="854"/>
      <c r="X91" s="137"/>
      <c r="Y91" s="138"/>
      <c r="Z91" s="139"/>
      <c r="AA91" s="140"/>
      <c r="AB91" s="851"/>
      <c r="AC91" s="807"/>
      <c r="AD91" s="807"/>
      <c r="AE91" s="807"/>
      <c r="AF91" s="842"/>
    </row>
    <row r="92" spans="1:32" x14ac:dyDescent="0.2">
      <c r="A92" s="870">
        <f>IF('Names And Totals'!A25="","",'Names And Totals'!A25)</f>
        <v>27</v>
      </c>
      <c r="B92" s="864" t="str">
        <f>IF('Names And Totals'!B25="","",'Names And Totals'!B25)</f>
        <v>Aaron Morit</v>
      </c>
      <c r="C92" s="858">
        <f>IF(AC92="","",IF(AC92="DQ","DQ",RANK(AC92,$AC$12:$AC$507,0)+SUMPRODUCT(--(AC92=$AC$12:$AC$507),--(AB92&gt;$AB$12:$AB$507))))</f>
        <v>10</v>
      </c>
      <c r="D92" s="880">
        <f>IF(AD92="","",IF(AC92="DQ","DQ",RANK(AD92,$AD$12:$AD$507,0)+SUMPRODUCT(--(AD92=$AD$12:$AD$507),--(AB92&gt;$AB$12:$AB$507))))</f>
        <v>9</v>
      </c>
      <c r="E92" s="883" t="str">
        <f>IF(AE92="","",IF(AC92="DQ","DQ",RANK(AE92,$AE$12:$AE$507,0)+SUMPRODUCT(--(AE92=$AE$12:$AE$507),--(AB92&gt;$AB$12:$AB$507))))</f>
        <v/>
      </c>
      <c r="F92" s="66" t="s">
        <v>7</v>
      </c>
      <c r="G92" s="232">
        <v>1</v>
      </c>
      <c r="H92" s="224">
        <v>1</v>
      </c>
      <c r="I92" s="224">
        <v>1</v>
      </c>
      <c r="J92" s="224">
        <v>0</v>
      </c>
      <c r="K92" s="279">
        <v>0</v>
      </c>
      <c r="L92" s="303">
        <v>0</v>
      </c>
      <c r="M92" s="224">
        <v>2</v>
      </c>
      <c r="N92" s="224">
        <v>1</v>
      </c>
      <c r="O92" s="224">
        <v>6</v>
      </c>
      <c r="P92" s="224">
        <v>0</v>
      </c>
      <c r="Q92" s="225">
        <v>0</v>
      </c>
      <c r="R92" s="117">
        <f>IF(B92="","",IF(G92="","",(SUM(G92:K92)+SUM(M92:Q92)-L92)))</f>
        <v>12</v>
      </c>
      <c r="S92" s="88">
        <f>IF(R92="","",AVERAGE(R92:R95))</f>
        <v>16.333333333333332</v>
      </c>
      <c r="T92" s="88">
        <f>IF(R92="","",ABS(R92-S92))</f>
        <v>4.3333333333333321</v>
      </c>
      <c r="U92" s="88" t="e">
        <f>IF(R92="","",RANK(T92,T92:T96,0))</f>
        <v>#VALUE!</v>
      </c>
      <c r="V92" s="88" t="e">
        <f>IF(R92="","",IF(U92=1,"",R92))</f>
        <v>#VALUE!</v>
      </c>
      <c r="W92" s="855">
        <f>IF(R92="","",IF(AVERAGE(R92:R96)&lt;0,0,IF(R93="",R92,IF(R94="",AVERAGE(R92:R93),IF(R95="",AVERAGE(R92:R94),IF(R96="",AVERAGE(V92:V95),TRIMMEAN(R92:R96,0.4)))))))</f>
        <v>16.333333333333332</v>
      </c>
      <c r="X92" s="232" t="s">
        <v>268</v>
      </c>
      <c r="Y92" s="233"/>
      <c r="Z92" s="234"/>
      <c r="AA92" s="141" t="str">
        <f>IF(X92="","",IF(X92="TO","TO",X92*60+Y92+Z92/100))</f>
        <v>TO</v>
      </c>
      <c r="AB92" s="845" t="str">
        <f>IF(B92="","",IF(AA93="",AA92,AVERAGE(AA92:AA93)))</f>
        <v>TO</v>
      </c>
      <c r="AC92" s="843">
        <f t="shared" ref="AC92" si="13">IF(AF92="DQ","DQ",IF(W92="","",W92))</f>
        <v>16.333333333333332</v>
      </c>
      <c r="AD92" s="802">
        <f>IF(B92="","",IF(AF92="DQ","DQ",IF('Names And Totals'!E25="Female","",AC92)))</f>
        <v>16.333333333333332</v>
      </c>
      <c r="AE92" s="802" t="str">
        <f>IF(B92="","",IF(AF92="DQ","DQ",IF('Names And Totals'!E25="Male","",AC92)))</f>
        <v/>
      </c>
      <c r="AF92" s="837"/>
    </row>
    <row r="93" spans="1:32" x14ac:dyDescent="0.2">
      <c r="A93" s="871"/>
      <c r="B93" s="865"/>
      <c r="C93" s="859"/>
      <c r="D93" s="881"/>
      <c r="E93" s="884"/>
      <c r="F93" s="32" t="s">
        <v>4</v>
      </c>
      <c r="G93" s="72">
        <f>IF(M93&lt;&gt;"",G92,"")</f>
        <v>1</v>
      </c>
      <c r="H93" s="7">
        <f>IF(N93&lt;&gt;"",H92,"")</f>
        <v>1</v>
      </c>
      <c r="I93" s="7">
        <f>IF(O93&lt;&gt;"",I92,"")</f>
        <v>1</v>
      </c>
      <c r="J93" s="7">
        <f>IF(P93&lt;&gt;"",J92,"")</f>
        <v>0</v>
      </c>
      <c r="K93" s="70">
        <f>IF(Q93&lt;&gt;"",K92,"")</f>
        <v>0</v>
      </c>
      <c r="L93" s="99">
        <f>IF(G92&lt;&gt;"",L92,"")</f>
        <v>0</v>
      </c>
      <c r="M93" s="214">
        <v>3</v>
      </c>
      <c r="N93" s="214">
        <v>3</v>
      </c>
      <c r="O93" s="214">
        <v>5</v>
      </c>
      <c r="P93" s="214">
        <v>0</v>
      </c>
      <c r="Q93" s="215">
        <v>0</v>
      </c>
      <c r="R93" s="7">
        <f>IF(B92="","",IF(G93="","",(SUM(G93:K93)+SUM(M93:Q93)-L93)))</f>
        <v>14</v>
      </c>
      <c r="S93" s="88"/>
      <c r="T93" s="88">
        <f>IF(R92="","",ABS(R93-S92))</f>
        <v>2.3333333333333321</v>
      </c>
      <c r="U93" s="88" t="e">
        <f>IF(R92="","",RANK(T93,T92:T96,0))</f>
        <v>#VALUE!</v>
      </c>
      <c r="V93" s="88" t="e">
        <f>IF(R92="","",IF(U93=1,"",R93))</f>
        <v>#VALUE!</v>
      </c>
      <c r="W93" s="856"/>
      <c r="X93" s="208"/>
      <c r="Y93" s="209"/>
      <c r="Z93" s="227"/>
      <c r="AA93" s="122" t="str">
        <f>IF(X93="","",IF(X93="","",X93*60+Y93+Z93/100))</f>
        <v/>
      </c>
      <c r="AB93" s="843"/>
      <c r="AC93" s="843"/>
      <c r="AD93" s="803"/>
      <c r="AE93" s="803"/>
      <c r="AF93" s="838"/>
    </row>
    <row r="94" spans="1:32" x14ac:dyDescent="0.2">
      <c r="A94" s="871"/>
      <c r="B94" s="865"/>
      <c r="C94" s="859"/>
      <c r="D94" s="881"/>
      <c r="E94" s="884"/>
      <c r="F94" s="32" t="s">
        <v>8</v>
      </c>
      <c r="G94" s="72">
        <f>IF(M94&lt;&gt;"",G92,"")</f>
        <v>1</v>
      </c>
      <c r="H94" s="7">
        <f>IF(N94&lt;&gt;"",H92,"")</f>
        <v>1</v>
      </c>
      <c r="I94" s="7">
        <f>IF(O94&lt;&gt;"",I92,"")</f>
        <v>1</v>
      </c>
      <c r="J94" s="7">
        <f>IF(P94&lt;&gt;"",J92,"")</f>
        <v>0</v>
      </c>
      <c r="K94" s="70">
        <f>IF(Q94&lt;&gt;"",K92,"")</f>
        <v>0</v>
      </c>
      <c r="L94" s="99">
        <f>IF(G92&lt;&gt;"",L92,"")</f>
        <v>0</v>
      </c>
      <c r="M94" s="214">
        <v>5</v>
      </c>
      <c r="N94" s="214">
        <v>4</v>
      </c>
      <c r="O94" s="214">
        <v>11</v>
      </c>
      <c r="P94" s="214">
        <v>0</v>
      </c>
      <c r="Q94" s="215">
        <v>0</v>
      </c>
      <c r="R94" s="7">
        <f>IF(B92="","",IF(G94="","",(SUM(G94:K94)+SUM(M94:Q94)-L94)))</f>
        <v>23</v>
      </c>
      <c r="S94" s="88"/>
      <c r="T94" s="88">
        <f>IF(R92="","",ABS(R94-S92))</f>
        <v>6.6666666666666679</v>
      </c>
      <c r="U94" s="88" t="e">
        <f>IF(R92="","",RANK(T94,T92:T96,0))</f>
        <v>#VALUE!</v>
      </c>
      <c r="V94" s="88" t="e">
        <f>IF(R92="","",IF(U94=1,"",R94))</f>
        <v>#VALUE!</v>
      </c>
      <c r="W94" s="856"/>
      <c r="X94" s="123"/>
      <c r="Y94" s="124"/>
      <c r="Z94" s="125"/>
      <c r="AA94" s="126"/>
      <c r="AB94" s="843"/>
      <c r="AC94" s="843"/>
      <c r="AD94" s="803"/>
      <c r="AE94" s="803"/>
      <c r="AF94" s="838"/>
    </row>
    <row r="95" spans="1:32" x14ac:dyDescent="0.2">
      <c r="A95" s="871"/>
      <c r="B95" s="865"/>
      <c r="C95" s="859"/>
      <c r="D95" s="881"/>
      <c r="E95" s="884"/>
      <c r="F95" s="32" t="s">
        <v>5</v>
      </c>
      <c r="G95" s="72" t="str">
        <f>IF(M95&lt;&gt;"",G92,"")</f>
        <v/>
      </c>
      <c r="H95" s="7" t="str">
        <f>IF(N95&lt;&gt;"",H92,"")</f>
        <v/>
      </c>
      <c r="I95" s="7" t="str">
        <f>IF(O95&lt;&gt;"",I92,"")</f>
        <v/>
      </c>
      <c r="J95" s="7" t="str">
        <f>IF(P95&lt;&gt;"",J92,"")</f>
        <v/>
      </c>
      <c r="K95" s="70" t="str">
        <f>IF(Q95&lt;&gt;"",K92,"")</f>
        <v/>
      </c>
      <c r="L95" s="99">
        <f>IF(G92&lt;&gt;"",L92,"")</f>
        <v>0</v>
      </c>
      <c r="M95" s="214"/>
      <c r="N95" s="214"/>
      <c r="O95" s="214"/>
      <c r="P95" s="214"/>
      <c r="Q95" s="215"/>
      <c r="R95" s="7" t="str">
        <f>IF(B92="","",IF(G95="","",(SUM(G95:K95)+SUM(M95:Q95)-L95)))</f>
        <v/>
      </c>
      <c r="S95" s="88"/>
      <c r="T95" s="88" t="e">
        <f>IF(R92="","",ABS(R95-S92))</f>
        <v>#VALUE!</v>
      </c>
      <c r="U95" s="88" t="e">
        <f>IF(R92="","",RANK(T95,T92:T96,0))</f>
        <v>#VALUE!</v>
      </c>
      <c r="V95" s="88" t="e">
        <f>IF(R92="","",IF(U95=1,"",R95))</f>
        <v>#VALUE!</v>
      </c>
      <c r="W95" s="856"/>
      <c r="X95" s="123"/>
      <c r="Y95" s="124"/>
      <c r="Z95" s="125"/>
      <c r="AA95" s="126"/>
      <c r="AB95" s="843"/>
      <c r="AC95" s="843"/>
      <c r="AD95" s="803"/>
      <c r="AE95" s="803"/>
      <c r="AF95" s="838"/>
    </row>
    <row r="96" spans="1:32" ht="16" thickBot="1" x14ac:dyDescent="0.25">
      <c r="A96" s="872"/>
      <c r="B96" s="866"/>
      <c r="C96" s="860"/>
      <c r="D96" s="882"/>
      <c r="E96" s="885"/>
      <c r="F96" s="65" t="s">
        <v>6</v>
      </c>
      <c r="G96" s="73" t="str">
        <f>IF(M96&lt;&gt;"",G92,"")</f>
        <v/>
      </c>
      <c r="H96" s="94" t="str">
        <f>IF(N96&lt;&gt;"",H92,"")</f>
        <v/>
      </c>
      <c r="I96" s="94" t="str">
        <f>IF(O96&lt;&gt;"",I92,"")</f>
        <v/>
      </c>
      <c r="J96" s="94" t="str">
        <f>IF(P96&lt;&gt;"",J92,"")</f>
        <v/>
      </c>
      <c r="K96" s="71" t="str">
        <f>IF(Q96&lt;&gt;"",K92,"")</f>
        <v/>
      </c>
      <c r="L96" s="270">
        <f>IF(G92&lt;&gt;"",L92,"")</f>
        <v>0</v>
      </c>
      <c r="M96" s="216"/>
      <c r="N96" s="216"/>
      <c r="O96" s="216"/>
      <c r="P96" s="216"/>
      <c r="Q96" s="217"/>
      <c r="R96" s="94" t="str">
        <f>IF(B92="","",IF(G96="","",(SUM(G96:K96)+SUM(M96:Q96)-L96)))</f>
        <v/>
      </c>
      <c r="S96" s="93"/>
      <c r="T96" s="93"/>
      <c r="U96" s="93"/>
      <c r="V96" s="93"/>
      <c r="W96" s="857"/>
      <c r="X96" s="127"/>
      <c r="Y96" s="128"/>
      <c r="Z96" s="129"/>
      <c r="AA96" s="130"/>
      <c r="AB96" s="844"/>
      <c r="AC96" s="844"/>
      <c r="AD96" s="804"/>
      <c r="AE96" s="804"/>
      <c r="AF96" s="839"/>
    </row>
    <row r="97" spans="1:32" x14ac:dyDescent="0.2">
      <c r="A97" s="867">
        <f>IF('Names And Totals'!A26="","",'Names And Totals'!A26)</f>
        <v>12</v>
      </c>
      <c r="B97" s="873" t="str">
        <f>IF('Names And Totals'!B26="","",'Names And Totals'!B26)</f>
        <v>Beau Nagan</v>
      </c>
      <c r="C97" s="861">
        <f>IF(AC97="","",IF(AC97="DQ","DQ",RANK(AC97,$AC$12:$AC$507,0)+SUMPRODUCT(--(AC97=$AC$12:$AC$507),--(AB97&gt;$AB$12:$AB$507))))</f>
        <v>1</v>
      </c>
      <c r="D97" s="886">
        <f>IF(AD97="","",IF(AC97="DQ","DQ",RANK(AD97,$AD$12:$AD$507,0)+SUMPRODUCT(--(AD97=$AD$12:$AD$507),--(AB97&gt;$AB$12:$AB$507))))</f>
        <v>1</v>
      </c>
      <c r="E97" s="861" t="str">
        <f>IF(AE97="","",IF(AC97="DQ","DQ",RANK(AE97,$AE$12:$AE$507,0)+SUMPRODUCT(--(AE97=$AE$12:$AE$507),--(AB97&gt;$AB$12:$AB$507))))</f>
        <v/>
      </c>
      <c r="F97" s="33" t="s">
        <v>7</v>
      </c>
      <c r="G97" s="228">
        <v>1</v>
      </c>
      <c r="H97" s="218">
        <v>1</v>
      </c>
      <c r="I97" s="218">
        <v>1</v>
      </c>
      <c r="J97" s="218">
        <v>1</v>
      </c>
      <c r="K97" s="296">
        <v>3</v>
      </c>
      <c r="L97" s="295">
        <v>0</v>
      </c>
      <c r="M97" s="218">
        <v>5</v>
      </c>
      <c r="N97" s="218">
        <v>5</v>
      </c>
      <c r="O97" s="218">
        <v>15</v>
      </c>
      <c r="P97" s="218">
        <v>9</v>
      </c>
      <c r="Q97" s="219">
        <v>7</v>
      </c>
      <c r="R97" s="114">
        <f>IF(B97="","",IF(G97="","",(SUM(G97:K97)+SUM(M97:Q97)-L97)))</f>
        <v>48</v>
      </c>
      <c r="S97" s="90">
        <f>IF(R97="","",AVERAGE(R97:R100))</f>
        <v>48</v>
      </c>
      <c r="T97" s="90">
        <f>IF(R97="","",ABS(R97-S97))</f>
        <v>0</v>
      </c>
      <c r="U97" s="90" t="e">
        <f>IF(R97="","",RANK(T97,T97:T101,0))</f>
        <v>#VALUE!</v>
      </c>
      <c r="V97" s="90" t="e">
        <f>IF(R97="","",IF(U97=1,"",R97))</f>
        <v>#VALUE!</v>
      </c>
      <c r="W97" s="852">
        <f>IF(R97="","",IF(AVERAGE(R97:R101)&lt;0,0,IF(R98="",R97,IF(R99="",AVERAGE(R97:R98),IF(R100="",AVERAGE(R97:R99),IF(R101="",AVERAGE(V97:V100),TRIMMEAN(R97:R101,0.4)))))))</f>
        <v>48</v>
      </c>
      <c r="X97" s="228">
        <v>4</v>
      </c>
      <c r="Y97" s="229">
        <v>40</v>
      </c>
      <c r="Z97" s="230">
        <v>21</v>
      </c>
      <c r="AA97" s="131">
        <f>IF(X97="","",IF(X97="TO","TO",X97*60+Y97+Z97/100))</f>
        <v>280.20999999999998</v>
      </c>
      <c r="AB97" s="849">
        <f>IF(B97="","",IF(AA98="",AA97,AVERAGE(AA97:AA98)))</f>
        <v>280.45999999999998</v>
      </c>
      <c r="AC97" s="805">
        <f t="shared" ref="AC97" si="14">IF(AF97="DQ","DQ",IF(W97="","",W97))</f>
        <v>48</v>
      </c>
      <c r="AD97" s="805">
        <f>IF(B97="","",IF(AF97="DQ","DQ",IF('Names And Totals'!E26="Female","",AC97)))</f>
        <v>48</v>
      </c>
      <c r="AE97" s="805" t="str">
        <f>IF(B97="","",IF(AF97="DQ","DQ",IF('Names And Totals'!E26="Male","",AC97)))</f>
        <v/>
      </c>
      <c r="AF97" s="840"/>
    </row>
    <row r="98" spans="1:32" x14ac:dyDescent="0.2">
      <c r="A98" s="868"/>
      <c r="B98" s="874"/>
      <c r="C98" s="862"/>
      <c r="D98" s="887"/>
      <c r="E98" s="862"/>
      <c r="F98" s="34" t="s">
        <v>4</v>
      </c>
      <c r="G98" s="77">
        <f>IF(M98&lt;&gt;"",G97,"")</f>
        <v>1</v>
      </c>
      <c r="H98" s="11">
        <f>IF(N98&lt;&gt;"",H97,"")</f>
        <v>1</v>
      </c>
      <c r="I98" s="11">
        <f>IF(O98&lt;&gt;"",I97,"")</f>
        <v>1</v>
      </c>
      <c r="J98" s="11">
        <f>IF(P98&lt;&gt;"",J97,"")</f>
        <v>1</v>
      </c>
      <c r="K98" s="75">
        <f>IF(Q98&lt;&gt;"",K97,"")</f>
        <v>3</v>
      </c>
      <c r="L98" s="98">
        <f>IF(G97&lt;&gt;"",L97,"")</f>
        <v>0</v>
      </c>
      <c r="M98" s="220">
        <v>5</v>
      </c>
      <c r="N98" s="220">
        <v>6</v>
      </c>
      <c r="O98" s="220">
        <v>14</v>
      </c>
      <c r="P98" s="220">
        <v>8</v>
      </c>
      <c r="Q98" s="221">
        <v>7</v>
      </c>
      <c r="R98" s="11">
        <f>IF(B97="","",IF(G98="","",(SUM(G98:K98)+SUM(M98:Q98)-L98)))</f>
        <v>47</v>
      </c>
      <c r="S98" s="89"/>
      <c r="T98" s="89">
        <f>IF(R97="","",ABS(R98-S97))</f>
        <v>1</v>
      </c>
      <c r="U98" s="89" t="e">
        <f>IF(R97="","",RANK(T98,T97:T101,0))</f>
        <v>#VALUE!</v>
      </c>
      <c r="V98" s="89" t="e">
        <f>IF(R97="","",IF(U98=1,"",R98))</f>
        <v>#VALUE!</v>
      </c>
      <c r="W98" s="853"/>
      <c r="X98" s="210">
        <v>4</v>
      </c>
      <c r="Y98" s="211">
        <v>40</v>
      </c>
      <c r="Z98" s="231">
        <v>71</v>
      </c>
      <c r="AA98" s="132">
        <f>IF(X98="","",IF(X98="","",X98*60+Y98+Z98/100))</f>
        <v>280.70999999999998</v>
      </c>
      <c r="AB98" s="850"/>
      <c r="AC98" s="806"/>
      <c r="AD98" s="806"/>
      <c r="AE98" s="806"/>
      <c r="AF98" s="841"/>
    </row>
    <row r="99" spans="1:32" x14ac:dyDescent="0.2">
      <c r="A99" s="868"/>
      <c r="B99" s="874"/>
      <c r="C99" s="862"/>
      <c r="D99" s="887"/>
      <c r="E99" s="862"/>
      <c r="F99" s="34" t="s">
        <v>8</v>
      </c>
      <c r="G99" s="77">
        <f>IF(M99&lt;&gt;"",G97,"")</f>
        <v>1</v>
      </c>
      <c r="H99" s="11">
        <f>IF(N99&lt;&gt;"",H97,"")</f>
        <v>1</v>
      </c>
      <c r="I99" s="11">
        <f>IF(O99&lt;&gt;"",I97,"")</f>
        <v>1</v>
      </c>
      <c r="J99" s="11">
        <f>IF(P99&lt;&gt;"",J97,"")</f>
        <v>1</v>
      </c>
      <c r="K99" s="75">
        <f>IF(Q99&lt;&gt;"",K97,"")</f>
        <v>3</v>
      </c>
      <c r="L99" s="98">
        <f>IF(G97&lt;&gt;"",L97,"")</f>
        <v>0</v>
      </c>
      <c r="M99" s="220">
        <v>5</v>
      </c>
      <c r="N99" s="220">
        <v>6</v>
      </c>
      <c r="O99" s="220">
        <v>15</v>
      </c>
      <c r="P99" s="220">
        <v>9</v>
      </c>
      <c r="Q99" s="221">
        <v>7</v>
      </c>
      <c r="R99" s="11">
        <f>IF(B97="","",IF(G99="","",(SUM(G99:K99)+SUM(M99:Q99)-L99)))</f>
        <v>49</v>
      </c>
      <c r="S99" s="89"/>
      <c r="T99" s="89">
        <f>IF(R97="","",ABS(R99-S97))</f>
        <v>1</v>
      </c>
      <c r="U99" s="89" t="e">
        <f>IF(R97="","",RANK(T99,T97:T101,0))</f>
        <v>#VALUE!</v>
      </c>
      <c r="V99" s="89" t="e">
        <f>IF(R97="","",IF(U99=1,"",R99))</f>
        <v>#VALUE!</v>
      </c>
      <c r="W99" s="853"/>
      <c r="X99" s="133"/>
      <c r="Y99" s="134"/>
      <c r="Z99" s="135"/>
      <c r="AA99" s="136"/>
      <c r="AB99" s="850"/>
      <c r="AC99" s="806"/>
      <c r="AD99" s="806"/>
      <c r="AE99" s="806"/>
      <c r="AF99" s="841"/>
    </row>
    <row r="100" spans="1:32" x14ac:dyDescent="0.2">
      <c r="A100" s="868"/>
      <c r="B100" s="874"/>
      <c r="C100" s="862"/>
      <c r="D100" s="887"/>
      <c r="E100" s="862"/>
      <c r="F100" s="34" t="s">
        <v>5</v>
      </c>
      <c r="G100" s="77" t="str">
        <f>IF(M100&lt;&gt;"",G97,"")</f>
        <v/>
      </c>
      <c r="H100" s="11" t="str">
        <f>IF(N100&lt;&gt;"",H97,"")</f>
        <v/>
      </c>
      <c r="I100" s="11" t="str">
        <f>IF(O100&lt;&gt;"",I97,"")</f>
        <v/>
      </c>
      <c r="J100" s="11" t="str">
        <f>IF(P100&lt;&gt;"",J97,"")</f>
        <v/>
      </c>
      <c r="K100" s="75" t="str">
        <f>IF(Q100&lt;&gt;"",K97,"")</f>
        <v/>
      </c>
      <c r="L100" s="98">
        <f>IF(G97&lt;&gt;"",L97,"")</f>
        <v>0</v>
      </c>
      <c r="M100" s="220"/>
      <c r="N100" s="220"/>
      <c r="O100" s="220"/>
      <c r="P100" s="220"/>
      <c r="Q100" s="221"/>
      <c r="R100" s="11" t="str">
        <f>IF(B97="","",IF(G100="","",(SUM(G100:K100)+SUM(M100:Q100)-L100)))</f>
        <v/>
      </c>
      <c r="S100" s="89"/>
      <c r="T100" s="89" t="e">
        <f>IF(R97="","",ABS(R100-S97))</f>
        <v>#VALUE!</v>
      </c>
      <c r="U100" s="89" t="e">
        <f>IF(R97="","",RANK(T100,T97:T101,0))</f>
        <v>#VALUE!</v>
      </c>
      <c r="V100" s="89" t="e">
        <f>IF(R97="","",IF(U100=1,"",R100))</f>
        <v>#VALUE!</v>
      </c>
      <c r="W100" s="853"/>
      <c r="X100" s="133"/>
      <c r="Y100" s="134"/>
      <c r="Z100" s="135"/>
      <c r="AA100" s="136"/>
      <c r="AB100" s="850"/>
      <c r="AC100" s="806"/>
      <c r="AD100" s="806"/>
      <c r="AE100" s="806"/>
      <c r="AF100" s="841"/>
    </row>
    <row r="101" spans="1:32" ht="16" thickBot="1" x14ac:dyDescent="0.25">
      <c r="A101" s="869"/>
      <c r="B101" s="875"/>
      <c r="C101" s="863"/>
      <c r="D101" s="888"/>
      <c r="E101" s="863"/>
      <c r="F101" s="35" t="s">
        <v>6</v>
      </c>
      <c r="G101" s="78" t="str">
        <f>IF(M101&lt;&gt;"",G97,"")</f>
        <v/>
      </c>
      <c r="H101" s="116" t="str">
        <f>IF(N101&lt;&gt;"",H97,"")</f>
        <v/>
      </c>
      <c r="I101" s="116" t="str">
        <f>IF(O101&lt;&gt;"",I97,"")</f>
        <v/>
      </c>
      <c r="J101" s="116" t="str">
        <f>IF(P101&lt;&gt;"",J97,"")</f>
        <v/>
      </c>
      <c r="K101" s="76" t="str">
        <f>IF(Q101&lt;&gt;"",K97,"")</f>
        <v/>
      </c>
      <c r="L101" s="265">
        <f>IF(G97&lt;&gt;"",L97,"")</f>
        <v>0</v>
      </c>
      <c r="M101" s="222"/>
      <c r="N101" s="222"/>
      <c r="O101" s="222"/>
      <c r="P101" s="222"/>
      <c r="Q101" s="223"/>
      <c r="R101" s="116" t="str">
        <f>IF(B97="","",IF(G101="","",(SUM(G101:K101)+SUM(M101:Q101)-L101)))</f>
        <v/>
      </c>
      <c r="S101" s="91"/>
      <c r="T101" s="91"/>
      <c r="U101" s="91"/>
      <c r="V101" s="91"/>
      <c r="W101" s="854"/>
      <c r="X101" s="137"/>
      <c r="Y101" s="138"/>
      <c r="Z101" s="139"/>
      <c r="AA101" s="140"/>
      <c r="AB101" s="851"/>
      <c r="AC101" s="807"/>
      <c r="AD101" s="807"/>
      <c r="AE101" s="807"/>
      <c r="AF101" s="842"/>
    </row>
    <row r="102" spans="1:32" x14ac:dyDescent="0.2">
      <c r="A102" s="870">
        <f>IF('Names And Totals'!A27="","",'Names And Totals'!A27)</f>
        <v>13</v>
      </c>
      <c r="B102" s="864" t="str">
        <f>IF('Names And Totals'!B27="","",'Names And Totals'!B27)</f>
        <v>Phil Reth</v>
      </c>
      <c r="C102" s="858">
        <f>IF(AC102="","",IF(AC102="DQ","DQ",RANK(AC102,$AC$12:$AC$507,0)+SUMPRODUCT(--(AC102=$AC$12:$AC$507),--(AB102&gt;$AB$12:$AB$507))))</f>
        <v>8</v>
      </c>
      <c r="D102" s="880">
        <f>IF(AD102="","",IF(AC102="DQ","DQ",RANK(AD102,$AD$12:$AD$507,0)+SUMPRODUCT(--(AD102=$AD$12:$AD$507),--(AB102&gt;$AB$12:$AB$507))))</f>
        <v>7</v>
      </c>
      <c r="E102" s="883" t="str">
        <f>IF(AE102="","",IF(AC102="DQ","DQ",RANK(AE102,$AE$12:$AE$507,0)+SUMPRODUCT(--(AE102=$AE$12:$AE$507),--(AB102&gt;$AB$12:$AB$507))))</f>
        <v/>
      </c>
      <c r="F102" s="66" t="s">
        <v>7</v>
      </c>
      <c r="G102" s="232">
        <v>1</v>
      </c>
      <c r="H102" s="224">
        <v>1</v>
      </c>
      <c r="I102" s="224">
        <v>1</v>
      </c>
      <c r="J102" s="224">
        <v>1</v>
      </c>
      <c r="K102" s="279">
        <v>0</v>
      </c>
      <c r="L102" s="303">
        <v>0</v>
      </c>
      <c r="M102" s="224">
        <v>5</v>
      </c>
      <c r="N102" s="224">
        <v>5</v>
      </c>
      <c r="O102" s="224">
        <v>3</v>
      </c>
      <c r="P102" s="224">
        <v>8</v>
      </c>
      <c r="Q102" s="225">
        <v>0</v>
      </c>
      <c r="R102" s="117">
        <f>IF(B102="","",IF(G102="","",(SUM(G102:K102)+SUM(M102:Q102)-L102)))</f>
        <v>25</v>
      </c>
      <c r="S102" s="88">
        <f>IF(R102="","",AVERAGE(R102:R105))</f>
        <v>22.333333333333332</v>
      </c>
      <c r="T102" s="88">
        <f>IF(R102="","",ABS(R102-S102))</f>
        <v>2.6666666666666679</v>
      </c>
      <c r="U102" s="88" t="e">
        <f>IF(R102="","",RANK(T102,T102:T106,0))</f>
        <v>#VALUE!</v>
      </c>
      <c r="V102" s="88" t="e">
        <f>IF(R102="","",IF(U102=1,"",R102))</f>
        <v>#VALUE!</v>
      </c>
      <c r="W102" s="855">
        <f>IF(R102="","",IF(AVERAGE(R102:R106)&lt;0,0,IF(R103="",R102,IF(R104="",AVERAGE(R102:R103),IF(R105="",AVERAGE(R102:R104),IF(R106="",AVERAGE(V102:V105),TRIMMEAN(R102:R106,0.4)))))))</f>
        <v>22.333333333333332</v>
      </c>
      <c r="X102" s="232" t="s">
        <v>268</v>
      </c>
      <c r="Y102" s="233"/>
      <c r="Z102" s="234"/>
      <c r="AA102" s="141" t="str">
        <f>IF(X102="","",IF(X102="TO","TO",X102*60+Y102+Z102/100))</f>
        <v>TO</v>
      </c>
      <c r="AB102" s="845" t="str">
        <f>IF(B102="","",IF(AA103="",AA102,AVERAGE(AA102:AA103)))</f>
        <v>TO</v>
      </c>
      <c r="AC102" s="843">
        <f t="shared" ref="AC102" si="15">IF(AF102="DQ","DQ",IF(W102="","",W102))</f>
        <v>22.333333333333332</v>
      </c>
      <c r="AD102" s="802">
        <f>IF(B102="","",IF(AF102="DQ","DQ",IF('Names And Totals'!E27="Female","",AC102)))</f>
        <v>22.333333333333332</v>
      </c>
      <c r="AE102" s="802" t="str">
        <f>IF(B102="","",IF(AF102="DQ","DQ",IF('Names And Totals'!E27="Male","",AC102)))</f>
        <v/>
      </c>
      <c r="AF102" s="837"/>
    </row>
    <row r="103" spans="1:32" x14ac:dyDescent="0.2">
      <c r="A103" s="871"/>
      <c r="B103" s="865"/>
      <c r="C103" s="859"/>
      <c r="D103" s="881"/>
      <c r="E103" s="884"/>
      <c r="F103" s="32" t="s">
        <v>4</v>
      </c>
      <c r="G103" s="72">
        <f>IF(M103&lt;&gt;"",G102,"")</f>
        <v>1</v>
      </c>
      <c r="H103" s="7">
        <f>IF(N103&lt;&gt;"",H102,"")</f>
        <v>1</v>
      </c>
      <c r="I103" s="7">
        <f>IF(O103&lt;&gt;"",I102,"")</f>
        <v>1</v>
      </c>
      <c r="J103" s="7">
        <f>IF(P103&lt;&gt;"",J102,"")</f>
        <v>1</v>
      </c>
      <c r="K103" s="70">
        <f>IF(Q103&lt;&gt;"",K102,"")</f>
        <v>0</v>
      </c>
      <c r="L103" s="99">
        <f>IF(G102&lt;&gt;"",L102,"")</f>
        <v>0</v>
      </c>
      <c r="M103" s="214">
        <v>4</v>
      </c>
      <c r="N103" s="214">
        <v>2</v>
      </c>
      <c r="O103" s="214">
        <v>2</v>
      </c>
      <c r="P103" s="214">
        <v>4</v>
      </c>
      <c r="Q103" s="215">
        <v>0</v>
      </c>
      <c r="R103" s="7">
        <f>IF(B102="","",IF(G103="","",(SUM(G103:K103)+SUM(M103:Q103)-L103)))</f>
        <v>16</v>
      </c>
      <c r="S103" s="88"/>
      <c r="T103" s="88">
        <f>IF(R102="","",ABS(R103-S102))</f>
        <v>6.3333333333333321</v>
      </c>
      <c r="U103" s="88" t="e">
        <f>IF(R102="","",RANK(T103,T102:T106,0))</f>
        <v>#VALUE!</v>
      </c>
      <c r="V103" s="88" t="e">
        <f>IF(R102="","",IF(U103=1,"",R103))</f>
        <v>#VALUE!</v>
      </c>
      <c r="W103" s="856"/>
      <c r="X103" s="208"/>
      <c r="Y103" s="209"/>
      <c r="Z103" s="227"/>
      <c r="AA103" s="122" t="str">
        <f>IF(X103="","",IF(X103="","",X103*60+Y103+Z103/100))</f>
        <v/>
      </c>
      <c r="AB103" s="843"/>
      <c r="AC103" s="843"/>
      <c r="AD103" s="803"/>
      <c r="AE103" s="803"/>
      <c r="AF103" s="838"/>
    </row>
    <row r="104" spans="1:32" x14ac:dyDescent="0.2">
      <c r="A104" s="871"/>
      <c r="B104" s="865"/>
      <c r="C104" s="859"/>
      <c r="D104" s="881"/>
      <c r="E104" s="884"/>
      <c r="F104" s="32" t="s">
        <v>8</v>
      </c>
      <c r="G104" s="72">
        <f>IF(M104&lt;&gt;"",G102,"")</f>
        <v>1</v>
      </c>
      <c r="H104" s="7">
        <f>IF(N104&lt;&gt;"",H102,"")</f>
        <v>1</v>
      </c>
      <c r="I104" s="7">
        <f>IF(O104&lt;&gt;"",I102,"")</f>
        <v>1</v>
      </c>
      <c r="J104" s="7">
        <f>IF(P104&lt;&gt;"",J102,"")</f>
        <v>1</v>
      </c>
      <c r="K104" s="70">
        <f>IF(Q104&lt;&gt;"",K102,"")</f>
        <v>0</v>
      </c>
      <c r="L104" s="99">
        <f>IF(G102&lt;&gt;"",L102,"")</f>
        <v>0</v>
      </c>
      <c r="M104" s="214">
        <v>4</v>
      </c>
      <c r="N104" s="214">
        <v>4</v>
      </c>
      <c r="O104" s="214">
        <v>9</v>
      </c>
      <c r="P104" s="214">
        <v>5</v>
      </c>
      <c r="Q104" s="215">
        <v>0</v>
      </c>
      <c r="R104" s="7">
        <f>IF(B102="","",IF(G104="","",(SUM(G104:K104)+SUM(M104:Q104)-L104)))</f>
        <v>26</v>
      </c>
      <c r="S104" s="88"/>
      <c r="T104" s="88">
        <f>IF(R102="","",ABS(R104-S102))</f>
        <v>3.6666666666666679</v>
      </c>
      <c r="U104" s="88" t="e">
        <f>IF(R102="","",RANK(T104,T102:T106,0))</f>
        <v>#VALUE!</v>
      </c>
      <c r="V104" s="88" t="e">
        <f>IF(R102="","",IF(U104=1,"",R104))</f>
        <v>#VALUE!</v>
      </c>
      <c r="W104" s="856"/>
      <c r="X104" s="123"/>
      <c r="Y104" s="124"/>
      <c r="Z104" s="125"/>
      <c r="AA104" s="126"/>
      <c r="AB104" s="843"/>
      <c r="AC104" s="843"/>
      <c r="AD104" s="803"/>
      <c r="AE104" s="803"/>
      <c r="AF104" s="838"/>
    </row>
    <row r="105" spans="1:32" x14ac:dyDescent="0.2">
      <c r="A105" s="871"/>
      <c r="B105" s="865"/>
      <c r="C105" s="859"/>
      <c r="D105" s="881"/>
      <c r="E105" s="884"/>
      <c r="F105" s="32" t="s">
        <v>5</v>
      </c>
      <c r="G105" s="72" t="str">
        <f>IF(M105&lt;&gt;"",G102,"")</f>
        <v/>
      </c>
      <c r="H105" s="7" t="str">
        <f>IF(N105&lt;&gt;"",H102,"")</f>
        <v/>
      </c>
      <c r="I105" s="7" t="str">
        <f>IF(O105&lt;&gt;"",I102,"")</f>
        <v/>
      </c>
      <c r="J105" s="7" t="str">
        <f>IF(P105&lt;&gt;"",J102,"")</f>
        <v/>
      </c>
      <c r="K105" s="70" t="str">
        <f>IF(Q105&lt;&gt;"",K102,"")</f>
        <v/>
      </c>
      <c r="L105" s="99">
        <f>IF(G102&lt;&gt;"",L102,"")</f>
        <v>0</v>
      </c>
      <c r="M105" s="214"/>
      <c r="N105" s="214"/>
      <c r="O105" s="214"/>
      <c r="P105" s="214"/>
      <c r="Q105" s="215"/>
      <c r="R105" s="7" t="str">
        <f>IF(B102="","",IF(G105="","",(SUM(G105:K105)+SUM(M105:Q105)-L105)))</f>
        <v/>
      </c>
      <c r="S105" s="88"/>
      <c r="T105" s="88" t="e">
        <f>IF(R102="","",ABS(R105-S102))</f>
        <v>#VALUE!</v>
      </c>
      <c r="U105" s="88" t="e">
        <f>IF(R102="","",RANK(T105,T102:T106,0))</f>
        <v>#VALUE!</v>
      </c>
      <c r="V105" s="88" t="e">
        <f>IF(R102="","",IF(U105=1,"",R105))</f>
        <v>#VALUE!</v>
      </c>
      <c r="W105" s="856"/>
      <c r="X105" s="123"/>
      <c r="Y105" s="124"/>
      <c r="Z105" s="125"/>
      <c r="AA105" s="126"/>
      <c r="AB105" s="843"/>
      <c r="AC105" s="843"/>
      <c r="AD105" s="803"/>
      <c r="AE105" s="803"/>
      <c r="AF105" s="838"/>
    </row>
    <row r="106" spans="1:32" ht="16" thickBot="1" x14ac:dyDescent="0.25">
      <c r="A106" s="872"/>
      <c r="B106" s="866"/>
      <c r="C106" s="860"/>
      <c r="D106" s="882"/>
      <c r="E106" s="885"/>
      <c r="F106" s="65" t="s">
        <v>6</v>
      </c>
      <c r="G106" s="73" t="str">
        <f>IF(M106&lt;&gt;"",G102,"")</f>
        <v/>
      </c>
      <c r="H106" s="94" t="str">
        <f>IF(N106&lt;&gt;"",H102,"")</f>
        <v/>
      </c>
      <c r="I106" s="94" t="str">
        <f>IF(O106&lt;&gt;"",I102,"")</f>
        <v/>
      </c>
      <c r="J106" s="94" t="str">
        <f>IF(P106&lt;&gt;"",J102,"")</f>
        <v/>
      </c>
      <c r="K106" s="71" t="str">
        <f>IF(Q106&lt;&gt;"",K102,"")</f>
        <v/>
      </c>
      <c r="L106" s="270">
        <f>IF(G102&lt;&gt;"",L102,"")</f>
        <v>0</v>
      </c>
      <c r="M106" s="216"/>
      <c r="N106" s="216"/>
      <c r="O106" s="216"/>
      <c r="P106" s="216"/>
      <c r="Q106" s="217"/>
      <c r="R106" s="94" t="str">
        <f>IF(B102="","",IF(G106="","",(SUM(G106:K106)+SUM(M106:Q106)-L106)))</f>
        <v/>
      </c>
      <c r="S106" s="93"/>
      <c r="T106" s="93"/>
      <c r="U106" s="93"/>
      <c r="V106" s="93"/>
      <c r="W106" s="857"/>
      <c r="X106" s="127"/>
      <c r="Y106" s="128"/>
      <c r="Z106" s="129"/>
      <c r="AA106" s="130"/>
      <c r="AB106" s="844"/>
      <c r="AC106" s="844"/>
      <c r="AD106" s="804"/>
      <c r="AE106" s="804"/>
      <c r="AF106" s="839"/>
    </row>
    <row r="107" spans="1:32" x14ac:dyDescent="0.2">
      <c r="A107" s="867">
        <f>IF('Names And Totals'!A28="","",'Names And Totals'!A28)</f>
        <v>11</v>
      </c>
      <c r="B107" s="873" t="str">
        <f>IF('Names And Totals'!B28="","",'Names And Totals'!B28)</f>
        <v>Ryan Sams</v>
      </c>
      <c r="C107" s="861">
        <f>IF(AC107="","",IF(AC107="DQ","DQ",RANK(AC107,$AC$12:$AC$507,0)+SUMPRODUCT(--(AC107=$AC$12:$AC$507),--(AB107&gt;$AB$12:$AB$507))))</f>
        <v>5</v>
      </c>
      <c r="D107" s="886">
        <f>IF(AD107="","",IF(AC107="DQ","DQ",RANK(AD107,$AD$12:$AD$507,0)+SUMPRODUCT(--(AD107=$AD$12:$AD$507),--(AB107&gt;$AB$12:$AB$507))))</f>
        <v>5</v>
      </c>
      <c r="E107" s="861" t="str">
        <f>IF(AE107="","",IF(AC107="DQ","DQ",RANK(AE107,$AE$12:$AE$507,0)+SUMPRODUCT(--(AE107=$AE$12:$AE$507),--(AB107&gt;$AB$12:$AB$507))))</f>
        <v/>
      </c>
      <c r="F107" s="33" t="s">
        <v>7</v>
      </c>
      <c r="G107" s="228">
        <v>1</v>
      </c>
      <c r="H107" s="218">
        <v>1</v>
      </c>
      <c r="I107" s="218">
        <v>1</v>
      </c>
      <c r="J107" s="218">
        <v>1</v>
      </c>
      <c r="K107" s="296">
        <v>3</v>
      </c>
      <c r="L107" s="295">
        <v>0</v>
      </c>
      <c r="M107" s="218">
        <v>2</v>
      </c>
      <c r="N107" s="218">
        <v>4</v>
      </c>
      <c r="O107" s="218">
        <v>5</v>
      </c>
      <c r="P107" s="218">
        <v>3</v>
      </c>
      <c r="Q107" s="219">
        <v>2</v>
      </c>
      <c r="R107" s="114">
        <f>IF(B107="","",IF(G107="","",(SUM(G107:K107)+SUM(M107:Q107)-L107)))</f>
        <v>23</v>
      </c>
      <c r="S107" s="90">
        <f>IF(R107="","",AVERAGE(R107:R110))</f>
        <v>23.75</v>
      </c>
      <c r="T107" s="90">
        <f>IF(R107="","",ABS(R107-S107))</f>
        <v>0.75</v>
      </c>
      <c r="U107" s="90">
        <f>IF(R107="","",RANK(T107,T107:T111,0))</f>
        <v>4</v>
      </c>
      <c r="V107" s="90">
        <f>IF(R107="","",IF(U107=1,"",R107))</f>
        <v>23</v>
      </c>
      <c r="W107" s="852">
        <f>IF(R107="","",IF(AVERAGE(R107:R111)&lt;0,0,IF(R108="",R107,IF(R109="",AVERAGE(R107:R108),IF(R110="",AVERAGE(R107:R109),IF(R111="",AVERAGE(V107:V110),TRIMMEAN(R107:R111,0.4)))))))</f>
        <v>30.333333333333332</v>
      </c>
      <c r="X107" s="228">
        <v>4</v>
      </c>
      <c r="Y107" s="229">
        <v>51</v>
      </c>
      <c r="Z107" s="230">
        <v>2</v>
      </c>
      <c r="AA107" s="131">
        <f>IF(X107="","",IF(X107="TO","TO",X107*60+Y107+Z107/100))</f>
        <v>291.02</v>
      </c>
      <c r="AB107" s="849">
        <f>IF(B107="","",IF(AA108="",AA107,AVERAGE(AA107:AA108)))</f>
        <v>290.63499999999999</v>
      </c>
      <c r="AC107" s="805">
        <f t="shared" ref="AC107" si="16">IF(AF107="DQ","DQ",IF(W107="","",W107))</f>
        <v>30.333333333333332</v>
      </c>
      <c r="AD107" s="805">
        <f>IF(B107="","",IF(AF107="DQ","DQ",IF('Names And Totals'!E28="Female","",AC107)))</f>
        <v>30.333333333333332</v>
      </c>
      <c r="AE107" s="805" t="str">
        <f>IF(B107="","",IF(AF107="DQ","DQ",IF('Names And Totals'!E28="Male","",AC107)))</f>
        <v/>
      </c>
      <c r="AF107" s="840"/>
    </row>
    <row r="108" spans="1:32" x14ac:dyDescent="0.2">
      <c r="A108" s="868"/>
      <c r="B108" s="874"/>
      <c r="C108" s="862"/>
      <c r="D108" s="887"/>
      <c r="E108" s="862"/>
      <c r="F108" s="34" t="s">
        <v>4</v>
      </c>
      <c r="G108" s="77">
        <f>IF(M108&lt;&gt;"",G107,"")</f>
        <v>1</v>
      </c>
      <c r="H108" s="11">
        <f>IF(N108&lt;&gt;"",H107,"")</f>
        <v>1</v>
      </c>
      <c r="I108" s="11">
        <f>IF(O108&lt;&gt;"",I107,"")</f>
        <v>1</v>
      </c>
      <c r="J108" s="11">
        <f>IF(P108&lt;&gt;"",J107,"")</f>
        <v>1</v>
      </c>
      <c r="K108" s="75">
        <f>IF(Q108&lt;&gt;"",K107,"")</f>
        <v>3</v>
      </c>
      <c r="L108" s="98">
        <f>IF(G107&lt;&gt;"",L107,"")</f>
        <v>0</v>
      </c>
      <c r="M108" s="220">
        <v>5</v>
      </c>
      <c r="N108" s="220">
        <v>6</v>
      </c>
      <c r="O108" s="220">
        <v>13</v>
      </c>
      <c r="P108" s="220">
        <v>7</v>
      </c>
      <c r="Q108" s="221">
        <v>5</v>
      </c>
      <c r="R108" s="11">
        <f>IF(B107="","",IF(G108="","",(SUM(G108:K108)+SUM(M108:Q108)-L108)))</f>
        <v>43</v>
      </c>
      <c r="S108" s="89"/>
      <c r="T108" s="89">
        <f>IF(R107="","",ABS(R108-S107))</f>
        <v>19.25</v>
      </c>
      <c r="U108" s="89">
        <f>IF(R107="","",RANK(T108,T107:T111,0))</f>
        <v>2</v>
      </c>
      <c r="V108" s="89">
        <f>IF(R107="","",IF(U108=1,"",R108))</f>
        <v>43</v>
      </c>
      <c r="W108" s="853"/>
      <c r="X108" s="210">
        <v>4</v>
      </c>
      <c r="Y108" s="211">
        <v>50</v>
      </c>
      <c r="Z108" s="231">
        <v>25</v>
      </c>
      <c r="AA108" s="132">
        <f>IF(X108="","",IF(X108="","",X108*60+Y108+Z108/100))</f>
        <v>290.25</v>
      </c>
      <c r="AB108" s="850"/>
      <c r="AC108" s="806"/>
      <c r="AD108" s="806"/>
      <c r="AE108" s="806"/>
      <c r="AF108" s="841"/>
    </row>
    <row r="109" spans="1:32" x14ac:dyDescent="0.2">
      <c r="A109" s="868"/>
      <c r="B109" s="874"/>
      <c r="C109" s="862"/>
      <c r="D109" s="887"/>
      <c r="E109" s="862"/>
      <c r="F109" s="34" t="s">
        <v>8</v>
      </c>
      <c r="G109" s="77">
        <f>IF(M109&lt;&gt;"",G107,"")</f>
        <v>1</v>
      </c>
      <c r="H109" s="11">
        <f>IF(N109&lt;&gt;"",H107,"")</f>
        <v>1</v>
      </c>
      <c r="I109" s="11">
        <f>IF(O109&lt;&gt;"",I107,"")</f>
        <v>1</v>
      </c>
      <c r="J109" s="11">
        <f>IF(P109&lt;&gt;"",J107,"")</f>
        <v>1</v>
      </c>
      <c r="K109" s="75">
        <f>IF(Q109&lt;&gt;"",K107,"")</f>
        <v>3</v>
      </c>
      <c r="L109" s="98">
        <f>IF(G107&lt;&gt;"",L107,"")</f>
        <v>0</v>
      </c>
      <c r="M109" s="220">
        <v>1</v>
      </c>
      <c r="N109" s="220">
        <v>5</v>
      </c>
      <c r="O109" s="220">
        <v>5</v>
      </c>
      <c r="P109" s="220">
        <v>3</v>
      </c>
      <c r="Q109" s="221">
        <v>4</v>
      </c>
      <c r="R109" s="11">
        <f>IF(B107="","",IF(G109="","",(SUM(G109:K109)+SUM(M109:Q109)-L109)))</f>
        <v>25</v>
      </c>
      <c r="S109" s="89"/>
      <c r="T109" s="89">
        <f>IF(R107="","",ABS(R109-S107))</f>
        <v>1.25</v>
      </c>
      <c r="U109" s="89">
        <f>IF(R107="","",RANK(T109,T107:T111,0))</f>
        <v>3</v>
      </c>
      <c r="V109" s="89">
        <f>IF(R107="","",IF(U109=1,"",R109))</f>
        <v>25</v>
      </c>
      <c r="W109" s="853"/>
      <c r="X109" s="133"/>
      <c r="Y109" s="134"/>
      <c r="Z109" s="135"/>
      <c r="AA109" s="136"/>
      <c r="AB109" s="850"/>
      <c r="AC109" s="806"/>
      <c r="AD109" s="806"/>
      <c r="AE109" s="806"/>
      <c r="AF109" s="841"/>
    </row>
    <row r="110" spans="1:32" x14ac:dyDescent="0.2">
      <c r="A110" s="868"/>
      <c r="B110" s="874"/>
      <c r="C110" s="862"/>
      <c r="D110" s="887"/>
      <c r="E110" s="862"/>
      <c r="F110" s="34" t="s">
        <v>5</v>
      </c>
      <c r="G110" s="77">
        <f>IF(M110&lt;&gt;"",G107,"")</f>
        <v>1</v>
      </c>
      <c r="H110" s="11" t="str">
        <f>IF(N110&lt;&gt;"",H107,"")</f>
        <v/>
      </c>
      <c r="I110" s="11" t="str">
        <f>IF(O110&lt;&gt;"",I107,"")</f>
        <v/>
      </c>
      <c r="J110" s="11" t="str">
        <f>IF(P110&lt;&gt;"",J107,"")</f>
        <v/>
      </c>
      <c r="K110" s="75" t="str">
        <f>IF(Q110&lt;&gt;"",K107,"")</f>
        <v/>
      </c>
      <c r="L110" s="98">
        <f>IF(G107&lt;&gt;"",L107,"")</f>
        <v>0</v>
      </c>
      <c r="M110" s="220">
        <v>3</v>
      </c>
      <c r="N110" s="220"/>
      <c r="O110" s="220"/>
      <c r="P110" s="220"/>
      <c r="Q110" s="221"/>
      <c r="R110" s="11">
        <f>IF(B107="","",IF(G110="","",(SUM(G110:K110)+SUM(M110:Q110)-L110)))</f>
        <v>4</v>
      </c>
      <c r="S110" s="89"/>
      <c r="T110" s="89">
        <f>IF(R107="","",ABS(R110-S107))</f>
        <v>19.75</v>
      </c>
      <c r="U110" s="89">
        <f>IF(R107="","",RANK(T110,T107:T111,0))</f>
        <v>1</v>
      </c>
      <c r="V110" s="89" t="str">
        <f>IF(R107="","",IF(U110=1,"",R110))</f>
        <v/>
      </c>
      <c r="W110" s="853"/>
      <c r="X110" s="133"/>
      <c r="Y110" s="134"/>
      <c r="Z110" s="135"/>
      <c r="AA110" s="136"/>
      <c r="AB110" s="850"/>
      <c r="AC110" s="806"/>
      <c r="AD110" s="806"/>
      <c r="AE110" s="806"/>
      <c r="AF110" s="841"/>
    </row>
    <row r="111" spans="1:32" ht="16" thickBot="1" x14ac:dyDescent="0.25">
      <c r="A111" s="869"/>
      <c r="B111" s="875"/>
      <c r="C111" s="863"/>
      <c r="D111" s="888"/>
      <c r="E111" s="863"/>
      <c r="F111" s="35" t="s">
        <v>6</v>
      </c>
      <c r="G111" s="78" t="str">
        <f>IF(M111&lt;&gt;"",G107,"")</f>
        <v/>
      </c>
      <c r="H111" s="116" t="str">
        <f>IF(N111&lt;&gt;"",H107,"")</f>
        <v/>
      </c>
      <c r="I111" s="116" t="str">
        <f>IF(O111&lt;&gt;"",I107,"")</f>
        <v/>
      </c>
      <c r="J111" s="116" t="str">
        <f>IF(P111&lt;&gt;"",J107,"")</f>
        <v/>
      </c>
      <c r="K111" s="76" t="str">
        <f>IF(Q111&lt;&gt;"",K107,"")</f>
        <v/>
      </c>
      <c r="L111" s="265">
        <f>IF(G107&lt;&gt;"",L107,"")</f>
        <v>0</v>
      </c>
      <c r="M111" s="222"/>
      <c r="N111" s="222"/>
      <c r="O111" s="222"/>
      <c r="P111" s="222"/>
      <c r="Q111" s="223"/>
      <c r="R111" s="116" t="str">
        <f>IF(B107="","",IF(G111="","",(SUM(G111:K111)+SUM(M111:Q111)-L111)))</f>
        <v/>
      </c>
      <c r="S111" s="91"/>
      <c r="T111" s="91"/>
      <c r="U111" s="91"/>
      <c r="V111" s="91"/>
      <c r="W111" s="854"/>
      <c r="X111" s="137"/>
      <c r="Y111" s="138"/>
      <c r="Z111" s="139"/>
      <c r="AA111" s="140"/>
      <c r="AB111" s="851"/>
      <c r="AC111" s="807"/>
      <c r="AD111" s="807"/>
      <c r="AE111" s="807"/>
      <c r="AF111" s="842"/>
    </row>
    <row r="112" spans="1:32" x14ac:dyDescent="0.2">
      <c r="A112" s="870">
        <f>IF('Names And Totals'!A29="","",'Names And Totals'!A29)</f>
        <v>20</v>
      </c>
      <c r="B112" s="864" t="str">
        <f>IF('Names And Totals'!B29="","",'Names And Totals'!B29)</f>
        <v>Daniel Sancen</v>
      </c>
      <c r="C112" s="858">
        <f>IF(AC112="","",IF(AC112="DQ","DQ",RANK(AC112,$AC$12:$AC$507,0)+SUMPRODUCT(--(AC112=$AC$12:$AC$507),--(AB112&gt;$AB$12:$AB$507))))</f>
        <v>11</v>
      </c>
      <c r="D112" s="880">
        <f>IF(AD112="","",IF(AC112="DQ","DQ",RANK(AD112,$AD$12:$AD$507,0)+SUMPRODUCT(--(AD112=$AD$12:$AD$507),--(AB112&gt;$AB$12:$AB$507))))</f>
        <v>10</v>
      </c>
      <c r="E112" s="883" t="str">
        <f>IF(AE112="","",IF(AC112="DQ","DQ",RANK(AE112,$AE$12:$AE$507,0)+SUMPRODUCT(--(AE112=$AE$12:$AE$507),--(AB112&gt;$AB$12:$AB$507))))</f>
        <v/>
      </c>
      <c r="F112" s="66" t="s">
        <v>7</v>
      </c>
      <c r="G112" s="232">
        <v>1</v>
      </c>
      <c r="H112" s="224">
        <v>1</v>
      </c>
      <c r="I112" s="224">
        <v>1</v>
      </c>
      <c r="J112" s="224">
        <v>1</v>
      </c>
      <c r="K112" s="237">
        <v>0</v>
      </c>
      <c r="L112" s="303">
        <v>0</v>
      </c>
      <c r="M112" s="224">
        <v>4</v>
      </c>
      <c r="N112" s="224">
        <v>2</v>
      </c>
      <c r="O112" s="224">
        <v>1</v>
      </c>
      <c r="P112" s="224">
        <v>0</v>
      </c>
      <c r="Q112" s="225">
        <v>0</v>
      </c>
      <c r="R112" s="117">
        <f>IF(B112="","",IF(G112="","",(SUM(G112:K112)+SUM(M112:Q112)-L112)))</f>
        <v>11</v>
      </c>
      <c r="S112" s="92">
        <f>IF(R112="","",AVERAGE(R112:R115))</f>
        <v>14.666666666666666</v>
      </c>
      <c r="T112" s="92">
        <f>IF(R112="","",ABS(R112-S112))</f>
        <v>3.6666666666666661</v>
      </c>
      <c r="U112" s="92" t="e">
        <f>IF(R112="","",RANK(T112,T112:T116,0))</f>
        <v>#VALUE!</v>
      </c>
      <c r="V112" s="92" t="e">
        <f>IF(R112="","",IF(U112=1,"",R112))</f>
        <v>#VALUE!</v>
      </c>
      <c r="W112" s="855">
        <f>IF(R112="","",IF(AVERAGE(R112:R116)&lt;0,0,IF(R113="",R112,IF(R114="",AVERAGE(R112:R113),IF(R115="",AVERAGE(R112:R114),IF(R116="",AVERAGE(V112:V115),TRIMMEAN(R112:R116,0.4)))))))</f>
        <v>14.666666666666666</v>
      </c>
      <c r="X112" s="232" t="s">
        <v>268</v>
      </c>
      <c r="Y112" s="233"/>
      <c r="Z112" s="234"/>
      <c r="AA112" s="141" t="str">
        <f>IF(X112="","",IF(X112="TO","TO",X112*60+Y112+Z112/100))</f>
        <v>TO</v>
      </c>
      <c r="AB112" s="845" t="str">
        <f>IF(B112="","",IF(AA113="",AA112,AVERAGE(AA112:AA113)))</f>
        <v>TO</v>
      </c>
      <c r="AC112" s="845">
        <f t="shared" ref="AC112" si="17">IF(AF112="DQ","DQ",IF(W112="","",W112))</f>
        <v>14.666666666666666</v>
      </c>
      <c r="AD112" s="802">
        <f>IF(B112="","",IF(AF112="DQ","DQ",IF('Names And Totals'!E29="Female","",AC112)))</f>
        <v>14.666666666666666</v>
      </c>
      <c r="AE112" s="802" t="str">
        <f>IF(B112="","",IF(AF112="DQ","DQ",IF('Names And Totals'!E29="Male","",AC112)))</f>
        <v/>
      </c>
      <c r="AF112" s="837"/>
    </row>
    <row r="113" spans="1:32" x14ac:dyDescent="0.2">
      <c r="A113" s="871"/>
      <c r="B113" s="865"/>
      <c r="C113" s="859"/>
      <c r="D113" s="881"/>
      <c r="E113" s="884"/>
      <c r="F113" s="32" t="s">
        <v>4</v>
      </c>
      <c r="G113" s="72">
        <f>IF(M113&lt;&gt;"",G112,"")</f>
        <v>1</v>
      </c>
      <c r="H113" s="7">
        <f>IF(N113&lt;&gt;"",H112,"")</f>
        <v>1</v>
      </c>
      <c r="I113" s="7">
        <f>IF(O113&lt;&gt;"",I112,"")</f>
        <v>1</v>
      </c>
      <c r="J113" s="7">
        <f>IF(P113&lt;&gt;"",J112,"")</f>
        <v>1</v>
      </c>
      <c r="K113" s="70">
        <f>IF(Q113&lt;&gt;"",K112,"")</f>
        <v>0</v>
      </c>
      <c r="L113" s="99">
        <f>IF(G112&lt;&gt;"",L112,"")</f>
        <v>0</v>
      </c>
      <c r="M113" s="214">
        <v>3</v>
      </c>
      <c r="N113" s="214">
        <v>3</v>
      </c>
      <c r="O113" s="214">
        <v>1</v>
      </c>
      <c r="P113" s="214">
        <v>0</v>
      </c>
      <c r="Q113" s="215">
        <v>0</v>
      </c>
      <c r="R113" s="7">
        <f>IF(B112="","",IF(G113="","",(SUM(G113:K113)+SUM(M113:Q113)-L113)))</f>
        <v>11</v>
      </c>
      <c r="S113" s="88"/>
      <c r="T113" s="88">
        <f>IF(R112="","",ABS(R113-S112))</f>
        <v>3.6666666666666661</v>
      </c>
      <c r="U113" s="88" t="e">
        <f>IF(R112="","",RANK(T113,T112:T116,0))</f>
        <v>#VALUE!</v>
      </c>
      <c r="V113" s="88" t="e">
        <f>IF(R112="","",IF(U113=1,"",R113))</f>
        <v>#VALUE!</v>
      </c>
      <c r="W113" s="856"/>
      <c r="X113" s="208"/>
      <c r="Y113" s="209"/>
      <c r="Z113" s="227"/>
      <c r="AA113" s="122" t="str">
        <f>IF(X113="","",IF(X113="","",X113*60+Y113+Z113/100))</f>
        <v/>
      </c>
      <c r="AB113" s="843"/>
      <c r="AC113" s="843"/>
      <c r="AD113" s="803"/>
      <c r="AE113" s="803"/>
      <c r="AF113" s="838"/>
    </row>
    <row r="114" spans="1:32" x14ac:dyDescent="0.2">
      <c r="A114" s="871"/>
      <c r="B114" s="865"/>
      <c r="C114" s="859"/>
      <c r="D114" s="881"/>
      <c r="E114" s="884"/>
      <c r="F114" s="32" t="s">
        <v>8</v>
      </c>
      <c r="G114" s="72">
        <f>IF(M114&lt;&gt;"",G112,"")</f>
        <v>1</v>
      </c>
      <c r="H114" s="7">
        <f>IF(N114&lt;&gt;"",H112,"")</f>
        <v>1</v>
      </c>
      <c r="I114" s="7">
        <f>IF(O114&lt;&gt;"",I112,"")</f>
        <v>1</v>
      </c>
      <c r="J114" s="7">
        <f>IF(P114&lt;&gt;"",J112,"")</f>
        <v>1</v>
      </c>
      <c r="K114" s="70">
        <f>IF(Q114&lt;&gt;"",K112,"")</f>
        <v>0</v>
      </c>
      <c r="L114" s="99">
        <f>IF(G112&lt;&gt;"",L112,"")</f>
        <v>0</v>
      </c>
      <c r="M114" s="214">
        <v>5</v>
      </c>
      <c r="N114" s="214">
        <v>5</v>
      </c>
      <c r="O114" s="214">
        <v>5</v>
      </c>
      <c r="P114" s="214">
        <v>3</v>
      </c>
      <c r="Q114" s="215">
        <v>0</v>
      </c>
      <c r="R114" s="7">
        <f>IF(B112="","",IF(G114="","",(SUM(G114:K114)+SUM(M114:Q114)-L114)))</f>
        <v>22</v>
      </c>
      <c r="S114" s="88"/>
      <c r="T114" s="88">
        <f>IF(R112="","",ABS(R114-S112))</f>
        <v>7.3333333333333339</v>
      </c>
      <c r="U114" s="88" t="e">
        <f>IF(R112="","",RANK(T114,T112:T116,0))</f>
        <v>#VALUE!</v>
      </c>
      <c r="V114" s="88" t="e">
        <f>IF(R112="","",IF(U114=1,"",R114))</f>
        <v>#VALUE!</v>
      </c>
      <c r="W114" s="856"/>
      <c r="X114" s="123"/>
      <c r="Y114" s="124"/>
      <c r="Z114" s="125"/>
      <c r="AA114" s="126"/>
      <c r="AB114" s="843"/>
      <c r="AC114" s="843"/>
      <c r="AD114" s="803"/>
      <c r="AE114" s="803"/>
      <c r="AF114" s="838"/>
    </row>
    <row r="115" spans="1:32" x14ac:dyDescent="0.2">
      <c r="A115" s="871"/>
      <c r="B115" s="865"/>
      <c r="C115" s="859"/>
      <c r="D115" s="881"/>
      <c r="E115" s="884"/>
      <c r="F115" s="32" t="s">
        <v>5</v>
      </c>
      <c r="G115" s="72" t="str">
        <f>IF(M115&lt;&gt;"",G112,"")</f>
        <v/>
      </c>
      <c r="H115" s="7" t="str">
        <f>IF(N115&lt;&gt;"",H112,"")</f>
        <v/>
      </c>
      <c r="I115" s="7" t="str">
        <f>IF(O115&lt;&gt;"",I112,"")</f>
        <v/>
      </c>
      <c r="J115" s="7" t="str">
        <f>IF(P115&lt;&gt;"",J112,"")</f>
        <v/>
      </c>
      <c r="K115" s="70" t="str">
        <f>IF(Q115&lt;&gt;"",K112,"")</f>
        <v/>
      </c>
      <c r="L115" s="99">
        <f>IF(G112&lt;&gt;"",L112,"")</f>
        <v>0</v>
      </c>
      <c r="M115" s="214"/>
      <c r="N115" s="214"/>
      <c r="O115" s="214"/>
      <c r="P115" s="214"/>
      <c r="Q115" s="215"/>
      <c r="R115" s="7" t="str">
        <f>IF(B112="","",IF(G115="","",(SUM(G115:K115)+SUM(M115:Q115)-L115)))</f>
        <v/>
      </c>
      <c r="S115" s="88"/>
      <c r="T115" s="88" t="e">
        <f>IF(R112="","",ABS(R115-S112))</f>
        <v>#VALUE!</v>
      </c>
      <c r="U115" s="88" t="e">
        <f>IF(R112="","",RANK(T115,T112:T116,0))</f>
        <v>#VALUE!</v>
      </c>
      <c r="V115" s="88" t="e">
        <f>IF(R112="","",IF(U115=1,"",R115))</f>
        <v>#VALUE!</v>
      </c>
      <c r="W115" s="856"/>
      <c r="X115" s="123"/>
      <c r="Y115" s="124"/>
      <c r="Z115" s="125"/>
      <c r="AA115" s="126"/>
      <c r="AB115" s="843"/>
      <c r="AC115" s="843"/>
      <c r="AD115" s="803"/>
      <c r="AE115" s="803"/>
      <c r="AF115" s="838"/>
    </row>
    <row r="116" spans="1:32" ht="16" thickBot="1" x14ac:dyDescent="0.25">
      <c r="A116" s="872"/>
      <c r="B116" s="866"/>
      <c r="C116" s="860"/>
      <c r="D116" s="882"/>
      <c r="E116" s="885"/>
      <c r="F116" s="65" t="s">
        <v>6</v>
      </c>
      <c r="G116" s="73" t="str">
        <f>IF(M116&lt;&gt;"",G112,"")</f>
        <v/>
      </c>
      <c r="H116" s="94" t="str">
        <f>IF(N116&lt;&gt;"",H112,"")</f>
        <v/>
      </c>
      <c r="I116" s="94" t="str">
        <f>IF(O116&lt;&gt;"",I112,"")</f>
        <v/>
      </c>
      <c r="J116" s="94" t="str">
        <f>IF(P116&lt;&gt;"",J112,"")</f>
        <v/>
      </c>
      <c r="K116" s="71" t="str">
        <f>IF(Q116&lt;&gt;"",K112,"")</f>
        <v/>
      </c>
      <c r="L116" s="270">
        <f>IF(G112&lt;&gt;"",L112,"")</f>
        <v>0</v>
      </c>
      <c r="M116" s="216"/>
      <c r="N116" s="216"/>
      <c r="O116" s="216"/>
      <c r="P116" s="216"/>
      <c r="Q116" s="217"/>
      <c r="R116" s="94" t="str">
        <f>IF(B112="","",IF(G116="","",(SUM(G116:K116)+SUM(M116:Q116)-L116)))</f>
        <v/>
      </c>
      <c r="S116" s="93"/>
      <c r="T116" s="93"/>
      <c r="U116" s="93"/>
      <c r="V116" s="93"/>
      <c r="W116" s="857"/>
      <c r="X116" s="127"/>
      <c r="Y116" s="128"/>
      <c r="Z116" s="129"/>
      <c r="AA116" s="130"/>
      <c r="AB116" s="844"/>
      <c r="AC116" s="844"/>
      <c r="AD116" s="804"/>
      <c r="AE116" s="804"/>
      <c r="AF116" s="839"/>
    </row>
    <row r="117" spans="1:32" x14ac:dyDescent="0.2">
      <c r="A117" s="867">
        <f>IF('Names And Totals'!A30="","",'Names And Totals'!A30)</f>
        <v>29</v>
      </c>
      <c r="B117" s="873" t="str">
        <f>IF('Names And Totals'!B30="","",'Names And Totals'!B30)</f>
        <v>Samuel John Sapyta</v>
      </c>
      <c r="C117" s="861">
        <f>IF(AC117="","",IF(AC117="DQ","DQ",RANK(AC117,$AC$12:$AC$507,0)+SUMPRODUCT(--(AC117=$AC$12:$AC$507),--(AB117&gt;$AB$12:$AB$507))))</f>
        <v>21</v>
      </c>
      <c r="D117" s="886">
        <f>IF(AD117="","",IF(AC117="DQ","DQ",RANK(AD117,$AD$12:$AD$507,0)+SUMPRODUCT(--(AD117=$AD$12:$AD$507),--(AB117&gt;$AB$12:$AB$507))))</f>
        <v>16</v>
      </c>
      <c r="E117" s="861" t="str">
        <f>IF(AE117="","",IF(AC117="DQ","DQ",RANK(AE117,$AE$12:$AE$507,0)+SUMPRODUCT(--(AE117=$AE$12:$AE$507),--(AB117&gt;$AB$12:$AB$507))))</f>
        <v/>
      </c>
      <c r="F117" s="33" t="s">
        <v>7</v>
      </c>
      <c r="G117" s="228">
        <v>1</v>
      </c>
      <c r="H117" s="218">
        <v>0</v>
      </c>
      <c r="I117" s="218">
        <v>1</v>
      </c>
      <c r="J117" s="218">
        <v>0</v>
      </c>
      <c r="K117" s="296">
        <v>0</v>
      </c>
      <c r="L117" s="295">
        <v>0</v>
      </c>
      <c r="M117" s="218">
        <v>2</v>
      </c>
      <c r="N117" s="218">
        <v>1</v>
      </c>
      <c r="O117" s="218">
        <v>0</v>
      </c>
      <c r="P117" s="218">
        <v>0</v>
      </c>
      <c r="Q117" s="219">
        <v>0</v>
      </c>
      <c r="R117" s="114">
        <f>IF(B117="","",IF(G117="","",(SUM(G117:K117)+SUM(M117:Q117)-L117)))</f>
        <v>5</v>
      </c>
      <c r="S117" s="90">
        <f>IF(R117="","",AVERAGE(R117:R120))</f>
        <v>5</v>
      </c>
      <c r="T117" s="90">
        <f>IF(R117="","",ABS(R117-S117))</f>
        <v>0</v>
      </c>
      <c r="U117" s="90" t="e">
        <f>IF(R117="","",RANK(T117,T117:T121,0))</f>
        <v>#VALUE!</v>
      </c>
      <c r="V117" s="90" t="e">
        <f>IF(R117="","",IF(U117=1,"",R117))</f>
        <v>#VALUE!</v>
      </c>
      <c r="W117" s="852">
        <f>IF(R117="","",IF(AVERAGE(R117:R121)&lt;0,0,IF(R118="",R117,IF(R119="",AVERAGE(R117:R118),IF(R120="",AVERAGE(R117:R119),IF(R121="",AVERAGE(V117:V120),TRIMMEAN(R117:R121,0.4)))))))</f>
        <v>5</v>
      </c>
      <c r="X117" s="228" t="s">
        <v>268</v>
      </c>
      <c r="Y117" s="229"/>
      <c r="Z117" s="230"/>
      <c r="AA117" s="131" t="str">
        <f>IF(X117="","",IF(X117="TO","TO",X117*60+Y117+Z117/100))</f>
        <v>TO</v>
      </c>
      <c r="AB117" s="849" t="str">
        <f>IF(B117="","",IF(AA118="",AA117,AVERAGE(AA117:AA118)))</f>
        <v>TO</v>
      </c>
      <c r="AC117" s="805">
        <f t="shared" ref="AC117" si="18">IF(AF117="DQ","DQ",IF(W117="","",W117))</f>
        <v>5</v>
      </c>
      <c r="AD117" s="805">
        <f>IF(B117="","",IF(AF117="DQ","DQ",IF('Names And Totals'!E30="Female","",AC117)))</f>
        <v>5</v>
      </c>
      <c r="AE117" s="805" t="str">
        <f>IF(B117="","",IF(AF117="DQ","DQ",IF('Names And Totals'!E30="Male","",AC117)))</f>
        <v/>
      </c>
      <c r="AF117" s="840"/>
    </row>
    <row r="118" spans="1:32" x14ac:dyDescent="0.2">
      <c r="A118" s="868"/>
      <c r="B118" s="874"/>
      <c r="C118" s="862"/>
      <c r="D118" s="887"/>
      <c r="E118" s="862"/>
      <c r="F118" s="34" t="s">
        <v>4</v>
      </c>
      <c r="G118" s="77">
        <f>IF(M118&lt;&gt;"",G117,"")</f>
        <v>1</v>
      </c>
      <c r="H118" s="11">
        <f>IF(N118&lt;&gt;"",H117,"")</f>
        <v>0</v>
      </c>
      <c r="I118" s="11">
        <f>IF(O118&lt;&gt;"",I117,"")</f>
        <v>1</v>
      </c>
      <c r="J118" s="11">
        <f>IF(P118&lt;&gt;"",J117,"")</f>
        <v>0</v>
      </c>
      <c r="K118" s="75">
        <f>IF(Q118&lt;&gt;"",K117,"")</f>
        <v>0</v>
      </c>
      <c r="L118" s="98">
        <f>IF(G117&lt;&gt;"",L117,"")</f>
        <v>0</v>
      </c>
      <c r="M118" s="220">
        <v>3</v>
      </c>
      <c r="N118" s="220">
        <v>1</v>
      </c>
      <c r="O118" s="220">
        <v>0</v>
      </c>
      <c r="P118" s="220">
        <v>0</v>
      </c>
      <c r="Q118" s="221">
        <v>0</v>
      </c>
      <c r="R118" s="11">
        <f>IF(B117="","",IF(G118="","",(SUM(G118:K118)+SUM(M118:Q118)-L118)))</f>
        <v>6</v>
      </c>
      <c r="S118" s="89"/>
      <c r="T118" s="89">
        <f>IF(R117="","",ABS(R118-S117))</f>
        <v>1</v>
      </c>
      <c r="U118" s="89" t="e">
        <f>IF(R117="","",RANK(T118,T117:T121,0))</f>
        <v>#VALUE!</v>
      </c>
      <c r="V118" s="89" t="e">
        <f>IF(R117="","",IF(U118=1,"",R118))</f>
        <v>#VALUE!</v>
      </c>
      <c r="W118" s="853"/>
      <c r="X118" s="210"/>
      <c r="Y118" s="211"/>
      <c r="Z118" s="231"/>
      <c r="AA118" s="132" t="str">
        <f>IF(X118="","",IF(X118="","",X118*60+Y118+Z118/100))</f>
        <v/>
      </c>
      <c r="AB118" s="850"/>
      <c r="AC118" s="806"/>
      <c r="AD118" s="806"/>
      <c r="AE118" s="806"/>
      <c r="AF118" s="841"/>
    </row>
    <row r="119" spans="1:32" x14ac:dyDescent="0.2">
      <c r="A119" s="868"/>
      <c r="B119" s="874"/>
      <c r="C119" s="862"/>
      <c r="D119" s="887"/>
      <c r="E119" s="862"/>
      <c r="F119" s="34" t="s">
        <v>8</v>
      </c>
      <c r="G119" s="77">
        <f>IF(M119&lt;&gt;"",G117,"")</f>
        <v>1</v>
      </c>
      <c r="H119" s="11">
        <f>IF(N119&lt;&gt;"",H117,"")</f>
        <v>0</v>
      </c>
      <c r="I119" s="11">
        <f>IF(O119&lt;&gt;"",I117,"")</f>
        <v>1</v>
      </c>
      <c r="J119" s="11">
        <f>IF(P119&lt;&gt;"",J117,"")</f>
        <v>0</v>
      </c>
      <c r="K119" s="75">
        <f>IF(Q119&lt;&gt;"",K117,"")</f>
        <v>0</v>
      </c>
      <c r="L119" s="98">
        <f>IF(G117&lt;&gt;"",L117,"")</f>
        <v>0</v>
      </c>
      <c r="M119" s="220">
        <v>1</v>
      </c>
      <c r="N119" s="220">
        <v>1</v>
      </c>
      <c r="O119" s="220">
        <v>0</v>
      </c>
      <c r="P119" s="220">
        <v>0</v>
      </c>
      <c r="Q119" s="221">
        <v>0</v>
      </c>
      <c r="R119" s="11">
        <f>IF(B117="","",IF(G119="","",(SUM(G119:K119)+SUM(M119:Q119)-L119)))</f>
        <v>4</v>
      </c>
      <c r="S119" s="89"/>
      <c r="T119" s="89">
        <f>IF(R117="","",ABS(R119-S117))</f>
        <v>1</v>
      </c>
      <c r="U119" s="89" t="e">
        <f>IF(R117="","",RANK(T119,T117:T121,0))</f>
        <v>#VALUE!</v>
      </c>
      <c r="V119" s="89" t="e">
        <f>IF(R117="","",IF(U119=1,"",R119))</f>
        <v>#VALUE!</v>
      </c>
      <c r="W119" s="853"/>
      <c r="X119" s="133"/>
      <c r="Y119" s="134"/>
      <c r="Z119" s="135"/>
      <c r="AA119" s="136"/>
      <c r="AB119" s="850"/>
      <c r="AC119" s="806"/>
      <c r="AD119" s="806"/>
      <c r="AE119" s="806"/>
      <c r="AF119" s="841"/>
    </row>
    <row r="120" spans="1:32" x14ac:dyDescent="0.2">
      <c r="A120" s="868"/>
      <c r="B120" s="874"/>
      <c r="C120" s="862"/>
      <c r="D120" s="887"/>
      <c r="E120" s="862"/>
      <c r="F120" s="34" t="s">
        <v>5</v>
      </c>
      <c r="G120" s="77" t="str">
        <f>IF(M120&lt;&gt;"",G117,"")</f>
        <v/>
      </c>
      <c r="H120" s="11" t="str">
        <f>IF(N120&lt;&gt;"",H117,"")</f>
        <v/>
      </c>
      <c r="I120" s="11" t="str">
        <f>IF(O120&lt;&gt;"",I117,"")</f>
        <v/>
      </c>
      <c r="J120" s="11" t="str">
        <f>IF(P120&lt;&gt;"",J117,"")</f>
        <v/>
      </c>
      <c r="K120" s="75" t="str">
        <f>IF(Q120&lt;&gt;"",K117,"")</f>
        <v/>
      </c>
      <c r="L120" s="98">
        <f>IF(G117&lt;&gt;"",L117,"")</f>
        <v>0</v>
      </c>
      <c r="M120" s="220"/>
      <c r="N120" s="220"/>
      <c r="O120" s="220"/>
      <c r="P120" s="220"/>
      <c r="Q120" s="221"/>
      <c r="R120" s="11" t="str">
        <f>IF(B117="","",IF(G120="","",(SUM(G120:K120)+SUM(M120:Q120)-L120)))</f>
        <v/>
      </c>
      <c r="S120" s="89"/>
      <c r="T120" s="89" t="e">
        <f>IF(R117="","",ABS(R120-S117))</f>
        <v>#VALUE!</v>
      </c>
      <c r="U120" s="89" t="e">
        <f>IF(R117="","",RANK(T120,T117:T121,0))</f>
        <v>#VALUE!</v>
      </c>
      <c r="V120" s="89" t="e">
        <f>IF(R117="","",IF(U120=1,"",R120))</f>
        <v>#VALUE!</v>
      </c>
      <c r="W120" s="853"/>
      <c r="X120" s="133"/>
      <c r="Y120" s="134"/>
      <c r="Z120" s="135"/>
      <c r="AA120" s="136"/>
      <c r="AB120" s="850"/>
      <c r="AC120" s="806"/>
      <c r="AD120" s="806"/>
      <c r="AE120" s="806"/>
      <c r="AF120" s="841"/>
    </row>
    <row r="121" spans="1:32" ht="16" thickBot="1" x14ac:dyDescent="0.25">
      <c r="A121" s="869"/>
      <c r="B121" s="875"/>
      <c r="C121" s="863"/>
      <c r="D121" s="888"/>
      <c r="E121" s="863"/>
      <c r="F121" s="35" t="s">
        <v>6</v>
      </c>
      <c r="G121" s="78" t="str">
        <f>IF(M121&lt;&gt;"",G117,"")</f>
        <v/>
      </c>
      <c r="H121" s="116" t="str">
        <f>IF(N121&lt;&gt;"",H117,"")</f>
        <v/>
      </c>
      <c r="I121" s="116" t="str">
        <f>IF(O121&lt;&gt;"",I117,"")</f>
        <v/>
      </c>
      <c r="J121" s="116" t="str">
        <f>IF(P121&lt;&gt;"",J117,"")</f>
        <v/>
      </c>
      <c r="K121" s="76" t="str">
        <f>IF(Q121&lt;&gt;"",K117,"")</f>
        <v/>
      </c>
      <c r="L121" s="265">
        <f>IF(G117&lt;&gt;"",L117,"")</f>
        <v>0</v>
      </c>
      <c r="M121" s="222"/>
      <c r="N121" s="222"/>
      <c r="O121" s="222"/>
      <c r="P121" s="222"/>
      <c r="Q121" s="223"/>
      <c r="R121" s="116" t="str">
        <f>IF(B117="","",IF(G121="","",(SUM(G121:K121)+SUM(M121:Q121)-L121)))</f>
        <v/>
      </c>
      <c r="S121" s="91"/>
      <c r="T121" s="91"/>
      <c r="U121" s="91"/>
      <c r="V121" s="91"/>
      <c r="W121" s="854"/>
      <c r="X121" s="137"/>
      <c r="Y121" s="138"/>
      <c r="Z121" s="139"/>
      <c r="AA121" s="140"/>
      <c r="AB121" s="851"/>
      <c r="AC121" s="807"/>
      <c r="AD121" s="807"/>
      <c r="AE121" s="807"/>
      <c r="AF121" s="842"/>
    </row>
    <row r="122" spans="1:32" x14ac:dyDescent="0.2">
      <c r="A122" s="870">
        <f>IF('Names And Totals'!A31="","",'Names And Totals'!A31)</f>
        <v>28</v>
      </c>
      <c r="B122" s="864" t="str">
        <f>IF('Names And Totals'!B31="","",'Names And Totals'!B31)</f>
        <v>Sam Soltswisch</v>
      </c>
      <c r="C122" s="858">
        <f>IF(AC122="","",IF(AC122="DQ","DQ",RANK(AC122,$AC$12:$AC$507,0)+SUMPRODUCT(--(AC122=$AC$12:$AC$507),--(AB122&gt;$AB$12:$AB$507))))</f>
        <v>12</v>
      </c>
      <c r="D122" s="880">
        <f>IF(AD122="","",IF(AC122="DQ","DQ",RANK(AD122,$AD$12:$AD$507,0)+SUMPRODUCT(--(AD122=$AD$12:$AD$507),--(AB122&gt;$AB$12:$AB$507))))</f>
        <v>11</v>
      </c>
      <c r="E122" s="883" t="str">
        <f>IF(AE122="","",IF(AC122="DQ","DQ",RANK(AE122,$AE$12:$AE$507,0)+SUMPRODUCT(--(AE122=$AE$12:$AE$507),--(AB122&gt;$AB$12:$AB$507))))</f>
        <v/>
      </c>
      <c r="F122" s="66" t="s">
        <v>7</v>
      </c>
      <c r="G122" s="232">
        <v>1</v>
      </c>
      <c r="H122" s="224">
        <v>0</v>
      </c>
      <c r="I122" s="224">
        <v>1</v>
      </c>
      <c r="J122" s="224">
        <v>1</v>
      </c>
      <c r="K122" s="237">
        <v>0</v>
      </c>
      <c r="L122" s="303">
        <v>0</v>
      </c>
      <c r="M122" s="224">
        <v>4</v>
      </c>
      <c r="N122" s="224">
        <v>3</v>
      </c>
      <c r="O122" s="224">
        <v>2</v>
      </c>
      <c r="P122" s="224">
        <v>0</v>
      </c>
      <c r="Q122" s="225">
        <v>0</v>
      </c>
      <c r="R122" s="117">
        <f>IF(B122="","",IF(G122="","",(SUM(G122:K122)+SUM(M122:Q122)-L122)))</f>
        <v>12</v>
      </c>
      <c r="S122" s="92">
        <f>IF(R122="","",AVERAGE(R122:R125))</f>
        <v>12.333333333333334</v>
      </c>
      <c r="T122" s="92">
        <f>IF(R122="","",ABS(R122-S122))</f>
        <v>0.33333333333333393</v>
      </c>
      <c r="U122" s="92" t="e">
        <f>IF(R122="","",RANK(T122,T122:T126,0))</f>
        <v>#VALUE!</v>
      </c>
      <c r="V122" s="92" t="e">
        <f>IF(R122="","",IF(U122=1,"",R122))</f>
        <v>#VALUE!</v>
      </c>
      <c r="W122" s="855">
        <f>IF(R122="","",IF(AVERAGE(R122:R126)&lt;0,0,IF(R123="",R122,IF(R124="",AVERAGE(R122:R123),IF(R125="",AVERAGE(R122:R124),IF(R126="",AVERAGE(V122:V125),TRIMMEAN(R122:R126,0.4)))))))</f>
        <v>12.333333333333334</v>
      </c>
      <c r="X122" s="232" t="s">
        <v>268</v>
      </c>
      <c r="Y122" s="233"/>
      <c r="Z122" s="234"/>
      <c r="AA122" s="141" t="str">
        <f>IF(X122="","",IF(X122="TO","TO",X122*60+Y122+Z122/100))</f>
        <v>TO</v>
      </c>
      <c r="AB122" s="845" t="str">
        <f>IF(B122="","",IF(AA123="",AA122,AVERAGE(AA122:AA123)))</f>
        <v>TO</v>
      </c>
      <c r="AC122" s="845">
        <f t="shared" ref="AC122" si="19">IF(AF122="DQ","DQ",IF(W122="","",W122))</f>
        <v>12.333333333333334</v>
      </c>
      <c r="AD122" s="802">
        <f>IF(B122="","",IF(AF122="DQ","DQ",IF('Names And Totals'!E31="Female","",AC122)))</f>
        <v>12.333333333333334</v>
      </c>
      <c r="AE122" s="802" t="str">
        <f>IF(B122="","",IF(AF122="DQ","DQ",IF('Names And Totals'!E31="Male","",AC122)))</f>
        <v/>
      </c>
      <c r="AF122" s="837"/>
    </row>
    <row r="123" spans="1:32" x14ac:dyDescent="0.2">
      <c r="A123" s="871"/>
      <c r="B123" s="865"/>
      <c r="C123" s="859"/>
      <c r="D123" s="881"/>
      <c r="E123" s="884"/>
      <c r="F123" s="32" t="s">
        <v>4</v>
      </c>
      <c r="G123" s="72">
        <f>IF(M123&lt;&gt;"",G122,"")</f>
        <v>1</v>
      </c>
      <c r="H123" s="7">
        <f>IF(N123&lt;&gt;"",H122,"")</f>
        <v>0</v>
      </c>
      <c r="I123" s="7">
        <f>IF(O123&lt;&gt;"",I122,"")</f>
        <v>1</v>
      </c>
      <c r="J123" s="7">
        <f>IF(P123&lt;&gt;"",J122,"")</f>
        <v>1</v>
      </c>
      <c r="K123" s="70">
        <f>IF(Q123&lt;&gt;"",K122,"")</f>
        <v>0</v>
      </c>
      <c r="L123" s="99">
        <f>IF(G122&lt;&gt;"",L122,"")</f>
        <v>0</v>
      </c>
      <c r="M123" s="214">
        <v>5</v>
      </c>
      <c r="N123" s="214">
        <v>3</v>
      </c>
      <c r="O123" s="214">
        <v>2</v>
      </c>
      <c r="P123" s="214">
        <v>0</v>
      </c>
      <c r="Q123" s="215">
        <v>0</v>
      </c>
      <c r="R123" s="7">
        <f>IF(B122="","",IF(G123="","",(SUM(G123:K123)+SUM(M123:Q123)-L123)))</f>
        <v>13</v>
      </c>
      <c r="S123" s="88"/>
      <c r="T123" s="88">
        <f>IF(R122="","",ABS(R123-S122))</f>
        <v>0.66666666666666607</v>
      </c>
      <c r="U123" s="88" t="e">
        <f>IF(R122="","",RANK(T123,T122:T126,0))</f>
        <v>#VALUE!</v>
      </c>
      <c r="V123" s="88" t="e">
        <f>IF(R122="","",IF(U123=1,"",R123))</f>
        <v>#VALUE!</v>
      </c>
      <c r="W123" s="856"/>
      <c r="X123" s="208"/>
      <c r="Y123" s="209"/>
      <c r="Z123" s="227"/>
      <c r="AA123" s="122" t="str">
        <f>IF(X123="","",IF(X123="","",X123*60+Y123+Z123/100))</f>
        <v/>
      </c>
      <c r="AB123" s="843"/>
      <c r="AC123" s="843"/>
      <c r="AD123" s="803"/>
      <c r="AE123" s="803"/>
      <c r="AF123" s="838"/>
    </row>
    <row r="124" spans="1:32" x14ac:dyDescent="0.2">
      <c r="A124" s="871"/>
      <c r="B124" s="865"/>
      <c r="C124" s="859"/>
      <c r="D124" s="881"/>
      <c r="E124" s="884"/>
      <c r="F124" s="32" t="s">
        <v>8</v>
      </c>
      <c r="G124" s="72">
        <f>IF(M124&lt;&gt;"",G122,"")</f>
        <v>1</v>
      </c>
      <c r="H124" s="7">
        <f>IF(N124&lt;&gt;"",H122,"")</f>
        <v>0</v>
      </c>
      <c r="I124" s="7">
        <f>IF(O124&lt;&gt;"",I122,"")</f>
        <v>1</v>
      </c>
      <c r="J124" s="7">
        <f>IF(P124&lt;&gt;"",J122,"")</f>
        <v>1</v>
      </c>
      <c r="K124" s="70">
        <f>IF(Q124&lt;&gt;"",K122,"")</f>
        <v>0</v>
      </c>
      <c r="L124" s="99">
        <f>IF(G122&lt;&gt;"",L122,"")</f>
        <v>0</v>
      </c>
      <c r="M124" s="214">
        <v>5</v>
      </c>
      <c r="N124" s="214">
        <v>2</v>
      </c>
      <c r="O124" s="214">
        <v>2</v>
      </c>
      <c r="P124" s="214">
        <v>0</v>
      </c>
      <c r="Q124" s="215">
        <v>0</v>
      </c>
      <c r="R124" s="7">
        <f>IF(B122="","",IF(G124="","",(SUM(G124:K124)+SUM(M124:Q124)-L124)))</f>
        <v>12</v>
      </c>
      <c r="S124" s="88"/>
      <c r="T124" s="88">
        <f>IF(R122="","",ABS(R124-S122))</f>
        <v>0.33333333333333393</v>
      </c>
      <c r="U124" s="88" t="e">
        <f>IF(R122="","",RANK(T124,T122:T126,0))</f>
        <v>#VALUE!</v>
      </c>
      <c r="V124" s="88" t="e">
        <f>IF(R122="","",IF(U124=1,"",R124))</f>
        <v>#VALUE!</v>
      </c>
      <c r="W124" s="856"/>
      <c r="X124" s="123"/>
      <c r="Y124" s="124"/>
      <c r="Z124" s="125"/>
      <c r="AA124" s="126"/>
      <c r="AB124" s="843"/>
      <c r="AC124" s="843"/>
      <c r="AD124" s="803"/>
      <c r="AE124" s="803"/>
      <c r="AF124" s="838"/>
    </row>
    <row r="125" spans="1:32" x14ac:dyDescent="0.2">
      <c r="A125" s="871"/>
      <c r="B125" s="865"/>
      <c r="C125" s="859"/>
      <c r="D125" s="881"/>
      <c r="E125" s="884"/>
      <c r="F125" s="32" t="s">
        <v>5</v>
      </c>
      <c r="G125" s="72" t="str">
        <f>IF(M125&lt;&gt;"",G122,"")</f>
        <v/>
      </c>
      <c r="H125" s="7" t="str">
        <f>IF(N125&lt;&gt;"",H122,"")</f>
        <v/>
      </c>
      <c r="I125" s="7" t="str">
        <f>IF(O125&lt;&gt;"",I122,"")</f>
        <v/>
      </c>
      <c r="J125" s="7" t="str">
        <f>IF(P125&lt;&gt;"",J122,"")</f>
        <v/>
      </c>
      <c r="K125" s="70" t="str">
        <f>IF(Q125&lt;&gt;"",K122,"")</f>
        <v/>
      </c>
      <c r="L125" s="99">
        <f>IF(G122&lt;&gt;"",L122,"")</f>
        <v>0</v>
      </c>
      <c r="M125" s="214"/>
      <c r="N125" s="214"/>
      <c r="O125" s="214"/>
      <c r="P125" s="214"/>
      <c r="Q125" s="215"/>
      <c r="R125" s="7" t="str">
        <f>IF(B122="","",IF(G125="","",(SUM(G125:K125)+SUM(M125:Q125)-L125)))</f>
        <v/>
      </c>
      <c r="S125" s="88"/>
      <c r="T125" s="88" t="e">
        <f>IF(R122="","",ABS(R125-S122))</f>
        <v>#VALUE!</v>
      </c>
      <c r="U125" s="88" t="e">
        <f>IF(R122="","",RANK(T125,T122:T126,0))</f>
        <v>#VALUE!</v>
      </c>
      <c r="V125" s="88" t="e">
        <f>IF(R122="","",IF(U125=1,"",R125))</f>
        <v>#VALUE!</v>
      </c>
      <c r="W125" s="856"/>
      <c r="X125" s="123"/>
      <c r="Y125" s="124"/>
      <c r="Z125" s="125"/>
      <c r="AA125" s="126"/>
      <c r="AB125" s="843"/>
      <c r="AC125" s="843"/>
      <c r="AD125" s="803"/>
      <c r="AE125" s="803"/>
      <c r="AF125" s="838"/>
    </row>
    <row r="126" spans="1:32" ht="16" thickBot="1" x14ac:dyDescent="0.25">
      <c r="A126" s="872"/>
      <c r="B126" s="866"/>
      <c r="C126" s="860"/>
      <c r="D126" s="882"/>
      <c r="E126" s="885"/>
      <c r="F126" s="65" t="s">
        <v>6</v>
      </c>
      <c r="G126" s="73" t="str">
        <f>IF(M126&lt;&gt;"",G122,"")</f>
        <v/>
      </c>
      <c r="H126" s="94" t="str">
        <f>IF(N126&lt;&gt;"",H122,"")</f>
        <v/>
      </c>
      <c r="I126" s="94" t="str">
        <f>IF(O126&lt;&gt;"",I122,"")</f>
        <v/>
      </c>
      <c r="J126" s="94" t="str">
        <f>IF(P126&lt;&gt;"",J122,"")</f>
        <v/>
      </c>
      <c r="K126" s="71" t="str">
        <f>IF(Q126&lt;&gt;"",K122,"")</f>
        <v/>
      </c>
      <c r="L126" s="270">
        <f>IF(G122&lt;&gt;"",L122,"")</f>
        <v>0</v>
      </c>
      <c r="M126" s="216"/>
      <c r="N126" s="216"/>
      <c r="O126" s="216"/>
      <c r="P126" s="216"/>
      <c r="Q126" s="217"/>
      <c r="R126" s="94" t="str">
        <f>IF(B122="","",IF(G126="","",(SUM(G126:K126)+SUM(M126:Q126)-L126)))</f>
        <v/>
      </c>
      <c r="S126" s="93"/>
      <c r="T126" s="93"/>
      <c r="U126" s="93"/>
      <c r="V126" s="93"/>
      <c r="W126" s="857"/>
      <c r="X126" s="127"/>
      <c r="Y126" s="128"/>
      <c r="Z126" s="129"/>
      <c r="AA126" s="130"/>
      <c r="AB126" s="844"/>
      <c r="AC126" s="844"/>
      <c r="AD126" s="804"/>
      <c r="AE126" s="804"/>
      <c r="AF126" s="839"/>
    </row>
    <row r="127" spans="1:32" x14ac:dyDescent="0.2">
      <c r="A127" s="867">
        <f>IF('Names And Totals'!A32="","",'Names And Totals'!A32)</f>
        <v>17</v>
      </c>
      <c r="B127" s="873" t="str">
        <f>IF('Names And Totals'!B32="","",'Names And Totals'!B32)</f>
        <v>Janet Sonntag</v>
      </c>
      <c r="C127" s="861" t="str">
        <f>IF(AC127="","",IF(AC127="DQ","DQ",RANK(AC127,$AC$12:$AC$507,0)+SUMPRODUCT(--(AC127=$AC$12:$AC$507),--(AB127&gt;$AB$12:$AB$507))))</f>
        <v/>
      </c>
      <c r="D127" s="886" t="str">
        <f>IF(AD127="","",IF(AC127="DQ","DQ",RANK(AD127,$AD$12:$AD$507,0)+SUMPRODUCT(--(AD127=$AD$12:$AD$507),--(AB127&gt;$AB$12:$AB$507))))</f>
        <v/>
      </c>
      <c r="E127" s="861" t="str">
        <f>IF(AE127="","",IF(AC127="DQ","DQ",RANK(AE127,$AE$12:$AE$507,0)+SUMPRODUCT(--(AE127=$AE$12:$AE$507),--(AB127&gt;$AB$12:$AB$507))))</f>
        <v/>
      </c>
      <c r="F127" s="33" t="s">
        <v>7</v>
      </c>
      <c r="G127" s="228"/>
      <c r="H127" s="218"/>
      <c r="I127" s="218"/>
      <c r="J127" s="218"/>
      <c r="K127" s="296"/>
      <c r="L127" s="295"/>
      <c r="M127" s="218"/>
      <c r="N127" s="218"/>
      <c r="O127" s="218"/>
      <c r="P127" s="218"/>
      <c r="Q127" s="219"/>
      <c r="R127" s="114" t="str">
        <f>IF(B127="","",IF(G127="","",(SUM(G127:K127)+SUM(M127:Q127)-L127)))</f>
        <v/>
      </c>
      <c r="S127" s="90" t="str">
        <f>IF(R127="","",AVERAGE(R127:R130))</f>
        <v/>
      </c>
      <c r="T127" s="90" t="str">
        <f>IF(R127="","",ABS(R127-S127))</f>
        <v/>
      </c>
      <c r="U127" s="90" t="str">
        <f>IF(R127="","",RANK(T127,T127:T131,0))</f>
        <v/>
      </c>
      <c r="V127" s="90" t="str">
        <f>IF(R127="","",IF(U127=1,"",R127))</f>
        <v/>
      </c>
      <c r="W127" s="852" t="str">
        <f>IF(R127="","",IF(AVERAGE(R127:R131)&lt;0,0,IF(R128="",R127,IF(R129="",AVERAGE(R127:R128),IF(R130="",AVERAGE(R127:R129),IF(R131="",AVERAGE(V127:V130),TRIMMEAN(R127:R131,0.4)))))))</f>
        <v/>
      </c>
      <c r="X127" s="228"/>
      <c r="Y127" s="229"/>
      <c r="Z127" s="230"/>
      <c r="AA127" s="131" t="str">
        <f>IF(X127="","",IF(X127="TO","TO",X127*60+Y127+Z127/100))</f>
        <v/>
      </c>
      <c r="AB127" s="849" t="str">
        <f>IF(B127="","",IF(AA128="",AA127,AVERAGE(AA127:AA128)))</f>
        <v/>
      </c>
      <c r="AC127" s="805" t="str">
        <f t="shared" ref="AC127" si="20">IF(AF127="DQ","DQ",IF(W127="","",W127))</f>
        <v/>
      </c>
      <c r="AD127" s="805" t="str">
        <f>IF(B127="","",IF(AF127="DQ","DQ",IF('Names And Totals'!E32="Female","",AC127)))</f>
        <v/>
      </c>
      <c r="AE127" s="805" t="str">
        <f>IF(B127="","",IF(AF127="DQ","DQ",IF('Names And Totals'!E32="Male","",AC127)))</f>
        <v/>
      </c>
      <c r="AF127" s="840"/>
    </row>
    <row r="128" spans="1:32" x14ac:dyDescent="0.2">
      <c r="A128" s="868"/>
      <c r="B128" s="874"/>
      <c r="C128" s="862"/>
      <c r="D128" s="887"/>
      <c r="E128" s="862"/>
      <c r="F128" s="34" t="s">
        <v>4</v>
      </c>
      <c r="G128" s="77" t="str">
        <f>IF(M128&lt;&gt;"",G127,"")</f>
        <v/>
      </c>
      <c r="H128" s="11" t="str">
        <f>IF(N128&lt;&gt;"",H127,"")</f>
        <v/>
      </c>
      <c r="I128" s="11" t="str">
        <f>IF(O128&lt;&gt;"",I127,"")</f>
        <v/>
      </c>
      <c r="J128" s="11" t="str">
        <f>IF(P128&lt;&gt;"",J127,"")</f>
        <v/>
      </c>
      <c r="K128" s="75" t="str">
        <f>IF(Q128&lt;&gt;"",K127,"")</f>
        <v/>
      </c>
      <c r="L128" s="98" t="str">
        <f>IF(G127&lt;&gt;"",L127,"")</f>
        <v/>
      </c>
      <c r="M128" s="220"/>
      <c r="N128" s="220"/>
      <c r="O128" s="220"/>
      <c r="P128" s="220"/>
      <c r="Q128" s="221"/>
      <c r="R128" s="11" t="str">
        <f>IF(B127="","",IF(G128="","",(SUM(G128:K128)+SUM(M128:Q128)-L128)))</f>
        <v/>
      </c>
      <c r="S128" s="89"/>
      <c r="T128" s="89" t="str">
        <f>IF(R127="","",ABS(R128-S127))</f>
        <v/>
      </c>
      <c r="U128" s="89" t="str">
        <f>IF(R127="","",RANK(T128,T127:T131,0))</f>
        <v/>
      </c>
      <c r="V128" s="89" t="str">
        <f>IF(R127="","",IF(U128=1,"",R128))</f>
        <v/>
      </c>
      <c r="W128" s="853"/>
      <c r="X128" s="210"/>
      <c r="Y128" s="211"/>
      <c r="Z128" s="231"/>
      <c r="AA128" s="132" t="str">
        <f>IF(X128="","",IF(X128="","",X128*60+Y128+Z128/100))</f>
        <v/>
      </c>
      <c r="AB128" s="850"/>
      <c r="AC128" s="806"/>
      <c r="AD128" s="806"/>
      <c r="AE128" s="806"/>
      <c r="AF128" s="841"/>
    </row>
    <row r="129" spans="1:32" x14ac:dyDescent="0.2">
      <c r="A129" s="868"/>
      <c r="B129" s="874"/>
      <c r="C129" s="862"/>
      <c r="D129" s="887"/>
      <c r="E129" s="862"/>
      <c r="F129" s="34" t="s">
        <v>8</v>
      </c>
      <c r="G129" s="77" t="str">
        <f>IF(M129&lt;&gt;"",G127,"")</f>
        <v/>
      </c>
      <c r="H129" s="11" t="str">
        <f>IF(N129&lt;&gt;"",H127,"")</f>
        <v/>
      </c>
      <c r="I129" s="11" t="str">
        <f>IF(O129&lt;&gt;"",I127,"")</f>
        <v/>
      </c>
      <c r="J129" s="11" t="str">
        <f>IF(P129&lt;&gt;"",J127,"")</f>
        <v/>
      </c>
      <c r="K129" s="75" t="str">
        <f>IF(Q129&lt;&gt;"",K127,"")</f>
        <v/>
      </c>
      <c r="L129" s="98" t="str">
        <f>IF(G127&lt;&gt;"",L127,"")</f>
        <v/>
      </c>
      <c r="M129" s="220"/>
      <c r="N129" s="220"/>
      <c r="O129" s="220"/>
      <c r="P129" s="220"/>
      <c r="Q129" s="221"/>
      <c r="R129" s="11" t="str">
        <f>IF(B127="","",IF(G129="","",(SUM(G129:K129)+SUM(M129:Q129)-L129)))</f>
        <v/>
      </c>
      <c r="S129" s="89"/>
      <c r="T129" s="89" t="str">
        <f>IF(R127="","",ABS(R129-S127))</f>
        <v/>
      </c>
      <c r="U129" s="89" t="str">
        <f>IF(R127="","",RANK(T129,T127:T131,0))</f>
        <v/>
      </c>
      <c r="V129" s="89" t="str">
        <f>IF(R127="","",IF(U129=1,"",R129))</f>
        <v/>
      </c>
      <c r="W129" s="853"/>
      <c r="X129" s="133"/>
      <c r="Y129" s="134"/>
      <c r="Z129" s="135"/>
      <c r="AA129" s="136"/>
      <c r="AB129" s="850"/>
      <c r="AC129" s="806"/>
      <c r="AD129" s="806"/>
      <c r="AE129" s="806"/>
      <c r="AF129" s="841"/>
    </row>
    <row r="130" spans="1:32" x14ac:dyDescent="0.2">
      <c r="A130" s="868"/>
      <c r="B130" s="874"/>
      <c r="C130" s="862"/>
      <c r="D130" s="887"/>
      <c r="E130" s="862"/>
      <c r="F130" s="34" t="s">
        <v>5</v>
      </c>
      <c r="G130" s="77" t="str">
        <f>IF(M130&lt;&gt;"",G127,"")</f>
        <v/>
      </c>
      <c r="H130" s="11" t="str">
        <f>IF(N130&lt;&gt;"",H127,"")</f>
        <v/>
      </c>
      <c r="I130" s="11" t="str">
        <f>IF(O130&lt;&gt;"",I127,"")</f>
        <v/>
      </c>
      <c r="J130" s="11" t="str">
        <f>IF(P130&lt;&gt;"",J127,"")</f>
        <v/>
      </c>
      <c r="K130" s="75" t="str">
        <f>IF(Q130&lt;&gt;"",K127,"")</f>
        <v/>
      </c>
      <c r="L130" s="98" t="str">
        <f>IF(G127&lt;&gt;"",L127,"")</f>
        <v/>
      </c>
      <c r="M130" s="220"/>
      <c r="N130" s="220"/>
      <c r="O130" s="220"/>
      <c r="P130" s="220"/>
      <c r="Q130" s="221"/>
      <c r="R130" s="11" t="str">
        <f>IF(B127="","",IF(G130="","",(SUM(G130:K130)+SUM(M130:Q130)-L130)))</f>
        <v/>
      </c>
      <c r="S130" s="89"/>
      <c r="T130" s="89" t="str">
        <f>IF(R127="","",ABS(R130-S127))</f>
        <v/>
      </c>
      <c r="U130" s="89" t="str">
        <f>IF(R127="","",RANK(T130,T127:T131,0))</f>
        <v/>
      </c>
      <c r="V130" s="89" t="str">
        <f>IF(R127="","",IF(U130=1,"",R130))</f>
        <v/>
      </c>
      <c r="W130" s="853"/>
      <c r="X130" s="133"/>
      <c r="Y130" s="134"/>
      <c r="Z130" s="135"/>
      <c r="AA130" s="136"/>
      <c r="AB130" s="850"/>
      <c r="AC130" s="806"/>
      <c r="AD130" s="806"/>
      <c r="AE130" s="806"/>
      <c r="AF130" s="841"/>
    </row>
    <row r="131" spans="1:32" ht="16" thickBot="1" x14ac:dyDescent="0.25">
      <c r="A131" s="869"/>
      <c r="B131" s="875"/>
      <c r="C131" s="863"/>
      <c r="D131" s="888"/>
      <c r="E131" s="863"/>
      <c r="F131" s="35" t="s">
        <v>6</v>
      </c>
      <c r="G131" s="78" t="str">
        <f>IF(M131&lt;&gt;"",G127,"")</f>
        <v/>
      </c>
      <c r="H131" s="116" t="str">
        <f>IF(N131&lt;&gt;"",H127,"")</f>
        <v/>
      </c>
      <c r="I131" s="116" t="str">
        <f>IF(O131&lt;&gt;"",I127,"")</f>
        <v/>
      </c>
      <c r="J131" s="116" t="str">
        <f>IF(P131&lt;&gt;"",J127,"")</f>
        <v/>
      </c>
      <c r="K131" s="76" t="str">
        <f>IF(Q131&lt;&gt;"",K127,"")</f>
        <v/>
      </c>
      <c r="L131" s="265" t="str">
        <f>IF(G127&lt;&gt;"",L127,"")</f>
        <v/>
      </c>
      <c r="M131" s="222"/>
      <c r="N131" s="222"/>
      <c r="O131" s="222"/>
      <c r="P131" s="222"/>
      <c r="Q131" s="223"/>
      <c r="R131" s="116" t="str">
        <f>IF(B127="","",IF(G131="","",(SUM(G131:K131)+SUM(M131:Q131)-L131)))</f>
        <v/>
      </c>
      <c r="S131" s="91"/>
      <c r="T131" s="91"/>
      <c r="U131" s="91"/>
      <c r="V131" s="91"/>
      <c r="W131" s="854"/>
      <c r="X131" s="137"/>
      <c r="Y131" s="138"/>
      <c r="Z131" s="139"/>
      <c r="AA131" s="140"/>
      <c r="AB131" s="851"/>
      <c r="AC131" s="807"/>
      <c r="AD131" s="807"/>
      <c r="AE131" s="807"/>
      <c r="AF131" s="842"/>
    </row>
    <row r="132" spans="1:32" x14ac:dyDescent="0.2">
      <c r="A132" s="870">
        <f>IF('Names And Totals'!A33="","",'Names And Totals'!A33)</f>
        <v>30</v>
      </c>
      <c r="B132" s="864" t="str">
        <f>IF('Names And Totals'!B33="","",'Names And Totals'!B33)</f>
        <v>Leonardo Sotelo</v>
      </c>
      <c r="C132" s="858">
        <f>IF(AC132="","",IF(AC132="DQ","DQ",RANK(AC132,$AC$12:$AC$507,0)+SUMPRODUCT(--(AC132=$AC$12:$AC$507),--(AB132&gt;$AB$12:$AB$507))))</f>
        <v>16</v>
      </c>
      <c r="D132" s="880">
        <f>IF(AD132="","",IF(AC132="DQ","DQ",RANK(AD132,$AD$12:$AD$507,0)+SUMPRODUCT(--(AD132=$AD$12:$AD$507),--(AB132&gt;$AB$12:$AB$507))))</f>
        <v>15</v>
      </c>
      <c r="E132" s="883" t="str">
        <f>IF(AE132="","",IF(AC132="DQ","DQ",RANK(AE132,$AE$12:$AE$507,0)+SUMPRODUCT(--(AE132=$AE$12:$AE$507),--(AB132&gt;$AB$12:$AB$507))))</f>
        <v/>
      </c>
      <c r="F132" s="66" t="s">
        <v>7</v>
      </c>
      <c r="G132" s="232">
        <v>1</v>
      </c>
      <c r="H132" s="224">
        <v>1</v>
      </c>
      <c r="I132" s="224">
        <v>1</v>
      </c>
      <c r="J132" s="224">
        <v>0</v>
      </c>
      <c r="K132" s="237">
        <v>0</v>
      </c>
      <c r="L132" s="303">
        <v>0</v>
      </c>
      <c r="M132" s="224">
        <v>3</v>
      </c>
      <c r="N132" s="224">
        <v>3</v>
      </c>
      <c r="O132" s="224">
        <v>0</v>
      </c>
      <c r="P132" s="224">
        <v>0</v>
      </c>
      <c r="Q132" s="225">
        <v>0</v>
      </c>
      <c r="R132" s="117">
        <f>IF(B132="","",IF(G132="","",(SUM(G132:K132)+SUM(M132:Q132)-L132)))</f>
        <v>9</v>
      </c>
      <c r="S132" s="92">
        <f>IF(R132="","",AVERAGE(R132:R135))</f>
        <v>8</v>
      </c>
      <c r="T132" s="92">
        <f>IF(R132="","",ABS(R132-S132))</f>
        <v>1</v>
      </c>
      <c r="U132" s="92" t="e">
        <f>IF(R132="","",RANK(T132,T132:T136,0))</f>
        <v>#VALUE!</v>
      </c>
      <c r="V132" s="92" t="e">
        <f>IF(R132="","",IF(U132=1,"",R132))</f>
        <v>#VALUE!</v>
      </c>
      <c r="W132" s="876">
        <f>IF(R132="","",IF(AVERAGE(R132:R136)&lt;0,0,IF(R133="",R132,IF(R134="",AVERAGE(R132:R133),IF(R135="",AVERAGE(R132:R134),IF(R136="",AVERAGE(V132:V135),TRIMMEAN(R132:R136,0.4)))))))</f>
        <v>8</v>
      </c>
      <c r="X132" s="232" t="s">
        <v>268</v>
      </c>
      <c r="Y132" s="233"/>
      <c r="Z132" s="234"/>
      <c r="AA132" s="141" t="str">
        <f>IF(X132="","",IF(X132="TO","TO",X132*60+Y132+Z132/100))</f>
        <v>TO</v>
      </c>
      <c r="AB132" s="845" t="str">
        <f>IF(B132="","",IF(AA133="",AA132,AVERAGE(AA132:AA133)))</f>
        <v>TO</v>
      </c>
      <c r="AC132" s="845">
        <f t="shared" ref="AC132" si="21">IF(AF132="DQ","DQ",IF(W132="","",W132))</f>
        <v>8</v>
      </c>
      <c r="AD132" s="802">
        <f>IF(B132="","",IF(AF132="DQ","DQ",IF('Names And Totals'!E33="Female","",AC132)))</f>
        <v>8</v>
      </c>
      <c r="AE132" s="802" t="str">
        <f>IF(B132="","",IF(AF132="DQ","DQ",IF('Names And Totals'!E33="Male","",AC132)))</f>
        <v/>
      </c>
      <c r="AF132" s="837"/>
    </row>
    <row r="133" spans="1:32" x14ac:dyDescent="0.2">
      <c r="A133" s="871"/>
      <c r="B133" s="865"/>
      <c r="C133" s="859"/>
      <c r="D133" s="881"/>
      <c r="E133" s="884"/>
      <c r="F133" s="32" t="s">
        <v>4</v>
      </c>
      <c r="G133" s="72">
        <f>IF(M133&lt;&gt;"",G132,"")</f>
        <v>1</v>
      </c>
      <c r="H133" s="7">
        <f>IF(N133&lt;&gt;"",H132,"")</f>
        <v>1</v>
      </c>
      <c r="I133" s="7">
        <f>IF(O133&lt;&gt;"",I132,"")</f>
        <v>1</v>
      </c>
      <c r="J133" s="7">
        <f>IF(P133&lt;&gt;"",J132,"")</f>
        <v>0</v>
      </c>
      <c r="K133" s="70">
        <f>IF(Q133&lt;&gt;"",K132,"")</f>
        <v>0</v>
      </c>
      <c r="L133" s="99">
        <f>IF(G132&lt;&gt;"",L132,"")</f>
        <v>0</v>
      </c>
      <c r="M133" s="214">
        <v>2</v>
      </c>
      <c r="N133" s="214">
        <v>2</v>
      </c>
      <c r="O133" s="214">
        <v>0</v>
      </c>
      <c r="P133" s="214">
        <v>0</v>
      </c>
      <c r="Q133" s="215">
        <v>0</v>
      </c>
      <c r="R133" s="7">
        <f>IF(B132="","",IF(G133="","",(SUM(G133:K133)+SUM(M133:Q133)-L133)))</f>
        <v>7</v>
      </c>
      <c r="S133" s="88"/>
      <c r="T133" s="88">
        <f>IF(R132="","",ABS(R133-S132))</f>
        <v>1</v>
      </c>
      <c r="U133" s="88" t="e">
        <f>IF(R132="","",RANK(T133,T132:T136,0))</f>
        <v>#VALUE!</v>
      </c>
      <c r="V133" s="88" t="e">
        <f>IF(R132="","",IF(U133=1,"",R133))</f>
        <v>#VALUE!</v>
      </c>
      <c r="W133" s="877"/>
      <c r="X133" s="208"/>
      <c r="Y133" s="209"/>
      <c r="Z133" s="227"/>
      <c r="AA133" s="122" t="str">
        <f>IF(X133="","",IF(X133="","",X133*60+Y133+Z133/100))</f>
        <v/>
      </c>
      <c r="AB133" s="843"/>
      <c r="AC133" s="843"/>
      <c r="AD133" s="803"/>
      <c r="AE133" s="803"/>
      <c r="AF133" s="838"/>
    </row>
    <row r="134" spans="1:32" x14ac:dyDescent="0.2">
      <c r="A134" s="871"/>
      <c r="B134" s="865"/>
      <c r="C134" s="859"/>
      <c r="D134" s="881"/>
      <c r="E134" s="884"/>
      <c r="F134" s="32" t="s">
        <v>8</v>
      </c>
      <c r="G134" s="72">
        <f>IF(M134&lt;&gt;"",G132,"")</f>
        <v>1</v>
      </c>
      <c r="H134" s="7">
        <f>IF(N134&lt;&gt;"",H132,"")</f>
        <v>1</v>
      </c>
      <c r="I134" s="7">
        <f>IF(O134&lt;&gt;"",I132,"")</f>
        <v>1</v>
      </c>
      <c r="J134" s="7">
        <f>IF(P134&lt;&gt;"",J132,"")</f>
        <v>0</v>
      </c>
      <c r="K134" s="70">
        <f>IF(Q134&lt;&gt;"",K132,"")</f>
        <v>0</v>
      </c>
      <c r="L134" s="99">
        <f>IF(G132&lt;&gt;"",L132,"")</f>
        <v>0</v>
      </c>
      <c r="M134" s="214">
        <v>3</v>
      </c>
      <c r="N134" s="214">
        <v>2</v>
      </c>
      <c r="O134" s="214">
        <v>0</v>
      </c>
      <c r="P134" s="214">
        <v>0</v>
      </c>
      <c r="Q134" s="215">
        <v>0</v>
      </c>
      <c r="R134" s="7">
        <f>IF(B132="","",IF(G134="","",(SUM(G134:K134)+SUM(M134:Q134)-L134)))</f>
        <v>8</v>
      </c>
      <c r="S134" s="88"/>
      <c r="T134" s="88">
        <f>IF(R132="","",ABS(R134-S132))</f>
        <v>0</v>
      </c>
      <c r="U134" s="88" t="e">
        <f>IF(R132="","",RANK(T134,T132:T136,0))</f>
        <v>#VALUE!</v>
      </c>
      <c r="V134" s="88" t="e">
        <f>IF(R132="","",IF(U134=1,"",R134))</f>
        <v>#VALUE!</v>
      </c>
      <c r="W134" s="877"/>
      <c r="X134" s="123"/>
      <c r="Y134" s="124"/>
      <c r="Z134" s="125"/>
      <c r="AA134" s="126"/>
      <c r="AB134" s="843"/>
      <c r="AC134" s="843"/>
      <c r="AD134" s="803"/>
      <c r="AE134" s="803"/>
      <c r="AF134" s="838"/>
    </row>
    <row r="135" spans="1:32" x14ac:dyDescent="0.2">
      <c r="A135" s="871"/>
      <c r="B135" s="865"/>
      <c r="C135" s="859"/>
      <c r="D135" s="881"/>
      <c r="E135" s="884"/>
      <c r="F135" s="32" t="s">
        <v>5</v>
      </c>
      <c r="G135" s="72" t="str">
        <f>IF(M135&lt;&gt;"",G132,"")</f>
        <v/>
      </c>
      <c r="H135" s="7" t="str">
        <f>IF(N135&lt;&gt;"",H132,"")</f>
        <v/>
      </c>
      <c r="I135" s="7" t="str">
        <f>IF(O135&lt;&gt;"",I132,"")</f>
        <v/>
      </c>
      <c r="J135" s="7" t="str">
        <f>IF(P135&lt;&gt;"",J132,"")</f>
        <v/>
      </c>
      <c r="K135" s="70" t="str">
        <f>IF(Q135&lt;&gt;"",K132,"")</f>
        <v/>
      </c>
      <c r="L135" s="99">
        <f>IF(G132&lt;&gt;"",L132,"")</f>
        <v>0</v>
      </c>
      <c r="M135" s="214"/>
      <c r="N135" s="214"/>
      <c r="O135" s="214"/>
      <c r="P135" s="214"/>
      <c r="Q135" s="215"/>
      <c r="R135" s="7" t="str">
        <f>IF(B132="","",IF(G135="","",(SUM(G135:K135)+SUM(M135:Q135)-L135)))</f>
        <v/>
      </c>
      <c r="S135" s="88"/>
      <c r="T135" s="88" t="e">
        <f>IF(R132="","",ABS(R135-S132))</f>
        <v>#VALUE!</v>
      </c>
      <c r="U135" s="88" t="e">
        <f>IF(R132="","",RANK(T135,T132:T136,0))</f>
        <v>#VALUE!</v>
      </c>
      <c r="V135" s="88" t="e">
        <f>IF(R132="","",IF(U135=1,"",R135))</f>
        <v>#VALUE!</v>
      </c>
      <c r="W135" s="877"/>
      <c r="X135" s="123"/>
      <c r="Y135" s="124"/>
      <c r="Z135" s="125"/>
      <c r="AA135" s="126"/>
      <c r="AB135" s="843"/>
      <c r="AC135" s="843"/>
      <c r="AD135" s="803"/>
      <c r="AE135" s="803"/>
      <c r="AF135" s="838"/>
    </row>
    <row r="136" spans="1:32" ht="16" thickBot="1" x14ac:dyDescent="0.25">
      <c r="A136" s="879"/>
      <c r="B136" s="901"/>
      <c r="C136" s="860"/>
      <c r="D136" s="882"/>
      <c r="E136" s="885"/>
      <c r="F136" s="65" t="s">
        <v>6</v>
      </c>
      <c r="G136" s="73" t="str">
        <f>IF(M136&lt;&gt;"",G132,"")</f>
        <v/>
      </c>
      <c r="H136" s="94" t="str">
        <f>IF(N136&lt;&gt;"",H132,"")</f>
        <v/>
      </c>
      <c r="I136" s="94" t="str">
        <f>IF(O136&lt;&gt;"",I132,"")</f>
        <v/>
      </c>
      <c r="J136" s="94" t="str">
        <f>IF(P136&lt;&gt;"",J132,"")</f>
        <v/>
      </c>
      <c r="K136" s="71" t="str">
        <f>IF(Q136&lt;&gt;"",K132,"")</f>
        <v/>
      </c>
      <c r="L136" s="270">
        <f>IF(G132&lt;&gt;"",L132,"")</f>
        <v>0</v>
      </c>
      <c r="M136" s="216"/>
      <c r="N136" s="216"/>
      <c r="O136" s="216"/>
      <c r="P136" s="216"/>
      <c r="Q136" s="217"/>
      <c r="R136" s="94" t="str">
        <f>IF(B132="","",IF(G136="","",(SUM(G136:K136)+SUM(M136:Q136)-L136)))</f>
        <v/>
      </c>
      <c r="S136" s="93"/>
      <c r="T136" s="93"/>
      <c r="U136" s="93"/>
      <c r="V136" s="93"/>
      <c r="W136" s="878"/>
      <c r="X136" s="127"/>
      <c r="Y136" s="128"/>
      <c r="Z136" s="129"/>
      <c r="AA136" s="130"/>
      <c r="AB136" s="844"/>
      <c r="AC136" s="844"/>
      <c r="AD136" s="804"/>
      <c r="AE136" s="804"/>
      <c r="AF136" s="839"/>
    </row>
    <row r="137" spans="1:32" x14ac:dyDescent="0.2">
      <c r="A137" s="867">
        <f>IF('Names And Totals'!A34="","",'Names And Totals'!A34)</f>
        <v>22</v>
      </c>
      <c r="B137" s="873" t="str">
        <f>IF('Names And Totals'!B34="","",'Names And Totals'!B34)</f>
        <v>Logan Stine</v>
      </c>
      <c r="C137" s="861">
        <f>IF(AC137="","",IF(AC137="DQ","DQ",RANK(AC137,$AC$12:$AC$507,0)+SUMPRODUCT(--(AC137=$AC$12:$AC$507),--(AB137&gt;$AB$12:$AB$507))))</f>
        <v>21</v>
      </c>
      <c r="D137" s="886">
        <f>IF(AD137="","",IF(AC137="DQ","DQ",RANK(AD137,$AD$12:$AD$507,0)+SUMPRODUCT(--(AD137=$AD$12:$AD$507),--(AB137&gt;$AB$12:$AB$507))))</f>
        <v>16</v>
      </c>
      <c r="E137" s="861" t="str">
        <f>IF(AE137="","",IF(AC137="DQ","DQ",RANK(AE137,$AE$12:$AE$507,0)+SUMPRODUCT(--(AE137=$AE$12:$AE$507),--(AB137&gt;$AB$12:$AB$507))))</f>
        <v/>
      </c>
      <c r="F137" s="33" t="s">
        <v>7</v>
      </c>
      <c r="G137" s="228">
        <v>1</v>
      </c>
      <c r="H137" s="218">
        <v>1</v>
      </c>
      <c r="I137" s="218">
        <v>0</v>
      </c>
      <c r="J137" s="218">
        <v>0</v>
      </c>
      <c r="K137" s="296">
        <v>0</v>
      </c>
      <c r="L137" s="295">
        <v>0</v>
      </c>
      <c r="M137" s="218">
        <v>3</v>
      </c>
      <c r="N137" s="218">
        <v>0</v>
      </c>
      <c r="O137" s="218">
        <v>0</v>
      </c>
      <c r="P137" s="218">
        <v>0</v>
      </c>
      <c r="Q137" s="219">
        <v>0</v>
      </c>
      <c r="R137" s="114">
        <f>IF(B137="","",IF(G137="","",(SUM(G137:K137)+SUM(M137:Q137)-L137)))</f>
        <v>5</v>
      </c>
      <c r="S137" s="90">
        <f>IF(R137="","",AVERAGE(R137:R140))</f>
        <v>5</v>
      </c>
      <c r="T137" s="90">
        <f>IF(R137="","",ABS(R137-S137))</f>
        <v>0</v>
      </c>
      <c r="U137" s="90" t="e">
        <f>IF(R137="","",RANK(T137,T137:T141,0))</f>
        <v>#VALUE!</v>
      </c>
      <c r="V137" s="90" t="e">
        <f>IF(R137="","",IF(U137=1,"",R137))</f>
        <v>#VALUE!</v>
      </c>
      <c r="W137" s="895">
        <f>IF(R137="","",IF(AVERAGE(R137:R141)&lt;0,0,IF(R138="",R137,IF(R139="",AVERAGE(R137:R138),IF(R140="",AVERAGE(R137:R139),IF(R141="",AVERAGE(V137:V140),TRIMMEAN(R137:R141,0.4)))))))</f>
        <v>5</v>
      </c>
      <c r="X137" s="228" t="s">
        <v>268</v>
      </c>
      <c r="Y137" s="229"/>
      <c r="Z137" s="230"/>
      <c r="AA137" s="131" t="str">
        <f>IF(X137="","",IF(X137="TO","TO",X137*60+Y137+Z137/100))</f>
        <v>TO</v>
      </c>
      <c r="AB137" s="805" t="str">
        <f>IF(B137="","",IF(AA138="",AA137,AVERAGE(AA137:AA138)))</f>
        <v>TO</v>
      </c>
      <c r="AC137" s="805">
        <f t="shared" ref="AC137" si="22">IF(AF137="DQ","DQ",IF(W137="","",W137))</f>
        <v>5</v>
      </c>
      <c r="AD137" s="805">
        <f>IF(B137="","",IF(AF137="DQ","DQ",IF('Names And Totals'!E34="Female","",AC137)))</f>
        <v>5</v>
      </c>
      <c r="AE137" s="805" t="str">
        <f>IF(B137="","",IF(AF137="DQ","DQ",IF('Names And Totals'!E34="Male","",AC137)))</f>
        <v/>
      </c>
      <c r="AF137" s="846"/>
    </row>
    <row r="138" spans="1:32" x14ac:dyDescent="0.2">
      <c r="A138" s="868"/>
      <c r="B138" s="874"/>
      <c r="C138" s="862"/>
      <c r="D138" s="887"/>
      <c r="E138" s="862"/>
      <c r="F138" s="34" t="s">
        <v>4</v>
      </c>
      <c r="G138" s="77">
        <f>IF(M138&lt;&gt;"",G137,"")</f>
        <v>1</v>
      </c>
      <c r="H138" s="11">
        <f>IF(N138&lt;&gt;"",H137,"")</f>
        <v>1</v>
      </c>
      <c r="I138" s="11">
        <f>IF(O138&lt;&gt;"",I137,"")</f>
        <v>0</v>
      </c>
      <c r="J138" s="11">
        <f>IF(P138&lt;&gt;"",J137,"")</f>
        <v>0</v>
      </c>
      <c r="K138" s="75">
        <f>IF(Q138&lt;&gt;"",K137,"")</f>
        <v>0</v>
      </c>
      <c r="L138" s="98">
        <f>IF(G137&lt;&gt;"",L137,"")</f>
        <v>0</v>
      </c>
      <c r="M138" s="220">
        <v>3</v>
      </c>
      <c r="N138" s="220">
        <v>0</v>
      </c>
      <c r="O138" s="220">
        <v>0</v>
      </c>
      <c r="P138" s="220">
        <v>0</v>
      </c>
      <c r="Q138" s="221">
        <v>0</v>
      </c>
      <c r="R138" s="11">
        <f>IF(B137="","",IF(G138="","",(SUM(G138:K138)+SUM(M138:Q138)-L138)))</f>
        <v>5</v>
      </c>
      <c r="S138" s="89"/>
      <c r="T138" s="89">
        <f>IF(R137="","",ABS(R138-S137))</f>
        <v>0</v>
      </c>
      <c r="U138" s="89" t="e">
        <f>IF(R137="","",RANK(T138,T137:T141,0))</f>
        <v>#VALUE!</v>
      </c>
      <c r="V138" s="89" t="e">
        <f>IF(R137="","",IF(U138=1,"",R138))</f>
        <v>#VALUE!</v>
      </c>
      <c r="W138" s="896"/>
      <c r="X138" s="210"/>
      <c r="Y138" s="211"/>
      <c r="Z138" s="231"/>
      <c r="AA138" s="132" t="str">
        <f>IF(X138="","",IF(X138="","",X138*60+Y138+Z138/100))</f>
        <v/>
      </c>
      <c r="AB138" s="806"/>
      <c r="AC138" s="806"/>
      <c r="AD138" s="806"/>
      <c r="AE138" s="806"/>
      <c r="AF138" s="847"/>
    </row>
    <row r="139" spans="1:32" x14ac:dyDescent="0.2">
      <c r="A139" s="868"/>
      <c r="B139" s="874"/>
      <c r="C139" s="862"/>
      <c r="D139" s="887"/>
      <c r="E139" s="862"/>
      <c r="F139" s="34" t="s">
        <v>8</v>
      </c>
      <c r="G139" s="77">
        <f>IF(M139&lt;&gt;"",G137,"")</f>
        <v>1</v>
      </c>
      <c r="H139" s="11">
        <f>IF(N139&lt;&gt;"",H137,"")</f>
        <v>1</v>
      </c>
      <c r="I139" s="11">
        <f>IF(O139&lt;&gt;"",I137,"")</f>
        <v>0</v>
      </c>
      <c r="J139" s="11">
        <f>IF(P139&lt;&gt;"",J137,"")</f>
        <v>0</v>
      </c>
      <c r="K139" s="75">
        <f>IF(Q139&lt;&gt;"",K137,"")</f>
        <v>0</v>
      </c>
      <c r="L139" s="98">
        <f>IF(G137&lt;&gt;"",L137,"")</f>
        <v>0</v>
      </c>
      <c r="M139" s="220">
        <v>3</v>
      </c>
      <c r="N139" s="220">
        <v>0</v>
      </c>
      <c r="O139" s="220">
        <v>0</v>
      </c>
      <c r="P139" s="220">
        <v>0</v>
      </c>
      <c r="Q139" s="221">
        <v>0</v>
      </c>
      <c r="R139" s="11">
        <f>IF(B137="","",IF(G139="","",(SUM(G139:K139)+SUM(M139:Q139)-L139)))</f>
        <v>5</v>
      </c>
      <c r="S139" s="89"/>
      <c r="T139" s="89">
        <f>IF(R137="","",ABS(R139-S137))</f>
        <v>0</v>
      </c>
      <c r="U139" s="89" t="e">
        <f>IF(R137="","",RANK(T139,T137:T141,0))</f>
        <v>#VALUE!</v>
      </c>
      <c r="V139" s="89" t="e">
        <f>IF(R137="","",IF(U139=1,"",R139))</f>
        <v>#VALUE!</v>
      </c>
      <c r="W139" s="896"/>
      <c r="X139" s="133"/>
      <c r="Y139" s="134"/>
      <c r="Z139" s="135"/>
      <c r="AA139" s="136"/>
      <c r="AB139" s="806"/>
      <c r="AC139" s="806"/>
      <c r="AD139" s="806"/>
      <c r="AE139" s="806"/>
      <c r="AF139" s="847"/>
    </row>
    <row r="140" spans="1:32" x14ac:dyDescent="0.2">
      <c r="A140" s="868"/>
      <c r="B140" s="874"/>
      <c r="C140" s="862"/>
      <c r="D140" s="887"/>
      <c r="E140" s="862"/>
      <c r="F140" s="34" t="s">
        <v>5</v>
      </c>
      <c r="G140" s="77" t="str">
        <f>IF(M140&lt;&gt;"",G137,"")</f>
        <v/>
      </c>
      <c r="H140" s="11" t="str">
        <f>IF(N140&lt;&gt;"",H137,"")</f>
        <v/>
      </c>
      <c r="I140" s="11" t="str">
        <f>IF(O140&lt;&gt;"",I137,"")</f>
        <v/>
      </c>
      <c r="J140" s="11" t="str">
        <f>IF(P140&lt;&gt;"",J137,"")</f>
        <v/>
      </c>
      <c r="K140" s="75" t="str">
        <f>IF(Q140&lt;&gt;"",K137,"")</f>
        <v/>
      </c>
      <c r="L140" s="98">
        <f>IF(G137&lt;&gt;"",L137,"")</f>
        <v>0</v>
      </c>
      <c r="M140" s="220"/>
      <c r="N140" s="220"/>
      <c r="O140" s="220"/>
      <c r="P140" s="220"/>
      <c r="Q140" s="221"/>
      <c r="R140" s="11" t="str">
        <f>IF(B137="","",IF(G140="","",(SUM(G140:K140)+SUM(M140:Q140)-L140)))</f>
        <v/>
      </c>
      <c r="S140" s="89"/>
      <c r="T140" s="89" t="e">
        <f>IF(R137="","",ABS(R140-S137))</f>
        <v>#VALUE!</v>
      </c>
      <c r="U140" s="89" t="e">
        <f>IF(R137="","",RANK(T140,T137:T141,0))</f>
        <v>#VALUE!</v>
      </c>
      <c r="V140" s="89" t="e">
        <f>IF(R137="","",IF(U140=1,"",R140))</f>
        <v>#VALUE!</v>
      </c>
      <c r="W140" s="896"/>
      <c r="X140" s="133"/>
      <c r="Y140" s="134"/>
      <c r="Z140" s="135"/>
      <c r="AA140" s="136"/>
      <c r="AB140" s="806"/>
      <c r="AC140" s="806"/>
      <c r="AD140" s="806"/>
      <c r="AE140" s="806"/>
      <c r="AF140" s="847"/>
    </row>
    <row r="141" spans="1:32" ht="16" thickBot="1" x14ac:dyDescent="0.25">
      <c r="A141" s="869"/>
      <c r="B141" s="875"/>
      <c r="C141" s="863"/>
      <c r="D141" s="888"/>
      <c r="E141" s="863"/>
      <c r="F141" s="35" t="s">
        <v>6</v>
      </c>
      <c r="G141" s="78" t="str">
        <f>IF(M141&lt;&gt;"",G137,"")</f>
        <v/>
      </c>
      <c r="H141" s="116" t="str">
        <f>IF(N141&lt;&gt;"",H137,"")</f>
        <v/>
      </c>
      <c r="I141" s="116" t="str">
        <f>IF(O141&lt;&gt;"",I137,"")</f>
        <v/>
      </c>
      <c r="J141" s="116" t="str">
        <f>IF(P141&lt;&gt;"",J137,"")</f>
        <v/>
      </c>
      <c r="K141" s="76" t="str">
        <f>IF(Q141&lt;&gt;"",K137,"")</f>
        <v/>
      </c>
      <c r="L141" s="265">
        <f>IF(G137&lt;&gt;"",L137,"")</f>
        <v>0</v>
      </c>
      <c r="M141" s="222"/>
      <c r="N141" s="222"/>
      <c r="O141" s="222"/>
      <c r="P141" s="222"/>
      <c r="Q141" s="223"/>
      <c r="R141" s="116" t="str">
        <f>IF(B137="","",IF(G141="","",(SUM(G141:K141)+SUM(M141:Q141)-L141)))</f>
        <v/>
      </c>
      <c r="S141" s="91"/>
      <c r="T141" s="91"/>
      <c r="U141" s="91"/>
      <c r="V141" s="91"/>
      <c r="W141" s="897"/>
      <c r="X141" s="137"/>
      <c r="Y141" s="138"/>
      <c r="Z141" s="139"/>
      <c r="AA141" s="140"/>
      <c r="AB141" s="807"/>
      <c r="AC141" s="807"/>
      <c r="AD141" s="807"/>
      <c r="AE141" s="807"/>
      <c r="AF141" s="848"/>
    </row>
    <row r="142" spans="1:32" x14ac:dyDescent="0.2">
      <c r="A142" s="870">
        <f>IF('Names And Totals'!A35="","",'Names And Totals'!A35)</f>
        <v>6</v>
      </c>
      <c r="B142" s="864" t="str">
        <f>IF('Names And Totals'!B35="","",'Names And Totals'!B35)</f>
        <v>Billy Volchko</v>
      </c>
      <c r="C142" s="858" t="str">
        <f>IF(AC142="","",IF(AC142="DQ","DQ",RANK(AC142,$AC$12:$AC$507,0)+SUMPRODUCT(--(AC142=$AC$12:$AC$507),--(AB142&gt;$AB$12:$AB$507))))</f>
        <v/>
      </c>
      <c r="D142" s="880" t="str">
        <f>IF(AD142="","",IF(AC142="DQ","DQ",RANK(AD142,$AD$12:$AD$507,0)+SUMPRODUCT(--(AD142=$AD$12:$AD$507),--(AB142&gt;$AB$12:$AB$507))))</f>
        <v/>
      </c>
      <c r="E142" s="883" t="str">
        <f>IF(AE142="","",IF(AC142="DQ","DQ",RANK(AE142,$AE$12:$AE$507,0)+SUMPRODUCT(--(AE142=$AE$12:$AE$507),--(AB142&gt;$AB$12:$AB$507))))</f>
        <v/>
      </c>
      <c r="F142" s="66" t="s">
        <v>7</v>
      </c>
      <c r="G142" s="232"/>
      <c r="H142" s="224"/>
      <c r="I142" s="224"/>
      <c r="J142" s="224"/>
      <c r="K142" s="279"/>
      <c r="L142" s="303"/>
      <c r="M142" s="224"/>
      <c r="N142" s="224"/>
      <c r="O142" s="224"/>
      <c r="P142" s="224"/>
      <c r="Q142" s="225"/>
      <c r="R142" s="117" t="str">
        <f>IF(B142="","",IF(G142="","",(SUM(G142:K142)+SUM(M142:Q142)-L142)))</f>
        <v/>
      </c>
      <c r="S142" s="92" t="str">
        <f>IF(R142="","",AVERAGE(R142:R145))</f>
        <v/>
      </c>
      <c r="T142" s="92" t="str">
        <f>IF(R142="","",ABS(R142-S142))</f>
        <v/>
      </c>
      <c r="U142" s="92" t="str">
        <f>IF(R142="","",RANK(T142,T142:T146,0))</f>
        <v/>
      </c>
      <c r="V142" s="92" t="str">
        <f>IF(R142="","",IF(U142=1,"",R142))</f>
        <v/>
      </c>
      <c r="W142" s="855" t="str">
        <f>IF(R142="","",IF(AVERAGE(R142:R146)&lt;0,0,IF(R143="",R142,IF(R144="",AVERAGE(R142:R143),IF(R145="",AVERAGE(R142:R144),IF(R146="",AVERAGE(V142:V145),TRIMMEAN(R142:R146,0.4)))))))</f>
        <v/>
      </c>
      <c r="X142" s="232"/>
      <c r="Y142" s="233"/>
      <c r="Z142" s="234"/>
      <c r="AA142" s="141" t="str">
        <f>IF(X142="","",IF(X142="TO","TO",X142*60+Y142+Z142/100))</f>
        <v/>
      </c>
      <c r="AB142" s="845" t="str">
        <f>IF(B142="","",IF(AA143="",AA142,AVERAGE(AA142:AA143)))</f>
        <v/>
      </c>
      <c r="AC142" s="845" t="str">
        <f t="shared" ref="AC142" si="23">IF(AF142="DQ","DQ",IF(W142="","",W142))</f>
        <v/>
      </c>
      <c r="AD142" s="802" t="str">
        <f>IF(B142="","",IF(AF142="DQ","DQ",IF('Names And Totals'!E35="Female","",AC142)))</f>
        <v/>
      </c>
      <c r="AE142" s="802" t="str">
        <f>IF(B142="","",IF(AF142="DQ","DQ",IF('Names And Totals'!E35="Male","",AC142)))</f>
        <v/>
      </c>
      <c r="AF142" s="837"/>
    </row>
    <row r="143" spans="1:32" x14ac:dyDescent="0.2">
      <c r="A143" s="871"/>
      <c r="B143" s="865"/>
      <c r="C143" s="859"/>
      <c r="D143" s="881"/>
      <c r="E143" s="884"/>
      <c r="F143" s="32" t="s">
        <v>4</v>
      </c>
      <c r="G143" s="72" t="str">
        <f>IF(M143&lt;&gt;"",G142,"")</f>
        <v/>
      </c>
      <c r="H143" s="7" t="str">
        <f>IF(N143&lt;&gt;"",H142,"")</f>
        <v/>
      </c>
      <c r="I143" s="7" t="str">
        <f>IF(O143&lt;&gt;"",I142,"")</f>
        <v/>
      </c>
      <c r="J143" s="7" t="str">
        <f>IF(P143&lt;&gt;"",J142,"")</f>
        <v/>
      </c>
      <c r="K143" s="70" t="str">
        <f>IF(Q143&lt;&gt;"",K142,"")</f>
        <v/>
      </c>
      <c r="L143" s="99" t="str">
        <f>IF(G142&lt;&gt;"",L142,"")</f>
        <v/>
      </c>
      <c r="M143" s="214"/>
      <c r="N143" s="214"/>
      <c r="O143" s="214"/>
      <c r="P143" s="214"/>
      <c r="Q143" s="215"/>
      <c r="R143" s="7" t="str">
        <f>IF(B142="","",IF(G143="","",(SUM(G143:K143)+SUM(M143:Q143)-L143)))</f>
        <v/>
      </c>
      <c r="S143" s="88"/>
      <c r="T143" s="88" t="str">
        <f>IF(R142="","",ABS(R143-S142))</f>
        <v/>
      </c>
      <c r="U143" s="88" t="str">
        <f>IF(R142="","",RANK(T143,T142:T146,0))</f>
        <v/>
      </c>
      <c r="V143" s="88" t="str">
        <f>IF(R142="","",IF(U143=1,"",R143))</f>
        <v/>
      </c>
      <c r="W143" s="856"/>
      <c r="X143" s="208"/>
      <c r="Y143" s="209"/>
      <c r="Z143" s="227"/>
      <c r="AA143" s="122" t="str">
        <f>IF(X143="","",IF(X143="","",X143*60+Y143+Z143/100))</f>
        <v/>
      </c>
      <c r="AB143" s="843"/>
      <c r="AC143" s="843"/>
      <c r="AD143" s="803"/>
      <c r="AE143" s="803"/>
      <c r="AF143" s="838"/>
    </row>
    <row r="144" spans="1:32" x14ac:dyDescent="0.2">
      <c r="A144" s="871"/>
      <c r="B144" s="865"/>
      <c r="C144" s="859"/>
      <c r="D144" s="881"/>
      <c r="E144" s="884"/>
      <c r="F144" s="32" t="s">
        <v>8</v>
      </c>
      <c r="G144" s="72" t="str">
        <f>IF(M144&lt;&gt;"",G142,"")</f>
        <v/>
      </c>
      <c r="H144" s="7" t="str">
        <f>IF(N144&lt;&gt;"",H142,"")</f>
        <v/>
      </c>
      <c r="I144" s="7" t="str">
        <f>IF(O144&lt;&gt;"",I142,"")</f>
        <v/>
      </c>
      <c r="J144" s="7" t="str">
        <f>IF(P144&lt;&gt;"",J142,"")</f>
        <v/>
      </c>
      <c r="K144" s="70" t="str">
        <f>IF(Q144&lt;&gt;"",K142,"")</f>
        <v/>
      </c>
      <c r="L144" s="99" t="str">
        <f>IF(G142&lt;&gt;"",L142,"")</f>
        <v/>
      </c>
      <c r="M144" s="214"/>
      <c r="N144" s="214"/>
      <c r="O144" s="214"/>
      <c r="P144" s="214"/>
      <c r="Q144" s="215"/>
      <c r="R144" s="7" t="str">
        <f>IF(B142="","",IF(G144="","",(SUM(G144:K144)+SUM(M144:Q144)-L144)))</f>
        <v/>
      </c>
      <c r="S144" s="88"/>
      <c r="T144" s="88" t="str">
        <f>IF(R142="","",ABS(R144-S142))</f>
        <v/>
      </c>
      <c r="U144" s="88" t="str">
        <f>IF(R142="","",RANK(T144,T142:T146,0))</f>
        <v/>
      </c>
      <c r="V144" s="88" t="str">
        <f>IF(R142="","",IF(U144=1,"",R144))</f>
        <v/>
      </c>
      <c r="W144" s="856"/>
      <c r="X144" s="123"/>
      <c r="Y144" s="124"/>
      <c r="Z144" s="125"/>
      <c r="AA144" s="126"/>
      <c r="AB144" s="843"/>
      <c r="AC144" s="843"/>
      <c r="AD144" s="803"/>
      <c r="AE144" s="803"/>
      <c r="AF144" s="838"/>
    </row>
    <row r="145" spans="1:32" x14ac:dyDescent="0.2">
      <c r="A145" s="871"/>
      <c r="B145" s="865"/>
      <c r="C145" s="859"/>
      <c r="D145" s="881"/>
      <c r="E145" s="884"/>
      <c r="F145" s="32" t="s">
        <v>5</v>
      </c>
      <c r="G145" s="72" t="str">
        <f>IF(M145&lt;&gt;"",G142,"")</f>
        <v/>
      </c>
      <c r="H145" s="7" t="str">
        <f>IF(N145&lt;&gt;"",H142,"")</f>
        <v/>
      </c>
      <c r="I145" s="7" t="str">
        <f>IF(O145&lt;&gt;"",I142,"")</f>
        <v/>
      </c>
      <c r="J145" s="7" t="str">
        <f>IF(P145&lt;&gt;"",J142,"")</f>
        <v/>
      </c>
      <c r="K145" s="70" t="str">
        <f>IF(Q145&lt;&gt;"",K142,"")</f>
        <v/>
      </c>
      <c r="L145" s="99" t="str">
        <f>IF(G142&lt;&gt;"",L142,"")</f>
        <v/>
      </c>
      <c r="M145" s="214"/>
      <c r="N145" s="214"/>
      <c r="O145" s="214"/>
      <c r="P145" s="214"/>
      <c r="Q145" s="215"/>
      <c r="R145" s="7" t="str">
        <f>IF(B142="","",IF(G145="","",(SUM(G145:K145)+SUM(M145:Q145)-L145)))</f>
        <v/>
      </c>
      <c r="S145" s="88"/>
      <c r="T145" s="88" t="str">
        <f>IF(R142="","",ABS(R145-S142))</f>
        <v/>
      </c>
      <c r="U145" s="88" t="str">
        <f>IF(R142="","",RANK(T145,T142:T146,0))</f>
        <v/>
      </c>
      <c r="V145" s="88" t="str">
        <f>IF(R142="","",IF(U145=1,"",R145))</f>
        <v/>
      </c>
      <c r="W145" s="856"/>
      <c r="X145" s="123"/>
      <c r="Y145" s="124"/>
      <c r="Z145" s="125"/>
      <c r="AA145" s="126"/>
      <c r="AB145" s="843"/>
      <c r="AC145" s="843"/>
      <c r="AD145" s="803"/>
      <c r="AE145" s="803"/>
      <c r="AF145" s="838"/>
    </row>
    <row r="146" spans="1:32" ht="16" thickBot="1" x14ac:dyDescent="0.25">
      <c r="A146" s="879"/>
      <c r="B146" s="901"/>
      <c r="C146" s="860"/>
      <c r="D146" s="882"/>
      <c r="E146" s="885"/>
      <c r="F146" s="252" t="s">
        <v>6</v>
      </c>
      <c r="G146" s="73" t="str">
        <f>IF(M146&lt;&gt;"",G142,"")</f>
        <v/>
      </c>
      <c r="H146" s="94" t="str">
        <f>IF(N146&lt;&gt;"",H142,"")</f>
        <v/>
      </c>
      <c r="I146" s="94" t="str">
        <f>IF(O146&lt;&gt;"",I142,"")</f>
        <v/>
      </c>
      <c r="J146" s="94" t="str">
        <f>IF(P146&lt;&gt;"",J142,"")</f>
        <v/>
      </c>
      <c r="K146" s="71" t="str">
        <f>IF(Q146&lt;&gt;"",K142,"")</f>
        <v/>
      </c>
      <c r="L146" s="270" t="str">
        <f>IF(G142&lt;&gt;"",L142,"")</f>
        <v/>
      </c>
      <c r="M146" s="216"/>
      <c r="N146" s="216"/>
      <c r="O146" s="216"/>
      <c r="P146" s="216"/>
      <c r="Q146" s="217"/>
      <c r="R146" s="94" t="str">
        <f>IF(B142="","",IF(G146="","",(SUM(G146:K146)+SUM(M146:Q146)-L146)))</f>
        <v/>
      </c>
      <c r="S146" s="93"/>
      <c r="T146" s="93"/>
      <c r="U146" s="93"/>
      <c r="V146" s="93"/>
      <c r="W146" s="904"/>
      <c r="X146" s="256"/>
      <c r="Y146" s="257"/>
      <c r="Z146" s="258"/>
      <c r="AA146" s="259"/>
      <c r="AB146" s="902"/>
      <c r="AC146" s="844"/>
      <c r="AD146" s="804"/>
      <c r="AE146" s="804"/>
      <c r="AF146" s="903"/>
    </row>
    <row r="147" spans="1:32" x14ac:dyDescent="0.2">
      <c r="A147" s="867">
        <f>IF('Names And Totals'!A36="","",'Names And Totals'!A36)</f>
        <v>21</v>
      </c>
      <c r="B147" s="873" t="str">
        <f>IF('Names And Totals'!B36="","",'Names And Totals'!B36)</f>
        <v>Cody Schwartz</v>
      </c>
      <c r="C147" s="861">
        <f>IF(AC147="","",IF(AC147="DQ","DQ",RANK(AC147,$AC$12:$AC$507,0)+SUMPRODUCT(--(AC147=$AC$12:$AC$507),--(AB147&gt;$AB$12:$AB$507))))</f>
        <v>2</v>
      </c>
      <c r="D147" s="886">
        <f>IF(AD147="","",IF(AC147="DQ","DQ",RANK(AD147,$AD$12:$AD$507,0)+SUMPRODUCT(--(AD147=$AD$12:$AD$507),--(AB147&gt;$AB$12:$AB$507))))</f>
        <v>2</v>
      </c>
      <c r="E147" s="861" t="str">
        <f>IF(AE147="","",IF(AC147="DQ","DQ",RANK(AE147,$AE$12:$AE$507,0)+SUMPRODUCT(--(AE147=$AE$12:$AE$507),--(AB147&gt;$AB$12:$AB$507))))</f>
        <v/>
      </c>
      <c r="F147" s="33" t="s">
        <v>7</v>
      </c>
      <c r="G147" s="228">
        <v>1</v>
      </c>
      <c r="H147" s="218">
        <v>1</v>
      </c>
      <c r="I147" s="218">
        <v>1</v>
      </c>
      <c r="J147" s="218">
        <v>1</v>
      </c>
      <c r="K147" s="296">
        <v>3</v>
      </c>
      <c r="L147" s="295">
        <v>0</v>
      </c>
      <c r="M147" s="218">
        <v>5</v>
      </c>
      <c r="N147" s="218">
        <v>5</v>
      </c>
      <c r="O147" s="218">
        <v>13</v>
      </c>
      <c r="P147" s="218">
        <v>8</v>
      </c>
      <c r="Q147" s="219">
        <v>7</v>
      </c>
      <c r="R147" s="114">
        <f>IF(B147="","",IF(G147="","",(SUM(G147:K147)+SUM(M147:Q147)-L147)))</f>
        <v>45</v>
      </c>
      <c r="S147" s="90">
        <f>IF(R147="","",AVERAGE(R147:R150))</f>
        <v>40</v>
      </c>
      <c r="T147" s="90">
        <f>IF(R147="","",ABS(R147-S147))</f>
        <v>5</v>
      </c>
      <c r="U147" s="90" t="e">
        <f>IF(R147="","",RANK(T147,T147:T151,0))</f>
        <v>#VALUE!</v>
      </c>
      <c r="V147" s="90" t="e">
        <f>IF(R147="","",IF(U147=1,"",R147))</f>
        <v>#VALUE!</v>
      </c>
      <c r="W147" s="971">
        <f>IF(R147="","",IF(AVERAGE(R147:R151)&lt;0,0,IF(R148="",R147,IF(R149="",AVERAGE(R147:R148),IF(R150="",AVERAGE(R147:R149),IF(R151="",AVERAGE(V147:V150),TRIMMEAN(R147:R151,0.4)))))))</f>
        <v>40</v>
      </c>
      <c r="X147" s="228">
        <v>4</v>
      </c>
      <c r="Y147" s="229">
        <v>50</v>
      </c>
      <c r="Z147" s="230">
        <v>54</v>
      </c>
      <c r="AA147" s="131">
        <f>IF(X147="","",IF(X147="TO","TO",X147*60+Y147+Z147/100))</f>
        <v>290.54000000000002</v>
      </c>
      <c r="AB147" s="849">
        <f>IF(B147="","",IF(AA148="",AA147,AVERAGE(AA147:AA148)))</f>
        <v>291.03499999999997</v>
      </c>
      <c r="AC147" s="805">
        <f t="shared" ref="AC147" si="24">IF(AF147="DQ","DQ",IF(W147="","",W147))</f>
        <v>40</v>
      </c>
      <c r="AD147" s="805">
        <f>IF(B147="","",IF(AF147="DQ","DQ",IF('Names And Totals'!E36="Female","",AC147)))</f>
        <v>40</v>
      </c>
      <c r="AE147" s="805" t="str">
        <f>IF(B147="","",IF(AF147="DQ","DQ",IF('Names And Totals'!E36="Male","",AC147)))</f>
        <v/>
      </c>
      <c r="AF147" s="840"/>
    </row>
    <row r="148" spans="1:32" x14ac:dyDescent="0.2">
      <c r="A148" s="868"/>
      <c r="B148" s="874"/>
      <c r="C148" s="862"/>
      <c r="D148" s="887"/>
      <c r="E148" s="862"/>
      <c r="F148" s="34" t="s">
        <v>4</v>
      </c>
      <c r="G148" s="77">
        <f>IF(M148&lt;&gt;"",G147,"")</f>
        <v>1</v>
      </c>
      <c r="H148" s="11">
        <f>IF(N148&lt;&gt;"",H147,"")</f>
        <v>1</v>
      </c>
      <c r="I148" s="11">
        <f>IF(O148&lt;&gt;"",I147,"")</f>
        <v>1</v>
      </c>
      <c r="J148" s="11">
        <f>IF(P148&lt;&gt;"",J147,"")</f>
        <v>1</v>
      </c>
      <c r="K148" s="75">
        <f>IF(Q148&lt;&gt;"",K147,"")</f>
        <v>3</v>
      </c>
      <c r="L148" s="98">
        <f>IF(G147&lt;&gt;"",L147,"")</f>
        <v>0</v>
      </c>
      <c r="M148" s="220">
        <v>5</v>
      </c>
      <c r="N148" s="220">
        <v>5</v>
      </c>
      <c r="O148" s="220">
        <v>7</v>
      </c>
      <c r="P148" s="220">
        <v>8</v>
      </c>
      <c r="Q148" s="221">
        <v>7</v>
      </c>
      <c r="R148" s="11">
        <f>IF(B147="","",IF(G148="","",(SUM(G148:K148)+SUM(M148:Q148)-L148)))</f>
        <v>39</v>
      </c>
      <c r="S148" s="89"/>
      <c r="T148" s="89">
        <f>IF(R147="","",ABS(R148-S147))</f>
        <v>1</v>
      </c>
      <c r="U148" s="89" t="e">
        <f>IF(R147="","",RANK(T148,T147:T151,0))</f>
        <v>#VALUE!</v>
      </c>
      <c r="V148" s="89" t="e">
        <f>IF(R147="","",IF(U148=1,"",R148))</f>
        <v>#VALUE!</v>
      </c>
      <c r="W148" s="972"/>
      <c r="X148" s="210">
        <v>4</v>
      </c>
      <c r="Y148" s="211">
        <v>51</v>
      </c>
      <c r="Z148" s="231">
        <v>53</v>
      </c>
      <c r="AA148" s="132">
        <f>IF(X148="","",IF(X148="","",X148*60+Y148+Z148/100))</f>
        <v>291.52999999999997</v>
      </c>
      <c r="AB148" s="850"/>
      <c r="AC148" s="806"/>
      <c r="AD148" s="806"/>
      <c r="AE148" s="806"/>
      <c r="AF148" s="841"/>
    </row>
    <row r="149" spans="1:32" x14ac:dyDescent="0.2">
      <c r="A149" s="868"/>
      <c r="B149" s="874"/>
      <c r="C149" s="862"/>
      <c r="D149" s="887"/>
      <c r="E149" s="862"/>
      <c r="F149" s="34" t="s">
        <v>8</v>
      </c>
      <c r="G149" s="77">
        <f>IF(M149&lt;&gt;"",G147,"")</f>
        <v>1</v>
      </c>
      <c r="H149" s="11">
        <f>IF(N149&lt;&gt;"",H147,"")</f>
        <v>1</v>
      </c>
      <c r="I149" s="11">
        <f>IF(O149&lt;&gt;"",I147,"")</f>
        <v>1</v>
      </c>
      <c r="J149" s="11">
        <f>IF(P149&lt;&gt;"",J147,"")</f>
        <v>1</v>
      </c>
      <c r="K149" s="75">
        <f>IF(Q149&lt;&gt;"",K147,"")</f>
        <v>3</v>
      </c>
      <c r="L149" s="98">
        <f>IF(G147&lt;&gt;"",L147,"")</f>
        <v>0</v>
      </c>
      <c r="M149" s="220">
        <v>5</v>
      </c>
      <c r="N149" s="220">
        <v>6</v>
      </c>
      <c r="O149" s="220">
        <v>8</v>
      </c>
      <c r="P149" s="220">
        <v>4</v>
      </c>
      <c r="Q149" s="221">
        <v>6</v>
      </c>
      <c r="R149" s="11">
        <f>IF(B147="","",IF(G149="","",(SUM(G149:K149)+SUM(M149:Q149)-L149)))</f>
        <v>36</v>
      </c>
      <c r="S149" s="89"/>
      <c r="T149" s="89">
        <f>IF(R147="","",ABS(R149-S147))</f>
        <v>4</v>
      </c>
      <c r="U149" s="89" t="e">
        <f>IF(R147="","",RANK(T149,T147:T151,0))</f>
        <v>#VALUE!</v>
      </c>
      <c r="V149" s="89" t="e">
        <f>IF(R147="","",IF(U149=1,"",R149))</f>
        <v>#VALUE!</v>
      </c>
      <c r="W149" s="972"/>
      <c r="X149" s="133"/>
      <c r="Y149" s="134"/>
      <c r="Z149" s="135"/>
      <c r="AA149" s="136"/>
      <c r="AB149" s="850"/>
      <c r="AC149" s="806"/>
      <c r="AD149" s="806"/>
      <c r="AE149" s="806"/>
      <c r="AF149" s="841"/>
    </row>
    <row r="150" spans="1:32" x14ac:dyDescent="0.2">
      <c r="A150" s="868"/>
      <c r="B150" s="874"/>
      <c r="C150" s="862"/>
      <c r="D150" s="887"/>
      <c r="E150" s="862"/>
      <c r="F150" s="34" t="s">
        <v>5</v>
      </c>
      <c r="G150" s="77" t="str">
        <f>IF(M150&lt;&gt;"",G147,"")</f>
        <v/>
      </c>
      <c r="H150" s="11" t="str">
        <f>IF(N150&lt;&gt;"",H147,"")</f>
        <v/>
      </c>
      <c r="I150" s="11" t="str">
        <f>IF(O150&lt;&gt;"",I147,"")</f>
        <v/>
      </c>
      <c r="J150" s="11" t="str">
        <f>IF(P150&lt;&gt;"",J147,"")</f>
        <v/>
      </c>
      <c r="K150" s="75" t="str">
        <f>IF(Q150&lt;&gt;"",K147,"")</f>
        <v/>
      </c>
      <c r="L150" s="98">
        <f>IF(G147&lt;&gt;"",L147,"")</f>
        <v>0</v>
      </c>
      <c r="M150" s="220"/>
      <c r="N150" s="220"/>
      <c r="O150" s="220"/>
      <c r="P150" s="220"/>
      <c r="Q150" s="221"/>
      <c r="R150" s="11" t="str">
        <f>IF(B147="","",IF(G150="","",(SUM(G150:K150)+SUM(M150:Q150)-L150)))</f>
        <v/>
      </c>
      <c r="S150" s="89"/>
      <c r="T150" s="89" t="e">
        <f>IF(R147="","",ABS(R150-S147))</f>
        <v>#VALUE!</v>
      </c>
      <c r="U150" s="89" t="e">
        <f>IF(R147="","",RANK(T150,T147:T151,0))</f>
        <v>#VALUE!</v>
      </c>
      <c r="V150" s="89" t="e">
        <f>IF(R147="","",IF(U150=1,"",R150))</f>
        <v>#VALUE!</v>
      </c>
      <c r="W150" s="972"/>
      <c r="X150" s="133"/>
      <c r="Y150" s="134"/>
      <c r="Z150" s="135"/>
      <c r="AA150" s="136"/>
      <c r="AB150" s="850"/>
      <c r="AC150" s="806"/>
      <c r="AD150" s="806"/>
      <c r="AE150" s="806"/>
      <c r="AF150" s="841"/>
    </row>
    <row r="151" spans="1:32" ht="16" thickBot="1" x14ac:dyDescent="0.25">
      <c r="A151" s="869"/>
      <c r="B151" s="875"/>
      <c r="C151" s="863"/>
      <c r="D151" s="888"/>
      <c r="E151" s="863"/>
      <c r="F151" s="35" t="s">
        <v>6</v>
      </c>
      <c r="G151" s="78" t="str">
        <f>IF(M151&lt;&gt;"",G147,"")</f>
        <v/>
      </c>
      <c r="H151" s="116" t="str">
        <f>IF(N151&lt;&gt;"",H147,"")</f>
        <v/>
      </c>
      <c r="I151" s="116" t="str">
        <f>IF(O151&lt;&gt;"",I147,"")</f>
        <v/>
      </c>
      <c r="J151" s="116" t="str">
        <f>IF(P151&lt;&gt;"",J147,"")</f>
        <v/>
      </c>
      <c r="K151" s="76" t="str">
        <f>IF(Q151&lt;&gt;"",K147,"")</f>
        <v/>
      </c>
      <c r="L151" s="265">
        <f>IF(G147&lt;&gt;"",L147,"")</f>
        <v>0</v>
      </c>
      <c r="M151" s="222"/>
      <c r="N151" s="222"/>
      <c r="O151" s="222"/>
      <c r="P151" s="222"/>
      <c r="Q151" s="223"/>
      <c r="R151" s="116" t="str">
        <f>IF(B147="","",IF(G151="","",(SUM(G151:K151)+SUM(M151:Q151)-L151)))</f>
        <v/>
      </c>
      <c r="S151" s="91"/>
      <c r="T151" s="91"/>
      <c r="U151" s="91"/>
      <c r="V151" s="91"/>
      <c r="W151" s="973"/>
      <c r="X151" s="137"/>
      <c r="Y151" s="138"/>
      <c r="Z151" s="139"/>
      <c r="AA151" s="140"/>
      <c r="AB151" s="851"/>
      <c r="AC151" s="807"/>
      <c r="AD151" s="807"/>
      <c r="AE151" s="807"/>
      <c r="AF151" s="842"/>
    </row>
    <row r="152" spans="1:32" x14ac:dyDescent="0.2">
      <c r="A152" s="870">
        <f>IF('Names And Totals'!A37="","",'Names And Totals'!A37)</f>
        <v>3</v>
      </c>
      <c r="B152" s="864" t="str">
        <f>IF('Names And Totals'!B37="","",'Names And Totals'!B37)</f>
        <v>Andrew Barnard</v>
      </c>
      <c r="C152" s="858">
        <f>IF(AC152="","",IF(AC152="DQ","DQ",RANK(AC152,$AC$12:$AC$507,0)+SUMPRODUCT(--(AC152=$AC$12:$AC$507),--(AB152&gt;$AB$12:$AB$507))))</f>
        <v>3</v>
      </c>
      <c r="D152" s="880">
        <f>IF(AD152="","",IF(AC152="DQ","DQ",RANK(AD152,$AD$12:$AD$507,0)+SUMPRODUCT(--(AD152=$AD$12:$AD$507),--(AB152&gt;$AB$12:$AB$507))))</f>
        <v>3</v>
      </c>
      <c r="E152" s="883" t="str">
        <f>IF(AE152="","",IF(AC152="DQ","DQ",RANK(AE152,$AE$12:$AE$507,0)+SUMPRODUCT(--(AE152=$AE$12:$AE$507),--(AB152&gt;$AB$12:$AB$507))))</f>
        <v/>
      </c>
      <c r="F152" s="66" t="s">
        <v>7</v>
      </c>
      <c r="G152" s="232">
        <v>1</v>
      </c>
      <c r="H152" s="224">
        <v>1</v>
      </c>
      <c r="I152" s="224">
        <v>1</v>
      </c>
      <c r="J152" s="224">
        <v>1</v>
      </c>
      <c r="K152" s="279">
        <v>1</v>
      </c>
      <c r="L152" s="303">
        <v>0</v>
      </c>
      <c r="M152" s="224">
        <v>2</v>
      </c>
      <c r="N152" s="224">
        <v>5</v>
      </c>
      <c r="O152" s="224">
        <v>9</v>
      </c>
      <c r="P152" s="224">
        <v>6</v>
      </c>
      <c r="Q152" s="225">
        <v>2</v>
      </c>
      <c r="R152" s="117">
        <f>IF(B152="","",IF(G152="","",(SUM(G152:K152)+SUM(M152:Q152)-L152)))</f>
        <v>29</v>
      </c>
      <c r="S152" s="92">
        <f>IF(R152="","",AVERAGE(R152:R155))</f>
        <v>32.333333333333336</v>
      </c>
      <c r="T152" s="92">
        <f>IF(R152="","",ABS(R152-S152))</f>
        <v>3.3333333333333357</v>
      </c>
      <c r="U152" s="92" t="e">
        <f>IF(R152="","",RANK(T152,T152:T156,0))</f>
        <v>#VALUE!</v>
      </c>
      <c r="V152" s="92" t="e">
        <f>IF(R152="","",IF(U152=1,"",R152))</f>
        <v>#VALUE!</v>
      </c>
      <c r="W152" s="855">
        <f>IF(R152="","",IF(AVERAGE(R152:R156)&lt;0,0,IF(R153="",R152,IF(R154="",AVERAGE(R152:R153),IF(R155="",AVERAGE(R152:R154),IF(R156="",AVERAGE(V152:V155),TRIMMEAN(R152:R156,0.4)))))))</f>
        <v>32.333333333333336</v>
      </c>
      <c r="X152" s="232" t="s">
        <v>268</v>
      </c>
      <c r="Y152" s="233"/>
      <c r="Z152" s="234"/>
      <c r="AA152" s="141" t="str">
        <f>IF(X152="","",IF(X152="TO","TO",X152*60+Y152+Z152/100))</f>
        <v>TO</v>
      </c>
      <c r="AB152" s="845" t="str">
        <f>IF(B152="","",IF(AA153="",AA152,AVERAGE(AA152:AA153)))</f>
        <v>TO</v>
      </c>
      <c r="AC152" s="845">
        <f t="shared" ref="AC152" si="25">IF(AF152="DQ","DQ",IF(W152="","",W152))</f>
        <v>32.333333333333336</v>
      </c>
      <c r="AD152" s="802">
        <f>IF(B152="","",IF(AF152="DQ","DQ",IF('Names And Totals'!E37="Female","",AC152)))</f>
        <v>32.333333333333336</v>
      </c>
      <c r="AE152" s="802" t="str">
        <f>IF(B152="","",IF(AF152="DQ","DQ",IF('Names And Totals'!E37="Male","",AC152)))</f>
        <v/>
      </c>
      <c r="AF152" s="837"/>
    </row>
    <row r="153" spans="1:32" x14ac:dyDescent="0.2">
      <c r="A153" s="871"/>
      <c r="B153" s="865"/>
      <c r="C153" s="859"/>
      <c r="D153" s="881"/>
      <c r="E153" s="884"/>
      <c r="F153" s="32" t="s">
        <v>4</v>
      </c>
      <c r="G153" s="72">
        <f>IF(M153&lt;&gt;"",G152,"")</f>
        <v>1</v>
      </c>
      <c r="H153" s="7">
        <f>IF(N153&lt;&gt;"",H152,"")</f>
        <v>1</v>
      </c>
      <c r="I153" s="7">
        <f>IF(O153&lt;&gt;"",I152,"")</f>
        <v>1</v>
      </c>
      <c r="J153" s="7">
        <f>IF(P153&lt;&gt;"",J152,"")</f>
        <v>1</v>
      </c>
      <c r="K153" s="70">
        <f>IF(Q153&lt;&gt;"",K152,"")</f>
        <v>1</v>
      </c>
      <c r="L153" s="99">
        <f>IF(G152&lt;&gt;"",L152,"")</f>
        <v>0</v>
      </c>
      <c r="M153" s="214">
        <v>1</v>
      </c>
      <c r="N153" s="214">
        <v>3</v>
      </c>
      <c r="O153" s="214">
        <v>11</v>
      </c>
      <c r="P153" s="214">
        <v>7</v>
      </c>
      <c r="Q153" s="215">
        <v>5</v>
      </c>
      <c r="R153" s="7">
        <f>IF(B152="","",IF(G153="","",(SUM(G153:K153)+SUM(M153:Q153)-L153)))</f>
        <v>32</v>
      </c>
      <c r="S153" s="88"/>
      <c r="T153" s="88">
        <f>IF(R152="","",ABS(R153-S152))</f>
        <v>0.3333333333333357</v>
      </c>
      <c r="U153" s="88" t="e">
        <f>IF(R152="","",RANK(T153,T152:T156,0))</f>
        <v>#VALUE!</v>
      </c>
      <c r="V153" s="88" t="e">
        <f>IF(R152="","",IF(U153=1,"",R153))</f>
        <v>#VALUE!</v>
      </c>
      <c r="W153" s="856"/>
      <c r="X153" s="208"/>
      <c r="Y153" s="209"/>
      <c r="Z153" s="227"/>
      <c r="AA153" s="122" t="str">
        <f>IF(X153="","",IF(X153="","",X153*60+Y153+Z153/100))</f>
        <v/>
      </c>
      <c r="AB153" s="843"/>
      <c r="AC153" s="843"/>
      <c r="AD153" s="803"/>
      <c r="AE153" s="803"/>
      <c r="AF153" s="838"/>
    </row>
    <row r="154" spans="1:32" x14ac:dyDescent="0.2">
      <c r="A154" s="871"/>
      <c r="B154" s="865"/>
      <c r="C154" s="859"/>
      <c r="D154" s="881"/>
      <c r="E154" s="884"/>
      <c r="F154" s="32" t="s">
        <v>8</v>
      </c>
      <c r="G154" s="72">
        <f>IF(M154&lt;&gt;"",G152,"")</f>
        <v>1</v>
      </c>
      <c r="H154" s="7">
        <f>IF(N154&lt;&gt;"",H152,"")</f>
        <v>1</v>
      </c>
      <c r="I154" s="7">
        <f>IF(O154&lt;&gt;"",I152,"")</f>
        <v>1</v>
      </c>
      <c r="J154" s="7">
        <f>IF(P154&lt;&gt;"",J152,"")</f>
        <v>1</v>
      </c>
      <c r="K154" s="70">
        <f>IF(Q154&lt;&gt;"",K152,"")</f>
        <v>1</v>
      </c>
      <c r="L154" s="99">
        <f>IF(G152&lt;&gt;"",L152,"")</f>
        <v>0</v>
      </c>
      <c r="M154" s="214">
        <v>4</v>
      </c>
      <c r="N154" s="214">
        <v>5</v>
      </c>
      <c r="O154" s="214">
        <v>14</v>
      </c>
      <c r="P154" s="214">
        <v>8</v>
      </c>
      <c r="Q154" s="215">
        <v>0</v>
      </c>
      <c r="R154" s="7">
        <f>IF(B152="","",IF(G154="","",(SUM(G154:K154)+SUM(M154:Q154)-L154)))</f>
        <v>36</v>
      </c>
      <c r="S154" s="88"/>
      <c r="T154" s="88">
        <f>IF(R152="","",ABS(R154-S152))</f>
        <v>3.6666666666666643</v>
      </c>
      <c r="U154" s="88" t="e">
        <f>IF(R152="","",RANK(T154,T152:T156,0))</f>
        <v>#VALUE!</v>
      </c>
      <c r="V154" s="88" t="e">
        <f>IF(R152="","",IF(U154=1,"",R154))</f>
        <v>#VALUE!</v>
      </c>
      <c r="W154" s="856"/>
      <c r="X154" s="123"/>
      <c r="Y154" s="124"/>
      <c r="Z154" s="125"/>
      <c r="AA154" s="126"/>
      <c r="AB154" s="843"/>
      <c r="AC154" s="843"/>
      <c r="AD154" s="803"/>
      <c r="AE154" s="803"/>
      <c r="AF154" s="838"/>
    </row>
    <row r="155" spans="1:32" x14ac:dyDescent="0.2">
      <c r="A155" s="871"/>
      <c r="B155" s="865"/>
      <c r="C155" s="859"/>
      <c r="D155" s="881"/>
      <c r="E155" s="884"/>
      <c r="F155" s="32" t="s">
        <v>5</v>
      </c>
      <c r="G155" s="72" t="str">
        <f>IF(M155&lt;&gt;"",G152,"")</f>
        <v/>
      </c>
      <c r="H155" s="7" t="str">
        <f>IF(N155&lt;&gt;"",H152,"")</f>
        <v/>
      </c>
      <c r="I155" s="7" t="str">
        <f>IF(O155&lt;&gt;"",I152,"")</f>
        <v/>
      </c>
      <c r="J155" s="7" t="str">
        <f>IF(P155&lt;&gt;"",J152,"")</f>
        <v/>
      </c>
      <c r="K155" s="70" t="str">
        <f>IF(Q155&lt;&gt;"",K152,"")</f>
        <v/>
      </c>
      <c r="L155" s="99">
        <f>IF(G152&lt;&gt;"",L152,"")</f>
        <v>0</v>
      </c>
      <c r="M155" s="214"/>
      <c r="N155" s="214"/>
      <c r="O155" s="214"/>
      <c r="P155" s="214"/>
      <c r="Q155" s="215"/>
      <c r="R155" s="7" t="str">
        <f>IF(B152="","",IF(G155="","",(SUM(G155:K155)+SUM(M155:Q155)-L155)))</f>
        <v/>
      </c>
      <c r="S155" s="88"/>
      <c r="T155" s="88" t="e">
        <f>IF(R152="","",ABS(R155-S152))</f>
        <v>#VALUE!</v>
      </c>
      <c r="U155" s="88" t="e">
        <f>IF(R152="","",RANK(T155,T152:T156,0))</f>
        <v>#VALUE!</v>
      </c>
      <c r="V155" s="88" t="e">
        <f>IF(R152="","",IF(U155=1,"",R155))</f>
        <v>#VALUE!</v>
      </c>
      <c r="W155" s="856"/>
      <c r="X155" s="123"/>
      <c r="Y155" s="124"/>
      <c r="Z155" s="125"/>
      <c r="AA155" s="126"/>
      <c r="AB155" s="843"/>
      <c r="AC155" s="843"/>
      <c r="AD155" s="803"/>
      <c r="AE155" s="803"/>
      <c r="AF155" s="838"/>
    </row>
    <row r="156" spans="1:32" ht="16" thickBot="1" x14ac:dyDescent="0.25">
      <c r="A156" s="879"/>
      <c r="B156" s="901"/>
      <c r="C156" s="860"/>
      <c r="D156" s="882"/>
      <c r="E156" s="885"/>
      <c r="F156" s="252" t="s">
        <v>6</v>
      </c>
      <c r="G156" s="73" t="str">
        <f>IF(M156&lt;&gt;"",G152,"")</f>
        <v/>
      </c>
      <c r="H156" s="94" t="str">
        <f>IF(N156&lt;&gt;"",H152,"")</f>
        <v/>
      </c>
      <c r="I156" s="94" t="str">
        <f>IF(O156&lt;&gt;"",I152,"")</f>
        <v/>
      </c>
      <c r="J156" s="94" t="str">
        <f>IF(P156&lt;&gt;"",J152,"")</f>
        <v/>
      </c>
      <c r="K156" s="71" t="str">
        <f>IF(Q156&lt;&gt;"",K152,"")</f>
        <v/>
      </c>
      <c r="L156" s="270">
        <f>IF(G152&lt;&gt;"",L152,"")</f>
        <v>0</v>
      </c>
      <c r="M156" s="216"/>
      <c r="N156" s="216"/>
      <c r="O156" s="216"/>
      <c r="P156" s="216"/>
      <c r="Q156" s="217"/>
      <c r="R156" s="94" t="str">
        <f>IF(B152="","",IF(G156="","",(SUM(G156:K156)+SUM(M156:Q156)-L156)))</f>
        <v/>
      </c>
      <c r="S156" s="93"/>
      <c r="T156" s="93"/>
      <c r="U156" s="93"/>
      <c r="V156" s="93"/>
      <c r="W156" s="904"/>
      <c r="X156" s="256"/>
      <c r="Y156" s="257"/>
      <c r="Z156" s="258"/>
      <c r="AA156" s="259"/>
      <c r="AB156" s="902"/>
      <c r="AC156" s="844"/>
      <c r="AD156" s="804"/>
      <c r="AE156" s="804"/>
      <c r="AF156" s="903"/>
    </row>
    <row r="157" spans="1:32" x14ac:dyDescent="0.2">
      <c r="A157" s="867" t="str">
        <f>IF('Names And Totals'!A38="","",'Names And Totals'!A38)</f>
        <v/>
      </c>
      <c r="B157" s="873" t="str">
        <f>IF('Names And Totals'!B38="","",'Names And Totals'!B38)</f>
        <v/>
      </c>
      <c r="C157" s="861" t="str">
        <f>IF(AC157="","",IF(AC157="DQ","DQ",RANK(AC157,$AC$12:$AC$507,0)+SUMPRODUCT(--(AC157=$AC$12:$AC$507),--(AB157&gt;$AB$12:$AB$507))))</f>
        <v/>
      </c>
      <c r="D157" s="886" t="str">
        <f>IF(AD157="","",IF(AC157="DQ","DQ",RANK(AD157,$AD$12:$AD$507,0)+SUMPRODUCT(--(AD157=$AD$12:$AD$507),--(AB157&gt;$AB$12:$AB$507))))</f>
        <v/>
      </c>
      <c r="E157" s="861" t="str">
        <f>IF(AE157="","",IF(AC157="DQ","DQ",RANK(AE157,$AE$12:$AE$507,0)+SUMPRODUCT(--(AE157=$AE$12:$AE$507),--(AB157&gt;$AB$12:$AB$507))))</f>
        <v/>
      </c>
      <c r="F157" s="33" t="s">
        <v>7</v>
      </c>
      <c r="G157" s="228"/>
      <c r="H157" s="218"/>
      <c r="I157" s="218"/>
      <c r="J157" s="218"/>
      <c r="K157" s="296"/>
      <c r="L157" s="295"/>
      <c r="M157" s="218"/>
      <c r="N157" s="218"/>
      <c r="O157" s="218"/>
      <c r="P157" s="218"/>
      <c r="Q157" s="219"/>
      <c r="R157" s="114" t="str">
        <f>IF(B157="","",IF(G157="","",(SUM(G157:K157)+SUM(M157:Q157)-L157)))</f>
        <v/>
      </c>
      <c r="S157" s="90" t="str">
        <f>IF(R157="","",AVERAGE(R157:R160))</f>
        <v/>
      </c>
      <c r="T157" s="90" t="str">
        <f>IF(R157="","",ABS(R157-S157))</f>
        <v/>
      </c>
      <c r="U157" s="90" t="str">
        <f>IF(R157="","",RANK(T157,T157:T161,0))</f>
        <v/>
      </c>
      <c r="V157" s="90" t="str">
        <f>IF(R157="","",IF(U157=1,"",R157))</f>
        <v/>
      </c>
      <c r="W157" s="971" t="str">
        <f>IF(R157="","",IF(AVERAGE(R157:R161)&lt;0,0,IF(R158="",R157,IF(R159="",AVERAGE(R157:R158),IF(R160="",AVERAGE(R157:R159),IF(R161="",AVERAGE(V157:V160),TRIMMEAN(R157:R161,0.4)))))))</f>
        <v/>
      </c>
      <c r="X157" s="228"/>
      <c r="Y157" s="229"/>
      <c r="Z157" s="230"/>
      <c r="AA157" s="131" t="str">
        <f>IF(X157="","",IF(X157="TO","TO",X157*60+Y157+Z157/100))</f>
        <v/>
      </c>
      <c r="AB157" s="849" t="str">
        <f>IF(B157="","",IF(AA158="",AA157,AVERAGE(AA157:AA158)))</f>
        <v/>
      </c>
      <c r="AC157" s="805" t="str">
        <f t="shared" ref="AC157" si="26">IF(AF157="DQ","DQ",IF(W157="","",W157))</f>
        <v/>
      </c>
      <c r="AD157" s="805" t="str">
        <f>IF(B157="","",IF(AF157="DQ","DQ",IF('Names And Totals'!E38="Female","",AC157)))</f>
        <v/>
      </c>
      <c r="AE157" s="805" t="str">
        <f>IF(B157="","",IF(AF157="DQ","DQ",IF('Names And Totals'!E38="Male","",AC157)))</f>
        <v/>
      </c>
      <c r="AF157" s="840"/>
    </row>
    <row r="158" spans="1:32" x14ac:dyDescent="0.2">
      <c r="A158" s="868"/>
      <c r="B158" s="874"/>
      <c r="C158" s="862"/>
      <c r="D158" s="887"/>
      <c r="E158" s="862"/>
      <c r="F158" s="34" t="s">
        <v>4</v>
      </c>
      <c r="G158" s="77" t="str">
        <f>IF(M158&lt;&gt;"",G157,"")</f>
        <v/>
      </c>
      <c r="H158" s="11" t="str">
        <f>IF(N158&lt;&gt;"",H157,"")</f>
        <v/>
      </c>
      <c r="I158" s="11" t="str">
        <f>IF(O158&lt;&gt;"",I157,"")</f>
        <v/>
      </c>
      <c r="J158" s="11" t="str">
        <f>IF(P158&lt;&gt;"",J157,"")</f>
        <v/>
      </c>
      <c r="K158" s="75" t="str">
        <f>IF(Q158&lt;&gt;"",K157,"")</f>
        <v/>
      </c>
      <c r="L158" s="98" t="str">
        <f>IF(G157&lt;&gt;"",L157,"")</f>
        <v/>
      </c>
      <c r="M158" s="220"/>
      <c r="N158" s="220"/>
      <c r="O158" s="220"/>
      <c r="P158" s="220"/>
      <c r="Q158" s="221"/>
      <c r="R158" s="11" t="str">
        <f>IF(B157="","",IF(G158="","",(SUM(G158:K158)+SUM(M158:Q158)-L158)))</f>
        <v/>
      </c>
      <c r="S158" s="89"/>
      <c r="T158" s="89" t="str">
        <f>IF(R157="","",ABS(R158-S157))</f>
        <v/>
      </c>
      <c r="U158" s="89" t="str">
        <f>IF(R157="","",RANK(T158,T157:T161,0))</f>
        <v/>
      </c>
      <c r="V158" s="89" t="str">
        <f>IF(R157="","",IF(U158=1,"",R158))</f>
        <v/>
      </c>
      <c r="W158" s="972"/>
      <c r="X158" s="210"/>
      <c r="Y158" s="211"/>
      <c r="Z158" s="231"/>
      <c r="AA158" s="132" t="str">
        <f>IF(X158="","",IF(X158="","",X158*60+Y158+Z158/100))</f>
        <v/>
      </c>
      <c r="AB158" s="850"/>
      <c r="AC158" s="806"/>
      <c r="AD158" s="806"/>
      <c r="AE158" s="806"/>
      <c r="AF158" s="841"/>
    </row>
    <row r="159" spans="1:32" x14ac:dyDescent="0.2">
      <c r="A159" s="868"/>
      <c r="B159" s="874"/>
      <c r="C159" s="862"/>
      <c r="D159" s="887"/>
      <c r="E159" s="862"/>
      <c r="F159" s="34" t="s">
        <v>8</v>
      </c>
      <c r="G159" s="77" t="str">
        <f>IF(M159&lt;&gt;"",G157,"")</f>
        <v/>
      </c>
      <c r="H159" s="11" t="str">
        <f>IF(N159&lt;&gt;"",H157,"")</f>
        <v/>
      </c>
      <c r="I159" s="11" t="str">
        <f>IF(O159&lt;&gt;"",I157,"")</f>
        <v/>
      </c>
      <c r="J159" s="11" t="str">
        <f>IF(P159&lt;&gt;"",J157,"")</f>
        <v/>
      </c>
      <c r="K159" s="75" t="str">
        <f>IF(Q159&lt;&gt;"",K157,"")</f>
        <v/>
      </c>
      <c r="L159" s="98" t="str">
        <f>IF(G157&lt;&gt;"",L157,"")</f>
        <v/>
      </c>
      <c r="M159" s="220"/>
      <c r="N159" s="220"/>
      <c r="O159" s="220"/>
      <c r="P159" s="220"/>
      <c r="Q159" s="221"/>
      <c r="R159" s="11" t="str">
        <f>IF(B157="","",IF(G159="","",(SUM(G159:K159)+SUM(M159:Q159)-L159)))</f>
        <v/>
      </c>
      <c r="S159" s="89"/>
      <c r="T159" s="89" t="str">
        <f>IF(R157="","",ABS(R159-S157))</f>
        <v/>
      </c>
      <c r="U159" s="89" t="str">
        <f>IF(R157="","",RANK(T159,T157:T161,0))</f>
        <v/>
      </c>
      <c r="V159" s="89" t="str">
        <f>IF(R157="","",IF(U159=1,"",R159))</f>
        <v/>
      </c>
      <c r="W159" s="972"/>
      <c r="X159" s="133"/>
      <c r="Y159" s="134"/>
      <c r="Z159" s="135"/>
      <c r="AA159" s="136"/>
      <c r="AB159" s="850"/>
      <c r="AC159" s="806"/>
      <c r="AD159" s="806"/>
      <c r="AE159" s="806"/>
      <c r="AF159" s="841"/>
    </row>
    <row r="160" spans="1:32" x14ac:dyDescent="0.2">
      <c r="A160" s="868"/>
      <c r="B160" s="874"/>
      <c r="C160" s="862"/>
      <c r="D160" s="887"/>
      <c r="E160" s="862"/>
      <c r="F160" s="34" t="s">
        <v>5</v>
      </c>
      <c r="G160" s="77" t="str">
        <f>IF(M160&lt;&gt;"",G157,"")</f>
        <v/>
      </c>
      <c r="H160" s="11" t="str">
        <f>IF(N160&lt;&gt;"",H157,"")</f>
        <v/>
      </c>
      <c r="I160" s="11" t="str">
        <f>IF(O160&lt;&gt;"",I157,"")</f>
        <v/>
      </c>
      <c r="J160" s="11" t="str">
        <f>IF(P160&lt;&gt;"",J157,"")</f>
        <v/>
      </c>
      <c r="K160" s="75" t="str">
        <f>IF(Q160&lt;&gt;"",K157,"")</f>
        <v/>
      </c>
      <c r="L160" s="98" t="str">
        <f>IF(G157&lt;&gt;"",L157,"")</f>
        <v/>
      </c>
      <c r="M160" s="220"/>
      <c r="N160" s="220"/>
      <c r="O160" s="220"/>
      <c r="P160" s="220"/>
      <c r="Q160" s="221"/>
      <c r="R160" s="11" t="str">
        <f>IF(B157="","",IF(G160="","",(SUM(G160:K160)+SUM(M160:Q160)-L160)))</f>
        <v/>
      </c>
      <c r="S160" s="89"/>
      <c r="T160" s="89" t="str">
        <f>IF(R157="","",ABS(R160-S157))</f>
        <v/>
      </c>
      <c r="U160" s="89" t="str">
        <f>IF(R157="","",RANK(T160,T157:T161,0))</f>
        <v/>
      </c>
      <c r="V160" s="89" t="str">
        <f>IF(R157="","",IF(U160=1,"",R160))</f>
        <v/>
      </c>
      <c r="W160" s="972"/>
      <c r="X160" s="133"/>
      <c r="Y160" s="134"/>
      <c r="Z160" s="135"/>
      <c r="AA160" s="136"/>
      <c r="AB160" s="850"/>
      <c r="AC160" s="806"/>
      <c r="AD160" s="806"/>
      <c r="AE160" s="806"/>
      <c r="AF160" s="841"/>
    </row>
    <row r="161" spans="1:32" ht="16" thickBot="1" x14ac:dyDescent="0.25">
      <c r="A161" s="869"/>
      <c r="B161" s="875"/>
      <c r="C161" s="863"/>
      <c r="D161" s="888"/>
      <c r="E161" s="863"/>
      <c r="F161" s="35" t="s">
        <v>6</v>
      </c>
      <c r="G161" s="78" t="str">
        <f>IF(M161&lt;&gt;"",G157,"")</f>
        <v/>
      </c>
      <c r="H161" s="116" t="str">
        <f>IF(N161&lt;&gt;"",H157,"")</f>
        <v/>
      </c>
      <c r="I161" s="116" t="str">
        <f>IF(O161&lt;&gt;"",I157,"")</f>
        <v/>
      </c>
      <c r="J161" s="116" t="str">
        <f>IF(P161&lt;&gt;"",J157,"")</f>
        <v/>
      </c>
      <c r="K161" s="76" t="str">
        <f>IF(Q161&lt;&gt;"",K157,"")</f>
        <v/>
      </c>
      <c r="L161" s="265" t="str">
        <f>IF(G157&lt;&gt;"",L157,"")</f>
        <v/>
      </c>
      <c r="M161" s="222"/>
      <c r="N161" s="222"/>
      <c r="O161" s="222"/>
      <c r="P161" s="222"/>
      <c r="Q161" s="223"/>
      <c r="R161" s="116" t="str">
        <f>IF(B157="","",IF(G161="","",(SUM(G161:K161)+SUM(M161:Q161)-L161)))</f>
        <v/>
      </c>
      <c r="S161" s="91"/>
      <c r="T161" s="91"/>
      <c r="U161" s="91"/>
      <c r="V161" s="91"/>
      <c r="W161" s="973"/>
      <c r="X161" s="137"/>
      <c r="Y161" s="138"/>
      <c r="Z161" s="139"/>
      <c r="AA161" s="140"/>
      <c r="AB161" s="851"/>
      <c r="AC161" s="807"/>
      <c r="AD161" s="807"/>
      <c r="AE161" s="807"/>
      <c r="AF161" s="842"/>
    </row>
    <row r="162" spans="1:32" x14ac:dyDescent="0.2">
      <c r="A162" s="870" t="str">
        <f>IF('Names And Totals'!A39="","",'Names And Totals'!A39)</f>
        <v/>
      </c>
      <c r="B162" s="864" t="str">
        <f>IF('Names And Totals'!B39="","",'Names And Totals'!B39)</f>
        <v/>
      </c>
      <c r="C162" s="858" t="str">
        <f>IF(AC162="","",IF(AC162="DQ","DQ",RANK(AC162,$AC$12:$AC$507,0)+SUMPRODUCT(--(AC162=$AC$12:$AC$507),--(AB162&gt;$AB$12:$AB$507))))</f>
        <v/>
      </c>
      <c r="D162" s="880" t="str">
        <f>IF(AD162="","",IF(AC162="DQ","DQ",RANK(AD162,$AD$12:$AD$507,0)+SUMPRODUCT(--(AD162=$AD$12:$AD$507),--(AB162&gt;$AB$12:$AB$507))))</f>
        <v/>
      </c>
      <c r="E162" s="883" t="str">
        <f>IF(AE162="","",IF(AC162="DQ","DQ",RANK(AE162,$AE$12:$AE$507,0)+SUMPRODUCT(--(AE162=$AE$12:$AE$507),--(AB162&gt;$AB$12:$AB$507))))</f>
        <v/>
      </c>
      <c r="F162" s="66" t="s">
        <v>7</v>
      </c>
      <c r="G162" s="232"/>
      <c r="H162" s="224"/>
      <c r="I162" s="224"/>
      <c r="J162" s="224"/>
      <c r="K162" s="279"/>
      <c r="L162" s="303"/>
      <c r="M162" s="224"/>
      <c r="N162" s="224"/>
      <c r="O162" s="224"/>
      <c r="P162" s="224"/>
      <c r="Q162" s="225"/>
      <c r="R162" s="117" t="str">
        <f>IF(B162="","",IF(G162="","",(SUM(G162:K162)+SUM(M162:Q162)-L162)))</f>
        <v/>
      </c>
      <c r="S162" s="92" t="str">
        <f>IF(R162="","",AVERAGE(R162:R165))</f>
        <v/>
      </c>
      <c r="T162" s="92" t="str">
        <f>IF(R162="","",ABS(R162-S162))</f>
        <v/>
      </c>
      <c r="U162" s="92" t="str">
        <f>IF(R162="","",RANK(T162,T162:T166,0))</f>
        <v/>
      </c>
      <c r="V162" s="92" t="str">
        <f>IF(R162="","",IF(U162=1,"",R162))</f>
        <v/>
      </c>
      <c r="W162" s="855" t="str">
        <f>IF(R162="","",IF(AVERAGE(R162:R166)&lt;0,0,IF(R163="",R162,IF(R164="",AVERAGE(R162:R163),IF(R165="",AVERAGE(R162:R164),IF(R166="",AVERAGE(V162:V165),TRIMMEAN(R162:R166,0.4)))))))</f>
        <v/>
      </c>
      <c r="X162" s="232"/>
      <c r="Y162" s="233"/>
      <c r="Z162" s="234"/>
      <c r="AA162" s="141" t="str">
        <f>IF(X162="","",IF(X162="TO","TO",X162*60+Y162+Z162/100))</f>
        <v/>
      </c>
      <c r="AB162" s="845" t="str">
        <f>IF(B162="","",IF(AA163="",AA162,AVERAGE(AA162:AA163)))</f>
        <v/>
      </c>
      <c r="AC162" s="845" t="str">
        <f t="shared" ref="AC162" si="27">IF(AF162="DQ","DQ",IF(W162="","",W162))</f>
        <v/>
      </c>
      <c r="AD162" s="802" t="str">
        <f>IF(B162="","",IF(AF162="DQ","DQ",IF('Names And Totals'!E39="Female","",AC162)))</f>
        <v/>
      </c>
      <c r="AE162" s="802" t="str">
        <f>IF(B162="","",IF(AF162="DQ","DQ",IF('Names And Totals'!E39="Male","",AC162)))</f>
        <v/>
      </c>
      <c r="AF162" s="837"/>
    </row>
    <row r="163" spans="1:32" x14ac:dyDescent="0.2">
      <c r="A163" s="871"/>
      <c r="B163" s="865"/>
      <c r="C163" s="859"/>
      <c r="D163" s="881"/>
      <c r="E163" s="884"/>
      <c r="F163" s="32" t="s">
        <v>4</v>
      </c>
      <c r="G163" s="72" t="str">
        <f>IF(M163&lt;&gt;"",G162,"")</f>
        <v/>
      </c>
      <c r="H163" s="7" t="str">
        <f>IF(N163&lt;&gt;"",H162,"")</f>
        <v/>
      </c>
      <c r="I163" s="7" t="str">
        <f>IF(O163&lt;&gt;"",I162,"")</f>
        <v/>
      </c>
      <c r="J163" s="7" t="str">
        <f>IF(P163&lt;&gt;"",J162,"")</f>
        <v/>
      </c>
      <c r="K163" s="70" t="str">
        <f>IF(Q163&lt;&gt;"",K162,"")</f>
        <v/>
      </c>
      <c r="L163" s="99" t="str">
        <f>IF(G162&lt;&gt;"",L162,"")</f>
        <v/>
      </c>
      <c r="M163" s="214"/>
      <c r="N163" s="214"/>
      <c r="O163" s="214"/>
      <c r="P163" s="214"/>
      <c r="Q163" s="215"/>
      <c r="R163" s="7" t="str">
        <f>IF(B162="","",IF(G163="","",(SUM(G163:K163)+SUM(M163:Q163)-L163)))</f>
        <v/>
      </c>
      <c r="S163" s="88"/>
      <c r="T163" s="88" t="str">
        <f>IF(R162="","",ABS(R163-S162))</f>
        <v/>
      </c>
      <c r="U163" s="88" t="str">
        <f>IF(R162="","",RANK(T163,T162:T166,0))</f>
        <v/>
      </c>
      <c r="V163" s="88" t="str">
        <f>IF(R162="","",IF(U163=1,"",R163))</f>
        <v/>
      </c>
      <c r="W163" s="856"/>
      <c r="X163" s="208"/>
      <c r="Y163" s="209"/>
      <c r="Z163" s="227"/>
      <c r="AA163" s="122" t="str">
        <f>IF(X163="","",IF(X163="","",X163*60+Y163+Z163/100))</f>
        <v/>
      </c>
      <c r="AB163" s="843"/>
      <c r="AC163" s="843"/>
      <c r="AD163" s="803"/>
      <c r="AE163" s="803"/>
      <c r="AF163" s="838"/>
    </row>
    <row r="164" spans="1:32" x14ac:dyDescent="0.2">
      <c r="A164" s="871"/>
      <c r="B164" s="865"/>
      <c r="C164" s="859"/>
      <c r="D164" s="881"/>
      <c r="E164" s="884"/>
      <c r="F164" s="32" t="s">
        <v>8</v>
      </c>
      <c r="G164" s="72" t="str">
        <f>IF(M164&lt;&gt;"",G162,"")</f>
        <v/>
      </c>
      <c r="H164" s="7" t="str">
        <f>IF(N164&lt;&gt;"",H162,"")</f>
        <v/>
      </c>
      <c r="I164" s="7" t="str">
        <f>IF(O164&lt;&gt;"",I162,"")</f>
        <v/>
      </c>
      <c r="J164" s="7" t="str">
        <f>IF(P164&lt;&gt;"",J162,"")</f>
        <v/>
      </c>
      <c r="K164" s="70" t="str">
        <f>IF(Q164&lt;&gt;"",K162,"")</f>
        <v/>
      </c>
      <c r="L164" s="99" t="str">
        <f>IF(G162&lt;&gt;"",L162,"")</f>
        <v/>
      </c>
      <c r="M164" s="214"/>
      <c r="N164" s="214"/>
      <c r="O164" s="214"/>
      <c r="P164" s="214"/>
      <c r="Q164" s="215"/>
      <c r="R164" s="7" t="str">
        <f>IF(B162="","",IF(G164="","",(SUM(G164:K164)+SUM(M164:Q164)-L164)))</f>
        <v/>
      </c>
      <c r="S164" s="88"/>
      <c r="T164" s="88" t="str">
        <f>IF(R162="","",ABS(R164-S162))</f>
        <v/>
      </c>
      <c r="U164" s="88" t="str">
        <f>IF(R162="","",RANK(T164,T162:T166,0))</f>
        <v/>
      </c>
      <c r="V164" s="88" t="str">
        <f>IF(R162="","",IF(U164=1,"",R164))</f>
        <v/>
      </c>
      <c r="W164" s="856"/>
      <c r="X164" s="123"/>
      <c r="Y164" s="124"/>
      <c r="Z164" s="125"/>
      <c r="AA164" s="126"/>
      <c r="AB164" s="843"/>
      <c r="AC164" s="843"/>
      <c r="AD164" s="803"/>
      <c r="AE164" s="803"/>
      <c r="AF164" s="838"/>
    </row>
    <row r="165" spans="1:32" x14ac:dyDescent="0.2">
      <c r="A165" s="871"/>
      <c r="B165" s="865"/>
      <c r="C165" s="859"/>
      <c r="D165" s="881"/>
      <c r="E165" s="884"/>
      <c r="F165" s="32" t="s">
        <v>5</v>
      </c>
      <c r="G165" s="72" t="str">
        <f>IF(M165&lt;&gt;"",G162,"")</f>
        <v/>
      </c>
      <c r="H165" s="7" t="str">
        <f>IF(N165&lt;&gt;"",H162,"")</f>
        <v/>
      </c>
      <c r="I165" s="7" t="str">
        <f>IF(O165&lt;&gt;"",I162,"")</f>
        <v/>
      </c>
      <c r="J165" s="7" t="str">
        <f>IF(P165&lt;&gt;"",J162,"")</f>
        <v/>
      </c>
      <c r="K165" s="70" t="str">
        <f>IF(Q165&lt;&gt;"",K162,"")</f>
        <v/>
      </c>
      <c r="L165" s="99" t="str">
        <f>IF(G162&lt;&gt;"",L162,"")</f>
        <v/>
      </c>
      <c r="M165" s="214"/>
      <c r="N165" s="214"/>
      <c r="O165" s="214"/>
      <c r="P165" s="214"/>
      <c r="Q165" s="215"/>
      <c r="R165" s="7" t="str">
        <f>IF(B162="","",IF(G165="","",(SUM(G165:K165)+SUM(M165:Q165)-L165)))</f>
        <v/>
      </c>
      <c r="S165" s="88"/>
      <c r="T165" s="88" t="str">
        <f>IF(R162="","",ABS(R165-S162))</f>
        <v/>
      </c>
      <c r="U165" s="88" t="str">
        <f>IF(R162="","",RANK(T165,T162:T166,0))</f>
        <v/>
      </c>
      <c r="V165" s="88" t="str">
        <f>IF(R162="","",IF(U165=1,"",R165))</f>
        <v/>
      </c>
      <c r="W165" s="856"/>
      <c r="X165" s="123"/>
      <c r="Y165" s="124"/>
      <c r="Z165" s="125"/>
      <c r="AA165" s="126"/>
      <c r="AB165" s="843"/>
      <c r="AC165" s="843"/>
      <c r="AD165" s="803"/>
      <c r="AE165" s="803"/>
      <c r="AF165" s="838"/>
    </row>
    <row r="166" spans="1:32" ht="16" thickBot="1" x14ac:dyDescent="0.25">
      <c r="A166" s="879"/>
      <c r="B166" s="901"/>
      <c r="C166" s="860"/>
      <c r="D166" s="882"/>
      <c r="E166" s="885"/>
      <c r="F166" s="252" t="s">
        <v>6</v>
      </c>
      <c r="G166" s="73" t="str">
        <f>IF(M166&lt;&gt;"",G162,"")</f>
        <v/>
      </c>
      <c r="H166" s="94" t="str">
        <f>IF(N166&lt;&gt;"",H162,"")</f>
        <v/>
      </c>
      <c r="I166" s="94" t="str">
        <f>IF(O166&lt;&gt;"",I162,"")</f>
        <v/>
      </c>
      <c r="J166" s="94" t="str">
        <f>IF(P166&lt;&gt;"",J162,"")</f>
        <v/>
      </c>
      <c r="K166" s="71" t="str">
        <f>IF(Q166&lt;&gt;"",K162,"")</f>
        <v/>
      </c>
      <c r="L166" s="270" t="str">
        <f>IF(G162&lt;&gt;"",L162,"")</f>
        <v/>
      </c>
      <c r="M166" s="216"/>
      <c r="N166" s="216"/>
      <c r="O166" s="216"/>
      <c r="P166" s="216"/>
      <c r="Q166" s="217"/>
      <c r="R166" s="94" t="str">
        <f>IF(B162="","",IF(G166="","",(SUM(G166:K166)+SUM(M166:Q166)-L166)))</f>
        <v/>
      </c>
      <c r="S166" s="93"/>
      <c r="T166" s="93"/>
      <c r="U166" s="93"/>
      <c r="V166" s="93"/>
      <c r="W166" s="904"/>
      <c r="X166" s="256"/>
      <c r="Y166" s="257"/>
      <c r="Z166" s="258"/>
      <c r="AA166" s="259"/>
      <c r="AB166" s="902"/>
      <c r="AC166" s="844"/>
      <c r="AD166" s="804"/>
      <c r="AE166" s="804"/>
      <c r="AF166" s="903"/>
    </row>
    <row r="167" spans="1:32" x14ac:dyDescent="0.2">
      <c r="A167" s="867" t="str">
        <f>IF('Names And Totals'!A40="","",'Names And Totals'!A40)</f>
        <v/>
      </c>
      <c r="B167" s="873" t="str">
        <f>IF('Names And Totals'!B40="","",'Names And Totals'!B40)</f>
        <v/>
      </c>
      <c r="C167" s="861" t="str">
        <f>IF(AC167="","",IF(AC167="DQ","DQ",RANK(AC167,$AC$12:$AC$507,0)+SUMPRODUCT(--(AC167=$AC$12:$AC$507),--(AB167&gt;$AB$12:$AB$507))))</f>
        <v/>
      </c>
      <c r="D167" s="886" t="str">
        <f>IF(AD167="","",IF(AC167="DQ","DQ",RANK(AD167,$AD$12:$AD$507,0)+SUMPRODUCT(--(AD167=$AD$12:$AD$507),--(AB167&gt;$AB$12:$AB$507))))</f>
        <v/>
      </c>
      <c r="E167" s="861" t="str">
        <f>IF(AE167="","",IF(AC167="DQ","DQ",RANK(AE167,$AE$12:$AE$507,0)+SUMPRODUCT(--(AE167=$AE$12:$AE$507),--(AB167&gt;$AB$12:$AB$507))))</f>
        <v/>
      </c>
      <c r="F167" s="33" t="s">
        <v>7</v>
      </c>
      <c r="G167" s="228"/>
      <c r="H167" s="218"/>
      <c r="I167" s="218"/>
      <c r="J167" s="218"/>
      <c r="K167" s="296"/>
      <c r="L167" s="295"/>
      <c r="M167" s="218"/>
      <c r="N167" s="218"/>
      <c r="O167" s="218"/>
      <c r="P167" s="218"/>
      <c r="Q167" s="219"/>
      <c r="R167" s="114" t="str">
        <f>IF(B167="","",IF(G167="","",(SUM(G167:K167)+SUM(M167:Q167)-L167)))</f>
        <v/>
      </c>
      <c r="S167" s="90" t="str">
        <f>IF(R167="","",AVERAGE(R167:R170))</f>
        <v/>
      </c>
      <c r="T167" s="90" t="str">
        <f>IF(R167="","",ABS(R167-S167))</f>
        <v/>
      </c>
      <c r="U167" s="90" t="str">
        <f>IF(R167="","",RANK(T167,T167:T171,0))</f>
        <v/>
      </c>
      <c r="V167" s="90" t="str">
        <f>IF(R167="","",IF(U167=1,"",R167))</f>
        <v/>
      </c>
      <c r="W167" s="971" t="str">
        <f>IF(R167="","",IF(AVERAGE(R167:R171)&lt;0,0,IF(R168="",R167,IF(R169="",AVERAGE(R167:R168),IF(R170="",AVERAGE(R167:R169),IF(R171="",AVERAGE(V167:V170),TRIMMEAN(R167:R171,0.4)))))))</f>
        <v/>
      </c>
      <c r="X167" s="228"/>
      <c r="Y167" s="229"/>
      <c r="Z167" s="230"/>
      <c r="AA167" s="131" t="str">
        <f>IF(X167="","",IF(X167="TO","TO",X167*60+Y167+Z167/100))</f>
        <v/>
      </c>
      <c r="AB167" s="849" t="str">
        <f>IF(B167="","",IF(AA168="",AA167,AVERAGE(AA167:AA168)))</f>
        <v/>
      </c>
      <c r="AC167" s="805" t="str">
        <f t="shared" ref="AC167" si="28">IF(AF167="DQ","DQ",IF(W167="","",W167))</f>
        <v/>
      </c>
      <c r="AD167" s="805" t="str">
        <f>IF(B167="","",IF(AF167="DQ","DQ",IF('Names And Totals'!E40="Female","",AC167)))</f>
        <v/>
      </c>
      <c r="AE167" s="805" t="str">
        <f>IF(B167="","",IF(AF167="DQ","DQ",IF('Names And Totals'!E40="Male","",AC167)))</f>
        <v/>
      </c>
      <c r="AF167" s="840"/>
    </row>
    <row r="168" spans="1:32" x14ac:dyDescent="0.2">
      <c r="A168" s="868"/>
      <c r="B168" s="874"/>
      <c r="C168" s="862"/>
      <c r="D168" s="887"/>
      <c r="E168" s="862"/>
      <c r="F168" s="34" t="s">
        <v>4</v>
      </c>
      <c r="G168" s="77" t="str">
        <f>IF(M168&lt;&gt;"",G167,"")</f>
        <v/>
      </c>
      <c r="H168" s="11" t="str">
        <f>IF(N168&lt;&gt;"",H167,"")</f>
        <v/>
      </c>
      <c r="I168" s="11" t="str">
        <f>IF(O168&lt;&gt;"",I167,"")</f>
        <v/>
      </c>
      <c r="J168" s="11" t="str">
        <f>IF(P168&lt;&gt;"",J167,"")</f>
        <v/>
      </c>
      <c r="K168" s="75" t="str">
        <f>IF(Q168&lt;&gt;"",K167,"")</f>
        <v/>
      </c>
      <c r="L168" s="98" t="str">
        <f>IF(G167&lt;&gt;"",L167,"")</f>
        <v/>
      </c>
      <c r="M168" s="220"/>
      <c r="N168" s="220"/>
      <c r="O168" s="220"/>
      <c r="P168" s="220"/>
      <c r="Q168" s="221"/>
      <c r="R168" s="11" t="str">
        <f>IF(B167="","",IF(G168="","",(SUM(G168:K168)+SUM(M168:Q168)-L168)))</f>
        <v/>
      </c>
      <c r="S168" s="89"/>
      <c r="T168" s="89" t="str">
        <f>IF(R167="","",ABS(R168-S167))</f>
        <v/>
      </c>
      <c r="U168" s="89" t="str">
        <f>IF(R167="","",RANK(T168,T167:T171,0))</f>
        <v/>
      </c>
      <c r="V168" s="89" t="str">
        <f>IF(R167="","",IF(U168=1,"",R168))</f>
        <v/>
      </c>
      <c r="W168" s="972"/>
      <c r="X168" s="210"/>
      <c r="Y168" s="211"/>
      <c r="Z168" s="231"/>
      <c r="AA168" s="132" t="str">
        <f>IF(X168="","",IF(X168="","",X168*60+Y168+Z168/100))</f>
        <v/>
      </c>
      <c r="AB168" s="850"/>
      <c r="AC168" s="806"/>
      <c r="AD168" s="806"/>
      <c r="AE168" s="806"/>
      <c r="AF168" s="841"/>
    </row>
    <row r="169" spans="1:32" x14ac:dyDescent="0.2">
      <c r="A169" s="868"/>
      <c r="B169" s="874"/>
      <c r="C169" s="862"/>
      <c r="D169" s="887"/>
      <c r="E169" s="862"/>
      <c r="F169" s="34" t="s">
        <v>8</v>
      </c>
      <c r="G169" s="77" t="str">
        <f>IF(M169&lt;&gt;"",G167,"")</f>
        <v/>
      </c>
      <c r="H169" s="11" t="str">
        <f>IF(N169&lt;&gt;"",H167,"")</f>
        <v/>
      </c>
      <c r="I169" s="11" t="str">
        <f>IF(O169&lt;&gt;"",I167,"")</f>
        <v/>
      </c>
      <c r="J169" s="11" t="str">
        <f>IF(P169&lt;&gt;"",J167,"")</f>
        <v/>
      </c>
      <c r="K169" s="75" t="str">
        <f>IF(Q169&lt;&gt;"",K167,"")</f>
        <v/>
      </c>
      <c r="L169" s="98" t="str">
        <f>IF(G167&lt;&gt;"",L167,"")</f>
        <v/>
      </c>
      <c r="M169" s="220"/>
      <c r="N169" s="220"/>
      <c r="O169" s="220"/>
      <c r="P169" s="220"/>
      <c r="Q169" s="221"/>
      <c r="R169" s="11" t="str">
        <f>IF(B167="","",IF(G169="","",(SUM(G169:K169)+SUM(M169:Q169)-L169)))</f>
        <v/>
      </c>
      <c r="S169" s="89"/>
      <c r="T169" s="89" t="str">
        <f>IF(R167="","",ABS(R169-S167))</f>
        <v/>
      </c>
      <c r="U169" s="89" t="str">
        <f>IF(R167="","",RANK(T169,T167:T171,0))</f>
        <v/>
      </c>
      <c r="V169" s="89" t="str">
        <f>IF(R167="","",IF(U169=1,"",R169))</f>
        <v/>
      </c>
      <c r="W169" s="972"/>
      <c r="X169" s="133"/>
      <c r="Y169" s="134"/>
      <c r="Z169" s="135"/>
      <c r="AA169" s="136"/>
      <c r="AB169" s="850"/>
      <c r="AC169" s="806"/>
      <c r="AD169" s="806"/>
      <c r="AE169" s="806"/>
      <c r="AF169" s="841"/>
    </row>
    <row r="170" spans="1:32" x14ac:dyDescent="0.2">
      <c r="A170" s="868"/>
      <c r="B170" s="874"/>
      <c r="C170" s="862"/>
      <c r="D170" s="887"/>
      <c r="E170" s="862"/>
      <c r="F170" s="34" t="s">
        <v>5</v>
      </c>
      <c r="G170" s="77" t="str">
        <f>IF(M170&lt;&gt;"",G167,"")</f>
        <v/>
      </c>
      <c r="H170" s="11" t="str">
        <f>IF(N170&lt;&gt;"",H167,"")</f>
        <v/>
      </c>
      <c r="I170" s="11" t="str">
        <f>IF(O170&lt;&gt;"",I167,"")</f>
        <v/>
      </c>
      <c r="J170" s="11" t="str">
        <f>IF(P170&lt;&gt;"",J167,"")</f>
        <v/>
      </c>
      <c r="K170" s="75" t="str">
        <f>IF(Q170&lt;&gt;"",K167,"")</f>
        <v/>
      </c>
      <c r="L170" s="98" t="str">
        <f>IF(G167&lt;&gt;"",L167,"")</f>
        <v/>
      </c>
      <c r="M170" s="220"/>
      <c r="N170" s="220"/>
      <c r="O170" s="220"/>
      <c r="P170" s="220"/>
      <c r="Q170" s="221"/>
      <c r="R170" s="11" t="str">
        <f>IF(B167="","",IF(G170="","",(SUM(G170:K170)+SUM(M170:Q170)-L170)))</f>
        <v/>
      </c>
      <c r="S170" s="89"/>
      <c r="T170" s="89" t="str">
        <f>IF(R167="","",ABS(R170-S167))</f>
        <v/>
      </c>
      <c r="U170" s="89" t="str">
        <f>IF(R167="","",RANK(T170,T167:T171,0))</f>
        <v/>
      </c>
      <c r="V170" s="89" t="str">
        <f>IF(R167="","",IF(U170=1,"",R170))</f>
        <v/>
      </c>
      <c r="W170" s="972"/>
      <c r="X170" s="133"/>
      <c r="Y170" s="134"/>
      <c r="Z170" s="135"/>
      <c r="AA170" s="136"/>
      <c r="AB170" s="850"/>
      <c r="AC170" s="806"/>
      <c r="AD170" s="806"/>
      <c r="AE170" s="806"/>
      <c r="AF170" s="841"/>
    </row>
    <row r="171" spans="1:32" ht="16" thickBot="1" x14ac:dyDescent="0.25">
      <c r="A171" s="869"/>
      <c r="B171" s="875"/>
      <c r="C171" s="863"/>
      <c r="D171" s="888"/>
      <c r="E171" s="863"/>
      <c r="F171" s="35" t="s">
        <v>6</v>
      </c>
      <c r="G171" s="78" t="str">
        <f>IF(M171&lt;&gt;"",G167,"")</f>
        <v/>
      </c>
      <c r="H171" s="116" t="str">
        <f>IF(N171&lt;&gt;"",H167,"")</f>
        <v/>
      </c>
      <c r="I171" s="116" t="str">
        <f>IF(O171&lt;&gt;"",I167,"")</f>
        <v/>
      </c>
      <c r="J171" s="116" t="str">
        <f>IF(P171&lt;&gt;"",J167,"")</f>
        <v/>
      </c>
      <c r="K171" s="76" t="str">
        <f>IF(Q171&lt;&gt;"",K167,"")</f>
        <v/>
      </c>
      <c r="L171" s="265" t="str">
        <f>IF(G167&lt;&gt;"",L167,"")</f>
        <v/>
      </c>
      <c r="M171" s="222"/>
      <c r="N171" s="222"/>
      <c r="O171" s="222"/>
      <c r="P171" s="222"/>
      <c r="Q171" s="223"/>
      <c r="R171" s="116" t="str">
        <f>IF(B167="","",IF(G171="","",(SUM(G171:K171)+SUM(M171:Q171)-L171)))</f>
        <v/>
      </c>
      <c r="S171" s="91"/>
      <c r="T171" s="91"/>
      <c r="U171" s="91"/>
      <c r="V171" s="91"/>
      <c r="W171" s="973"/>
      <c r="X171" s="137"/>
      <c r="Y171" s="138"/>
      <c r="Z171" s="139"/>
      <c r="AA171" s="140"/>
      <c r="AB171" s="851"/>
      <c r="AC171" s="807"/>
      <c r="AD171" s="807"/>
      <c r="AE171" s="807"/>
      <c r="AF171" s="842"/>
    </row>
    <row r="172" spans="1:32" x14ac:dyDescent="0.2">
      <c r="A172" s="870" t="str">
        <f>IF('Names And Totals'!A41="","",'Names And Totals'!A41)</f>
        <v/>
      </c>
      <c r="B172" s="864" t="str">
        <f>IF('Names And Totals'!B41="","",'Names And Totals'!B41)</f>
        <v/>
      </c>
      <c r="C172" s="858" t="str">
        <f>IF(AC172="","",IF(AC172="DQ","DQ",RANK(AC172,$AC$12:$AC$507,0)+SUMPRODUCT(--(AC172=$AC$12:$AC$507),--(AB172&gt;$AB$12:$AB$507))))</f>
        <v/>
      </c>
      <c r="D172" s="880" t="str">
        <f>IF(AD172="","",IF(AC172="DQ","DQ",RANK(AD172,$AD$12:$AD$507,0)+SUMPRODUCT(--(AD172=$AD$12:$AD$507),--(AB172&gt;$AB$12:$AB$507))))</f>
        <v/>
      </c>
      <c r="E172" s="883" t="str">
        <f>IF(AE172="","",IF(AC172="DQ","DQ",RANK(AE172,$AE$12:$AE$507,0)+SUMPRODUCT(--(AE172=$AE$12:$AE$507),--(AB172&gt;$AB$12:$AB$507))))</f>
        <v/>
      </c>
      <c r="F172" s="66" t="s">
        <v>7</v>
      </c>
      <c r="G172" s="232"/>
      <c r="H172" s="224"/>
      <c r="I172" s="224"/>
      <c r="J172" s="224"/>
      <c r="K172" s="279"/>
      <c r="L172" s="303"/>
      <c r="M172" s="224"/>
      <c r="N172" s="224"/>
      <c r="O172" s="224"/>
      <c r="P172" s="224"/>
      <c r="Q172" s="225"/>
      <c r="R172" s="117" t="str">
        <f>IF(B172="","",IF(G172="","",(SUM(G172:K172)+SUM(M172:Q172)-L172)))</f>
        <v/>
      </c>
      <c r="S172" s="92" t="str">
        <f>IF(R172="","",AVERAGE(R172:R175))</f>
        <v/>
      </c>
      <c r="T172" s="92" t="str">
        <f>IF(R172="","",ABS(R172-S172))</f>
        <v/>
      </c>
      <c r="U172" s="92" t="str">
        <f>IF(R172="","",RANK(T172,T172:T176,0))</f>
        <v/>
      </c>
      <c r="V172" s="92" t="str">
        <f>IF(R172="","",IF(U172=1,"",R172))</f>
        <v/>
      </c>
      <c r="W172" s="855" t="str">
        <f>IF(R172="","",IF(AVERAGE(R172:R176)&lt;0,0,IF(R173="",R172,IF(R174="",AVERAGE(R172:R173),IF(R175="",AVERAGE(R172:R174),IF(R176="",AVERAGE(V172:V175),TRIMMEAN(R172:R176,0.4)))))))</f>
        <v/>
      </c>
      <c r="X172" s="232"/>
      <c r="Y172" s="233"/>
      <c r="Z172" s="234"/>
      <c r="AA172" s="141" t="str">
        <f>IF(X172="","",IF(X172="TO","TO",X172*60+Y172+Z172/100))</f>
        <v/>
      </c>
      <c r="AB172" s="845" t="str">
        <f>IF(B172="","",IF(AA173="",AA172,AVERAGE(AA172:AA173)))</f>
        <v/>
      </c>
      <c r="AC172" s="845" t="str">
        <f t="shared" ref="AC172" si="29">IF(AF172="DQ","DQ",IF(W172="","",W172))</f>
        <v/>
      </c>
      <c r="AD172" s="802" t="str">
        <f>IF(B172="","",IF(AF172="DQ","DQ",IF('Names And Totals'!E41="Female","",AC172)))</f>
        <v/>
      </c>
      <c r="AE172" s="802" t="str">
        <f>IF(B172="","",IF(AF172="DQ","DQ",IF('Names And Totals'!E41="Male","",AC172)))</f>
        <v/>
      </c>
      <c r="AF172" s="837"/>
    </row>
    <row r="173" spans="1:32" x14ac:dyDescent="0.2">
      <c r="A173" s="871"/>
      <c r="B173" s="865"/>
      <c r="C173" s="859"/>
      <c r="D173" s="881"/>
      <c r="E173" s="884"/>
      <c r="F173" s="32" t="s">
        <v>4</v>
      </c>
      <c r="G173" s="72" t="str">
        <f>IF(M173&lt;&gt;"",G172,"")</f>
        <v/>
      </c>
      <c r="H173" s="7" t="str">
        <f>IF(N173&lt;&gt;"",H172,"")</f>
        <v/>
      </c>
      <c r="I173" s="7" t="str">
        <f>IF(O173&lt;&gt;"",I172,"")</f>
        <v/>
      </c>
      <c r="J173" s="7" t="str">
        <f>IF(P173&lt;&gt;"",J172,"")</f>
        <v/>
      </c>
      <c r="K173" s="70" t="str">
        <f>IF(Q173&lt;&gt;"",K172,"")</f>
        <v/>
      </c>
      <c r="L173" s="99" t="str">
        <f>IF(G172&lt;&gt;"",L172,"")</f>
        <v/>
      </c>
      <c r="M173" s="214"/>
      <c r="N173" s="214"/>
      <c r="O173" s="214"/>
      <c r="P173" s="214"/>
      <c r="Q173" s="215"/>
      <c r="R173" s="7" t="str">
        <f>IF(B172="","",IF(G173="","",(SUM(G173:K173)+SUM(M173:Q173)-L173)))</f>
        <v/>
      </c>
      <c r="S173" s="88"/>
      <c r="T173" s="88" t="str">
        <f>IF(R172="","",ABS(R173-S172))</f>
        <v/>
      </c>
      <c r="U173" s="88" t="str">
        <f>IF(R172="","",RANK(T173,T172:T176,0))</f>
        <v/>
      </c>
      <c r="V173" s="88" t="str">
        <f>IF(R172="","",IF(U173=1,"",R173))</f>
        <v/>
      </c>
      <c r="W173" s="856"/>
      <c r="X173" s="208"/>
      <c r="Y173" s="209"/>
      <c r="Z173" s="227"/>
      <c r="AA173" s="122" t="str">
        <f>IF(X173="","",IF(X173="","",X173*60+Y173+Z173/100))</f>
        <v/>
      </c>
      <c r="AB173" s="843"/>
      <c r="AC173" s="843"/>
      <c r="AD173" s="803"/>
      <c r="AE173" s="803"/>
      <c r="AF173" s="838"/>
    </row>
    <row r="174" spans="1:32" x14ac:dyDescent="0.2">
      <c r="A174" s="871"/>
      <c r="B174" s="865"/>
      <c r="C174" s="859"/>
      <c r="D174" s="881"/>
      <c r="E174" s="884"/>
      <c r="F174" s="32" t="s">
        <v>8</v>
      </c>
      <c r="G174" s="72" t="str">
        <f>IF(M174&lt;&gt;"",G172,"")</f>
        <v/>
      </c>
      <c r="H174" s="7" t="str">
        <f>IF(N174&lt;&gt;"",H172,"")</f>
        <v/>
      </c>
      <c r="I174" s="7" t="str">
        <f>IF(O174&lt;&gt;"",I172,"")</f>
        <v/>
      </c>
      <c r="J174" s="7" t="str">
        <f>IF(P174&lt;&gt;"",J172,"")</f>
        <v/>
      </c>
      <c r="K174" s="70" t="str">
        <f>IF(Q174&lt;&gt;"",K172,"")</f>
        <v/>
      </c>
      <c r="L174" s="99" t="str">
        <f>IF(G172&lt;&gt;"",L172,"")</f>
        <v/>
      </c>
      <c r="M174" s="214"/>
      <c r="N174" s="214"/>
      <c r="O174" s="214"/>
      <c r="P174" s="214"/>
      <c r="Q174" s="215"/>
      <c r="R174" s="7" t="str">
        <f>IF(B172="","",IF(G174="","",(SUM(G174:K174)+SUM(M174:Q174)-L174)))</f>
        <v/>
      </c>
      <c r="S174" s="88"/>
      <c r="T174" s="88" t="str">
        <f>IF(R172="","",ABS(R174-S172))</f>
        <v/>
      </c>
      <c r="U174" s="88" t="str">
        <f>IF(R172="","",RANK(T174,T172:T176,0))</f>
        <v/>
      </c>
      <c r="V174" s="88" t="str">
        <f>IF(R172="","",IF(U174=1,"",R174))</f>
        <v/>
      </c>
      <c r="W174" s="856"/>
      <c r="X174" s="123"/>
      <c r="Y174" s="124"/>
      <c r="Z174" s="125"/>
      <c r="AA174" s="126"/>
      <c r="AB174" s="843"/>
      <c r="AC174" s="843"/>
      <c r="AD174" s="803"/>
      <c r="AE174" s="803"/>
      <c r="AF174" s="838"/>
    </row>
    <row r="175" spans="1:32" x14ac:dyDescent="0.2">
      <c r="A175" s="871"/>
      <c r="B175" s="865"/>
      <c r="C175" s="859"/>
      <c r="D175" s="881"/>
      <c r="E175" s="884"/>
      <c r="F175" s="32" t="s">
        <v>5</v>
      </c>
      <c r="G175" s="72" t="str">
        <f>IF(M175&lt;&gt;"",G172,"")</f>
        <v/>
      </c>
      <c r="H175" s="7" t="str">
        <f>IF(N175&lt;&gt;"",H172,"")</f>
        <v/>
      </c>
      <c r="I175" s="7" t="str">
        <f>IF(O175&lt;&gt;"",I172,"")</f>
        <v/>
      </c>
      <c r="J175" s="7" t="str">
        <f>IF(P175&lt;&gt;"",J172,"")</f>
        <v/>
      </c>
      <c r="K175" s="70" t="str">
        <f>IF(Q175&lt;&gt;"",K172,"")</f>
        <v/>
      </c>
      <c r="L175" s="99" t="str">
        <f>IF(G172&lt;&gt;"",L172,"")</f>
        <v/>
      </c>
      <c r="M175" s="214"/>
      <c r="N175" s="214"/>
      <c r="O175" s="214"/>
      <c r="P175" s="214"/>
      <c r="Q175" s="215"/>
      <c r="R175" s="7" t="str">
        <f>IF(B172="","",IF(G175="","",(SUM(G175:K175)+SUM(M175:Q175)-L175)))</f>
        <v/>
      </c>
      <c r="S175" s="88"/>
      <c r="T175" s="88" t="str">
        <f>IF(R172="","",ABS(R175-S172))</f>
        <v/>
      </c>
      <c r="U175" s="88" t="str">
        <f>IF(R172="","",RANK(T175,T172:T176,0))</f>
        <v/>
      </c>
      <c r="V175" s="88" t="str">
        <f>IF(R172="","",IF(U175=1,"",R175))</f>
        <v/>
      </c>
      <c r="W175" s="856"/>
      <c r="X175" s="123"/>
      <c r="Y175" s="124"/>
      <c r="Z175" s="125"/>
      <c r="AA175" s="126"/>
      <c r="AB175" s="843"/>
      <c r="AC175" s="843"/>
      <c r="AD175" s="803"/>
      <c r="AE175" s="803"/>
      <c r="AF175" s="838"/>
    </row>
    <row r="176" spans="1:32" ht="16" thickBot="1" x14ac:dyDescent="0.25">
      <c r="A176" s="879"/>
      <c r="B176" s="901"/>
      <c r="C176" s="860"/>
      <c r="D176" s="882"/>
      <c r="E176" s="885"/>
      <c r="F176" s="252" t="s">
        <v>6</v>
      </c>
      <c r="G176" s="73" t="str">
        <f>IF(M176&lt;&gt;"",G172,"")</f>
        <v/>
      </c>
      <c r="H176" s="94" t="str">
        <f>IF(N176&lt;&gt;"",H172,"")</f>
        <v/>
      </c>
      <c r="I176" s="94" t="str">
        <f>IF(O176&lt;&gt;"",I172,"")</f>
        <v/>
      </c>
      <c r="J176" s="94" t="str">
        <f>IF(P176&lt;&gt;"",J172,"")</f>
        <v/>
      </c>
      <c r="K176" s="71" t="str">
        <f>IF(Q176&lt;&gt;"",K172,"")</f>
        <v/>
      </c>
      <c r="L176" s="270" t="str">
        <f>IF(G172&lt;&gt;"",L172,"")</f>
        <v/>
      </c>
      <c r="M176" s="216"/>
      <c r="N176" s="216"/>
      <c r="O176" s="216"/>
      <c r="P176" s="216"/>
      <c r="Q176" s="217"/>
      <c r="R176" s="94" t="str">
        <f>IF(B172="","",IF(G176="","",(SUM(G176:K176)+SUM(M176:Q176)-L176)))</f>
        <v/>
      </c>
      <c r="S176" s="93"/>
      <c r="T176" s="93"/>
      <c r="U176" s="93"/>
      <c r="V176" s="93"/>
      <c r="W176" s="904"/>
      <c r="X176" s="256"/>
      <c r="Y176" s="257"/>
      <c r="Z176" s="258"/>
      <c r="AA176" s="259"/>
      <c r="AB176" s="902"/>
      <c r="AC176" s="844"/>
      <c r="AD176" s="804"/>
      <c r="AE176" s="804"/>
      <c r="AF176" s="903"/>
    </row>
    <row r="177" spans="1:32" x14ac:dyDescent="0.2">
      <c r="A177" s="867" t="str">
        <f>IF('Names And Totals'!A42="","",'Names And Totals'!A42)</f>
        <v/>
      </c>
      <c r="B177" s="873" t="str">
        <f>IF('Names And Totals'!B42="","",'Names And Totals'!B42)</f>
        <v/>
      </c>
      <c r="C177" s="861" t="str">
        <f>IF(AC177="","",IF(AC177="DQ","DQ",RANK(AC177,$AC$12:$AC$507,0)+SUMPRODUCT(--(AC177=$AC$12:$AC$507),--(AB177&gt;$AB$12:$AB$507))))</f>
        <v/>
      </c>
      <c r="D177" s="886" t="str">
        <f>IF(AD177="","",IF(AC177="DQ","DQ",RANK(AD177,$AD$12:$AD$507,0)+SUMPRODUCT(--(AD177=$AD$12:$AD$507),--(AB177&gt;$AB$12:$AB$507))))</f>
        <v/>
      </c>
      <c r="E177" s="861" t="str">
        <f>IF(AE177="","",IF(AC177="DQ","DQ",RANK(AE177,$AE$12:$AE$507,0)+SUMPRODUCT(--(AE177=$AE$12:$AE$507),--(AB177&gt;$AB$12:$AB$507))))</f>
        <v/>
      </c>
      <c r="F177" s="33" t="s">
        <v>7</v>
      </c>
      <c r="G177" s="228"/>
      <c r="H177" s="218"/>
      <c r="I177" s="218"/>
      <c r="J177" s="218"/>
      <c r="K177" s="296"/>
      <c r="L177" s="295"/>
      <c r="M177" s="218"/>
      <c r="N177" s="218"/>
      <c r="O177" s="218"/>
      <c r="P177" s="218"/>
      <c r="Q177" s="219"/>
      <c r="R177" s="114" t="str">
        <f>IF(B177="","",IF(G177="","",(SUM(G177:K177)+SUM(M177:Q177)-L177)))</f>
        <v/>
      </c>
      <c r="S177" s="90" t="str">
        <f>IF(R177="","",AVERAGE(R177:R180))</f>
        <v/>
      </c>
      <c r="T177" s="90" t="str">
        <f>IF(R177="","",ABS(R177-S177))</f>
        <v/>
      </c>
      <c r="U177" s="90" t="str">
        <f>IF(R177="","",RANK(T177,T177:T181,0))</f>
        <v/>
      </c>
      <c r="V177" s="90" t="str">
        <f>IF(R177="","",IF(U177=1,"",R177))</f>
        <v/>
      </c>
      <c r="W177" s="971" t="str">
        <f>IF(R177="","",IF(AVERAGE(R177:R181)&lt;0,0,IF(R178="",R177,IF(R179="",AVERAGE(R177:R178),IF(R180="",AVERAGE(R177:R179),IF(R181="",AVERAGE(V177:V180),TRIMMEAN(R177:R181,0.4)))))))</f>
        <v/>
      </c>
      <c r="X177" s="228"/>
      <c r="Y177" s="229"/>
      <c r="Z177" s="230"/>
      <c r="AA177" s="131" t="str">
        <f>IF(X177="","",IF(X177="TO","TO",X177*60+Y177+Z177/100))</f>
        <v/>
      </c>
      <c r="AB177" s="849" t="str">
        <f>IF(B177="","",IF(AA178="",AA177,AVERAGE(AA177:AA178)))</f>
        <v/>
      </c>
      <c r="AC177" s="805" t="str">
        <f t="shared" ref="AC177" si="30">IF(AF177="DQ","DQ",IF(W177="","",W177))</f>
        <v/>
      </c>
      <c r="AD177" s="805" t="str">
        <f>IF(B177="","",IF(AF177="DQ","DQ",IF('Names And Totals'!E42="Female","",AC177)))</f>
        <v/>
      </c>
      <c r="AE177" s="805" t="str">
        <f>IF(B177="","",IF(AF177="DQ","DQ",IF('Names And Totals'!E42="Male","",AC177)))</f>
        <v/>
      </c>
      <c r="AF177" s="840"/>
    </row>
    <row r="178" spans="1:32" x14ac:dyDescent="0.2">
      <c r="A178" s="868"/>
      <c r="B178" s="874"/>
      <c r="C178" s="862"/>
      <c r="D178" s="887"/>
      <c r="E178" s="862"/>
      <c r="F178" s="34" t="s">
        <v>4</v>
      </c>
      <c r="G178" s="77" t="str">
        <f>IF(M178&lt;&gt;"",G177,"")</f>
        <v/>
      </c>
      <c r="H178" s="11" t="str">
        <f>IF(N178&lt;&gt;"",H177,"")</f>
        <v/>
      </c>
      <c r="I178" s="11" t="str">
        <f>IF(O178&lt;&gt;"",I177,"")</f>
        <v/>
      </c>
      <c r="J178" s="11" t="str">
        <f>IF(P178&lt;&gt;"",J177,"")</f>
        <v/>
      </c>
      <c r="K178" s="75" t="str">
        <f>IF(Q178&lt;&gt;"",K177,"")</f>
        <v/>
      </c>
      <c r="L178" s="98" t="str">
        <f>IF(G177&lt;&gt;"",L177,"")</f>
        <v/>
      </c>
      <c r="M178" s="220"/>
      <c r="N178" s="220"/>
      <c r="O178" s="220"/>
      <c r="P178" s="220"/>
      <c r="Q178" s="221"/>
      <c r="R178" s="11" t="str">
        <f>IF(B177="","",IF(G178="","",(SUM(G178:K178)+SUM(M178:Q178)-L178)))</f>
        <v/>
      </c>
      <c r="S178" s="89"/>
      <c r="T178" s="89" t="str">
        <f>IF(R177="","",ABS(R178-S177))</f>
        <v/>
      </c>
      <c r="U178" s="89" t="str">
        <f>IF(R177="","",RANK(T178,T177:T181,0))</f>
        <v/>
      </c>
      <c r="V178" s="89" t="str">
        <f>IF(R177="","",IF(U178=1,"",R178))</f>
        <v/>
      </c>
      <c r="W178" s="972"/>
      <c r="X178" s="210"/>
      <c r="Y178" s="211"/>
      <c r="Z178" s="231"/>
      <c r="AA178" s="132" t="str">
        <f>IF(X178="","",IF(X178="","",X178*60+Y178+Z178/100))</f>
        <v/>
      </c>
      <c r="AB178" s="850"/>
      <c r="AC178" s="806"/>
      <c r="AD178" s="806"/>
      <c r="AE178" s="806"/>
      <c r="AF178" s="841"/>
    </row>
    <row r="179" spans="1:32" x14ac:dyDescent="0.2">
      <c r="A179" s="868"/>
      <c r="B179" s="874"/>
      <c r="C179" s="862"/>
      <c r="D179" s="887"/>
      <c r="E179" s="862"/>
      <c r="F179" s="34" t="s">
        <v>8</v>
      </c>
      <c r="G179" s="77" t="str">
        <f>IF(M179&lt;&gt;"",G177,"")</f>
        <v/>
      </c>
      <c r="H179" s="11" t="str">
        <f>IF(N179&lt;&gt;"",H177,"")</f>
        <v/>
      </c>
      <c r="I179" s="11" t="str">
        <f>IF(O179&lt;&gt;"",I177,"")</f>
        <v/>
      </c>
      <c r="J179" s="11" t="str">
        <f>IF(P179&lt;&gt;"",J177,"")</f>
        <v/>
      </c>
      <c r="K179" s="75" t="str">
        <f>IF(Q179&lt;&gt;"",K177,"")</f>
        <v/>
      </c>
      <c r="L179" s="98" t="str">
        <f>IF(G177&lt;&gt;"",L177,"")</f>
        <v/>
      </c>
      <c r="M179" s="220"/>
      <c r="N179" s="220"/>
      <c r="O179" s="220"/>
      <c r="P179" s="220"/>
      <c r="Q179" s="221"/>
      <c r="R179" s="11" t="str">
        <f>IF(B177="","",IF(G179="","",(SUM(G179:K179)+SUM(M179:Q179)-L179)))</f>
        <v/>
      </c>
      <c r="S179" s="89"/>
      <c r="T179" s="89" t="str">
        <f>IF(R177="","",ABS(R179-S177))</f>
        <v/>
      </c>
      <c r="U179" s="89" t="str">
        <f>IF(R177="","",RANK(T179,T177:T181,0))</f>
        <v/>
      </c>
      <c r="V179" s="89" t="str">
        <f>IF(R177="","",IF(U179=1,"",R179))</f>
        <v/>
      </c>
      <c r="W179" s="972"/>
      <c r="X179" s="133"/>
      <c r="Y179" s="134"/>
      <c r="Z179" s="135"/>
      <c r="AA179" s="136"/>
      <c r="AB179" s="850"/>
      <c r="AC179" s="806"/>
      <c r="AD179" s="806"/>
      <c r="AE179" s="806"/>
      <c r="AF179" s="841"/>
    </row>
    <row r="180" spans="1:32" x14ac:dyDescent="0.2">
      <c r="A180" s="868"/>
      <c r="B180" s="874"/>
      <c r="C180" s="862"/>
      <c r="D180" s="887"/>
      <c r="E180" s="862"/>
      <c r="F180" s="34" t="s">
        <v>5</v>
      </c>
      <c r="G180" s="77" t="str">
        <f>IF(M180&lt;&gt;"",G177,"")</f>
        <v/>
      </c>
      <c r="H180" s="11" t="str">
        <f>IF(N180&lt;&gt;"",H177,"")</f>
        <v/>
      </c>
      <c r="I180" s="11" t="str">
        <f>IF(O180&lt;&gt;"",I177,"")</f>
        <v/>
      </c>
      <c r="J180" s="11" t="str">
        <f>IF(P180&lt;&gt;"",J177,"")</f>
        <v/>
      </c>
      <c r="K180" s="75" t="str">
        <f>IF(Q180&lt;&gt;"",K177,"")</f>
        <v/>
      </c>
      <c r="L180" s="98" t="str">
        <f>IF(G177&lt;&gt;"",L177,"")</f>
        <v/>
      </c>
      <c r="M180" s="220"/>
      <c r="N180" s="220"/>
      <c r="O180" s="220"/>
      <c r="P180" s="220"/>
      <c r="Q180" s="221"/>
      <c r="R180" s="11" t="str">
        <f>IF(B177="","",IF(G180="","",(SUM(G180:K180)+SUM(M180:Q180)-L180)))</f>
        <v/>
      </c>
      <c r="S180" s="89"/>
      <c r="T180" s="89" t="str">
        <f>IF(R177="","",ABS(R180-S177))</f>
        <v/>
      </c>
      <c r="U180" s="89" t="str">
        <f>IF(R177="","",RANK(T180,T177:T181,0))</f>
        <v/>
      </c>
      <c r="V180" s="89" t="str">
        <f>IF(R177="","",IF(U180=1,"",R180))</f>
        <v/>
      </c>
      <c r="W180" s="972"/>
      <c r="X180" s="133"/>
      <c r="Y180" s="134"/>
      <c r="Z180" s="135"/>
      <c r="AA180" s="136"/>
      <c r="AB180" s="850"/>
      <c r="AC180" s="806"/>
      <c r="AD180" s="806"/>
      <c r="AE180" s="806"/>
      <c r="AF180" s="841"/>
    </row>
    <row r="181" spans="1:32" ht="16" thickBot="1" x14ac:dyDescent="0.25">
      <c r="A181" s="869"/>
      <c r="B181" s="875"/>
      <c r="C181" s="863"/>
      <c r="D181" s="888"/>
      <c r="E181" s="863"/>
      <c r="F181" s="35" t="s">
        <v>6</v>
      </c>
      <c r="G181" s="78" t="str">
        <f>IF(M181&lt;&gt;"",G177,"")</f>
        <v/>
      </c>
      <c r="H181" s="116" t="str">
        <f>IF(N181&lt;&gt;"",H177,"")</f>
        <v/>
      </c>
      <c r="I181" s="116" t="str">
        <f>IF(O181&lt;&gt;"",I177,"")</f>
        <v/>
      </c>
      <c r="J181" s="116" t="str">
        <f>IF(P181&lt;&gt;"",J177,"")</f>
        <v/>
      </c>
      <c r="K181" s="76" t="str">
        <f>IF(Q181&lt;&gt;"",K177,"")</f>
        <v/>
      </c>
      <c r="L181" s="265" t="str">
        <f>IF(G177&lt;&gt;"",L177,"")</f>
        <v/>
      </c>
      <c r="M181" s="222"/>
      <c r="N181" s="222"/>
      <c r="O181" s="222"/>
      <c r="P181" s="222"/>
      <c r="Q181" s="223"/>
      <c r="R181" s="116" t="str">
        <f>IF(B177="","",IF(G181="","",(SUM(G181:K181)+SUM(M181:Q181)-L181)))</f>
        <v/>
      </c>
      <c r="S181" s="91"/>
      <c r="T181" s="91"/>
      <c r="U181" s="91"/>
      <c r="V181" s="91"/>
      <c r="W181" s="973"/>
      <c r="X181" s="137"/>
      <c r="Y181" s="138"/>
      <c r="Z181" s="139"/>
      <c r="AA181" s="140"/>
      <c r="AB181" s="851"/>
      <c r="AC181" s="807"/>
      <c r="AD181" s="807"/>
      <c r="AE181" s="807"/>
      <c r="AF181" s="842"/>
    </row>
    <row r="182" spans="1:32" x14ac:dyDescent="0.2">
      <c r="A182" s="870" t="str">
        <f>IF('Names And Totals'!A43="","",'Names And Totals'!A43)</f>
        <v/>
      </c>
      <c r="B182" s="864" t="str">
        <f>IF('Names And Totals'!B43="","",'Names And Totals'!B43)</f>
        <v/>
      </c>
      <c r="C182" s="858" t="str">
        <f>IF(AC182="","",IF(AC182="DQ","DQ",RANK(AC182,$AC$12:$AC$507,0)+SUMPRODUCT(--(AC182=$AC$12:$AC$507),--(AB182&gt;$AB$12:$AB$507))))</f>
        <v/>
      </c>
      <c r="D182" s="880" t="str">
        <f>IF(AD182="","",IF(AC182="DQ","DQ",RANK(AD182,$AD$12:$AD$507,0)+SUMPRODUCT(--(AD182=$AD$12:$AD$507),--(AB182&gt;$AB$12:$AB$507))))</f>
        <v/>
      </c>
      <c r="E182" s="883" t="str">
        <f>IF(AE182="","",IF(AC182="DQ","DQ",RANK(AE182,$AE$12:$AE$507,0)+SUMPRODUCT(--(AE182=$AE$12:$AE$507),--(AB182&gt;$AB$12:$AB$507))))</f>
        <v/>
      </c>
      <c r="F182" s="66" t="s">
        <v>7</v>
      </c>
      <c r="G182" s="232"/>
      <c r="H182" s="224"/>
      <c r="I182" s="224"/>
      <c r="J182" s="224"/>
      <c r="K182" s="279"/>
      <c r="L182" s="303"/>
      <c r="M182" s="224"/>
      <c r="N182" s="224"/>
      <c r="O182" s="224"/>
      <c r="P182" s="224"/>
      <c r="Q182" s="225"/>
      <c r="R182" s="117" t="str">
        <f>IF(B182="","",IF(G182="","",(SUM(G182:K182)+SUM(M182:Q182)-L182)))</f>
        <v/>
      </c>
      <c r="S182" s="92" t="str">
        <f>IF(R182="","",AVERAGE(R182:R185))</f>
        <v/>
      </c>
      <c r="T182" s="92" t="str">
        <f>IF(R182="","",ABS(R182-S182))</f>
        <v/>
      </c>
      <c r="U182" s="92" t="str">
        <f>IF(R182="","",RANK(T182,T182:T186,0))</f>
        <v/>
      </c>
      <c r="V182" s="92" t="str">
        <f>IF(R182="","",IF(U182=1,"",R182))</f>
        <v/>
      </c>
      <c r="W182" s="855" t="str">
        <f>IF(R182="","",IF(AVERAGE(R182:R186)&lt;0,0,IF(R183="",R182,IF(R184="",AVERAGE(R182:R183),IF(R185="",AVERAGE(R182:R184),IF(R186="",AVERAGE(V182:V185),TRIMMEAN(R182:R186,0.4)))))))</f>
        <v/>
      </c>
      <c r="X182" s="232"/>
      <c r="Y182" s="233"/>
      <c r="Z182" s="234"/>
      <c r="AA182" s="141" t="str">
        <f>IF(X182="","",IF(X182="TO","TO",X182*60+Y182+Z182/100))</f>
        <v/>
      </c>
      <c r="AB182" s="845" t="str">
        <f>IF(B182="","",IF(AA183="",AA182,AVERAGE(AA182:AA183)))</f>
        <v/>
      </c>
      <c r="AC182" s="845" t="str">
        <f t="shared" ref="AC182" si="31">IF(AF182="DQ","DQ",IF(W182="","",W182))</f>
        <v/>
      </c>
      <c r="AD182" s="802" t="str">
        <f>IF(B182="","",IF(AF182="DQ","DQ",IF('Names And Totals'!E43="Female","",AC182)))</f>
        <v/>
      </c>
      <c r="AE182" s="802" t="str">
        <f>IF(B182="","",IF(AF182="DQ","DQ",IF('Names And Totals'!E43="Male","",AC182)))</f>
        <v/>
      </c>
      <c r="AF182" s="837"/>
    </row>
    <row r="183" spans="1:32" x14ac:dyDescent="0.2">
      <c r="A183" s="871"/>
      <c r="B183" s="865"/>
      <c r="C183" s="859"/>
      <c r="D183" s="881"/>
      <c r="E183" s="884"/>
      <c r="F183" s="32" t="s">
        <v>4</v>
      </c>
      <c r="G183" s="72" t="str">
        <f>IF(M183&lt;&gt;"",G182,"")</f>
        <v/>
      </c>
      <c r="H183" s="7" t="str">
        <f>IF(N183&lt;&gt;"",H182,"")</f>
        <v/>
      </c>
      <c r="I183" s="7" t="str">
        <f>IF(O183&lt;&gt;"",I182,"")</f>
        <v/>
      </c>
      <c r="J183" s="7" t="str">
        <f>IF(P183&lt;&gt;"",J182,"")</f>
        <v/>
      </c>
      <c r="K183" s="70" t="str">
        <f>IF(Q183&lt;&gt;"",K182,"")</f>
        <v/>
      </c>
      <c r="L183" s="99" t="str">
        <f>IF(G182&lt;&gt;"",L182,"")</f>
        <v/>
      </c>
      <c r="M183" s="214"/>
      <c r="N183" s="214"/>
      <c r="O183" s="214"/>
      <c r="P183" s="214"/>
      <c r="Q183" s="215"/>
      <c r="R183" s="7" t="str">
        <f>IF(B182="","",IF(G183="","",(SUM(G183:K183)+SUM(M183:Q183)-L183)))</f>
        <v/>
      </c>
      <c r="S183" s="88"/>
      <c r="T183" s="88" t="str">
        <f>IF(R182="","",ABS(R183-S182))</f>
        <v/>
      </c>
      <c r="U183" s="88" t="str">
        <f>IF(R182="","",RANK(T183,T182:T186,0))</f>
        <v/>
      </c>
      <c r="V183" s="88" t="str">
        <f>IF(R182="","",IF(U183=1,"",R183))</f>
        <v/>
      </c>
      <c r="W183" s="856"/>
      <c r="X183" s="208"/>
      <c r="Y183" s="209"/>
      <c r="Z183" s="227"/>
      <c r="AA183" s="122" t="str">
        <f>IF(X183="","",IF(X183="","",X183*60+Y183+Z183/100))</f>
        <v/>
      </c>
      <c r="AB183" s="843"/>
      <c r="AC183" s="843"/>
      <c r="AD183" s="803"/>
      <c r="AE183" s="803"/>
      <c r="AF183" s="838"/>
    </row>
    <row r="184" spans="1:32" x14ac:dyDescent="0.2">
      <c r="A184" s="871"/>
      <c r="B184" s="865"/>
      <c r="C184" s="859"/>
      <c r="D184" s="881"/>
      <c r="E184" s="884"/>
      <c r="F184" s="32" t="s">
        <v>8</v>
      </c>
      <c r="G184" s="72" t="str">
        <f>IF(M184&lt;&gt;"",G182,"")</f>
        <v/>
      </c>
      <c r="H184" s="7" t="str">
        <f>IF(N184&lt;&gt;"",H182,"")</f>
        <v/>
      </c>
      <c r="I184" s="7" t="str">
        <f>IF(O184&lt;&gt;"",I182,"")</f>
        <v/>
      </c>
      <c r="J184" s="7" t="str">
        <f>IF(P184&lt;&gt;"",J182,"")</f>
        <v/>
      </c>
      <c r="K184" s="70" t="str">
        <f>IF(Q184&lt;&gt;"",K182,"")</f>
        <v/>
      </c>
      <c r="L184" s="99" t="str">
        <f>IF(G182&lt;&gt;"",L182,"")</f>
        <v/>
      </c>
      <c r="M184" s="214"/>
      <c r="N184" s="214"/>
      <c r="O184" s="214"/>
      <c r="P184" s="214"/>
      <c r="Q184" s="215"/>
      <c r="R184" s="7" t="str">
        <f>IF(B182="","",IF(G184="","",(SUM(G184:K184)+SUM(M184:Q184)-L184)))</f>
        <v/>
      </c>
      <c r="S184" s="88"/>
      <c r="T184" s="88" t="str">
        <f>IF(R182="","",ABS(R184-S182))</f>
        <v/>
      </c>
      <c r="U184" s="88" t="str">
        <f>IF(R182="","",RANK(T184,T182:T186,0))</f>
        <v/>
      </c>
      <c r="V184" s="88" t="str">
        <f>IF(R182="","",IF(U184=1,"",R184))</f>
        <v/>
      </c>
      <c r="W184" s="856"/>
      <c r="X184" s="123"/>
      <c r="Y184" s="124"/>
      <c r="Z184" s="125"/>
      <c r="AA184" s="126"/>
      <c r="AB184" s="843"/>
      <c r="AC184" s="843"/>
      <c r="AD184" s="803"/>
      <c r="AE184" s="803"/>
      <c r="AF184" s="838"/>
    </row>
    <row r="185" spans="1:32" x14ac:dyDescent="0.2">
      <c r="A185" s="871"/>
      <c r="B185" s="865"/>
      <c r="C185" s="859"/>
      <c r="D185" s="881"/>
      <c r="E185" s="884"/>
      <c r="F185" s="32" t="s">
        <v>5</v>
      </c>
      <c r="G185" s="72" t="str">
        <f>IF(M185&lt;&gt;"",G182,"")</f>
        <v/>
      </c>
      <c r="H185" s="7" t="str">
        <f>IF(N185&lt;&gt;"",H182,"")</f>
        <v/>
      </c>
      <c r="I185" s="7" t="str">
        <f>IF(O185&lt;&gt;"",I182,"")</f>
        <v/>
      </c>
      <c r="J185" s="7" t="str">
        <f>IF(P185&lt;&gt;"",J182,"")</f>
        <v/>
      </c>
      <c r="K185" s="70" t="str">
        <f>IF(Q185&lt;&gt;"",K182,"")</f>
        <v/>
      </c>
      <c r="L185" s="99" t="str">
        <f>IF(G182&lt;&gt;"",L182,"")</f>
        <v/>
      </c>
      <c r="M185" s="214"/>
      <c r="N185" s="214"/>
      <c r="O185" s="214"/>
      <c r="P185" s="214"/>
      <c r="Q185" s="215"/>
      <c r="R185" s="7" t="str">
        <f>IF(B182="","",IF(G185="","",(SUM(G185:K185)+SUM(M185:Q185)-L185)))</f>
        <v/>
      </c>
      <c r="S185" s="88"/>
      <c r="T185" s="88" t="str">
        <f>IF(R182="","",ABS(R185-S182))</f>
        <v/>
      </c>
      <c r="U185" s="88" t="str">
        <f>IF(R182="","",RANK(T185,T182:T186,0))</f>
        <v/>
      </c>
      <c r="V185" s="88" t="str">
        <f>IF(R182="","",IF(U185=1,"",R185))</f>
        <v/>
      </c>
      <c r="W185" s="856"/>
      <c r="X185" s="123"/>
      <c r="Y185" s="124"/>
      <c r="Z185" s="125"/>
      <c r="AA185" s="126"/>
      <c r="AB185" s="843"/>
      <c r="AC185" s="843"/>
      <c r="AD185" s="803"/>
      <c r="AE185" s="803"/>
      <c r="AF185" s="838"/>
    </row>
    <row r="186" spans="1:32" ht="16" thickBot="1" x14ac:dyDescent="0.25">
      <c r="A186" s="879"/>
      <c r="B186" s="901"/>
      <c r="C186" s="860"/>
      <c r="D186" s="882"/>
      <c r="E186" s="885"/>
      <c r="F186" s="252" t="s">
        <v>6</v>
      </c>
      <c r="G186" s="73" t="str">
        <f>IF(M186&lt;&gt;"",G182,"")</f>
        <v/>
      </c>
      <c r="H186" s="94" t="str">
        <f>IF(N186&lt;&gt;"",H182,"")</f>
        <v/>
      </c>
      <c r="I186" s="94" t="str">
        <f>IF(O186&lt;&gt;"",I182,"")</f>
        <v/>
      </c>
      <c r="J186" s="94" t="str">
        <f>IF(P186&lt;&gt;"",J182,"")</f>
        <v/>
      </c>
      <c r="K186" s="71" t="str">
        <f>IF(Q186&lt;&gt;"",K182,"")</f>
        <v/>
      </c>
      <c r="L186" s="270" t="str">
        <f>IF(G182&lt;&gt;"",L182,"")</f>
        <v/>
      </c>
      <c r="M186" s="216"/>
      <c r="N186" s="216"/>
      <c r="O186" s="216"/>
      <c r="P186" s="216"/>
      <c r="Q186" s="217"/>
      <c r="R186" s="94" t="str">
        <f>IF(B182="","",IF(G186="","",(SUM(G186:K186)+SUM(M186:Q186)-L186)))</f>
        <v/>
      </c>
      <c r="S186" s="93"/>
      <c r="T186" s="93"/>
      <c r="U186" s="93"/>
      <c r="V186" s="93"/>
      <c r="W186" s="904"/>
      <c r="X186" s="256"/>
      <c r="Y186" s="257"/>
      <c r="Z186" s="258"/>
      <c r="AA186" s="259"/>
      <c r="AB186" s="902"/>
      <c r="AC186" s="844"/>
      <c r="AD186" s="804"/>
      <c r="AE186" s="804"/>
      <c r="AF186" s="903"/>
    </row>
    <row r="187" spans="1:32" x14ac:dyDescent="0.2">
      <c r="A187" s="867" t="str">
        <f>IF('Names And Totals'!A44="","",'Names And Totals'!A44)</f>
        <v/>
      </c>
      <c r="B187" s="873" t="str">
        <f>IF('Names And Totals'!B44="","",'Names And Totals'!B44)</f>
        <v/>
      </c>
      <c r="C187" s="861" t="str">
        <f>IF(AC187="","",IF(AC187="DQ","DQ",RANK(AC187,$AC$12:$AC$507,0)+SUMPRODUCT(--(AC187=$AC$12:$AC$507),--(AB187&gt;$AB$12:$AB$507))))</f>
        <v/>
      </c>
      <c r="D187" s="886" t="str">
        <f>IF(AD187="","",IF(AC187="DQ","DQ",RANK(AD187,$AD$12:$AD$507,0)+SUMPRODUCT(--(AD187=$AD$12:$AD$507),--(AB187&gt;$AB$12:$AB$507))))</f>
        <v/>
      </c>
      <c r="E187" s="861" t="str">
        <f>IF(AE187="","",IF(AC187="DQ","DQ",RANK(AE187,$AE$12:$AE$507,0)+SUMPRODUCT(--(AE187=$AE$12:$AE$507),--(AB187&gt;$AB$12:$AB$507))))</f>
        <v/>
      </c>
      <c r="F187" s="33" t="s">
        <v>7</v>
      </c>
      <c r="G187" s="228"/>
      <c r="H187" s="218"/>
      <c r="I187" s="218"/>
      <c r="J187" s="218"/>
      <c r="K187" s="296"/>
      <c r="L187" s="295"/>
      <c r="M187" s="218"/>
      <c r="N187" s="218"/>
      <c r="O187" s="218"/>
      <c r="P187" s="218"/>
      <c r="Q187" s="219"/>
      <c r="R187" s="114" t="str">
        <f>IF(B187="","",IF(G187="","",(SUM(G187:K187)+SUM(M187:Q187)-L187)))</f>
        <v/>
      </c>
      <c r="S187" s="90" t="str">
        <f>IF(R187="","",AVERAGE(R187:R190))</f>
        <v/>
      </c>
      <c r="T187" s="90" t="str">
        <f>IF(R187="","",ABS(R187-S187))</f>
        <v/>
      </c>
      <c r="U187" s="90" t="str">
        <f>IF(R187="","",RANK(T187,T187:T191,0))</f>
        <v/>
      </c>
      <c r="V187" s="90" t="str">
        <f>IF(R187="","",IF(U187=1,"",R187))</f>
        <v/>
      </c>
      <c r="W187" s="971" t="str">
        <f>IF(R187="","",IF(AVERAGE(R187:R191)&lt;0,0,IF(R188="",R187,IF(R189="",AVERAGE(R187:R188),IF(R190="",AVERAGE(R187:R189),IF(R191="",AVERAGE(V187:V190),TRIMMEAN(R187:R191,0.4)))))))</f>
        <v/>
      </c>
      <c r="X187" s="228"/>
      <c r="Y187" s="229"/>
      <c r="Z187" s="230"/>
      <c r="AA187" s="131" t="str">
        <f>IF(X187="","",IF(X187="TO","TO",X187*60+Y187+Z187/100))</f>
        <v/>
      </c>
      <c r="AB187" s="849" t="str">
        <f>IF(B187="","",IF(AA188="",AA187,AVERAGE(AA187:AA188)))</f>
        <v/>
      </c>
      <c r="AC187" s="805" t="str">
        <f t="shared" ref="AC187" si="32">IF(AF187="DQ","DQ",IF(W187="","",W187))</f>
        <v/>
      </c>
      <c r="AD187" s="805" t="str">
        <f>IF(B187="","",IF(AF187="DQ","DQ",IF('Names And Totals'!E44="Female","",AC187)))</f>
        <v/>
      </c>
      <c r="AE187" s="805" t="str">
        <f>IF(B187="","",IF(AF187="DQ","DQ",IF('Names And Totals'!E44="Male","",AC187)))</f>
        <v/>
      </c>
      <c r="AF187" s="840"/>
    </row>
    <row r="188" spans="1:32" x14ac:dyDescent="0.2">
      <c r="A188" s="868"/>
      <c r="B188" s="874"/>
      <c r="C188" s="862"/>
      <c r="D188" s="887"/>
      <c r="E188" s="862"/>
      <c r="F188" s="34" t="s">
        <v>4</v>
      </c>
      <c r="G188" s="77" t="str">
        <f>IF(M188&lt;&gt;"",G187,"")</f>
        <v/>
      </c>
      <c r="H188" s="11" t="str">
        <f>IF(N188&lt;&gt;"",H187,"")</f>
        <v/>
      </c>
      <c r="I188" s="11" t="str">
        <f>IF(O188&lt;&gt;"",I187,"")</f>
        <v/>
      </c>
      <c r="J188" s="11" t="str">
        <f>IF(P188&lt;&gt;"",J187,"")</f>
        <v/>
      </c>
      <c r="K188" s="75" t="str">
        <f>IF(Q188&lt;&gt;"",K187,"")</f>
        <v/>
      </c>
      <c r="L188" s="98" t="str">
        <f>IF(G187&lt;&gt;"",L187,"")</f>
        <v/>
      </c>
      <c r="M188" s="220"/>
      <c r="N188" s="220"/>
      <c r="O188" s="220"/>
      <c r="P188" s="220"/>
      <c r="Q188" s="221"/>
      <c r="R188" s="11" t="str">
        <f>IF(B187="","",IF(G188="","",(SUM(G188:K188)+SUM(M188:Q188)-L188)))</f>
        <v/>
      </c>
      <c r="S188" s="89"/>
      <c r="T188" s="89" t="str">
        <f>IF(R187="","",ABS(R188-S187))</f>
        <v/>
      </c>
      <c r="U188" s="89" t="str">
        <f>IF(R187="","",RANK(T188,T187:T191,0))</f>
        <v/>
      </c>
      <c r="V188" s="89" t="str">
        <f>IF(R187="","",IF(U188=1,"",R188))</f>
        <v/>
      </c>
      <c r="W188" s="972"/>
      <c r="X188" s="210"/>
      <c r="Y188" s="211"/>
      <c r="Z188" s="231"/>
      <c r="AA188" s="132" t="str">
        <f>IF(X188="","",IF(X188="","",X188*60+Y188+Z188/100))</f>
        <v/>
      </c>
      <c r="AB188" s="850"/>
      <c r="AC188" s="806"/>
      <c r="AD188" s="806"/>
      <c r="AE188" s="806"/>
      <c r="AF188" s="841"/>
    </row>
    <row r="189" spans="1:32" x14ac:dyDescent="0.2">
      <c r="A189" s="868"/>
      <c r="B189" s="874"/>
      <c r="C189" s="862"/>
      <c r="D189" s="887"/>
      <c r="E189" s="862"/>
      <c r="F189" s="34" t="s">
        <v>8</v>
      </c>
      <c r="G189" s="77" t="str">
        <f>IF(M189&lt;&gt;"",G187,"")</f>
        <v/>
      </c>
      <c r="H189" s="11" t="str">
        <f>IF(N189&lt;&gt;"",H187,"")</f>
        <v/>
      </c>
      <c r="I189" s="11" t="str">
        <f>IF(O189&lt;&gt;"",I187,"")</f>
        <v/>
      </c>
      <c r="J189" s="11" t="str">
        <f>IF(P189&lt;&gt;"",J187,"")</f>
        <v/>
      </c>
      <c r="K189" s="75" t="str">
        <f>IF(Q189&lt;&gt;"",K187,"")</f>
        <v/>
      </c>
      <c r="L189" s="98" t="str">
        <f>IF(G187&lt;&gt;"",L187,"")</f>
        <v/>
      </c>
      <c r="M189" s="220"/>
      <c r="N189" s="220"/>
      <c r="O189" s="220"/>
      <c r="P189" s="220"/>
      <c r="Q189" s="221"/>
      <c r="R189" s="11" t="str">
        <f>IF(B187="","",IF(G189="","",(SUM(G189:K189)+SUM(M189:Q189)-L189)))</f>
        <v/>
      </c>
      <c r="S189" s="89"/>
      <c r="T189" s="89" t="str">
        <f>IF(R187="","",ABS(R189-S187))</f>
        <v/>
      </c>
      <c r="U189" s="89" t="str">
        <f>IF(R187="","",RANK(T189,T187:T191,0))</f>
        <v/>
      </c>
      <c r="V189" s="89" t="str">
        <f>IF(R187="","",IF(U189=1,"",R189))</f>
        <v/>
      </c>
      <c r="W189" s="972"/>
      <c r="X189" s="133"/>
      <c r="Y189" s="134"/>
      <c r="Z189" s="135"/>
      <c r="AA189" s="136"/>
      <c r="AB189" s="850"/>
      <c r="AC189" s="806"/>
      <c r="AD189" s="806"/>
      <c r="AE189" s="806"/>
      <c r="AF189" s="841"/>
    </row>
    <row r="190" spans="1:32" x14ac:dyDescent="0.2">
      <c r="A190" s="868"/>
      <c r="B190" s="874"/>
      <c r="C190" s="862"/>
      <c r="D190" s="887"/>
      <c r="E190" s="862"/>
      <c r="F190" s="34" t="s">
        <v>5</v>
      </c>
      <c r="G190" s="77" t="str">
        <f>IF(M190&lt;&gt;"",G187,"")</f>
        <v/>
      </c>
      <c r="H190" s="11" t="str">
        <f>IF(N190&lt;&gt;"",H187,"")</f>
        <v/>
      </c>
      <c r="I190" s="11" t="str">
        <f>IF(O190&lt;&gt;"",I187,"")</f>
        <v/>
      </c>
      <c r="J190" s="11" t="str">
        <f>IF(P190&lt;&gt;"",J187,"")</f>
        <v/>
      </c>
      <c r="K190" s="75" t="str">
        <f>IF(Q190&lt;&gt;"",K187,"")</f>
        <v/>
      </c>
      <c r="L190" s="98" t="str">
        <f>IF(G187&lt;&gt;"",L187,"")</f>
        <v/>
      </c>
      <c r="M190" s="220"/>
      <c r="N190" s="220"/>
      <c r="O190" s="220"/>
      <c r="P190" s="220"/>
      <c r="Q190" s="221"/>
      <c r="R190" s="11" t="str">
        <f>IF(B187="","",IF(G190="","",(SUM(G190:K190)+SUM(M190:Q190)-L190)))</f>
        <v/>
      </c>
      <c r="S190" s="89"/>
      <c r="T190" s="89" t="str">
        <f>IF(R187="","",ABS(R190-S187))</f>
        <v/>
      </c>
      <c r="U190" s="89" t="str">
        <f>IF(R187="","",RANK(T190,T187:T191,0))</f>
        <v/>
      </c>
      <c r="V190" s="89" t="str">
        <f>IF(R187="","",IF(U190=1,"",R190))</f>
        <v/>
      </c>
      <c r="W190" s="972"/>
      <c r="X190" s="133"/>
      <c r="Y190" s="134"/>
      <c r="Z190" s="135"/>
      <c r="AA190" s="136"/>
      <c r="AB190" s="850"/>
      <c r="AC190" s="806"/>
      <c r="AD190" s="806"/>
      <c r="AE190" s="806"/>
      <c r="AF190" s="841"/>
    </row>
    <row r="191" spans="1:32" ht="16" thickBot="1" x14ac:dyDescent="0.25">
      <c r="A191" s="869"/>
      <c r="B191" s="875"/>
      <c r="C191" s="863"/>
      <c r="D191" s="888"/>
      <c r="E191" s="863"/>
      <c r="F191" s="35" t="s">
        <v>6</v>
      </c>
      <c r="G191" s="78" t="str">
        <f>IF(M191&lt;&gt;"",G187,"")</f>
        <v/>
      </c>
      <c r="H191" s="116" t="str">
        <f>IF(N191&lt;&gt;"",H187,"")</f>
        <v/>
      </c>
      <c r="I191" s="116" t="str">
        <f>IF(O191&lt;&gt;"",I187,"")</f>
        <v/>
      </c>
      <c r="J191" s="116" t="str">
        <f>IF(P191&lt;&gt;"",J187,"")</f>
        <v/>
      </c>
      <c r="K191" s="76" t="str">
        <f>IF(Q191&lt;&gt;"",K187,"")</f>
        <v/>
      </c>
      <c r="L191" s="265" t="str">
        <f>IF(G187&lt;&gt;"",L187,"")</f>
        <v/>
      </c>
      <c r="M191" s="222"/>
      <c r="N191" s="222"/>
      <c r="O191" s="222"/>
      <c r="P191" s="222"/>
      <c r="Q191" s="223"/>
      <c r="R191" s="116" t="str">
        <f>IF(B187="","",IF(G191="","",(SUM(G191:K191)+SUM(M191:Q191)-L191)))</f>
        <v/>
      </c>
      <c r="S191" s="91"/>
      <c r="T191" s="91"/>
      <c r="U191" s="91"/>
      <c r="V191" s="91"/>
      <c r="W191" s="973"/>
      <c r="X191" s="137"/>
      <c r="Y191" s="138"/>
      <c r="Z191" s="139"/>
      <c r="AA191" s="140"/>
      <c r="AB191" s="851"/>
      <c r="AC191" s="807"/>
      <c r="AD191" s="807"/>
      <c r="AE191" s="807"/>
      <c r="AF191" s="842"/>
    </row>
    <row r="192" spans="1:32" x14ac:dyDescent="0.2">
      <c r="A192" s="870" t="str">
        <f>IF('Names And Totals'!A45="","",'Names And Totals'!A45)</f>
        <v/>
      </c>
      <c r="B192" s="864" t="str">
        <f>IF('Names And Totals'!B45="","",'Names And Totals'!B45)</f>
        <v/>
      </c>
      <c r="C192" s="858" t="str">
        <f>IF(AC192="","",IF(AC192="DQ","DQ",RANK(AC192,$AC$12:$AC$507,0)+SUMPRODUCT(--(AC192=$AC$12:$AC$507),--(AB192&gt;$AB$12:$AB$507))))</f>
        <v/>
      </c>
      <c r="D192" s="880" t="str">
        <f>IF(AD192="","",IF(AC192="DQ","DQ",RANK(AD192,$AD$12:$AD$507,0)+SUMPRODUCT(--(AD192=$AD$12:$AD$507),--(AB192&gt;$AB$12:$AB$507))))</f>
        <v/>
      </c>
      <c r="E192" s="883" t="str">
        <f>IF(AE192="","",IF(AC192="DQ","DQ",RANK(AE192,$AE$12:$AE$507,0)+SUMPRODUCT(--(AE192=$AE$12:$AE$507),--(AB192&gt;$AB$12:$AB$507))))</f>
        <v/>
      </c>
      <c r="F192" s="66" t="s">
        <v>7</v>
      </c>
      <c r="G192" s="232"/>
      <c r="H192" s="224"/>
      <c r="I192" s="224"/>
      <c r="J192" s="224"/>
      <c r="K192" s="279"/>
      <c r="L192" s="303"/>
      <c r="M192" s="224"/>
      <c r="N192" s="224"/>
      <c r="O192" s="224"/>
      <c r="P192" s="224"/>
      <c r="Q192" s="225"/>
      <c r="R192" s="117" t="str">
        <f>IF(B192="","",IF(G192="","",(SUM(G192:K192)+SUM(M192:Q192)-L192)))</f>
        <v/>
      </c>
      <c r="S192" s="92" t="str">
        <f>IF(R192="","",AVERAGE(R192:R195))</f>
        <v/>
      </c>
      <c r="T192" s="92" t="str">
        <f>IF(R192="","",ABS(R192-S192))</f>
        <v/>
      </c>
      <c r="U192" s="92" t="str">
        <f>IF(R192="","",RANK(T192,T192:T196,0))</f>
        <v/>
      </c>
      <c r="V192" s="92" t="str">
        <f>IF(R192="","",IF(U192=1,"",R192))</f>
        <v/>
      </c>
      <c r="W192" s="855" t="str">
        <f>IF(R192="","",IF(AVERAGE(R192:R196)&lt;0,0,IF(R193="",R192,IF(R194="",AVERAGE(R192:R193),IF(R195="",AVERAGE(R192:R194),IF(R196="",AVERAGE(V192:V195),TRIMMEAN(R192:R196,0.4)))))))</f>
        <v/>
      </c>
      <c r="X192" s="232"/>
      <c r="Y192" s="233"/>
      <c r="Z192" s="234"/>
      <c r="AA192" s="141" t="str">
        <f>IF(X192="","",IF(X192="TO","TO",X192*60+Y192+Z192/100))</f>
        <v/>
      </c>
      <c r="AB192" s="845" t="str">
        <f>IF(B192="","",IF(AA193="",AA192,AVERAGE(AA192:AA193)))</f>
        <v/>
      </c>
      <c r="AC192" s="845" t="str">
        <f t="shared" ref="AC192" si="33">IF(AF192="DQ","DQ",IF(W192="","",W192))</f>
        <v/>
      </c>
      <c r="AD192" s="802" t="str">
        <f>IF(B192="","",IF(AF192="DQ","DQ",IF('Names And Totals'!E45="Female","",AC192)))</f>
        <v/>
      </c>
      <c r="AE192" s="802" t="str">
        <f>IF(B192="","",IF(AF192="DQ","DQ",IF('Names And Totals'!E45="Male","",AC192)))</f>
        <v/>
      </c>
      <c r="AF192" s="837"/>
    </row>
    <row r="193" spans="1:32" x14ac:dyDescent="0.2">
      <c r="A193" s="871"/>
      <c r="B193" s="865"/>
      <c r="C193" s="859"/>
      <c r="D193" s="881"/>
      <c r="E193" s="884"/>
      <c r="F193" s="32" t="s">
        <v>4</v>
      </c>
      <c r="G193" s="72" t="str">
        <f>IF(M193&lt;&gt;"",G192,"")</f>
        <v/>
      </c>
      <c r="H193" s="7" t="str">
        <f>IF(N193&lt;&gt;"",H192,"")</f>
        <v/>
      </c>
      <c r="I193" s="7" t="str">
        <f>IF(O193&lt;&gt;"",I192,"")</f>
        <v/>
      </c>
      <c r="J193" s="7" t="str">
        <f>IF(P193&lt;&gt;"",J192,"")</f>
        <v/>
      </c>
      <c r="K193" s="70" t="str">
        <f>IF(Q193&lt;&gt;"",K192,"")</f>
        <v/>
      </c>
      <c r="L193" s="99" t="str">
        <f>IF(G192&lt;&gt;"",L192,"")</f>
        <v/>
      </c>
      <c r="M193" s="214"/>
      <c r="N193" s="214"/>
      <c r="O193" s="214"/>
      <c r="P193" s="214"/>
      <c r="Q193" s="215"/>
      <c r="R193" s="7" t="str">
        <f>IF(B192="","",IF(G193="","",(SUM(G193:K193)+SUM(M193:Q193)-L193)))</f>
        <v/>
      </c>
      <c r="S193" s="88"/>
      <c r="T193" s="88" t="str">
        <f>IF(R192="","",ABS(R193-S192))</f>
        <v/>
      </c>
      <c r="U193" s="88" t="str">
        <f>IF(R192="","",RANK(T193,T192:T196,0))</f>
        <v/>
      </c>
      <c r="V193" s="88" t="str">
        <f>IF(R192="","",IF(U193=1,"",R193))</f>
        <v/>
      </c>
      <c r="W193" s="856"/>
      <c r="X193" s="208"/>
      <c r="Y193" s="209"/>
      <c r="Z193" s="227"/>
      <c r="AA193" s="122" t="str">
        <f>IF(X193="","",IF(X193="","",X193*60+Y193+Z193/100))</f>
        <v/>
      </c>
      <c r="AB193" s="843"/>
      <c r="AC193" s="843"/>
      <c r="AD193" s="803"/>
      <c r="AE193" s="803"/>
      <c r="AF193" s="838"/>
    </row>
    <row r="194" spans="1:32" x14ac:dyDescent="0.2">
      <c r="A194" s="871"/>
      <c r="B194" s="865"/>
      <c r="C194" s="859"/>
      <c r="D194" s="881"/>
      <c r="E194" s="884"/>
      <c r="F194" s="32" t="s">
        <v>8</v>
      </c>
      <c r="G194" s="72" t="str">
        <f>IF(M194&lt;&gt;"",G192,"")</f>
        <v/>
      </c>
      <c r="H194" s="7" t="str">
        <f>IF(N194&lt;&gt;"",H192,"")</f>
        <v/>
      </c>
      <c r="I194" s="7" t="str">
        <f>IF(O194&lt;&gt;"",I192,"")</f>
        <v/>
      </c>
      <c r="J194" s="7" t="str">
        <f>IF(P194&lt;&gt;"",J192,"")</f>
        <v/>
      </c>
      <c r="K194" s="70" t="str">
        <f>IF(Q194&lt;&gt;"",K192,"")</f>
        <v/>
      </c>
      <c r="L194" s="99" t="str">
        <f>IF(G192&lt;&gt;"",L192,"")</f>
        <v/>
      </c>
      <c r="M194" s="214"/>
      <c r="N194" s="214"/>
      <c r="O194" s="214"/>
      <c r="P194" s="214"/>
      <c r="Q194" s="215"/>
      <c r="R194" s="7" t="str">
        <f>IF(B192="","",IF(G194="","",(SUM(G194:K194)+SUM(M194:Q194)-L194)))</f>
        <v/>
      </c>
      <c r="S194" s="88"/>
      <c r="T194" s="88" t="str">
        <f>IF(R192="","",ABS(R194-S192))</f>
        <v/>
      </c>
      <c r="U194" s="88" t="str">
        <f>IF(R192="","",RANK(T194,T192:T196,0))</f>
        <v/>
      </c>
      <c r="V194" s="88" t="str">
        <f>IF(R192="","",IF(U194=1,"",R194))</f>
        <v/>
      </c>
      <c r="W194" s="856"/>
      <c r="X194" s="123"/>
      <c r="Y194" s="124"/>
      <c r="Z194" s="125"/>
      <c r="AA194" s="126"/>
      <c r="AB194" s="843"/>
      <c r="AC194" s="843"/>
      <c r="AD194" s="803"/>
      <c r="AE194" s="803"/>
      <c r="AF194" s="838"/>
    </row>
    <row r="195" spans="1:32" x14ac:dyDescent="0.2">
      <c r="A195" s="871"/>
      <c r="B195" s="865"/>
      <c r="C195" s="859"/>
      <c r="D195" s="881"/>
      <c r="E195" s="884"/>
      <c r="F195" s="32" t="s">
        <v>5</v>
      </c>
      <c r="G195" s="72" t="str">
        <f>IF(M195&lt;&gt;"",G192,"")</f>
        <v/>
      </c>
      <c r="H195" s="7" t="str">
        <f>IF(N195&lt;&gt;"",H192,"")</f>
        <v/>
      </c>
      <c r="I195" s="7" t="str">
        <f>IF(O195&lt;&gt;"",I192,"")</f>
        <v/>
      </c>
      <c r="J195" s="7" t="str">
        <f>IF(P195&lt;&gt;"",J192,"")</f>
        <v/>
      </c>
      <c r="K195" s="70" t="str">
        <f>IF(Q195&lt;&gt;"",K192,"")</f>
        <v/>
      </c>
      <c r="L195" s="99" t="str">
        <f>IF(G192&lt;&gt;"",L192,"")</f>
        <v/>
      </c>
      <c r="M195" s="214"/>
      <c r="N195" s="214"/>
      <c r="O195" s="214"/>
      <c r="P195" s="214"/>
      <c r="Q195" s="215"/>
      <c r="R195" s="7" t="str">
        <f>IF(B192="","",IF(G195="","",(SUM(G195:K195)+SUM(M195:Q195)-L195)))</f>
        <v/>
      </c>
      <c r="S195" s="88"/>
      <c r="T195" s="88" t="str">
        <f>IF(R192="","",ABS(R195-S192))</f>
        <v/>
      </c>
      <c r="U195" s="88" t="str">
        <f>IF(R192="","",RANK(T195,T192:T196,0))</f>
        <v/>
      </c>
      <c r="V195" s="88" t="str">
        <f>IF(R192="","",IF(U195=1,"",R195))</f>
        <v/>
      </c>
      <c r="W195" s="856"/>
      <c r="X195" s="123"/>
      <c r="Y195" s="124"/>
      <c r="Z195" s="125"/>
      <c r="AA195" s="126"/>
      <c r="AB195" s="843"/>
      <c r="AC195" s="843"/>
      <c r="AD195" s="803"/>
      <c r="AE195" s="803"/>
      <c r="AF195" s="838"/>
    </row>
    <row r="196" spans="1:32" ht="16" thickBot="1" x14ac:dyDescent="0.25">
      <c r="A196" s="879"/>
      <c r="B196" s="901"/>
      <c r="C196" s="860"/>
      <c r="D196" s="882"/>
      <c r="E196" s="885"/>
      <c r="F196" s="252" t="s">
        <v>6</v>
      </c>
      <c r="G196" s="73" t="str">
        <f>IF(M196&lt;&gt;"",G192,"")</f>
        <v/>
      </c>
      <c r="H196" s="94" t="str">
        <f>IF(N196&lt;&gt;"",H192,"")</f>
        <v/>
      </c>
      <c r="I196" s="94" t="str">
        <f>IF(O196&lt;&gt;"",I192,"")</f>
        <v/>
      </c>
      <c r="J196" s="94" t="str">
        <f>IF(P196&lt;&gt;"",J192,"")</f>
        <v/>
      </c>
      <c r="K196" s="71" t="str">
        <f>IF(Q196&lt;&gt;"",K192,"")</f>
        <v/>
      </c>
      <c r="L196" s="270" t="str">
        <f>IF(G192&lt;&gt;"",L192,"")</f>
        <v/>
      </c>
      <c r="M196" s="216"/>
      <c r="N196" s="216"/>
      <c r="O196" s="216"/>
      <c r="P196" s="216"/>
      <c r="Q196" s="217"/>
      <c r="R196" s="94" t="str">
        <f>IF(B192="","",IF(G196="","",(SUM(G196:K196)+SUM(M196:Q196)-L196)))</f>
        <v/>
      </c>
      <c r="S196" s="93"/>
      <c r="T196" s="93"/>
      <c r="U196" s="93"/>
      <c r="V196" s="93"/>
      <c r="W196" s="904"/>
      <c r="X196" s="256"/>
      <c r="Y196" s="257"/>
      <c r="Z196" s="258"/>
      <c r="AA196" s="259"/>
      <c r="AB196" s="902"/>
      <c r="AC196" s="844"/>
      <c r="AD196" s="804"/>
      <c r="AE196" s="804"/>
      <c r="AF196" s="903"/>
    </row>
    <row r="197" spans="1:32" x14ac:dyDescent="0.2">
      <c r="A197" s="867" t="str">
        <f>IF('Names And Totals'!A46="","",'Names And Totals'!A46)</f>
        <v/>
      </c>
      <c r="B197" s="873" t="str">
        <f>IF('Names And Totals'!B46="","",'Names And Totals'!B46)</f>
        <v/>
      </c>
      <c r="C197" s="861" t="str">
        <f>IF(AC197="","",IF(AC197="DQ","DQ",RANK(AC197,$AC$12:$AC$507,0)+SUMPRODUCT(--(AC197=$AC$12:$AC$507),--(AB197&gt;$AB$12:$AB$507))))</f>
        <v/>
      </c>
      <c r="D197" s="886" t="str">
        <f>IF(AD197="","",IF(AC197="DQ","DQ",RANK(AD197,$AD$12:$AD$507,0)+SUMPRODUCT(--(AD197=$AD$12:$AD$507),--(AB197&gt;$AB$12:$AB$507))))</f>
        <v/>
      </c>
      <c r="E197" s="861" t="str">
        <f>IF(AE197="","",IF(AC197="DQ","DQ",RANK(AE197,$AE$12:$AE$507,0)+SUMPRODUCT(--(AE197=$AE$12:$AE$507),--(AB197&gt;$AB$12:$AB$507))))</f>
        <v/>
      </c>
      <c r="F197" s="33" t="s">
        <v>7</v>
      </c>
      <c r="G197" s="228"/>
      <c r="H197" s="218"/>
      <c r="I197" s="218"/>
      <c r="J197" s="218"/>
      <c r="K197" s="296"/>
      <c r="L197" s="295"/>
      <c r="M197" s="218"/>
      <c r="N197" s="218"/>
      <c r="O197" s="218"/>
      <c r="P197" s="218"/>
      <c r="Q197" s="219"/>
      <c r="R197" s="114" t="str">
        <f>IF(B197="","",IF(G197="","",(SUM(G197:K197)+SUM(M197:Q197)-L197)))</f>
        <v/>
      </c>
      <c r="S197" s="90" t="str">
        <f>IF(R197="","",AVERAGE(R197:R200))</f>
        <v/>
      </c>
      <c r="T197" s="90" t="str">
        <f>IF(R197="","",ABS(R197-S197))</f>
        <v/>
      </c>
      <c r="U197" s="90" t="str">
        <f>IF(R197="","",RANK(T197,T197:T201,0))</f>
        <v/>
      </c>
      <c r="V197" s="90" t="str">
        <f>IF(R197="","",IF(U197=1,"",R197))</f>
        <v/>
      </c>
      <c r="W197" s="971" t="str">
        <f>IF(R197="","",IF(AVERAGE(R197:R201)&lt;0,0,IF(R198="",R197,IF(R199="",AVERAGE(R197:R198),IF(R200="",AVERAGE(R197:R199),IF(R201="",AVERAGE(V197:V200),TRIMMEAN(R197:R201,0.4)))))))</f>
        <v/>
      </c>
      <c r="X197" s="228"/>
      <c r="Y197" s="229"/>
      <c r="Z197" s="230"/>
      <c r="AA197" s="131" t="str">
        <f>IF(X197="","",IF(X197="TO","TO",X197*60+Y197+Z197/100))</f>
        <v/>
      </c>
      <c r="AB197" s="849" t="str">
        <f>IF(B197="","",IF(AA198="",AA197,AVERAGE(AA197:AA198)))</f>
        <v/>
      </c>
      <c r="AC197" s="805" t="str">
        <f t="shared" ref="AC197" si="34">IF(AF197="DQ","DQ",IF(W197="","",W197))</f>
        <v/>
      </c>
      <c r="AD197" s="805" t="str">
        <f>IF(B197="","",IF(AF197="DQ","DQ",IF('Names And Totals'!E46="Female","",AC197)))</f>
        <v/>
      </c>
      <c r="AE197" s="805" t="str">
        <f>IF(B197="","",IF(AF197="DQ","DQ",IF('Names And Totals'!E46="Male","",AC197)))</f>
        <v/>
      </c>
      <c r="AF197" s="840"/>
    </row>
    <row r="198" spans="1:32" x14ac:dyDescent="0.2">
      <c r="A198" s="868"/>
      <c r="B198" s="874"/>
      <c r="C198" s="862"/>
      <c r="D198" s="887"/>
      <c r="E198" s="862"/>
      <c r="F198" s="34" t="s">
        <v>4</v>
      </c>
      <c r="G198" s="77" t="str">
        <f>IF(M198&lt;&gt;"",G197,"")</f>
        <v/>
      </c>
      <c r="H198" s="11" t="str">
        <f>IF(N198&lt;&gt;"",H197,"")</f>
        <v/>
      </c>
      <c r="I198" s="11" t="str">
        <f>IF(O198&lt;&gt;"",I197,"")</f>
        <v/>
      </c>
      <c r="J198" s="11" t="str">
        <f>IF(P198&lt;&gt;"",J197,"")</f>
        <v/>
      </c>
      <c r="K198" s="75" t="str">
        <f>IF(Q198&lt;&gt;"",K197,"")</f>
        <v/>
      </c>
      <c r="L198" s="98" t="str">
        <f>IF(G197&lt;&gt;"",L197,"")</f>
        <v/>
      </c>
      <c r="M198" s="220"/>
      <c r="N198" s="220"/>
      <c r="O198" s="220"/>
      <c r="P198" s="220"/>
      <c r="Q198" s="221"/>
      <c r="R198" s="11" t="str">
        <f>IF(B197="","",IF(G198="","",(SUM(G198:K198)+SUM(M198:Q198)-L198)))</f>
        <v/>
      </c>
      <c r="S198" s="89"/>
      <c r="T198" s="89" t="str">
        <f>IF(R197="","",ABS(R198-S197))</f>
        <v/>
      </c>
      <c r="U198" s="89" t="str">
        <f>IF(R197="","",RANK(T198,T197:T201,0))</f>
        <v/>
      </c>
      <c r="V198" s="89" t="str">
        <f>IF(R197="","",IF(U198=1,"",R198))</f>
        <v/>
      </c>
      <c r="W198" s="972"/>
      <c r="X198" s="210"/>
      <c r="Y198" s="211"/>
      <c r="Z198" s="231"/>
      <c r="AA198" s="132" t="str">
        <f>IF(X198="","",IF(X198="","",X198*60+Y198+Z198/100))</f>
        <v/>
      </c>
      <c r="AB198" s="850"/>
      <c r="AC198" s="806"/>
      <c r="AD198" s="806"/>
      <c r="AE198" s="806"/>
      <c r="AF198" s="841"/>
    </row>
    <row r="199" spans="1:32" x14ac:dyDescent="0.2">
      <c r="A199" s="868"/>
      <c r="B199" s="874"/>
      <c r="C199" s="862"/>
      <c r="D199" s="887"/>
      <c r="E199" s="862"/>
      <c r="F199" s="34" t="s">
        <v>8</v>
      </c>
      <c r="G199" s="77" t="str">
        <f>IF(M199&lt;&gt;"",G197,"")</f>
        <v/>
      </c>
      <c r="H199" s="11" t="str">
        <f>IF(N199&lt;&gt;"",H197,"")</f>
        <v/>
      </c>
      <c r="I199" s="11" t="str">
        <f>IF(O199&lt;&gt;"",I197,"")</f>
        <v/>
      </c>
      <c r="J199" s="11" t="str">
        <f>IF(P199&lt;&gt;"",J197,"")</f>
        <v/>
      </c>
      <c r="K199" s="75" t="str">
        <f>IF(Q199&lt;&gt;"",K197,"")</f>
        <v/>
      </c>
      <c r="L199" s="98" t="str">
        <f>IF(G197&lt;&gt;"",L197,"")</f>
        <v/>
      </c>
      <c r="M199" s="220"/>
      <c r="N199" s="220"/>
      <c r="O199" s="220"/>
      <c r="P199" s="220"/>
      <c r="Q199" s="221"/>
      <c r="R199" s="11" t="str">
        <f>IF(B197="","",IF(G199="","",(SUM(G199:K199)+SUM(M199:Q199)-L199)))</f>
        <v/>
      </c>
      <c r="S199" s="89"/>
      <c r="T199" s="89" t="str">
        <f>IF(R197="","",ABS(R199-S197))</f>
        <v/>
      </c>
      <c r="U199" s="89" t="str">
        <f>IF(R197="","",RANK(T199,T197:T201,0))</f>
        <v/>
      </c>
      <c r="V199" s="89" t="str">
        <f>IF(R197="","",IF(U199=1,"",R199))</f>
        <v/>
      </c>
      <c r="W199" s="972"/>
      <c r="X199" s="133"/>
      <c r="Y199" s="134"/>
      <c r="Z199" s="135"/>
      <c r="AA199" s="136"/>
      <c r="AB199" s="850"/>
      <c r="AC199" s="806"/>
      <c r="AD199" s="806"/>
      <c r="AE199" s="806"/>
      <c r="AF199" s="841"/>
    </row>
    <row r="200" spans="1:32" x14ac:dyDescent="0.2">
      <c r="A200" s="868"/>
      <c r="B200" s="874"/>
      <c r="C200" s="862"/>
      <c r="D200" s="887"/>
      <c r="E200" s="862"/>
      <c r="F200" s="34" t="s">
        <v>5</v>
      </c>
      <c r="G200" s="77" t="str">
        <f>IF(M200&lt;&gt;"",G197,"")</f>
        <v/>
      </c>
      <c r="H200" s="11" t="str">
        <f>IF(N200&lt;&gt;"",H197,"")</f>
        <v/>
      </c>
      <c r="I200" s="11" t="str">
        <f>IF(O200&lt;&gt;"",I197,"")</f>
        <v/>
      </c>
      <c r="J200" s="11" t="str">
        <f>IF(P200&lt;&gt;"",J197,"")</f>
        <v/>
      </c>
      <c r="K200" s="75" t="str">
        <f>IF(Q200&lt;&gt;"",K197,"")</f>
        <v/>
      </c>
      <c r="L200" s="98" t="str">
        <f>IF(G197&lt;&gt;"",L197,"")</f>
        <v/>
      </c>
      <c r="M200" s="220"/>
      <c r="N200" s="220"/>
      <c r="O200" s="220"/>
      <c r="P200" s="220"/>
      <c r="Q200" s="221"/>
      <c r="R200" s="11" t="str">
        <f>IF(B197="","",IF(G200="","",(SUM(G200:K200)+SUM(M200:Q200)-L200)))</f>
        <v/>
      </c>
      <c r="S200" s="89"/>
      <c r="T200" s="89" t="str">
        <f>IF(R197="","",ABS(R200-S197))</f>
        <v/>
      </c>
      <c r="U200" s="89" t="str">
        <f>IF(R197="","",RANK(T200,T197:T201,0))</f>
        <v/>
      </c>
      <c r="V200" s="89" t="str">
        <f>IF(R197="","",IF(U200=1,"",R200))</f>
        <v/>
      </c>
      <c r="W200" s="972"/>
      <c r="X200" s="133"/>
      <c r="Y200" s="134"/>
      <c r="Z200" s="135"/>
      <c r="AA200" s="136"/>
      <c r="AB200" s="850"/>
      <c r="AC200" s="806"/>
      <c r="AD200" s="806"/>
      <c r="AE200" s="806"/>
      <c r="AF200" s="841"/>
    </row>
    <row r="201" spans="1:32" ht="16" thickBot="1" x14ac:dyDescent="0.25">
      <c r="A201" s="869"/>
      <c r="B201" s="875"/>
      <c r="C201" s="863"/>
      <c r="D201" s="888"/>
      <c r="E201" s="863"/>
      <c r="F201" s="35" t="s">
        <v>6</v>
      </c>
      <c r="G201" s="78" t="str">
        <f>IF(M201&lt;&gt;"",G197,"")</f>
        <v/>
      </c>
      <c r="H201" s="116" t="str">
        <f>IF(N201&lt;&gt;"",H197,"")</f>
        <v/>
      </c>
      <c r="I201" s="116" t="str">
        <f>IF(O201&lt;&gt;"",I197,"")</f>
        <v/>
      </c>
      <c r="J201" s="116" t="str">
        <f>IF(P201&lt;&gt;"",J197,"")</f>
        <v/>
      </c>
      <c r="K201" s="76" t="str">
        <f>IF(Q201&lt;&gt;"",K197,"")</f>
        <v/>
      </c>
      <c r="L201" s="265" t="str">
        <f>IF(G197&lt;&gt;"",L197,"")</f>
        <v/>
      </c>
      <c r="M201" s="222"/>
      <c r="N201" s="222"/>
      <c r="O201" s="222"/>
      <c r="P201" s="222"/>
      <c r="Q201" s="223"/>
      <c r="R201" s="116" t="str">
        <f>IF(B197="","",IF(G201="","",(SUM(G201:K201)+SUM(M201:Q201)-L201)))</f>
        <v/>
      </c>
      <c r="S201" s="91"/>
      <c r="T201" s="91"/>
      <c r="U201" s="91"/>
      <c r="V201" s="91"/>
      <c r="W201" s="973"/>
      <c r="X201" s="137"/>
      <c r="Y201" s="138"/>
      <c r="Z201" s="139"/>
      <c r="AA201" s="140"/>
      <c r="AB201" s="851"/>
      <c r="AC201" s="807"/>
      <c r="AD201" s="807"/>
      <c r="AE201" s="807"/>
      <c r="AF201" s="842"/>
    </row>
    <row r="202" spans="1:32" x14ac:dyDescent="0.2">
      <c r="A202" s="870" t="str">
        <f>IF('Names And Totals'!A47="","",'Names And Totals'!A47)</f>
        <v/>
      </c>
      <c r="B202" s="864" t="str">
        <f>IF('Names And Totals'!B47="","",'Names And Totals'!B47)</f>
        <v/>
      </c>
      <c r="C202" s="858" t="str">
        <f>IF(AC202="","",IF(AC202="DQ","DQ",RANK(AC202,$AC$12:$AC$507,0)+SUMPRODUCT(--(AC202=$AC$12:$AC$507),--(AB202&gt;$AB$12:$AB$507))))</f>
        <v/>
      </c>
      <c r="D202" s="880" t="str">
        <f>IF(AD202="","",IF(AC202="DQ","DQ",RANK(AD202,$AD$12:$AD$507,0)+SUMPRODUCT(--(AD202=$AD$12:$AD$507),--(AB202&gt;$AB$12:$AB$507))))</f>
        <v/>
      </c>
      <c r="E202" s="883" t="str">
        <f>IF(AE202="","",IF(AC202="DQ","DQ",RANK(AE202,$AE$12:$AE$507,0)+SUMPRODUCT(--(AE202=$AE$12:$AE$507),--(AB202&gt;$AB$12:$AB$507))))</f>
        <v/>
      </c>
      <c r="F202" s="66" t="s">
        <v>7</v>
      </c>
      <c r="G202" s="232"/>
      <c r="H202" s="224"/>
      <c r="I202" s="224"/>
      <c r="J202" s="224"/>
      <c r="K202" s="237"/>
      <c r="L202" s="303"/>
      <c r="M202" s="224"/>
      <c r="N202" s="224"/>
      <c r="O202" s="224"/>
      <c r="P202" s="224"/>
      <c r="Q202" s="225"/>
      <c r="R202" s="117" t="str">
        <f>IF(B202="","",IF(G202="","",(SUM(G202:K202)+SUM(M202:Q202)-L202)))</f>
        <v/>
      </c>
      <c r="S202" s="92" t="str">
        <f>IF(R202="","",AVERAGE(R202:R205))</f>
        <v/>
      </c>
      <c r="T202" s="92" t="str">
        <f>IF(R202="","",ABS(R202-S202))</f>
        <v/>
      </c>
      <c r="U202" s="92" t="str">
        <f>IF(R202="","",RANK(T202,T202:T206,0))</f>
        <v/>
      </c>
      <c r="V202" s="92" t="str">
        <f>IF(R202="","",IF(U202=1,"",R202))</f>
        <v/>
      </c>
      <c r="W202" s="855" t="str">
        <f>IF(R202="","",IF(AVERAGE(R202:R206)&lt;0,0,IF(R203="",R202,IF(R204="",AVERAGE(R202:R203),IF(R205="",AVERAGE(R202:R204),IF(R206="",AVERAGE(V202:V205),TRIMMEAN(R202:R206,0.4)))))))</f>
        <v/>
      </c>
      <c r="X202" s="232"/>
      <c r="Y202" s="233"/>
      <c r="Z202" s="234"/>
      <c r="AA202" s="141" t="str">
        <f>IF(X202="","",IF(X202="TO","TO",X202*60+Y202+Z202/100))</f>
        <v/>
      </c>
      <c r="AB202" s="845" t="str">
        <f>IF(B202="","",IF(AA203="",AA202,AVERAGE(AA202:AA203)))</f>
        <v/>
      </c>
      <c r="AC202" s="845" t="str">
        <f t="shared" ref="AC202" si="35">IF(AF202="DQ","DQ",IF(W202="","",W202))</f>
        <v/>
      </c>
      <c r="AD202" s="802" t="str">
        <f>IF(B202="","",IF(AF202="DQ","DQ",IF('Names And Totals'!E47="Female","",AC202)))</f>
        <v/>
      </c>
      <c r="AE202" s="802" t="str">
        <f>IF(B202="","",IF(AF202="DQ","DQ",IF('Names And Totals'!E47="Male","",AC202)))</f>
        <v/>
      </c>
      <c r="AF202" s="837"/>
    </row>
    <row r="203" spans="1:32" x14ac:dyDescent="0.2">
      <c r="A203" s="871"/>
      <c r="B203" s="865"/>
      <c r="C203" s="859"/>
      <c r="D203" s="881"/>
      <c r="E203" s="884"/>
      <c r="F203" s="32" t="s">
        <v>4</v>
      </c>
      <c r="G203" s="72" t="str">
        <f>IF(M203&lt;&gt;"",G202,"")</f>
        <v/>
      </c>
      <c r="H203" s="7" t="str">
        <f>IF(N203&lt;&gt;"",H202,"")</f>
        <v/>
      </c>
      <c r="I203" s="7" t="str">
        <f>IF(O203&lt;&gt;"",I202,"")</f>
        <v/>
      </c>
      <c r="J203" s="7" t="str">
        <f>IF(P203&lt;&gt;"",J202,"")</f>
        <v/>
      </c>
      <c r="K203" s="70" t="str">
        <f>IF(Q203&lt;&gt;"",K202,"")</f>
        <v/>
      </c>
      <c r="L203" s="99" t="str">
        <f>IF(G202&lt;&gt;"",L202,"")</f>
        <v/>
      </c>
      <c r="M203" s="214"/>
      <c r="N203" s="214"/>
      <c r="O203" s="214"/>
      <c r="P203" s="214"/>
      <c r="Q203" s="215"/>
      <c r="R203" s="7" t="str">
        <f>IF(B202="","",IF(G203="","",(SUM(G203:K203)+SUM(M203:Q203)-L203)))</f>
        <v/>
      </c>
      <c r="S203" s="88"/>
      <c r="T203" s="88" t="str">
        <f>IF(R202="","",ABS(R203-S202))</f>
        <v/>
      </c>
      <c r="U203" s="88" t="str">
        <f>IF(R202="","",RANK(T203,T202:T206,0))</f>
        <v/>
      </c>
      <c r="V203" s="88" t="str">
        <f>IF(R202="","",IF(U203=1,"",R203))</f>
        <v/>
      </c>
      <c r="W203" s="856"/>
      <c r="X203" s="208"/>
      <c r="Y203" s="209"/>
      <c r="Z203" s="227"/>
      <c r="AA203" s="122" t="str">
        <f>IF(X203="","",IF(X203="","",X203*60+Y203+Z203/100))</f>
        <v/>
      </c>
      <c r="AB203" s="843"/>
      <c r="AC203" s="843"/>
      <c r="AD203" s="803"/>
      <c r="AE203" s="803"/>
      <c r="AF203" s="838"/>
    </row>
    <row r="204" spans="1:32" x14ac:dyDescent="0.2">
      <c r="A204" s="871"/>
      <c r="B204" s="865"/>
      <c r="C204" s="859"/>
      <c r="D204" s="881"/>
      <c r="E204" s="884"/>
      <c r="F204" s="32" t="s">
        <v>8</v>
      </c>
      <c r="G204" s="72" t="str">
        <f>IF(M204&lt;&gt;"",G202,"")</f>
        <v/>
      </c>
      <c r="H204" s="7" t="str">
        <f>IF(N204&lt;&gt;"",H202,"")</f>
        <v/>
      </c>
      <c r="I204" s="7" t="str">
        <f>IF(O204&lt;&gt;"",I202,"")</f>
        <v/>
      </c>
      <c r="J204" s="7" t="str">
        <f>IF(P204&lt;&gt;"",J202,"")</f>
        <v/>
      </c>
      <c r="K204" s="70" t="str">
        <f>IF(Q204&lt;&gt;"",K202,"")</f>
        <v/>
      </c>
      <c r="L204" s="99" t="str">
        <f>IF(G202&lt;&gt;"",L202,"")</f>
        <v/>
      </c>
      <c r="M204" s="214"/>
      <c r="N204" s="214"/>
      <c r="O204" s="214"/>
      <c r="P204" s="214"/>
      <c r="Q204" s="215"/>
      <c r="R204" s="7" t="str">
        <f>IF(B202="","",IF(G204="","",(SUM(G204:K204)+SUM(M204:Q204)-L204)))</f>
        <v/>
      </c>
      <c r="S204" s="88"/>
      <c r="T204" s="88" t="str">
        <f>IF(R202="","",ABS(R204-S202))</f>
        <v/>
      </c>
      <c r="U204" s="88" t="str">
        <f>IF(R202="","",RANK(T204,T202:T206,0))</f>
        <v/>
      </c>
      <c r="V204" s="88" t="str">
        <f>IF(R202="","",IF(U204=1,"",R204))</f>
        <v/>
      </c>
      <c r="W204" s="856"/>
      <c r="X204" s="123"/>
      <c r="Y204" s="124"/>
      <c r="Z204" s="125"/>
      <c r="AA204" s="126"/>
      <c r="AB204" s="843"/>
      <c r="AC204" s="843"/>
      <c r="AD204" s="803"/>
      <c r="AE204" s="803"/>
      <c r="AF204" s="838"/>
    </row>
    <row r="205" spans="1:32" x14ac:dyDescent="0.2">
      <c r="A205" s="871"/>
      <c r="B205" s="865"/>
      <c r="C205" s="859"/>
      <c r="D205" s="881"/>
      <c r="E205" s="884"/>
      <c r="F205" s="32" t="s">
        <v>5</v>
      </c>
      <c r="G205" s="72" t="str">
        <f>IF(M205&lt;&gt;"",G202,"")</f>
        <v/>
      </c>
      <c r="H205" s="7" t="str">
        <f>IF(N205&lt;&gt;"",H202,"")</f>
        <v/>
      </c>
      <c r="I205" s="7" t="str">
        <f>IF(O205&lt;&gt;"",I202,"")</f>
        <v/>
      </c>
      <c r="J205" s="7" t="str">
        <f>IF(P205&lt;&gt;"",J202,"")</f>
        <v/>
      </c>
      <c r="K205" s="70" t="str">
        <f>IF(Q205&lt;&gt;"",K202,"")</f>
        <v/>
      </c>
      <c r="L205" s="99" t="str">
        <f>IF(G202&lt;&gt;"",L202,"")</f>
        <v/>
      </c>
      <c r="M205" s="214"/>
      <c r="N205" s="214"/>
      <c r="O205" s="214"/>
      <c r="P205" s="214"/>
      <c r="Q205" s="215"/>
      <c r="R205" s="7" t="str">
        <f>IF(B202="","",IF(G205="","",(SUM(G205:K205)+SUM(M205:Q205)-L205)))</f>
        <v/>
      </c>
      <c r="S205" s="88"/>
      <c r="T205" s="88" t="str">
        <f>IF(R202="","",ABS(R205-S202))</f>
        <v/>
      </c>
      <c r="U205" s="88" t="str">
        <f>IF(R202="","",RANK(T205,T202:T206,0))</f>
        <v/>
      </c>
      <c r="V205" s="88" t="str">
        <f>IF(R202="","",IF(U205=1,"",R205))</f>
        <v/>
      </c>
      <c r="W205" s="856"/>
      <c r="X205" s="123"/>
      <c r="Y205" s="124"/>
      <c r="Z205" s="125"/>
      <c r="AA205" s="126"/>
      <c r="AB205" s="843"/>
      <c r="AC205" s="843"/>
      <c r="AD205" s="803"/>
      <c r="AE205" s="803"/>
      <c r="AF205" s="838"/>
    </row>
    <row r="206" spans="1:32" ht="16" thickBot="1" x14ac:dyDescent="0.25">
      <c r="A206" s="879"/>
      <c r="B206" s="901"/>
      <c r="C206" s="860"/>
      <c r="D206" s="882"/>
      <c r="E206" s="885"/>
      <c r="F206" s="252" t="s">
        <v>6</v>
      </c>
      <c r="G206" s="73" t="str">
        <f>IF(M206&lt;&gt;"",G202,"")</f>
        <v/>
      </c>
      <c r="H206" s="94" t="str">
        <f>IF(N206&lt;&gt;"",H202,"")</f>
        <v/>
      </c>
      <c r="I206" s="94" t="str">
        <f>IF(O206&lt;&gt;"",I202,"")</f>
        <v/>
      </c>
      <c r="J206" s="94" t="str">
        <f>IF(P206&lt;&gt;"",J202,"")</f>
        <v/>
      </c>
      <c r="K206" s="71" t="str">
        <f>IF(Q206&lt;&gt;"",K202,"")</f>
        <v/>
      </c>
      <c r="L206" s="270" t="str">
        <f>IF(G202&lt;&gt;"",L202,"")</f>
        <v/>
      </c>
      <c r="M206" s="216"/>
      <c r="N206" s="216"/>
      <c r="O206" s="216"/>
      <c r="P206" s="216"/>
      <c r="Q206" s="217"/>
      <c r="R206" s="94" t="str">
        <f>IF(B202="","",IF(G206="","",(SUM(G206:K206)+SUM(M206:Q206)-L206)))</f>
        <v/>
      </c>
      <c r="S206" s="93"/>
      <c r="T206" s="93"/>
      <c r="U206" s="93"/>
      <c r="V206" s="93"/>
      <c r="W206" s="904"/>
      <c r="X206" s="256"/>
      <c r="Y206" s="257"/>
      <c r="Z206" s="258"/>
      <c r="AA206" s="259"/>
      <c r="AB206" s="902"/>
      <c r="AC206" s="844"/>
      <c r="AD206" s="804"/>
      <c r="AE206" s="804"/>
      <c r="AF206" s="903"/>
    </row>
    <row r="207" spans="1:32" x14ac:dyDescent="0.2">
      <c r="A207" s="867" t="str">
        <f>IF('Names And Totals'!A48="","",'Names And Totals'!A48)</f>
        <v/>
      </c>
      <c r="B207" s="873" t="str">
        <f>IF('Names And Totals'!B48="","",'Names And Totals'!B48)</f>
        <v/>
      </c>
      <c r="C207" s="861" t="str">
        <f>IF(AC207="","",IF(AC207="DQ","DQ",RANK(AC207,$AC$12:$AC$507,0)+SUMPRODUCT(--(AC207=$AC$12:$AC$507),--(AB207&gt;$AB$12:$AB$507))))</f>
        <v/>
      </c>
      <c r="D207" s="886" t="str">
        <f>IF(AD207="","",IF(AC207="DQ","DQ",RANK(AD207,$AD$12:$AD$507,0)+SUMPRODUCT(--(AD207=$AD$12:$AD$507),--(AB207&gt;$AB$12:$AB$507))))</f>
        <v/>
      </c>
      <c r="E207" s="861" t="str">
        <f>IF(AE207="","",IF(AC207="DQ","DQ",RANK(AE207,$AE$12:$AE$507,0)+SUMPRODUCT(--(AE207=$AE$12:$AE$507),--(AB207&gt;$AB$12:$AB$507))))</f>
        <v/>
      </c>
      <c r="F207" s="33" t="s">
        <v>7</v>
      </c>
      <c r="G207" s="228"/>
      <c r="H207" s="218"/>
      <c r="I207" s="218"/>
      <c r="J207" s="218"/>
      <c r="K207" s="296"/>
      <c r="L207" s="295"/>
      <c r="M207" s="218"/>
      <c r="N207" s="218"/>
      <c r="O207" s="218"/>
      <c r="P207" s="218"/>
      <c r="Q207" s="219"/>
      <c r="R207" s="114" t="str">
        <f>IF(B207="","",IF(G207="","",(SUM(G207:K207)+SUM(M207:Q207)-L207)))</f>
        <v/>
      </c>
      <c r="S207" s="90" t="str">
        <f>IF(R207="","",AVERAGE(R207:R210))</f>
        <v/>
      </c>
      <c r="T207" s="90" t="str">
        <f>IF(R207="","",ABS(R207-S207))</f>
        <v/>
      </c>
      <c r="U207" s="90" t="str">
        <f>IF(R207="","",RANK(T207,T207:T211,0))</f>
        <v/>
      </c>
      <c r="V207" s="90" t="str">
        <f>IF(R207="","",IF(U207=1,"",R207))</f>
        <v/>
      </c>
      <c r="W207" s="971" t="str">
        <f>IF(R207="","",IF(AVERAGE(R207:R211)&lt;0,0,IF(R208="",R207,IF(R209="",AVERAGE(R207:R208),IF(R210="",AVERAGE(R207:R209),IF(R211="",AVERAGE(V207:V210),TRIMMEAN(R207:R211,0.4)))))))</f>
        <v/>
      </c>
      <c r="X207" s="228"/>
      <c r="Y207" s="229"/>
      <c r="Z207" s="230"/>
      <c r="AA207" s="131" t="str">
        <f>IF(X207="","",IF(X207="TO","TO",X207*60+Y207+Z207/100))</f>
        <v/>
      </c>
      <c r="AB207" s="849" t="str">
        <f>IF(B207="","",IF(AA208="",AA207,AVERAGE(AA207:AA208)))</f>
        <v/>
      </c>
      <c r="AC207" s="805" t="str">
        <f t="shared" ref="AC207" si="36">IF(AF207="DQ","DQ",IF(W207="","",W207))</f>
        <v/>
      </c>
      <c r="AD207" s="805" t="str">
        <f>IF(B207="","",IF(AF207="DQ","DQ",IF('Names And Totals'!E48="Female","",AC207)))</f>
        <v/>
      </c>
      <c r="AE207" s="805" t="str">
        <f>IF(B207="","",IF(AF207="DQ","DQ",IF('Names And Totals'!E48="Male","",AC207)))</f>
        <v/>
      </c>
      <c r="AF207" s="840"/>
    </row>
    <row r="208" spans="1:32" x14ac:dyDescent="0.2">
      <c r="A208" s="868"/>
      <c r="B208" s="874"/>
      <c r="C208" s="862"/>
      <c r="D208" s="887"/>
      <c r="E208" s="862"/>
      <c r="F208" s="34" t="s">
        <v>4</v>
      </c>
      <c r="G208" s="77" t="str">
        <f>IF(M208&lt;&gt;"",G207,"")</f>
        <v/>
      </c>
      <c r="H208" s="11" t="str">
        <f>IF(N208&lt;&gt;"",H207,"")</f>
        <v/>
      </c>
      <c r="I208" s="11" t="str">
        <f>IF(O208&lt;&gt;"",I207,"")</f>
        <v/>
      </c>
      <c r="J208" s="11" t="str">
        <f>IF(P208&lt;&gt;"",J207,"")</f>
        <v/>
      </c>
      <c r="K208" s="75" t="str">
        <f>IF(Q208&lt;&gt;"",K207,"")</f>
        <v/>
      </c>
      <c r="L208" s="98" t="str">
        <f>IF(G207&lt;&gt;"",L207,"")</f>
        <v/>
      </c>
      <c r="M208" s="220"/>
      <c r="N208" s="220"/>
      <c r="O208" s="220"/>
      <c r="P208" s="220"/>
      <c r="Q208" s="221"/>
      <c r="R208" s="11" t="str">
        <f>IF(B207="","",IF(G208="","",(SUM(G208:K208)+SUM(M208:Q208)-L208)))</f>
        <v/>
      </c>
      <c r="S208" s="89"/>
      <c r="T208" s="89" t="str">
        <f>IF(R207="","",ABS(R208-S207))</f>
        <v/>
      </c>
      <c r="U208" s="89" t="str">
        <f>IF(R207="","",RANK(T208,T207:T211,0))</f>
        <v/>
      </c>
      <c r="V208" s="89" t="str">
        <f>IF(R207="","",IF(U208=1,"",R208))</f>
        <v/>
      </c>
      <c r="W208" s="972"/>
      <c r="X208" s="210"/>
      <c r="Y208" s="211"/>
      <c r="Z208" s="231"/>
      <c r="AA208" s="132" t="str">
        <f>IF(X208="","",IF(X208="","",X208*60+Y208+Z208/100))</f>
        <v/>
      </c>
      <c r="AB208" s="850"/>
      <c r="AC208" s="806"/>
      <c r="AD208" s="806"/>
      <c r="AE208" s="806"/>
      <c r="AF208" s="841"/>
    </row>
    <row r="209" spans="1:32" x14ac:dyDescent="0.2">
      <c r="A209" s="868"/>
      <c r="B209" s="874"/>
      <c r="C209" s="862"/>
      <c r="D209" s="887"/>
      <c r="E209" s="862"/>
      <c r="F209" s="34" t="s">
        <v>8</v>
      </c>
      <c r="G209" s="77" t="str">
        <f>IF(M209&lt;&gt;"",G207,"")</f>
        <v/>
      </c>
      <c r="H209" s="11" t="str">
        <f>IF(N209&lt;&gt;"",H207,"")</f>
        <v/>
      </c>
      <c r="I209" s="11" t="str">
        <f>IF(O209&lt;&gt;"",I207,"")</f>
        <v/>
      </c>
      <c r="J209" s="11" t="str">
        <f>IF(P209&lt;&gt;"",J207,"")</f>
        <v/>
      </c>
      <c r="K209" s="75" t="str">
        <f>IF(Q209&lt;&gt;"",K207,"")</f>
        <v/>
      </c>
      <c r="L209" s="98" t="str">
        <f>IF(G207&lt;&gt;"",L207,"")</f>
        <v/>
      </c>
      <c r="M209" s="220"/>
      <c r="N209" s="220"/>
      <c r="O209" s="220"/>
      <c r="P209" s="220"/>
      <c r="Q209" s="221"/>
      <c r="R209" s="11" t="str">
        <f>IF(B207="","",IF(G209="","",(SUM(G209:K209)+SUM(M209:Q209)-L209)))</f>
        <v/>
      </c>
      <c r="S209" s="89"/>
      <c r="T209" s="89" t="str">
        <f>IF(R207="","",ABS(R209-S207))</f>
        <v/>
      </c>
      <c r="U209" s="89" t="str">
        <f>IF(R207="","",RANK(T209,T207:T211,0))</f>
        <v/>
      </c>
      <c r="V209" s="89" t="str">
        <f>IF(R207="","",IF(U209=1,"",R209))</f>
        <v/>
      </c>
      <c r="W209" s="972"/>
      <c r="X209" s="133"/>
      <c r="Y209" s="134"/>
      <c r="Z209" s="135"/>
      <c r="AA209" s="136"/>
      <c r="AB209" s="850"/>
      <c r="AC209" s="806"/>
      <c r="AD209" s="806"/>
      <c r="AE209" s="806"/>
      <c r="AF209" s="841"/>
    </row>
    <row r="210" spans="1:32" x14ac:dyDescent="0.2">
      <c r="A210" s="868"/>
      <c r="B210" s="874"/>
      <c r="C210" s="862"/>
      <c r="D210" s="887"/>
      <c r="E210" s="862"/>
      <c r="F210" s="34" t="s">
        <v>5</v>
      </c>
      <c r="G210" s="77" t="str">
        <f>IF(M210&lt;&gt;"",G207,"")</f>
        <v/>
      </c>
      <c r="H210" s="11" t="str">
        <f>IF(N210&lt;&gt;"",H207,"")</f>
        <v/>
      </c>
      <c r="I210" s="11" t="str">
        <f>IF(O210&lt;&gt;"",I207,"")</f>
        <v/>
      </c>
      <c r="J210" s="11" t="str">
        <f>IF(P210&lt;&gt;"",J207,"")</f>
        <v/>
      </c>
      <c r="K210" s="75" t="str">
        <f>IF(Q210&lt;&gt;"",K207,"")</f>
        <v/>
      </c>
      <c r="L210" s="98" t="str">
        <f>IF(G207&lt;&gt;"",L207,"")</f>
        <v/>
      </c>
      <c r="M210" s="220"/>
      <c r="N210" s="220"/>
      <c r="O210" s="220"/>
      <c r="P210" s="220"/>
      <c r="Q210" s="221"/>
      <c r="R210" s="11" t="str">
        <f>IF(B207="","",IF(G210="","",(SUM(G210:K210)+SUM(M210:Q210)-L210)))</f>
        <v/>
      </c>
      <c r="S210" s="89"/>
      <c r="T210" s="89" t="str">
        <f>IF(R207="","",ABS(R210-S207))</f>
        <v/>
      </c>
      <c r="U210" s="89" t="str">
        <f>IF(R207="","",RANK(T210,T207:T211,0))</f>
        <v/>
      </c>
      <c r="V210" s="89" t="str">
        <f>IF(R207="","",IF(U210=1,"",R210))</f>
        <v/>
      </c>
      <c r="W210" s="972"/>
      <c r="X210" s="133"/>
      <c r="Y210" s="134"/>
      <c r="Z210" s="135"/>
      <c r="AA210" s="136"/>
      <c r="AB210" s="850"/>
      <c r="AC210" s="806"/>
      <c r="AD210" s="806"/>
      <c r="AE210" s="806"/>
      <c r="AF210" s="841"/>
    </row>
    <row r="211" spans="1:32" ht="16" thickBot="1" x14ac:dyDescent="0.25">
      <c r="A211" s="869"/>
      <c r="B211" s="875"/>
      <c r="C211" s="863"/>
      <c r="D211" s="888"/>
      <c r="E211" s="863"/>
      <c r="F211" s="35" t="s">
        <v>6</v>
      </c>
      <c r="G211" s="78" t="str">
        <f>IF(M211&lt;&gt;"",G207,"")</f>
        <v/>
      </c>
      <c r="H211" s="116" t="str">
        <f>IF(N211&lt;&gt;"",H207,"")</f>
        <v/>
      </c>
      <c r="I211" s="116" t="str">
        <f>IF(O211&lt;&gt;"",I207,"")</f>
        <v/>
      </c>
      <c r="J211" s="116" t="str">
        <f>IF(P211&lt;&gt;"",J207,"")</f>
        <v/>
      </c>
      <c r="K211" s="76" t="str">
        <f>IF(Q211&lt;&gt;"",K207,"")</f>
        <v/>
      </c>
      <c r="L211" s="265" t="str">
        <f>IF(G207&lt;&gt;"",L207,"")</f>
        <v/>
      </c>
      <c r="M211" s="222"/>
      <c r="N211" s="222"/>
      <c r="O211" s="222"/>
      <c r="P211" s="222"/>
      <c r="Q211" s="223"/>
      <c r="R211" s="116" t="str">
        <f>IF(B207="","",IF(G211="","",(SUM(G211:K211)+SUM(M211:Q211)-L211)))</f>
        <v/>
      </c>
      <c r="S211" s="91"/>
      <c r="T211" s="91"/>
      <c r="U211" s="91"/>
      <c r="V211" s="91"/>
      <c r="W211" s="973"/>
      <c r="X211" s="137"/>
      <c r="Y211" s="138"/>
      <c r="Z211" s="139"/>
      <c r="AA211" s="140"/>
      <c r="AB211" s="851"/>
      <c r="AC211" s="807"/>
      <c r="AD211" s="807"/>
      <c r="AE211" s="807"/>
      <c r="AF211" s="842"/>
    </row>
    <row r="212" spans="1:32" x14ac:dyDescent="0.2">
      <c r="A212" s="870" t="str">
        <f>IF('Names And Totals'!A49="","",'Names And Totals'!A49)</f>
        <v/>
      </c>
      <c r="B212" s="864" t="str">
        <f>IF('Names And Totals'!B49="","",'Names And Totals'!B49)</f>
        <v/>
      </c>
      <c r="C212" s="858" t="str">
        <f>IF(AC212="","",IF(AC212="DQ","DQ",RANK(AC212,$AC$12:$AC$507,0)+SUMPRODUCT(--(AC212=$AC$12:$AC$507),--(AB212&gt;$AB$12:$AB$507))))</f>
        <v/>
      </c>
      <c r="D212" s="880" t="str">
        <f>IF(AD212="","",IF(AC212="DQ","DQ",RANK(AD212,$AD$12:$AD$507,0)+SUMPRODUCT(--(AD212=$AD$12:$AD$507),--(AB212&gt;$AB$12:$AB$507))))</f>
        <v/>
      </c>
      <c r="E212" s="883" t="str">
        <f>IF(AE212="","",IF(AC212="DQ","DQ",RANK(AE212,$AE$12:$AE$507,0)+SUMPRODUCT(--(AE212=$AE$12:$AE$507),--(AB212&gt;$AB$12:$AB$507))))</f>
        <v/>
      </c>
      <c r="F212" s="66" t="s">
        <v>7</v>
      </c>
      <c r="G212" s="232"/>
      <c r="H212" s="224"/>
      <c r="I212" s="224"/>
      <c r="J212" s="224"/>
      <c r="K212" s="237"/>
      <c r="L212" s="303"/>
      <c r="M212" s="224"/>
      <c r="N212" s="224"/>
      <c r="O212" s="224"/>
      <c r="P212" s="224"/>
      <c r="Q212" s="225"/>
      <c r="R212" s="117" t="str">
        <f>IF(B212="","",IF(G212="","",(SUM(G212:K212)+SUM(M212:Q212)-L212)))</f>
        <v/>
      </c>
      <c r="S212" s="92" t="str">
        <f>IF(R212="","",AVERAGE(R212:R215))</f>
        <v/>
      </c>
      <c r="T212" s="92" t="str">
        <f>IF(R212="","",ABS(R212-S212))</f>
        <v/>
      </c>
      <c r="U212" s="92" t="str">
        <f>IF(R212="","",RANK(T212,T212:T216,0))</f>
        <v/>
      </c>
      <c r="V212" s="92" t="str">
        <f>IF(R212="","",IF(U212=1,"",R212))</f>
        <v/>
      </c>
      <c r="W212" s="855" t="str">
        <f>IF(R212="","",IF(AVERAGE(R212:R216)&lt;0,0,IF(R213="",R212,IF(R214="",AVERAGE(R212:R213),IF(R215="",AVERAGE(R212:R214),IF(R216="",AVERAGE(V212:V215),TRIMMEAN(R212:R216,0.4)))))))</f>
        <v/>
      </c>
      <c r="X212" s="232"/>
      <c r="Y212" s="233"/>
      <c r="Z212" s="234"/>
      <c r="AA212" s="141" t="str">
        <f>IF(X212="","",IF(X212="TO","TO",X212*60+Y212+Z212/100))</f>
        <v/>
      </c>
      <c r="AB212" s="845" t="str">
        <f>IF(B212="","",IF(AA213="",AA212,AVERAGE(AA212:AA213)))</f>
        <v/>
      </c>
      <c r="AC212" s="845" t="str">
        <f t="shared" ref="AC212" si="37">IF(AF212="DQ","DQ",IF(W212="","",W212))</f>
        <v/>
      </c>
      <c r="AD212" s="802" t="str">
        <f>IF(B212="","",IF(AF212="DQ","DQ",IF('Names And Totals'!E49="Female","",AC212)))</f>
        <v/>
      </c>
      <c r="AE212" s="802" t="str">
        <f>IF(B212="","",IF(AF212="DQ","DQ",IF('Names And Totals'!E49="Male","",AC212)))</f>
        <v/>
      </c>
      <c r="AF212" s="837"/>
    </row>
    <row r="213" spans="1:32" x14ac:dyDescent="0.2">
      <c r="A213" s="871"/>
      <c r="B213" s="865"/>
      <c r="C213" s="859"/>
      <c r="D213" s="881"/>
      <c r="E213" s="884"/>
      <c r="F213" s="32" t="s">
        <v>4</v>
      </c>
      <c r="G213" s="72" t="str">
        <f>IF(M213&lt;&gt;"",G212,"")</f>
        <v/>
      </c>
      <c r="H213" s="7" t="str">
        <f>IF(N213&lt;&gt;"",H212,"")</f>
        <v/>
      </c>
      <c r="I213" s="7" t="str">
        <f>IF(O213&lt;&gt;"",I212,"")</f>
        <v/>
      </c>
      <c r="J213" s="7" t="str">
        <f>IF(P213&lt;&gt;"",J212,"")</f>
        <v/>
      </c>
      <c r="K213" s="70" t="str">
        <f>IF(Q213&lt;&gt;"",K212,"")</f>
        <v/>
      </c>
      <c r="L213" s="99" t="str">
        <f>IF(G212&lt;&gt;"",L212,"")</f>
        <v/>
      </c>
      <c r="M213" s="214"/>
      <c r="N213" s="214"/>
      <c r="O213" s="214"/>
      <c r="P213" s="214"/>
      <c r="Q213" s="215"/>
      <c r="R213" s="7" t="str">
        <f>IF(B212="","",IF(G213="","",(SUM(G213:K213)+SUM(M213:Q213)-L213)))</f>
        <v/>
      </c>
      <c r="S213" s="88"/>
      <c r="T213" s="88" t="str">
        <f>IF(R212="","",ABS(R213-S212))</f>
        <v/>
      </c>
      <c r="U213" s="88" t="str">
        <f>IF(R212="","",RANK(T213,T212:T216,0))</f>
        <v/>
      </c>
      <c r="V213" s="88" t="str">
        <f>IF(R212="","",IF(U213=1,"",R213))</f>
        <v/>
      </c>
      <c r="W213" s="856"/>
      <c r="X213" s="208"/>
      <c r="Y213" s="209"/>
      <c r="Z213" s="227"/>
      <c r="AA213" s="122" t="str">
        <f>IF(X213="","",IF(X213="","",X213*60+Y213+Z213/100))</f>
        <v/>
      </c>
      <c r="AB213" s="843"/>
      <c r="AC213" s="843"/>
      <c r="AD213" s="803"/>
      <c r="AE213" s="803"/>
      <c r="AF213" s="838"/>
    </row>
    <row r="214" spans="1:32" x14ac:dyDescent="0.2">
      <c r="A214" s="871"/>
      <c r="B214" s="865"/>
      <c r="C214" s="859"/>
      <c r="D214" s="881"/>
      <c r="E214" s="884"/>
      <c r="F214" s="32" t="s">
        <v>8</v>
      </c>
      <c r="G214" s="72" t="str">
        <f>IF(M214&lt;&gt;"",G212,"")</f>
        <v/>
      </c>
      <c r="H214" s="7" t="str">
        <f>IF(N214&lt;&gt;"",H212,"")</f>
        <v/>
      </c>
      <c r="I214" s="7" t="str">
        <f>IF(O214&lt;&gt;"",I212,"")</f>
        <v/>
      </c>
      <c r="J214" s="7" t="str">
        <f>IF(P214&lt;&gt;"",J212,"")</f>
        <v/>
      </c>
      <c r="K214" s="70" t="str">
        <f>IF(Q214&lt;&gt;"",K212,"")</f>
        <v/>
      </c>
      <c r="L214" s="99" t="str">
        <f>IF(G212&lt;&gt;"",L212,"")</f>
        <v/>
      </c>
      <c r="M214" s="214"/>
      <c r="N214" s="214"/>
      <c r="O214" s="214"/>
      <c r="P214" s="214"/>
      <c r="Q214" s="215"/>
      <c r="R214" s="7" t="str">
        <f>IF(B212="","",IF(G214="","",(SUM(G214:K214)+SUM(M214:Q214)-L214)))</f>
        <v/>
      </c>
      <c r="S214" s="88"/>
      <c r="T214" s="88" t="str">
        <f>IF(R212="","",ABS(R214-S212))</f>
        <v/>
      </c>
      <c r="U214" s="88" t="str">
        <f>IF(R212="","",RANK(T214,T212:T216,0))</f>
        <v/>
      </c>
      <c r="V214" s="88" t="str">
        <f>IF(R212="","",IF(U214=1,"",R214))</f>
        <v/>
      </c>
      <c r="W214" s="856"/>
      <c r="X214" s="123"/>
      <c r="Y214" s="124"/>
      <c r="Z214" s="125"/>
      <c r="AA214" s="126"/>
      <c r="AB214" s="843"/>
      <c r="AC214" s="843"/>
      <c r="AD214" s="803"/>
      <c r="AE214" s="803"/>
      <c r="AF214" s="838"/>
    </row>
    <row r="215" spans="1:32" x14ac:dyDescent="0.2">
      <c r="A215" s="871"/>
      <c r="B215" s="865"/>
      <c r="C215" s="859"/>
      <c r="D215" s="881"/>
      <c r="E215" s="884"/>
      <c r="F215" s="32" t="s">
        <v>5</v>
      </c>
      <c r="G215" s="72" t="str">
        <f>IF(M215&lt;&gt;"",G212,"")</f>
        <v/>
      </c>
      <c r="H215" s="7" t="str">
        <f>IF(N215&lt;&gt;"",H212,"")</f>
        <v/>
      </c>
      <c r="I215" s="7" t="str">
        <f>IF(O215&lt;&gt;"",I212,"")</f>
        <v/>
      </c>
      <c r="J215" s="7" t="str">
        <f>IF(P215&lt;&gt;"",J212,"")</f>
        <v/>
      </c>
      <c r="K215" s="70" t="str">
        <f>IF(Q215&lt;&gt;"",K212,"")</f>
        <v/>
      </c>
      <c r="L215" s="99" t="str">
        <f>IF(G212&lt;&gt;"",L212,"")</f>
        <v/>
      </c>
      <c r="M215" s="214"/>
      <c r="N215" s="214"/>
      <c r="O215" s="214"/>
      <c r="P215" s="214"/>
      <c r="Q215" s="215"/>
      <c r="R215" s="7" t="str">
        <f>IF(B212="","",IF(G215="","",(SUM(G215:K215)+SUM(M215:Q215)-L215)))</f>
        <v/>
      </c>
      <c r="S215" s="88"/>
      <c r="T215" s="88" t="str">
        <f>IF(R212="","",ABS(R215-S212))</f>
        <v/>
      </c>
      <c r="U215" s="88" t="str">
        <f>IF(R212="","",RANK(T215,T212:T216,0))</f>
        <v/>
      </c>
      <c r="V215" s="88" t="str">
        <f>IF(R212="","",IF(U215=1,"",R215))</f>
        <v/>
      </c>
      <c r="W215" s="856"/>
      <c r="X215" s="123"/>
      <c r="Y215" s="124"/>
      <c r="Z215" s="125"/>
      <c r="AA215" s="126"/>
      <c r="AB215" s="843"/>
      <c r="AC215" s="843"/>
      <c r="AD215" s="803"/>
      <c r="AE215" s="803"/>
      <c r="AF215" s="838"/>
    </row>
    <row r="216" spans="1:32" ht="16" thickBot="1" x14ac:dyDescent="0.25">
      <c r="A216" s="879"/>
      <c r="B216" s="901"/>
      <c r="C216" s="860"/>
      <c r="D216" s="882"/>
      <c r="E216" s="885"/>
      <c r="F216" s="252" t="s">
        <v>6</v>
      </c>
      <c r="G216" s="73" t="str">
        <f>IF(M216&lt;&gt;"",G212,"")</f>
        <v/>
      </c>
      <c r="H216" s="94" t="str">
        <f>IF(N216&lt;&gt;"",H212,"")</f>
        <v/>
      </c>
      <c r="I216" s="94" t="str">
        <f>IF(O216&lt;&gt;"",I212,"")</f>
        <v/>
      </c>
      <c r="J216" s="94" t="str">
        <f>IF(P216&lt;&gt;"",J212,"")</f>
        <v/>
      </c>
      <c r="K216" s="71" t="str">
        <f>IF(Q216&lt;&gt;"",K212,"")</f>
        <v/>
      </c>
      <c r="L216" s="270" t="str">
        <f>IF(G212&lt;&gt;"",L212,"")</f>
        <v/>
      </c>
      <c r="M216" s="216"/>
      <c r="N216" s="216"/>
      <c r="O216" s="216"/>
      <c r="P216" s="216"/>
      <c r="Q216" s="217"/>
      <c r="R216" s="94" t="str">
        <f>IF(B212="","",IF(G216="","",(SUM(G216:K216)+SUM(M216:Q216)-L216)))</f>
        <v/>
      </c>
      <c r="S216" s="93"/>
      <c r="T216" s="93"/>
      <c r="U216" s="93"/>
      <c r="V216" s="93"/>
      <c r="W216" s="904"/>
      <c r="X216" s="256"/>
      <c r="Y216" s="257"/>
      <c r="Z216" s="258"/>
      <c r="AA216" s="259"/>
      <c r="AB216" s="902"/>
      <c r="AC216" s="844"/>
      <c r="AD216" s="804"/>
      <c r="AE216" s="804"/>
      <c r="AF216" s="903"/>
    </row>
    <row r="217" spans="1:32" x14ac:dyDescent="0.2">
      <c r="A217" s="867" t="str">
        <f>IF('Names And Totals'!A50="","",'Names And Totals'!A50)</f>
        <v/>
      </c>
      <c r="B217" s="873" t="str">
        <f>IF('Names And Totals'!B50="","",'Names And Totals'!B50)</f>
        <v/>
      </c>
      <c r="C217" s="861" t="str">
        <f>IF(AC217="","",IF(AC217="DQ","DQ",RANK(AC217,$AC$12:$AC$507,0)+SUMPRODUCT(--(AC217=$AC$12:$AC$507),--(AB217&gt;$AB$12:$AB$507))))</f>
        <v/>
      </c>
      <c r="D217" s="886" t="str">
        <f>IF(AD217="","",IF(AC217="DQ","DQ",RANK(AD217,$AD$12:$AD$507,0)+SUMPRODUCT(--(AD217=$AD$12:$AD$507),--(AB217&gt;$AB$12:$AB$507))))</f>
        <v/>
      </c>
      <c r="E217" s="861" t="str">
        <f>IF(AE217="","",IF(AC217="DQ","DQ",RANK(AE217,$AE$12:$AE$507,0)+SUMPRODUCT(--(AE217=$AE$12:$AE$507),--(AB217&gt;$AB$12:$AB$507))))</f>
        <v/>
      </c>
      <c r="F217" s="33" t="s">
        <v>7</v>
      </c>
      <c r="G217" s="228"/>
      <c r="H217" s="218"/>
      <c r="I217" s="218"/>
      <c r="J217" s="218"/>
      <c r="K217" s="296"/>
      <c r="L217" s="295"/>
      <c r="M217" s="218"/>
      <c r="N217" s="218"/>
      <c r="O217" s="218"/>
      <c r="P217" s="218"/>
      <c r="Q217" s="219"/>
      <c r="R217" s="114" t="str">
        <f>IF(B217="","",IF(G217="","",(SUM(G217:K217)+SUM(M217:Q217)-L217)))</f>
        <v/>
      </c>
      <c r="S217" s="90" t="str">
        <f>IF(R217="","",AVERAGE(R217:R220))</f>
        <v/>
      </c>
      <c r="T217" s="90" t="str">
        <f>IF(R217="","",ABS(R217-S217))</f>
        <v/>
      </c>
      <c r="U217" s="90" t="str">
        <f>IF(R217="","",RANK(T217,T217:T221,0))</f>
        <v/>
      </c>
      <c r="V217" s="90" t="str">
        <f>IF(R217="","",IF(U217=1,"",R217))</f>
        <v/>
      </c>
      <c r="W217" s="971" t="str">
        <f>IF(R217="","",IF(AVERAGE(R217:R221)&lt;0,0,IF(R218="",R217,IF(R219="",AVERAGE(R217:R218),IF(R220="",AVERAGE(R217:R219),IF(R221="",AVERAGE(V217:V220),TRIMMEAN(R217:R221,0.4)))))))</f>
        <v/>
      </c>
      <c r="X217" s="228"/>
      <c r="Y217" s="229"/>
      <c r="Z217" s="230"/>
      <c r="AA217" s="131" t="str">
        <f>IF(X217="","",IF(X217="TO","TO",X217*60+Y217+Z217/100))</f>
        <v/>
      </c>
      <c r="AB217" s="849" t="str">
        <f>IF(B217="","",IF(AA218="",AA217,AVERAGE(AA217:AA218)))</f>
        <v/>
      </c>
      <c r="AC217" s="805" t="str">
        <f t="shared" ref="AC217" si="38">IF(AF217="DQ","DQ",IF(W217="","",W217))</f>
        <v/>
      </c>
      <c r="AD217" s="805" t="str">
        <f>IF(B217="","",IF(AF217="DQ","DQ",IF('Names And Totals'!E50="Female","",AC217)))</f>
        <v/>
      </c>
      <c r="AE217" s="805" t="str">
        <f>IF(B217="","",IF(AF217="DQ","DQ",IF('Names And Totals'!E50="Male","",AC217)))</f>
        <v/>
      </c>
      <c r="AF217" s="840"/>
    </row>
    <row r="218" spans="1:32" x14ac:dyDescent="0.2">
      <c r="A218" s="868"/>
      <c r="B218" s="874"/>
      <c r="C218" s="862"/>
      <c r="D218" s="887"/>
      <c r="E218" s="862"/>
      <c r="F218" s="34" t="s">
        <v>4</v>
      </c>
      <c r="G218" s="77" t="str">
        <f>IF(M218&lt;&gt;"",G217,"")</f>
        <v/>
      </c>
      <c r="H218" s="11" t="str">
        <f>IF(N218&lt;&gt;"",H217,"")</f>
        <v/>
      </c>
      <c r="I218" s="11" t="str">
        <f>IF(O218&lt;&gt;"",I217,"")</f>
        <v/>
      </c>
      <c r="J218" s="11" t="str">
        <f>IF(P218&lt;&gt;"",J217,"")</f>
        <v/>
      </c>
      <c r="K218" s="75" t="str">
        <f>IF(Q218&lt;&gt;"",K217,"")</f>
        <v/>
      </c>
      <c r="L218" s="98" t="str">
        <f>IF(G217&lt;&gt;"",L217,"")</f>
        <v/>
      </c>
      <c r="M218" s="220"/>
      <c r="N218" s="220"/>
      <c r="O218" s="220"/>
      <c r="P218" s="220"/>
      <c r="Q218" s="221"/>
      <c r="R218" s="11" t="str">
        <f>IF(B217="","",IF(G218="","",(SUM(G218:K218)+SUM(M218:Q218)-L218)))</f>
        <v/>
      </c>
      <c r="S218" s="89"/>
      <c r="T218" s="89" t="str">
        <f>IF(R217="","",ABS(R218-S217))</f>
        <v/>
      </c>
      <c r="U218" s="89" t="str">
        <f>IF(R217="","",RANK(T218,T217:T221,0))</f>
        <v/>
      </c>
      <c r="V218" s="89" t="str">
        <f>IF(R217="","",IF(U218=1,"",R218))</f>
        <v/>
      </c>
      <c r="W218" s="972"/>
      <c r="X218" s="210"/>
      <c r="Y218" s="211"/>
      <c r="Z218" s="231"/>
      <c r="AA218" s="132" t="str">
        <f>IF(X218="","",IF(X218="","",X218*60+Y218+Z218/100))</f>
        <v/>
      </c>
      <c r="AB218" s="850"/>
      <c r="AC218" s="806"/>
      <c r="AD218" s="806"/>
      <c r="AE218" s="806"/>
      <c r="AF218" s="841"/>
    </row>
    <row r="219" spans="1:32" x14ac:dyDescent="0.2">
      <c r="A219" s="868"/>
      <c r="B219" s="874"/>
      <c r="C219" s="862"/>
      <c r="D219" s="887"/>
      <c r="E219" s="862"/>
      <c r="F219" s="34" t="s">
        <v>8</v>
      </c>
      <c r="G219" s="77" t="str">
        <f>IF(M219&lt;&gt;"",G217,"")</f>
        <v/>
      </c>
      <c r="H219" s="11" t="str">
        <f>IF(N219&lt;&gt;"",H217,"")</f>
        <v/>
      </c>
      <c r="I219" s="11" t="str">
        <f>IF(O219&lt;&gt;"",I217,"")</f>
        <v/>
      </c>
      <c r="J219" s="11" t="str">
        <f>IF(P219&lt;&gt;"",J217,"")</f>
        <v/>
      </c>
      <c r="K219" s="75" t="str">
        <f>IF(Q219&lt;&gt;"",K217,"")</f>
        <v/>
      </c>
      <c r="L219" s="98" t="str">
        <f>IF(G217&lt;&gt;"",L217,"")</f>
        <v/>
      </c>
      <c r="M219" s="220"/>
      <c r="N219" s="220"/>
      <c r="O219" s="220"/>
      <c r="P219" s="220"/>
      <c r="Q219" s="221"/>
      <c r="R219" s="11" t="str">
        <f>IF(B217="","",IF(G219="","",(SUM(G219:K219)+SUM(M219:Q219)-L219)))</f>
        <v/>
      </c>
      <c r="S219" s="89"/>
      <c r="T219" s="89" t="str">
        <f>IF(R217="","",ABS(R219-S217))</f>
        <v/>
      </c>
      <c r="U219" s="89" t="str">
        <f>IF(R217="","",RANK(T219,T217:T221,0))</f>
        <v/>
      </c>
      <c r="V219" s="89" t="str">
        <f>IF(R217="","",IF(U219=1,"",R219))</f>
        <v/>
      </c>
      <c r="W219" s="972"/>
      <c r="X219" s="133"/>
      <c r="Y219" s="134"/>
      <c r="Z219" s="135"/>
      <c r="AA219" s="136"/>
      <c r="AB219" s="850"/>
      <c r="AC219" s="806"/>
      <c r="AD219" s="806"/>
      <c r="AE219" s="806"/>
      <c r="AF219" s="841"/>
    </row>
    <row r="220" spans="1:32" x14ac:dyDescent="0.2">
      <c r="A220" s="868"/>
      <c r="B220" s="874"/>
      <c r="C220" s="862"/>
      <c r="D220" s="887"/>
      <c r="E220" s="862"/>
      <c r="F220" s="34" t="s">
        <v>5</v>
      </c>
      <c r="G220" s="77" t="str">
        <f>IF(M220&lt;&gt;"",G217,"")</f>
        <v/>
      </c>
      <c r="H220" s="11" t="str">
        <f>IF(N220&lt;&gt;"",H217,"")</f>
        <v/>
      </c>
      <c r="I220" s="11" t="str">
        <f>IF(O220&lt;&gt;"",I217,"")</f>
        <v/>
      </c>
      <c r="J220" s="11" t="str">
        <f>IF(P220&lt;&gt;"",J217,"")</f>
        <v/>
      </c>
      <c r="K220" s="75" t="str">
        <f>IF(Q220&lt;&gt;"",K217,"")</f>
        <v/>
      </c>
      <c r="L220" s="98" t="str">
        <f>IF(G217&lt;&gt;"",L217,"")</f>
        <v/>
      </c>
      <c r="M220" s="220"/>
      <c r="N220" s="220"/>
      <c r="O220" s="220"/>
      <c r="P220" s="220"/>
      <c r="Q220" s="221"/>
      <c r="R220" s="11" t="str">
        <f>IF(B217="","",IF(G220="","",(SUM(G220:K220)+SUM(M220:Q220)-L220)))</f>
        <v/>
      </c>
      <c r="S220" s="89"/>
      <c r="T220" s="89" t="str">
        <f>IF(R217="","",ABS(R220-S217))</f>
        <v/>
      </c>
      <c r="U220" s="89" t="str">
        <f>IF(R217="","",RANK(T220,T217:T221,0))</f>
        <v/>
      </c>
      <c r="V220" s="89" t="str">
        <f>IF(R217="","",IF(U220=1,"",R220))</f>
        <v/>
      </c>
      <c r="W220" s="972"/>
      <c r="X220" s="133"/>
      <c r="Y220" s="134"/>
      <c r="Z220" s="135"/>
      <c r="AA220" s="136"/>
      <c r="AB220" s="850"/>
      <c r="AC220" s="806"/>
      <c r="AD220" s="806"/>
      <c r="AE220" s="806"/>
      <c r="AF220" s="841"/>
    </row>
    <row r="221" spans="1:32" ht="16" thickBot="1" x14ac:dyDescent="0.25">
      <c r="A221" s="869"/>
      <c r="B221" s="875"/>
      <c r="C221" s="863"/>
      <c r="D221" s="888"/>
      <c r="E221" s="863"/>
      <c r="F221" s="35" t="s">
        <v>6</v>
      </c>
      <c r="G221" s="78" t="str">
        <f>IF(M221&lt;&gt;"",G217,"")</f>
        <v/>
      </c>
      <c r="H221" s="116" t="str">
        <f>IF(N221&lt;&gt;"",H217,"")</f>
        <v/>
      </c>
      <c r="I221" s="116" t="str">
        <f>IF(O221&lt;&gt;"",I217,"")</f>
        <v/>
      </c>
      <c r="J221" s="116" t="str">
        <f>IF(P221&lt;&gt;"",J217,"")</f>
        <v/>
      </c>
      <c r="K221" s="76" t="str">
        <f>IF(Q221&lt;&gt;"",K217,"")</f>
        <v/>
      </c>
      <c r="L221" s="265" t="str">
        <f>IF(G217&lt;&gt;"",L217,"")</f>
        <v/>
      </c>
      <c r="M221" s="222"/>
      <c r="N221" s="222"/>
      <c r="O221" s="222"/>
      <c r="P221" s="222"/>
      <c r="Q221" s="223"/>
      <c r="R221" s="116" t="str">
        <f>IF(B217="","",IF(G221="","",(SUM(G221:K221)+SUM(M221:Q221)-L221)))</f>
        <v/>
      </c>
      <c r="S221" s="91"/>
      <c r="T221" s="91"/>
      <c r="U221" s="91"/>
      <c r="V221" s="91"/>
      <c r="W221" s="973"/>
      <c r="X221" s="137"/>
      <c r="Y221" s="138"/>
      <c r="Z221" s="139"/>
      <c r="AA221" s="140"/>
      <c r="AB221" s="851"/>
      <c r="AC221" s="807"/>
      <c r="AD221" s="807"/>
      <c r="AE221" s="807"/>
      <c r="AF221" s="842"/>
    </row>
    <row r="222" spans="1:32" x14ac:dyDescent="0.2">
      <c r="A222" s="870" t="str">
        <f>IF('Names And Totals'!A51="","",'Names And Totals'!A51)</f>
        <v/>
      </c>
      <c r="B222" s="864" t="str">
        <f>IF('Names And Totals'!B51="","",'Names And Totals'!B51)</f>
        <v/>
      </c>
      <c r="C222" s="858" t="str">
        <f>IF(AC222="","",IF(AC222="DQ","DQ",RANK(AC222,$AC$12:$AC$507,0)+SUMPRODUCT(--(AC222=$AC$12:$AC$507),--(AB222&gt;$AB$12:$AB$507))))</f>
        <v/>
      </c>
      <c r="D222" s="880" t="str">
        <f>IF(AD222="","",IF(AC222="DQ","DQ",RANK(AD222,$AD$12:$AD$507,0)+SUMPRODUCT(--(AD222=$AD$12:$AD$507),--(AB222&gt;$AB$12:$AB$507))))</f>
        <v/>
      </c>
      <c r="E222" s="883" t="str">
        <f>IF(AE222="","",IF(AC222="DQ","DQ",RANK(AE222,$AE$12:$AE$507,0)+SUMPRODUCT(--(AE222=$AE$12:$AE$507),--(AB222&gt;$AB$12:$AB$507))))</f>
        <v/>
      </c>
      <c r="F222" s="66" t="s">
        <v>7</v>
      </c>
      <c r="G222" s="232"/>
      <c r="H222" s="224"/>
      <c r="I222" s="224"/>
      <c r="J222" s="224"/>
      <c r="K222" s="237"/>
      <c r="L222" s="303"/>
      <c r="M222" s="224"/>
      <c r="N222" s="224"/>
      <c r="O222" s="224"/>
      <c r="P222" s="224"/>
      <c r="Q222" s="225"/>
      <c r="R222" s="117" t="str">
        <f>IF(B222="","",IF(G222="","",(SUM(G222:K222)+SUM(M222:Q222)-L222)))</f>
        <v/>
      </c>
      <c r="S222" s="92" t="str">
        <f>IF(R222="","",AVERAGE(R222:R225))</f>
        <v/>
      </c>
      <c r="T222" s="92" t="str">
        <f>IF(R222="","",ABS(R222-S222))</f>
        <v/>
      </c>
      <c r="U222" s="92" t="str">
        <f>IF(R222="","",RANK(T222,T222:T226,0))</f>
        <v/>
      </c>
      <c r="V222" s="92" t="str">
        <f>IF(R222="","",IF(U222=1,"",R222))</f>
        <v/>
      </c>
      <c r="W222" s="855" t="str">
        <f>IF(R222="","",IF(AVERAGE(R222:R226)&lt;0,0,IF(R223="",R222,IF(R224="",AVERAGE(R222:R223),IF(R225="",AVERAGE(R222:R224),IF(R226="",AVERAGE(V222:V225),TRIMMEAN(R222:R226,0.4)))))))</f>
        <v/>
      </c>
      <c r="X222" s="232"/>
      <c r="Y222" s="233"/>
      <c r="Z222" s="234"/>
      <c r="AA222" s="141" t="str">
        <f>IF(X222="","",IF(X222="TO","TO",X222*60+Y222+Z222/100))</f>
        <v/>
      </c>
      <c r="AB222" s="845" t="str">
        <f>IF(B222="","",IF(AA223="",AA222,AVERAGE(AA222:AA223)))</f>
        <v/>
      </c>
      <c r="AC222" s="845" t="str">
        <f t="shared" ref="AC222" si="39">IF(AF222="DQ","DQ",IF(W222="","",W222))</f>
        <v/>
      </c>
      <c r="AD222" s="802" t="str">
        <f>IF(B222="","",IF(AF222="DQ","DQ",IF('Names And Totals'!E51="Female","",AC222)))</f>
        <v/>
      </c>
      <c r="AE222" s="802" t="str">
        <f>IF(B222="","",IF(AF222="DQ","DQ",IF('Names And Totals'!E51="Male","",AC222)))</f>
        <v/>
      </c>
      <c r="AF222" s="837"/>
    </row>
    <row r="223" spans="1:32" x14ac:dyDescent="0.2">
      <c r="A223" s="871"/>
      <c r="B223" s="865"/>
      <c r="C223" s="859"/>
      <c r="D223" s="881"/>
      <c r="E223" s="884"/>
      <c r="F223" s="32" t="s">
        <v>4</v>
      </c>
      <c r="G223" s="72" t="str">
        <f>IF(M223&lt;&gt;"",G222,"")</f>
        <v/>
      </c>
      <c r="H223" s="7" t="str">
        <f>IF(N223&lt;&gt;"",H222,"")</f>
        <v/>
      </c>
      <c r="I223" s="7" t="str">
        <f>IF(O223&lt;&gt;"",I222,"")</f>
        <v/>
      </c>
      <c r="J223" s="7" t="str">
        <f>IF(P223&lt;&gt;"",J222,"")</f>
        <v/>
      </c>
      <c r="K223" s="70" t="str">
        <f>IF(Q223&lt;&gt;"",K222,"")</f>
        <v/>
      </c>
      <c r="L223" s="99" t="str">
        <f>IF(G222&lt;&gt;"",L222,"")</f>
        <v/>
      </c>
      <c r="M223" s="214"/>
      <c r="N223" s="214"/>
      <c r="O223" s="214"/>
      <c r="P223" s="214"/>
      <c r="Q223" s="215"/>
      <c r="R223" s="7" t="str">
        <f>IF(B222="","",IF(G223="","",(SUM(G223:K223)+SUM(M223:Q223)-L223)))</f>
        <v/>
      </c>
      <c r="S223" s="88"/>
      <c r="T223" s="88" t="str">
        <f>IF(R222="","",ABS(R223-S222))</f>
        <v/>
      </c>
      <c r="U223" s="88" t="str">
        <f>IF(R222="","",RANK(T223,T222:T226,0))</f>
        <v/>
      </c>
      <c r="V223" s="88" t="str">
        <f>IF(R222="","",IF(U223=1,"",R223))</f>
        <v/>
      </c>
      <c r="W223" s="856"/>
      <c r="X223" s="208"/>
      <c r="Y223" s="209"/>
      <c r="Z223" s="227"/>
      <c r="AA223" s="122" t="str">
        <f>IF(X223="","",IF(X223="","",X223*60+Y223+Z223/100))</f>
        <v/>
      </c>
      <c r="AB223" s="843"/>
      <c r="AC223" s="843"/>
      <c r="AD223" s="803"/>
      <c r="AE223" s="803"/>
      <c r="AF223" s="838"/>
    </row>
    <row r="224" spans="1:32" x14ac:dyDescent="0.2">
      <c r="A224" s="871"/>
      <c r="B224" s="865"/>
      <c r="C224" s="859"/>
      <c r="D224" s="881"/>
      <c r="E224" s="884"/>
      <c r="F224" s="32" t="s">
        <v>8</v>
      </c>
      <c r="G224" s="72" t="str">
        <f>IF(M224&lt;&gt;"",G222,"")</f>
        <v/>
      </c>
      <c r="H224" s="7" t="str">
        <f>IF(N224&lt;&gt;"",H222,"")</f>
        <v/>
      </c>
      <c r="I224" s="7" t="str">
        <f>IF(O224&lt;&gt;"",I222,"")</f>
        <v/>
      </c>
      <c r="J224" s="7" t="str">
        <f>IF(P224&lt;&gt;"",J222,"")</f>
        <v/>
      </c>
      <c r="K224" s="70" t="str">
        <f>IF(Q224&lt;&gt;"",K222,"")</f>
        <v/>
      </c>
      <c r="L224" s="99" t="str">
        <f>IF(G222&lt;&gt;"",L222,"")</f>
        <v/>
      </c>
      <c r="M224" s="214"/>
      <c r="N224" s="214"/>
      <c r="O224" s="214"/>
      <c r="P224" s="214"/>
      <c r="Q224" s="215"/>
      <c r="R224" s="7" t="str">
        <f>IF(B222="","",IF(G224="","",(SUM(G224:K224)+SUM(M224:Q224)-L224)))</f>
        <v/>
      </c>
      <c r="S224" s="88"/>
      <c r="T224" s="88" t="str">
        <f>IF(R222="","",ABS(R224-S222))</f>
        <v/>
      </c>
      <c r="U224" s="88" t="str">
        <f>IF(R222="","",RANK(T224,T222:T226,0))</f>
        <v/>
      </c>
      <c r="V224" s="88" t="str">
        <f>IF(R222="","",IF(U224=1,"",R224))</f>
        <v/>
      </c>
      <c r="W224" s="856"/>
      <c r="X224" s="123"/>
      <c r="Y224" s="124"/>
      <c r="Z224" s="125"/>
      <c r="AA224" s="126"/>
      <c r="AB224" s="843"/>
      <c r="AC224" s="843"/>
      <c r="AD224" s="803"/>
      <c r="AE224" s="803"/>
      <c r="AF224" s="838"/>
    </row>
    <row r="225" spans="1:32" x14ac:dyDescent="0.2">
      <c r="A225" s="871"/>
      <c r="B225" s="865"/>
      <c r="C225" s="859"/>
      <c r="D225" s="881"/>
      <c r="E225" s="884"/>
      <c r="F225" s="32" t="s">
        <v>5</v>
      </c>
      <c r="G225" s="72" t="str">
        <f>IF(M225&lt;&gt;"",G222,"")</f>
        <v/>
      </c>
      <c r="H225" s="7" t="str">
        <f>IF(N225&lt;&gt;"",H222,"")</f>
        <v/>
      </c>
      <c r="I225" s="7" t="str">
        <f>IF(O225&lt;&gt;"",I222,"")</f>
        <v/>
      </c>
      <c r="J225" s="7" t="str">
        <f>IF(P225&lt;&gt;"",J222,"")</f>
        <v/>
      </c>
      <c r="K225" s="70" t="str">
        <f>IF(Q225&lt;&gt;"",K222,"")</f>
        <v/>
      </c>
      <c r="L225" s="99" t="str">
        <f>IF(G222&lt;&gt;"",L222,"")</f>
        <v/>
      </c>
      <c r="M225" s="214"/>
      <c r="N225" s="214"/>
      <c r="O225" s="214"/>
      <c r="P225" s="214"/>
      <c r="Q225" s="215"/>
      <c r="R225" s="7" t="str">
        <f>IF(B222="","",IF(G225="","",(SUM(G225:K225)+SUM(M225:Q225)-L225)))</f>
        <v/>
      </c>
      <c r="S225" s="88"/>
      <c r="T225" s="88" t="str">
        <f>IF(R222="","",ABS(R225-S222))</f>
        <v/>
      </c>
      <c r="U225" s="88" t="str">
        <f>IF(R222="","",RANK(T225,T222:T226,0))</f>
        <v/>
      </c>
      <c r="V225" s="88" t="str">
        <f>IF(R222="","",IF(U225=1,"",R225))</f>
        <v/>
      </c>
      <c r="W225" s="856"/>
      <c r="X225" s="123"/>
      <c r="Y225" s="124"/>
      <c r="Z225" s="125"/>
      <c r="AA225" s="126"/>
      <c r="AB225" s="843"/>
      <c r="AC225" s="843"/>
      <c r="AD225" s="803"/>
      <c r="AE225" s="803"/>
      <c r="AF225" s="838"/>
    </row>
    <row r="226" spans="1:32" ht="16" thickBot="1" x14ac:dyDescent="0.25">
      <c r="A226" s="879"/>
      <c r="B226" s="901"/>
      <c r="C226" s="860"/>
      <c r="D226" s="882"/>
      <c r="E226" s="885"/>
      <c r="F226" s="252" t="s">
        <v>6</v>
      </c>
      <c r="G226" s="73" t="str">
        <f>IF(M226&lt;&gt;"",G222,"")</f>
        <v/>
      </c>
      <c r="H226" s="94" t="str">
        <f>IF(N226&lt;&gt;"",H222,"")</f>
        <v/>
      </c>
      <c r="I226" s="94" t="str">
        <f>IF(O226&lt;&gt;"",I222,"")</f>
        <v/>
      </c>
      <c r="J226" s="94" t="str">
        <f>IF(P226&lt;&gt;"",J222,"")</f>
        <v/>
      </c>
      <c r="K226" s="71" t="str">
        <f>IF(Q226&lt;&gt;"",K222,"")</f>
        <v/>
      </c>
      <c r="L226" s="270" t="str">
        <f>IF(G222&lt;&gt;"",L222,"")</f>
        <v/>
      </c>
      <c r="M226" s="216"/>
      <c r="N226" s="216"/>
      <c r="O226" s="216"/>
      <c r="P226" s="216"/>
      <c r="Q226" s="217"/>
      <c r="R226" s="94" t="str">
        <f>IF(B222="","",IF(G226="","",(SUM(G226:K226)+SUM(M226:Q226)-L226)))</f>
        <v/>
      </c>
      <c r="S226" s="93"/>
      <c r="T226" s="93"/>
      <c r="U226" s="93"/>
      <c r="V226" s="93"/>
      <c r="W226" s="904"/>
      <c r="X226" s="256"/>
      <c r="Y226" s="257"/>
      <c r="Z226" s="258"/>
      <c r="AA226" s="259"/>
      <c r="AB226" s="902"/>
      <c r="AC226" s="844"/>
      <c r="AD226" s="804"/>
      <c r="AE226" s="804"/>
      <c r="AF226" s="903"/>
    </row>
    <row r="227" spans="1:32" x14ac:dyDescent="0.2">
      <c r="A227" s="867" t="str">
        <f>IF('Names And Totals'!A52="","",'Names And Totals'!A52)</f>
        <v/>
      </c>
      <c r="B227" s="873" t="str">
        <f>IF('Names And Totals'!B52="","",'Names And Totals'!B52)</f>
        <v/>
      </c>
      <c r="C227" s="861" t="str">
        <f>IF(AC227="","",IF(AC227="DQ","DQ",RANK(AC227,$AC$12:$AC$507,0)+SUMPRODUCT(--(AC227=$AC$12:$AC$507),--(AB227&gt;$AB$12:$AB$507))))</f>
        <v/>
      </c>
      <c r="D227" s="886" t="str">
        <f>IF(AD227="","",IF(AC227="DQ","DQ",RANK(AD227,$AD$12:$AD$507,0)+SUMPRODUCT(--(AD227=$AD$12:$AD$507),--(AB227&gt;$AB$12:$AB$507))))</f>
        <v/>
      </c>
      <c r="E227" s="861" t="str">
        <f>IF(AE227="","",IF(AC227="DQ","DQ",RANK(AE227,$AE$12:$AE$507,0)+SUMPRODUCT(--(AE227=$AE$12:$AE$507),--(AB227&gt;$AB$12:$AB$507))))</f>
        <v/>
      </c>
      <c r="F227" s="33" t="s">
        <v>7</v>
      </c>
      <c r="G227" s="228"/>
      <c r="H227" s="218"/>
      <c r="I227" s="218"/>
      <c r="J227" s="218"/>
      <c r="K227" s="296"/>
      <c r="L227" s="295"/>
      <c r="M227" s="218"/>
      <c r="N227" s="218"/>
      <c r="O227" s="218"/>
      <c r="P227" s="218"/>
      <c r="Q227" s="219"/>
      <c r="R227" s="114" t="str">
        <f>IF(B227="","",IF(G227="","",(SUM(G227:K227)+SUM(M227:Q227)-L227)))</f>
        <v/>
      </c>
      <c r="S227" s="90" t="str">
        <f>IF(R227="","",AVERAGE(R227:R230))</f>
        <v/>
      </c>
      <c r="T227" s="90" t="str">
        <f>IF(R227="","",ABS(R227-S227))</f>
        <v/>
      </c>
      <c r="U227" s="90" t="str">
        <f>IF(R227="","",RANK(T227,T227:T231,0))</f>
        <v/>
      </c>
      <c r="V227" s="90" t="str">
        <f>IF(R227="","",IF(U227=1,"",R227))</f>
        <v/>
      </c>
      <c r="W227" s="971" t="str">
        <f>IF(R227="","",IF(AVERAGE(R227:R231)&lt;0,0,IF(R228="",R227,IF(R229="",AVERAGE(R227:R228),IF(R230="",AVERAGE(R227:R229),IF(R231="",AVERAGE(V227:V230),TRIMMEAN(R227:R231,0.4)))))))</f>
        <v/>
      </c>
      <c r="X227" s="228"/>
      <c r="Y227" s="229"/>
      <c r="Z227" s="230"/>
      <c r="AA227" s="131" t="str">
        <f>IF(X227="","",IF(X227="TO","TO",X227*60+Y227+Z227/100))</f>
        <v/>
      </c>
      <c r="AB227" s="849" t="str">
        <f>IF(B227="","",IF(AA228="",AA227,AVERAGE(AA227:AA228)))</f>
        <v/>
      </c>
      <c r="AC227" s="805" t="str">
        <f t="shared" ref="AC227" si="40">IF(AF227="DQ","DQ",IF(W227="","",W227))</f>
        <v/>
      </c>
      <c r="AD227" s="805" t="str">
        <f>IF(B227="","",IF(AF227="DQ","DQ",IF('Names And Totals'!E52="Female","",AC227)))</f>
        <v/>
      </c>
      <c r="AE227" s="805" t="str">
        <f>IF(B227="","",IF(AF227="DQ","DQ",IF('Names And Totals'!E52="Male","",AC227)))</f>
        <v/>
      </c>
      <c r="AF227" s="840"/>
    </row>
    <row r="228" spans="1:32" x14ac:dyDescent="0.2">
      <c r="A228" s="868"/>
      <c r="B228" s="874"/>
      <c r="C228" s="862"/>
      <c r="D228" s="887"/>
      <c r="E228" s="862"/>
      <c r="F228" s="34" t="s">
        <v>4</v>
      </c>
      <c r="G228" s="77" t="str">
        <f>IF(M228&lt;&gt;"",G227,"")</f>
        <v/>
      </c>
      <c r="H228" s="11" t="str">
        <f>IF(N228&lt;&gt;"",H227,"")</f>
        <v/>
      </c>
      <c r="I228" s="11" t="str">
        <f>IF(O228&lt;&gt;"",I227,"")</f>
        <v/>
      </c>
      <c r="J228" s="11" t="str">
        <f>IF(P228&lt;&gt;"",J227,"")</f>
        <v/>
      </c>
      <c r="K228" s="75" t="str">
        <f>IF(Q228&lt;&gt;"",K227,"")</f>
        <v/>
      </c>
      <c r="L228" s="98" t="str">
        <f>IF(G227&lt;&gt;"",L227,"")</f>
        <v/>
      </c>
      <c r="M228" s="220"/>
      <c r="N228" s="220"/>
      <c r="O228" s="220"/>
      <c r="P228" s="220"/>
      <c r="Q228" s="221"/>
      <c r="R228" s="11" t="str">
        <f>IF(B227="","",IF(G228="","",(SUM(G228:K228)+SUM(M228:Q228)-L228)))</f>
        <v/>
      </c>
      <c r="S228" s="89"/>
      <c r="T228" s="89" t="str">
        <f>IF(R227="","",ABS(R228-S227))</f>
        <v/>
      </c>
      <c r="U228" s="89" t="str">
        <f>IF(R227="","",RANK(T228,T227:T231,0))</f>
        <v/>
      </c>
      <c r="V228" s="89" t="str">
        <f>IF(R227="","",IF(U228=1,"",R228))</f>
        <v/>
      </c>
      <c r="W228" s="972"/>
      <c r="X228" s="210"/>
      <c r="Y228" s="211"/>
      <c r="Z228" s="231"/>
      <c r="AA228" s="132" t="str">
        <f>IF(X228="","",IF(X228="","",X228*60+Y228+Z228/100))</f>
        <v/>
      </c>
      <c r="AB228" s="850"/>
      <c r="AC228" s="806"/>
      <c r="AD228" s="806"/>
      <c r="AE228" s="806"/>
      <c r="AF228" s="841"/>
    </row>
    <row r="229" spans="1:32" x14ac:dyDescent="0.2">
      <c r="A229" s="868"/>
      <c r="B229" s="874"/>
      <c r="C229" s="862"/>
      <c r="D229" s="887"/>
      <c r="E229" s="862"/>
      <c r="F229" s="34" t="s">
        <v>8</v>
      </c>
      <c r="G229" s="77" t="str">
        <f>IF(M229&lt;&gt;"",G227,"")</f>
        <v/>
      </c>
      <c r="H229" s="11" t="str">
        <f>IF(N229&lt;&gt;"",H227,"")</f>
        <v/>
      </c>
      <c r="I229" s="11" t="str">
        <f>IF(O229&lt;&gt;"",I227,"")</f>
        <v/>
      </c>
      <c r="J229" s="11" t="str">
        <f>IF(P229&lt;&gt;"",J227,"")</f>
        <v/>
      </c>
      <c r="K229" s="75" t="str">
        <f>IF(Q229&lt;&gt;"",K227,"")</f>
        <v/>
      </c>
      <c r="L229" s="98" t="str">
        <f>IF(G227&lt;&gt;"",L227,"")</f>
        <v/>
      </c>
      <c r="M229" s="220"/>
      <c r="N229" s="220"/>
      <c r="O229" s="220"/>
      <c r="P229" s="220"/>
      <c r="Q229" s="221"/>
      <c r="R229" s="11" t="str">
        <f>IF(B227="","",IF(G229="","",(SUM(G229:K229)+SUM(M229:Q229)-L229)))</f>
        <v/>
      </c>
      <c r="S229" s="89"/>
      <c r="T229" s="89" t="str">
        <f>IF(R227="","",ABS(R229-S227))</f>
        <v/>
      </c>
      <c r="U229" s="89" t="str">
        <f>IF(R227="","",RANK(T229,T227:T231,0))</f>
        <v/>
      </c>
      <c r="V229" s="89" t="str">
        <f>IF(R227="","",IF(U229=1,"",R229))</f>
        <v/>
      </c>
      <c r="W229" s="972"/>
      <c r="X229" s="133"/>
      <c r="Y229" s="134"/>
      <c r="Z229" s="135"/>
      <c r="AA229" s="136"/>
      <c r="AB229" s="850"/>
      <c r="AC229" s="806"/>
      <c r="AD229" s="806"/>
      <c r="AE229" s="806"/>
      <c r="AF229" s="841"/>
    </row>
    <row r="230" spans="1:32" x14ac:dyDescent="0.2">
      <c r="A230" s="868"/>
      <c r="B230" s="874"/>
      <c r="C230" s="862"/>
      <c r="D230" s="887"/>
      <c r="E230" s="862"/>
      <c r="F230" s="34" t="s">
        <v>5</v>
      </c>
      <c r="G230" s="77" t="str">
        <f>IF(M230&lt;&gt;"",G227,"")</f>
        <v/>
      </c>
      <c r="H230" s="11" t="str">
        <f>IF(N230&lt;&gt;"",H227,"")</f>
        <v/>
      </c>
      <c r="I230" s="11" t="str">
        <f>IF(O230&lt;&gt;"",I227,"")</f>
        <v/>
      </c>
      <c r="J230" s="11" t="str">
        <f>IF(P230&lt;&gt;"",J227,"")</f>
        <v/>
      </c>
      <c r="K230" s="75" t="str">
        <f>IF(Q230&lt;&gt;"",K227,"")</f>
        <v/>
      </c>
      <c r="L230" s="98" t="str">
        <f>IF(G227&lt;&gt;"",L227,"")</f>
        <v/>
      </c>
      <c r="M230" s="220"/>
      <c r="N230" s="220"/>
      <c r="O230" s="220"/>
      <c r="P230" s="220"/>
      <c r="Q230" s="221"/>
      <c r="R230" s="11" t="str">
        <f>IF(B227="","",IF(G230="","",(SUM(G230:K230)+SUM(M230:Q230)-L230)))</f>
        <v/>
      </c>
      <c r="S230" s="89"/>
      <c r="T230" s="89" t="str">
        <f>IF(R227="","",ABS(R230-S227))</f>
        <v/>
      </c>
      <c r="U230" s="89" t="str">
        <f>IF(R227="","",RANK(T230,T227:T231,0))</f>
        <v/>
      </c>
      <c r="V230" s="89" t="str">
        <f>IF(R227="","",IF(U230=1,"",R230))</f>
        <v/>
      </c>
      <c r="W230" s="972"/>
      <c r="X230" s="133"/>
      <c r="Y230" s="134"/>
      <c r="Z230" s="135"/>
      <c r="AA230" s="136"/>
      <c r="AB230" s="850"/>
      <c r="AC230" s="806"/>
      <c r="AD230" s="806"/>
      <c r="AE230" s="806"/>
      <c r="AF230" s="841"/>
    </row>
    <row r="231" spans="1:32" ht="16" thickBot="1" x14ac:dyDescent="0.25">
      <c r="A231" s="869"/>
      <c r="B231" s="875"/>
      <c r="C231" s="863"/>
      <c r="D231" s="888"/>
      <c r="E231" s="863"/>
      <c r="F231" s="35" t="s">
        <v>6</v>
      </c>
      <c r="G231" s="78" t="str">
        <f>IF(M231&lt;&gt;"",G227,"")</f>
        <v/>
      </c>
      <c r="H231" s="116" t="str">
        <f>IF(N231&lt;&gt;"",H227,"")</f>
        <v/>
      </c>
      <c r="I231" s="116" t="str">
        <f>IF(O231&lt;&gt;"",I227,"")</f>
        <v/>
      </c>
      <c r="J231" s="116" t="str">
        <f>IF(P231&lt;&gt;"",J227,"")</f>
        <v/>
      </c>
      <c r="K231" s="76" t="str">
        <f>IF(Q231&lt;&gt;"",K227,"")</f>
        <v/>
      </c>
      <c r="L231" s="265" t="str">
        <f>IF(G227&lt;&gt;"",L227,"")</f>
        <v/>
      </c>
      <c r="M231" s="222"/>
      <c r="N231" s="222"/>
      <c r="O231" s="222"/>
      <c r="P231" s="222"/>
      <c r="Q231" s="223"/>
      <c r="R231" s="116" t="str">
        <f>IF(B227="","",IF(G231="","",(SUM(G231:K231)+SUM(M231:Q231)-L231)))</f>
        <v/>
      </c>
      <c r="S231" s="91"/>
      <c r="T231" s="91"/>
      <c r="U231" s="91"/>
      <c r="V231" s="91"/>
      <c r="W231" s="973"/>
      <c r="X231" s="137"/>
      <c r="Y231" s="138"/>
      <c r="Z231" s="139"/>
      <c r="AA231" s="140"/>
      <c r="AB231" s="851"/>
      <c r="AC231" s="807"/>
      <c r="AD231" s="807"/>
      <c r="AE231" s="807"/>
      <c r="AF231" s="842"/>
    </row>
    <row r="232" spans="1:32" x14ac:dyDescent="0.2">
      <c r="A232" s="870" t="str">
        <f>IF('Names And Totals'!A53="","",'Names And Totals'!A53)</f>
        <v/>
      </c>
      <c r="B232" s="864" t="str">
        <f>IF('Names And Totals'!B53="","",'Names And Totals'!B53)</f>
        <v/>
      </c>
      <c r="C232" s="858" t="str">
        <f>IF(AC232="","",IF(AC232="DQ","DQ",RANK(AC232,$AC$12:$AC$507,0)+SUMPRODUCT(--(AC232=$AC$12:$AC$507),--(AB232&gt;$AB$12:$AB$507))))</f>
        <v/>
      </c>
      <c r="D232" s="880" t="str">
        <f>IF(AD232="","",IF(AC232="DQ","DQ",RANK(AD232,$AD$12:$AD$507,0)+SUMPRODUCT(--(AD232=$AD$12:$AD$507),--(AB232&gt;$AB$12:$AB$507))))</f>
        <v/>
      </c>
      <c r="E232" s="883" t="str">
        <f>IF(AE232="","",IF(AC232="DQ","DQ",RANK(AE232,$AE$12:$AE$507,0)+SUMPRODUCT(--(AE232=$AE$12:$AE$507),--(AB232&gt;$AB$12:$AB$507))))</f>
        <v/>
      </c>
      <c r="F232" s="66" t="s">
        <v>7</v>
      </c>
      <c r="G232" s="232"/>
      <c r="H232" s="224"/>
      <c r="I232" s="224"/>
      <c r="J232" s="224"/>
      <c r="K232" s="237"/>
      <c r="L232" s="303"/>
      <c r="M232" s="224"/>
      <c r="N232" s="224"/>
      <c r="O232" s="224"/>
      <c r="P232" s="224"/>
      <c r="Q232" s="225"/>
      <c r="R232" s="117" t="str">
        <f>IF(B232="","",IF(G232="","",(SUM(G232:K232)+SUM(M232:Q232)-L232)))</f>
        <v/>
      </c>
      <c r="S232" s="92" t="str">
        <f>IF(R232="","",AVERAGE(R232:R235))</f>
        <v/>
      </c>
      <c r="T232" s="92" t="str">
        <f>IF(R232="","",ABS(R232-S232))</f>
        <v/>
      </c>
      <c r="U232" s="92" t="str">
        <f>IF(R232="","",RANK(T232,T232:T236,0))</f>
        <v/>
      </c>
      <c r="V232" s="92" t="str">
        <f>IF(R232="","",IF(U232=1,"",R232))</f>
        <v/>
      </c>
      <c r="W232" s="855" t="str">
        <f>IF(R232="","",IF(AVERAGE(R232:R236)&lt;0,0,IF(R233="",R232,IF(R234="",AVERAGE(R232:R233),IF(R235="",AVERAGE(R232:R234),IF(R236="",AVERAGE(V232:V235),TRIMMEAN(R232:R236,0.4)))))))</f>
        <v/>
      </c>
      <c r="X232" s="232"/>
      <c r="Y232" s="233"/>
      <c r="Z232" s="234"/>
      <c r="AA232" s="141" t="str">
        <f>IF(X232="","",IF(X232="TO","TO",X232*60+Y232+Z232/100))</f>
        <v/>
      </c>
      <c r="AB232" s="845" t="str">
        <f>IF(B232="","",IF(AA233="",AA232,AVERAGE(AA232:AA233)))</f>
        <v/>
      </c>
      <c r="AC232" s="845" t="str">
        <f t="shared" ref="AC232" si="41">IF(AF232="DQ","DQ",IF(W232="","",W232))</f>
        <v/>
      </c>
      <c r="AD232" s="802" t="str">
        <f>IF(B232="","",IF(AF232="DQ","DQ",IF('Names And Totals'!E53="Female","",AC232)))</f>
        <v/>
      </c>
      <c r="AE232" s="802" t="str">
        <f>IF(B232="","",IF(AF232="DQ","DQ",IF('Names And Totals'!E53="Male","",AC232)))</f>
        <v/>
      </c>
      <c r="AF232" s="837"/>
    </row>
    <row r="233" spans="1:32" x14ac:dyDescent="0.2">
      <c r="A233" s="871"/>
      <c r="B233" s="865"/>
      <c r="C233" s="859"/>
      <c r="D233" s="881"/>
      <c r="E233" s="884"/>
      <c r="F233" s="32" t="s">
        <v>4</v>
      </c>
      <c r="G233" s="72" t="str">
        <f>IF(M233&lt;&gt;"",G232,"")</f>
        <v/>
      </c>
      <c r="H233" s="7" t="str">
        <f>IF(N233&lt;&gt;"",H232,"")</f>
        <v/>
      </c>
      <c r="I233" s="7" t="str">
        <f>IF(O233&lt;&gt;"",I232,"")</f>
        <v/>
      </c>
      <c r="J233" s="7" t="str">
        <f>IF(P233&lt;&gt;"",J232,"")</f>
        <v/>
      </c>
      <c r="K233" s="70" t="str">
        <f>IF(Q233&lt;&gt;"",K232,"")</f>
        <v/>
      </c>
      <c r="L233" s="99" t="str">
        <f>IF(G232&lt;&gt;"",L232,"")</f>
        <v/>
      </c>
      <c r="M233" s="214"/>
      <c r="N233" s="214"/>
      <c r="O233" s="214"/>
      <c r="P233" s="214"/>
      <c r="Q233" s="215"/>
      <c r="R233" s="7" t="str">
        <f>IF(B232="","",IF(G233="","",(SUM(G233:K233)+SUM(M233:Q233)-L233)))</f>
        <v/>
      </c>
      <c r="S233" s="88"/>
      <c r="T233" s="88" t="str">
        <f>IF(R232="","",ABS(R233-S232))</f>
        <v/>
      </c>
      <c r="U233" s="88" t="str">
        <f>IF(R232="","",RANK(T233,T232:T236,0))</f>
        <v/>
      </c>
      <c r="V233" s="88" t="str">
        <f>IF(R232="","",IF(U233=1,"",R233))</f>
        <v/>
      </c>
      <c r="W233" s="856"/>
      <c r="X233" s="208"/>
      <c r="Y233" s="209"/>
      <c r="Z233" s="227"/>
      <c r="AA233" s="122" t="str">
        <f>IF(X233="","",IF(X233="","",X233*60+Y233+Z233/100))</f>
        <v/>
      </c>
      <c r="AB233" s="843"/>
      <c r="AC233" s="843"/>
      <c r="AD233" s="803"/>
      <c r="AE233" s="803"/>
      <c r="AF233" s="838"/>
    </row>
    <row r="234" spans="1:32" x14ac:dyDescent="0.2">
      <c r="A234" s="871"/>
      <c r="B234" s="865"/>
      <c r="C234" s="859"/>
      <c r="D234" s="881"/>
      <c r="E234" s="884"/>
      <c r="F234" s="32" t="s">
        <v>8</v>
      </c>
      <c r="G234" s="72" t="str">
        <f>IF(M234&lt;&gt;"",G232,"")</f>
        <v/>
      </c>
      <c r="H234" s="7" t="str">
        <f>IF(N234&lt;&gt;"",H232,"")</f>
        <v/>
      </c>
      <c r="I234" s="7" t="str">
        <f>IF(O234&lt;&gt;"",I232,"")</f>
        <v/>
      </c>
      <c r="J234" s="7" t="str">
        <f>IF(P234&lt;&gt;"",J232,"")</f>
        <v/>
      </c>
      <c r="K234" s="70" t="str">
        <f>IF(Q234&lt;&gt;"",K232,"")</f>
        <v/>
      </c>
      <c r="L234" s="99" t="str">
        <f>IF(G232&lt;&gt;"",L232,"")</f>
        <v/>
      </c>
      <c r="M234" s="214"/>
      <c r="N234" s="214"/>
      <c r="O234" s="214"/>
      <c r="P234" s="214"/>
      <c r="Q234" s="215"/>
      <c r="R234" s="7" t="str">
        <f>IF(B232="","",IF(G234="","",(SUM(G234:K234)+SUM(M234:Q234)-L234)))</f>
        <v/>
      </c>
      <c r="S234" s="88"/>
      <c r="T234" s="88" t="str">
        <f>IF(R232="","",ABS(R234-S232))</f>
        <v/>
      </c>
      <c r="U234" s="88" t="str">
        <f>IF(R232="","",RANK(T234,T232:T236,0))</f>
        <v/>
      </c>
      <c r="V234" s="88" t="str">
        <f>IF(R232="","",IF(U234=1,"",R234))</f>
        <v/>
      </c>
      <c r="W234" s="856"/>
      <c r="X234" s="123"/>
      <c r="Y234" s="124"/>
      <c r="Z234" s="125"/>
      <c r="AA234" s="126"/>
      <c r="AB234" s="843"/>
      <c r="AC234" s="843"/>
      <c r="AD234" s="803"/>
      <c r="AE234" s="803"/>
      <c r="AF234" s="838"/>
    </row>
    <row r="235" spans="1:32" x14ac:dyDescent="0.2">
      <c r="A235" s="871"/>
      <c r="B235" s="865"/>
      <c r="C235" s="859"/>
      <c r="D235" s="881"/>
      <c r="E235" s="884"/>
      <c r="F235" s="32" t="s">
        <v>5</v>
      </c>
      <c r="G235" s="72" t="str">
        <f>IF(M235&lt;&gt;"",G232,"")</f>
        <v/>
      </c>
      <c r="H235" s="7" t="str">
        <f>IF(N235&lt;&gt;"",H232,"")</f>
        <v/>
      </c>
      <c r="I235" s="7" t="str">
        <f>IF(O235&lt;&gt;"",I232,"")</f>
        <v/>
      </c>
      <c r="J235" s="7" t="str">
        <f>IF(P235&lt;&gt;"",J232,"")</f>
        <v/>
      </c>
      <c r="K235" s="70" t="str">
        <f>IF(Q235&lt;&gt;"",K232,"")</f>
        <v/>
      </c>
      <c r="L235" s="99" t="str">
        <f>IF(G232&lt;&gt;"",L232,"")</f>
        <v/>
      </c>
      <c r="M235" s="214"/>
      <c r="N235" s="214"/>
      <c r="O235" s="214"/>
      <c r="P235" s="214"/>
      <c r="Q235" s="215"/>
      <c r="R235" s="7" t="str">
        <f>IF(B232="","",IF(G235="","",(SUM(G235:K235)+SUM(M235:Q235)-L235)))</f>
        <v/>
      </c>
      <c r="S235" s="88"/>
      <c r="T235" s="88" t="str">
        <f>IF(R232="","",ABS(R235-S232))</f>
        <v/>
      </c>
      <c r="U235" s="88" t="str">
        <f>IF(R232="","",RANK(T235,T232:T236,0))</f>
        <v/>
      </c>
      <c r="V235" s="88" t="str">
        <f>IF(R232="","",IF(U235=1,"",R235))</f>
        <v/>
      </c>
      <c r="W235" s="856"/>
      <c r="X235" s="123"/>
      <c r="Y235" s="124"/>
      <c r="Z235" s="125"/>
      <c r="AA235" s="126"/>
      <c r="AB235" s="843"/>
      <c r="AC235" s="843"/>
      <c r="AD235" s="803"/>
      <c r="AE235" s="803"/>
      <c r="AF235" s="838"/>
    </row>
    <row r="236" spans="1:32" ht="16" thickBot="1" x14ac:dyDescent="0.25">
      <c r="A236" s="879"/>
      <c r="B236" s="901"/>
      <c r="C236" s="860"/>
      <c r="D236" s="882"/>
      <c r="E236" s="885"/>
      <c r="F236" s="252" t="s">
        <v>6</v>
      </c>
      <c r="G236" s="73" t="str">
        <f>IF(M236&lt;&gt;"",G232,"")</f>
        <v/>
      </c>
      <c r="H236" s="94" t="str">
        <f>IF(N236&lt;&gt;"",H232,"")</f>
        <v/>
      </c>
      <c r="I236" s="94" t="str">
        <f>IF(O236&lt;&gt;"",I232,"")</f>
        <v/>
      </c>
      <c r="J236" s="94" t="str">
        <f>IF(P236&lt;&gt;"",J232,"")</f>
        <v/>
      </c>
      <c r="K236" s="71" t="str">
        <f>IF(Q236&lt;&gt;"",K232,"")</f>
        <v/>
      </c>
      <c r="L236" s="270" t="str">
        <f>IF(G232&lt;&gt;"",L232,"")</f>
        <v/>
      </c>
      <c r="M236" s="216"/>
      <c r="N236" s="216"/>
      <c r="O236" s="216"/>
      <c r="P236" s="216"/>
      <c r="Q236" s="217"/>
      <c r="R236" s="94" t="str">
        <f>IF(B232="","",IF(G236="","",(SUM(G236:K236)+SUM(M236:Q236)-L236)))</f>
        <v/>
      </c>
      <c r="S236" s="93"/>
      <c r="T236" s="93"/>
      <c r="U236" s="93"/>
      <c r="V236" s="93"/>
      <c r="W236" s="904"/>
      <c r="X236" s="256"/>
      <c r="Y236" s="257"/>
      <c r="Z236" s="258"/>
      <c r="AA236" s="259"/>
      <c r="AB236" s="902"/>
      <c r="AC236" s="844"/>
      <c r="AD236" s="804"/>
      <c r="AE236" s="804"/>
      <c r="AF236" s="903"/>
    </row>
    <row r="237" spans="1:32" x14ac:dyDescent="0.2">
      <c r="A237" s="867" t="str">
        <f>IF('Names And Totals'!A54="","",'Names And Totals'!A54)</f>
        <v/>
      </c>
      <c r="B237" s="873" t="str">
        <f>IF('Names And Totals'!B54="","",'Names And Totals'!B54)</f>
        <v/>
      </c>
      <c r="C237" s="861" t="str">
        <f>IF(AC237="","",IF(AC237="DQ","DQ",RANK(AC237,$AC$12:$AC$507,0)+SUMPRODUCT(--(AC237=$AC$12:$AC$507),--(AB237&gt;$AB$12:$AB$507))))</f>
        <v/>
      </c>
      <c r="D237" s="886" t="str">
        <f>IF(AD237="","",IF(AC237="DQ","DQ",RANK(AD237,$AD$12:$AD$507,0)+SUMPRODUCT(--(AD237=$AD$12:$AD$507),--(AB237&gt;$AB$12:$AB$507))))</f>
        <v/>
      </c>
      <c r="E237" s="861" t="str">
        <f>IF(AE237="","",IF(AC237="DQ","DQ",RANK(AE237,$AE$12:$AE$507,0)+SUMPRODUCT(--(AE237=$AE$12:$AE$507),--(AB237&gt;$AB$12:$AB$507))))</f>
        <v/>
      </c>
      <c r="F237" s="33" t="s">
        <v>7</v>
      </c>
      <c r="G237" s="228"/>
      <c r="H237" s="218"/>
      <c r="I237" s="218"/>
      <c r="J237" s="218"/>
      <c r="K237" s="296"/>
      <c r="L237" s="295"/>
      <c r="M237" s="218"/>
      <c r="N237" s="218"/>
      <c r="O237" s="218"/>
      <c r="P237" s="218"/>
      <c r="Q237" s="219"/>
      <c r="R237" s="114" t="str">
        <f>IF(B237="","",IF(G237="","",(SUM(G237:K237)+SUM(M237:Q237)-L237)))</f>
        <v/>
      </c>
      <c r="S237" s="90" t="str">
        <f>IF(R237="","",AVERAGE(R237:R240))</f>
        <v/>
      </c>
      <c r="T237" s="90" t="str">
        <f>IF(R237="","",ABS(R237-S237))</f>
        <v/>
      </c>
      <c r="U237" s="90" t="str">
        <f>IF(R237="","",RANK(T237,T237:T241,0))</f>
        <v/>
      </c>
      <c r="V237" s="90" t="str">
        <f>IF(R237="","",IF(U237=1,"",R237))</f>
        <v/>
      </c>
      <c r="W237" s="971" t="str">
        <f>IF(R237="","",IF(AVERAGE(R237:R241)&lt;0,0,IF(R238="",R237,IF(R239="",AVERAGE(R237:R238),IF(R240="",AVERAGE(R237:R239),IF(R241="",AVERAGE(V237:V240),TRIMMEAN(R237:R241,0.4)))))))</f>
        <v/>
      </c>
      <c r="X237" s="228"/>
      <c r="Y237" s="229"/>
      <c r="Z237" s="230"/>
      <c r="AA237" s="131" t="str">
        <f>IF(X237="","",IF(X237="TO","TO",X237*60+Y237+Z237/100))</f>
        <v/>
      </c>
      <c r="AB237" s="849" t="str">
        <f>IF(B237="","",IF(AA238="",AA237,AVERAGE(AA237:AA238)))</f>
        <v/>
      </c>
      <c r="AC237" s="805" t="str">
        <f t="shared" ref="AC237" si="42">IF(AF237="DQ","DQ",IF(W237="","",W237))</f>
        <v/>
      </c>
      <c r="AD237" s="805" t="str">
        <f>IF(B237="","",IF(AF237="DQ","DQ",IF('Names And Totals'!E54="Female","",AC237)))</f>
        <v/>
      </c>
      <c r="AE237" s="805" t="str">
        <f>IF(B237="","",IF(AF237="DQ","DQ",IF('Names And Totals'!E54="Male","",AC237)))</f>
        <v/>
      </c>
      <c r="AF237" s="840"/>
    </row>
    <row r="238" spans="1:32" x14ac:dyDescent="0.2">
      <c r="A238" s="868"/>
      <c r="B238" s="874"/>
      <c r="C238" s="862"/>
      <c r="D238" s="887"/>
      <c r="E238" s="862"/>
      <c r="F238" s="34" t="s">
        <v>4</v>
      </c>
      <c r="G238" s="77" t="str">
        <f>IF(M238&lt;&gt;"",G237,"")</f>
        <v/>
      </c>
      <c r="H238" s="11" t="str">
        <f>IF(N238&lt;&gt;"",H237,"")</f>
        <v/>
      </c>
      <c r="I238" s="11" t="str">
        <f>IF(O238&lt;&gt;"",I237,"")</f>
        <v/>
      </c>
      <c r="J238" s="11" t="str">
        <f>IF(P238&lt;&gt;"",J237,"")</f>
        <v/>
      </c>
      <c r="K238" s="75" t="str">
        <f>IF(Q238&lt;&gt;"",K237,"")</f>
        <v/>
      </c>
      <c r="L238" s="98" t="str">
        <f>IF(G237&lt;&gt;"",L237,"")</f>
        <v/>
      </c>
      <c r="M238" s="220"/>
      <c r="N238" s="220"/>
      <c r="O238" s="220"/>
      <c r="P238" s="220"/>
      <c r="Q238" s="221"/>
      <c r="R238" s="11" t="str">
        <f>IF(B237="","",IF(G238="","",(SUM(G238:K238)+SUM(M238:Q238)-L238)))</f>
        <v/>
      </c>
      <c r="S238" s="89"/>
      <c r="T238" s="89" t="str">
        <f>IF(R237="","",ABS(R238-S237))</f>
        <v/>
      </c>
      <c r="U238" s="89" t="str">
        <f>IF(R237="","",RANK(T238,T237:T241,0))</f>
        <v/>
      </c>
      <c r="V238" s="89" t="str">
        <f>IF(R237="","",IF(U238=1,"",R238))</f>
        <v/>
      </c>
      <c r="W238" s="972"/>
      <c r="X238" s="210"/>
      <c r="Y238" s="211"/>
      <c r="Z238" s="231"/>
      <c r="AA238" s="132" t="str">
        <f>IF(X238="","",IF(X238="","",X238*60+Y238+Z238/100))</f>
        <v/>
      </c>
      <c r="AB238" s="850"/>
      <c r="AC238" s="806"/>
      <c r="AD238" s="806"/>
      <c r="AE238" s="806"/>
      <c r="AF238" s="841"/>
    </row>
    <row r="239" spans="1:32" x14ac:dyDescent="0.2">
      <c r="A239" s="868"/>
      <c r="B239" s="874"/>
      <c r="C239" s="862"/>
      <c r="D239" s="887"/>
      <c r="E239" s="862"/>
      <c r="F239" s="34" t="s">
        <v>8</v>
      </c>
      <c r="G239" s="77" t="str">
        <f>IF(M239&lt;&gt;"",G237,"")</f>
        <v/>
      </c>
      <c r="H239" s="11" t="str">
        <f>IF(N239&lt;&gt;"",H237,"")</f>
        <v/>
      </c>
      <c r="I239" s="11" t="str">
        <f>IF(O239&lt;&gt;"",I237,"")</f>
        <v/>
      </c>
      <c r="J239" s="11" t="str">
        <f>IF(P239&lt;&gt;"",J237,"")</f>
        <v/>
      </c>
      <c r="K239" s="75" t="str">
        <f>IF(Q239&lt;&gt;"",K237,"")</f>
        <v/>
      </c>
      <c r="L239" s="98" t="str">
        <f>IF(G237&lt;&gt;"",L237,"")</f>
        <v/>
      </c>
      <c r="M239" s="220"/>
      <c r="N239" s="220"/>
      <c r="O239" s="220"/>
      <c r="P239" s="220"/>
      <c r="Q239" s="221"/>
      <c r="R239" s="11" t="str">
        <f>IF(B237="","",IF(G239="","",(SUM(G239:K239)+SUM(M239:Q239)-L239)))</f>
        <v/>
      </c>
      <c r="S239" s="89"/>
      <c r="T239" s="89" t="str">
        <f>IF(R237="","",ABS(R239-S237))</f>
        <v/>
      </c>
      <c r="U239" s="89" t="str">
        <f>IF(R237="","",RANK(T239,T237:T241,0))</f>
        <v/>
      </c>
      <c r="V239" s="89" t="str">
        <f>IF(R237="","",IF(U239=1,"",R239))</f>
        <v/>
      </c>
      <c r="W239" s="972"/>
      <c r="X239" s="133"/>
      <c r="Y239" s="134"/>
      <c r="Z239" s="135"/>
      <c r="AA239" s="136"/>
      <c r="AB239" s="850"/>
      <c r="AC239" s="806"/>
      <c r="AD239" s="806"/>
      <c r="AE239" s="806"/>
      <c r="AF239" s="841"/>
    </row>
    <row r="240" spans="1:32" x14ac:dyDescent="0.2">
      <c r="A240" s="868"/>
      <c r="B240" s="874"/>
      <c r="C240" s="862"/>
      <c r="D240" s="887"/>
      <c r="E240" s="862"/>
      <c r="F240" s="34" t="s">
        <v>5</v>
      </c>
      <c r="G240" s="77" t="str">
        <f>IF(M240&lt;&gt;"",G237,"")</f>
        <v/>
      </c>
      <c r="H240" s="11" t="str">
        <f>IF(N240&lt;&gt;"",H237,"")</f>
        <v/>
      </c>
      <c r="I240" s="11" t="str">
        <f>IF(O240&lt;&gt;"",I237,"")</f>
        <v/>
      </c>
      <c r="J240" s="11" t="str">
        <f>IF(P240&lt;&gt;"",J237,"")</f>
        <v/>
      </c>
      <c r="K240" s="75" t="str">
        <f>IF(Q240&lt;&gt;"",K237,"")</f>
        <v/>
      </c>
      <c r="L240" s="98" t="str">
        <f>IF(G237&lt;&gt;"",L237,"")</f>
        <v/>
      </c>
      <c r="M240" s="220"/>
      <c r="N240" s="220"/>
      <c r="O240" s="220"/>
      <c r="P240" s="220"/>
      <c r="Q240" s="221"/>
      <c r="R240" s="11" t="str">
        <f>IF(B237="","",IF(G240="","",(SUM(G240:K240)+SUM(M240:Q240)-L240)))</f>
        <v/>
      </c>
      <c r="S240" s="89"/>
      <c r="T240" s="89" t="str">
        <f>IF(R237="","",ABS(R240-S237))</f>
        <v/>
      </c>
      <c r="U240" s="89" t="str">
        <f>IF(R237="","",RANK(T240,T237:T241,0))</f>
        <v/>
      </c>
      <c r="V240" s="89" t="str">
        <f>IF(R237="","",IF(U240=1,"",R240))</f>
        <v/>
      </c>
      <c r="W240" s="972"/>
      <c r="X240" s="133"/>
      <c r="Y240" s="134"/>
      <c r="Z240" s="135"/>
      <c r="AA240" s="136"/>
      <c r="AB240" s="850"/>
      <c r="AC240" s="806"/>
      <c r="AD240" s="806"/>
      <c r="AE240" s="806"/>
      <c r="AF240" s="841"/>
    </row>
    <row r="241" spans="1:32" ht="16" thickBot="1" x14ac:dyDescent="0.25">
      <c r="A241" s="869"/>
      <c r="B241" s="875"/>
      <c r="C241" s="863"/>
      <c r="D241" s="888"/>
      <c r="E241" s="863"/>
      <c r="F241" s="35" t="s">
        <v>6</v>
      </c>
      <c r="G241" s="78" t="str">
        <f>IF(M241&lt;&gt;"",G237,"")</f>
        <v/>
      </c>
      <c r="H241" s="116" t="str">
        <f>IF(N241&lt;&gt;"",H237,"")</f>
        <v/>
      </c>
      <c r="I241" s="116" t="str">
        <f>IF(O241&lt;&gt;"",I237,"")</f>
        <v/>
      </c>
      <c r="J241" s="116" t="str">
        <f>IF(P241&lt;&gt;"",J237,"")</f>
        <v/>
      </c>
      <c r="K241" s="76" t="str">
        <f>IF(Q241&lt;&gt;"",K237,"")</f>
        <v/>
      </c>
      <c r="L241" s="265" t="str">
        <f>IF(G237&lt;&gt;"",L237,"")</f>
        <v/>
      </c>
      <c r="M241" s="222"/>
      <c r="N241" s="222"/>
      <c r="O241" s="222"/>
      <c r="P241" s="222"/>
      <c r="Q241" s="223"/>
      <c r="R241" s="116" t="str">
        <f>IF(B237="","",IF(G241="","",(SUM(G241:K241)+SUM(M241:Q241)-L241)))</f>
        <v/>
      </c>
      <c r="S241" s="91"/>
      <c r="T241" s="91"/>
      <c r="U241" s="91"/>
      <c r="V241" s="91"/>
      <c r="W241" s="973"/>
      <c r="X241" s="137"/>
      <c r="Y241" s="138"/>
      <c r="Z241" s="139"/>
      <c r="AA241" s="140"/>
      <c r="AB241" s="851"/>
      <c r="AC241" s="807"/>
      <c r="AD241" s="807"/>
      <c r="AE241" s="807"/>
      <c r="AF241" s="842"/>
    </row>
    <row r="242" spans="1:32" x14ac:dyDescent="0.2">
      <c r="A242" s="870" t="str">
        <f>IF('Names And Totals'!A55="","",'Names And Totals'!A55)</f>
        <v/>
      </c>
      <c r="B242" s="864" t="str">
        <f>IF('Names And Totals'!B55="","",'Names And Totals'!B55)</f>
        <v/>
      </c>
      <c r="C242" s="858" t="str">
        <f>IF(AC242="","",IF(AC242="DQ","DQ",RANK(AC242,$AC$12:$AC$507,0)+SUMPRODUCT(--(AC242=$AC$12:$AC$507),--(AB242&gt;$AB$12:$AB$507))))</f>
        <v/>
      </c>
      <c r="D242" s="880" t="str">
        <f>IF(AD242="","",IF(AC242="DQ","DQ",RANK(AD242,$AD$12:$AD$507,0)+SUMPRODUCT(--(AD242=$AD$12:$AD$507),--(AB242&gt;$AB$12:$AB$507))))</f>
        <v/>
      </c>
      <c r="E242" s="883" t="str">
        <f>IF(AE242="","",IF(AC242="DQ","DQ",RANK(AE242,$AE$12:$AE$507,0)+SUMPRODUCT(--(AE242=$AE$12:$AE$507),--(AB242&gt;$AB$12:$AB$507))))</f>
        <v/>
      </c>
      <c r="F242" s="66" t="s">
        <v>7</v>
      </c>
      <c r="G242" s="232"/>
      <c r="H242" s="224"/>
      <c r="I242" s="224"/>
      <c r="J242" s="224"/>
      <c r="K242" s="237"/>
      <c r="L242" s="303"/>
      <c r="M242" s="224"/>
      <c r="N242" s="224"/>
      <c r="O242" s="224"/>
      <c r="P242" s="224"/>
      <c r="Q242" s="225"/>
      <c r="R242" s="117" t="str">
        <f>IF(B242="","",IF(G242="","",(SUM(G242:K242)+SUM(M242:Q242)-L242)))</f>
        <v/>
      </c>
      <c r="S242" s="92" t="str">
        <f>IF(R242="","",AVERAGE(R242:R245))</f>
        <v/>
      </c>
      <c r="T242" s="92" t="str">
        <f>IF(R242="","",ABS(R242-S242))</f>
        <v/>
      </c>
      <c r="U242" s="92" t="str">
        <f>IF(R242="","",RANK(T242,T242:T246,0))</f>
        <v/>
      </c>
      <c r="V242" s="92" t="str">
        <f>IF(R242="","",IF(U242=1,"",R242))</f>
        <v/>
      </c>
      <c r="W242" s="855" t="str">
        <f>IF(R242="","",IF(AVERAGE(R242:R246)&lt;0,0,IF(R243="",R242,IF(R244="",AVERAGE(R242:R243),IF(R245="",AVERAGE(R242:R244),IF(R246="",AVERAGE(V242:V245),TRIMMEAN(R242:R246,0.4)))))))</f>
        <v/>
      </c>
      <c r="X242" s="232"/>
      <c r="Y242" s="233"/>
      <c r="Z242" s="234"/>
      <c r="AA242" s="141" t="str">
        <f>IF(X242="","",IF(X242="TO","TO",X242*60+Y242+Z242/100))</f>
        <v/>
      </c>
      <c r="AB242" s="845" t="str">
        <f>IF(B242="","",IF(AA243="",AA242,AVERAGE(AA242:AA243)))</f>
        <v/>
      </c>
      <c r="AC242" s="845" t="str">
        <f t="shared" ref="AC242" si="43">IF(AF242="DQ","DQ",IF(W242="","",W242))</f>
        <v/>
      </c>
      <c r="AD242" s="802" t="str">
        <f>IF(B242="","",IF(AF242="DQ","DQ",IF('Names And Totals'!E55="Female","",AC242)))</f>
        <v/>
      </c>
      <c r="AE242" s="802" t="str">
        <f>IF(B242="","",IF(AF242="DQ","DQ",IF('Names And Totals'!E55="Male","",AC242)))</f>
        <v/>
      </c>
      <c r="AF242" s="837"/>
    </row>
    <row r="243" spans="1:32" x14ac:dyDescent="0.2">
      <c r="A243" s="871"/>
      <c r="B243" s="865"/>
      <c r="C243" s="859"/>
      <c r="D243" s="881"/>
      <c r="E243" s="884"/>
      <c r="F243" s="32" t="s">
        <v>4</v>
      </c>
      <c r="G243" s="72" t="str">
        <f>IF(M243&lt;&gt;"",G242,"")</f>
        <v/>
      </c>
      <c r="H243" s="7" t="str">
        <f>IF(N243&lt;&gt;"",H242,"")</f>
        <v/>
      </c>
      <c r="I243" s="7" t="str">
        <f>IF(O243&lt;&gt;"",I242,"")</f>
        <v/>
      </c>
      <c r="J243" s="7" t="str">
        <f>IF(P243&lt;&gt;"",J242,"")</f>
        <v/>
      </c>
      <c r="K243" s="70" t="str">
        <f>IF(Q243&lt;&gt;"",K242,"")</f>
        <v/>
      </c>
      <c r="L243" s="99" t="str">
        <f>IF(G242&lt;&gt;"",L242,"")</f>
        <v/>
      </c>
      <c r="M243" s="214"/>
      <c r="N243" s="214"/>
      <c r="O243" s="214"/>
      <c r="P243" s="214"/>
      <c r="Q243" s="215"/>
      <c r="R243" s="7" t="str">
        <f>IF(B242="","",IF(G243="","",(SUM(G243:K243)+SUM(M243:Q243)-L243)))</f>
        <v/>
      </c>
      <c r="S243" s="88"/>
      <c r="T243" s="88" t="str">
        <f>IF(R242="","",ABS(R243-S242))</f>
        <v/>
      </c>
      <c r="U243" s="88" t="str">
        <f>IF(R242="","",RANK(T243,T242:T246,0))</f>
        <v/>
      </c>
      <c r="V243" s="88" t="str">
        <f>IF(R242="","",IF(U243=1,"",R243))</f>
        <v/>
      </c>
      <c r="W243" s="856"/>
      <c r="X243" s="208"/>
      <c r="Y243" s="209"/>
      <c r="Z243" s="227"/>
      <c r="AA243" s="122" t="str">
        <f>IF(X243="","",IF(X243="","",X243*60+Y243+Z243/100))</f>
        <v/>
      </c>
      <c r="AB243" s="843"/>
      <c r="AC243" s="843"/>
      <c r="AD243" s="803"/>
      <c r="AE243" s="803"/>
      <c r="AF243" s="838"/>
    </row>
    <row r="244" spans="1:32" x14ac:dyDescent="0.2">
      <c r="A244" s="871"/>
      <c r="B244" s="865"/>
      <c r="C244" s="859"/>
      <c r="D244" s="881"/>
      <c r="E244" s="884"/>
      <c r="F244" s="32" t="s">
        <v>8</v>
      </c>
      <c r="G244" s="72" t="str">
        <f>IF(M244&lt;&gt;"",G242,"")</f>
        <v/>
      </c>
      <c r="H244" s="7" t="str">
        <f>IF(N244&lt;&gt;"",H242,"")</f>
        <v/>
      </c>
      <c r="I244" s="7" t="str">
        <f>IF(O244&lt;&gt;"",I242,"")</f>
        <v/>
      </c>
      <c r="J244" s="7" t="str">
        <f>IF(P244&lt;&gt;"",J242,"")</f>
        <v/>
      </c>
      <c r="K244" s="70" t="str">
        <f>IF(Q244&lt;&gt;"",K242,"")</f>
        <v/>
      </c>
      <c r="L244" s="99" t="str">
        <f>IF(G242&lt;&gt;"",L242,"")</f>
        <v/>
      </c>
      <c r="M244" s="214"/>
      <c r="N244" s="214"/>
      <c r="O244" s="214"/>
      <c r="P244" s="214"/>
      <c r="Q244" s="215"/>
      <c r="R244" s="7" t="str">
        <f>IF(B242="","",IF(G244="","",(SUM(G244:K244)+SUM(M244:Q244)-L244)))</f>
        <v/>
      </c>
      <c r="S244" s="88"/>
      <c r="T244" s="88" t="str">
        <f>IF(R242="","",ABS(R244-S242))</f>
        <v/>
      </c>
      <c r="U244" s="88" t="str">
        <f>IF(R242="","",RANK(T244,T242:T246,0))</f>
        <v/>
      </c>
      <c r="V244" s="88" t="str">
        <f>IF(R242="","",IF(U244=1,"",R244))</f>
        <v/>
      </c>
      <c r="W244" s="856"/>
      <c r="X244" s="123"/>
      <c r="Y244" s="124"/>
      <c r="Z244" s="125"/>
      <c r="AA244" s="126"/>
      <c r="AB244" s="843"/>
      <c r="AC244" s="843"/>
      <c r="AD244" s="803"/>
      <c r="AE244" s="803"/>
      <c r="AF244" s="838"/>
    </row>
    <row r="245" spans="1:32" x14ac:dyDescent="0.2">
      <c r="A245" s="871"/>
      <c r="B245" s="865"/>
      <c r="C245" s="859"/>
      <c r="D245" s="881"/>
      <c r="E245" s="884"/>
      <c r="F245" s="32" t="s">
        <v>5</v>
      </c>
      <c r="G245" s="72" t="str">
        <f>IF(M245&lt;&gt;"",G242,"")</f>
        <v/>
      </c>
      <c r="H245" s="7" t="str">
        <f>IF(N245&lt;&gt;"",H242,"")</f>
        <v/>
      </c>
      <c r="I245" s="7" t="str">
        <f>IF(O245&lt;&gt;"",I242,"")</f>
        <v/>
      </c>
      <c r="J245" s="7" t="str">
        <f>IF(P245&lt;&gt;"",J242,"")</f>
        <v/>
      </c>
      <c r="K245" s="70" t="str">
        <f>IF(Q245&lt;&gt;"",K242,"")</f>
        <v/>
      </c>
      <c r="L245" s="99" t="str">
        <f>IF(G242&lt;&gt;"",L242,"")</f>
        <v/>
      </c>
      <c r="M245" s="214"/>
      <c r="N245" s="214"/>
      <c r="O245" s="214"/>
      <c r="P245" s="214"/>
      <c r="Q245" s="215"/>
      <c r="R245" s="7" t="str">
        <f>IF(B242="","",IF(G245="","",(SUM(G245:K245)+SUM(M245:Q245)-L245)))</f>
        <v/>
      </c>
      <c r="S245" s="88"/>
      <c r="T245" s="88" t="str">
        <f>IF(R242="","",ABS(R245-S242))</f>
        <v/>
      </c>
      <c r="U245" s="88" t="str">
        <f>IF(R242="","",RANK(T245,T242:T246,0))</f>
        <v/>
      </c>
      <c r="V245" s="88" t="str">
        <f>IF(R242="","",IF(U245=1,"",R245))</f>
        <v/>
      </c>
      <c r="W245" s="856"/>
      <c r="X245" s="123"/>
      <c r="Y245" s="124"/>
      <c r="Z245" s="125"/>
      <c r="AA245" s="126"/>
      <c r="AB245" s="843"/>
      <c r="AC245" s="843"/>
      <c r="AD245" s="803"/>
      <c r="AE245" s="803"/>
      <c r="AF245" s="838"/>
    </row>
    <row r="246" spans="1:32" ht="16" thickBot="1" x14ac:dyDescent="0.25">
      <c r="A246" s="879"/>
      <c r="B246" s="901"/>
      <c r="C246" s="860"/>
      <c r="D246" s="882"/>
      <c r="E246" s="885"/>
      <c r="F246" s="252" t="s">
        <v>6</v>
      </c>
      <c r="G246" s="73" t="str">
        <f>IF(M246&lt;&gt;"",G242,"")</f>
        <v/>
      </c>
      <c r="H246" s="94" t="str">
        <f>IF(N246&lt;&gt;"",H242,"")</f>
        <v/>
      </c>
      <c r="I246" s="94" t="str">
        <f>IF(O246&lt;&gt;"",I242,"")</f>
        <v/>
      </c>
      <c r="J246" s="94" t="str">
        <f>IF(P246&lt;&gt;"",J242,"")</f>
        <v/>
      </c>
      <c r="K246" s="71" t="str">
        <f>IF(Q246&lt;&gt;"",K242,"")</f>
        <v/>
      </c>
      <c r="L246" s="270" t="str">
        <f>IF(G242&lt;&gt;"",L242,"")</f>
        <v/>
      </c>
      <c r="M246" s="216"/>
      <c r="N246" s="216"/>
      <c r="O246" s="216"/>
      <c r="P246" s="216"/>
      <c r="Q246" s="217"/>
      <c r="R246" s="94" t="str">
        <f>IF(B242="","",IF(G246="","",(SUM(G246:K246)+SUM(M246:Q246)-L246)))</f>
        <v/>
      </c>
      <c r="S246" s="93"/>
      <c r="T246" s="93"/>
      <c r="U246" s="93"/>
      <c r="V246" s="93"/>
      <c r="W246" s="904"/>
      <c r="X246" s="256"/>
      <c r="Y246" s="257"/>
      <c r="Z246" s="258"/>
      <c r="AA246" s="259"/>
      <c r="AB246" s="902"/>
      <c r="AC246" s="844"/>
      <c r="AD246" s="804"/>
      <c r="AE246" s="804"/>
      <c r="AF246" s="903"/>
    </row>
    <row r="247" spans="1:32" x14ac:dyDescent="0.2">
      <c r="A247" s="867" t="str">
        <f>IF('Names And Totals'!A56="","",'Names And Totals'!A56)</f>
        <v/>
      </c>
      <c r="B247" s="873" t="str">
        <f>IF('Names And Totals'!B56="","",'Names And Totals'!B56)</f>
        <v/>
      </c>
      <c r="C247" s="861" t="str">
        <f>IF(AC247="","",IF(AC247="DQ","DQ",RANK(AC247,$AC$12:$AC$507,0)+SUMPRODUCT(--(AC247=$AC$12:$AC$507),--(AB247&gt;$AB$12:$AB$507))))</f>
        <v/>
      </c>
      <c r="D247" s="886" t="str">
        <f>IF(AD247="","",IF(AC247="DQ","DQ",RANK(AD247,$AD$12:$AD$507,0)+SUMPRODUCT(--(AD247=$AD$12:$AD$507),--(AB247&gt;$AB$12:$AB$507))))</f>
        <v/>
      </c>
      <c r="E247" s="861" t="str">
        <f>IF(AE247="","",IF(AC247="DQ","DQ",RANK(AE247,$AE$12:$AE$507,0)+SUMPRODUCT(--(AE247=$AE$12:$AE$507),--(AB247&gt;$AB$12:$AB$507))))</f>
        <v/>
      </c>
      <c r="F247" s="33" t="s">
        <v>7</v>
      </c>
      <c r="G247" s="228"/>
      <c r="H247" s="218"/>
      <c r="I247" s="218"/>
      <c r="J247" s="218"/>
      <c r="K247" s="296"/>
      <c r="L247" s="295"/>
      <c r="M247" s="218"/>
      <c r="N247" s="218"/>
      <c r="O247" s="218"/>
      <c r="P247" s="218"/>
      <c r="Q247" s="219"/>
      <c r="R247" s="114" t="str">
        <f>IF(B247="","",IF(G247="","",(SUM(G247:K247)+SUM(M247:Q247)-L247)))</f>
        <v/>
      </c>
      <c r="S247" s="90" t="str">
        <f>IF(R247="","",AVERAGE(R247:R250))</f>
        <v/>
      </c>
      <c r="T247" s="90" t="str">
        <f>IF(R247="","",ABS(R247-S247))</f>
        <v/>
      </c>
      <c r="U247" s="90" t="str">
        <f>IF(R247="","",RANK(T247,T247:T251,0))</f>
        <v/>
      </c>
      <c r="V247" s="90" t="str">
        <f>IF(R247="","",IF(U247=1,"",R247))</f>
        <v/>
      </c>
      <c r="W247" s="971" t="str">
        <f>IF(R247="","",IF(AVERAGE(R247:R251)&lt;0,0,IF(R248="",R247,IF(R249="",AVERAGE(R247:R248),IF(R250="",AVERAGE(R247:R249),IF(R251="",AVERAGE(V247:V250),TRIMMEAN(R247:R251,0.4)))))))</f>
        <v/>
      </c>
      <c r="X247" s="228"/>
      <c r="Y247" s="229"/>
      <c r="Z247" s="230"/>
      <c r="AA247" s="131" t="str">
        <f>IF(X247="","",IF(X247="TO","TO",X247*60+Y247+Z247/100))</f>
        <v/>
      </c>
      <c r="AB247" s="849" t="str">
        <f>IF(B247="","",IF(AA248="",AA247,AVERAGE(AA247:AA248)))</f>
        <v/>
      </c>
      <c r="AC247" s="805" t="str">
        <f t="shared" ref="AC247" si="44">IF(AF247="DQ","DQ",IF(W247="","",W247))</f>
        <v/>
      </c>
      <c r="AD247" s="805" t="str">
        <f>IF(B247="","",IF(AF247="DQ","DQ",IF('Names And Totals'!E56="Female","",AC247)))</f>
        <v/>
      </c>
      <c r="AE247" s="805" t="str">
        <f>IF(B247="","",IF(AF247="DQ","DQ",IF('Names And Totals'!E56="Male","",AC247)))</f>
        <v/>
      </c>
      <c r="AF247" s="840"/>
    </row>
    <row r="248" spans="1:32" x14ac:dyDescent="0.2">
      <c r="A248" s="868"/>
      <c r="B248" s="874"/>
      <c r="C248" s="862"/>
      <c r="D248" s="887"/>
      <c r="E248" s="862"/>
      <c r="F248" s="34" t="s">
        <v>4</v>
      </c>
      <c r="G248" s="77" t="str">
        <f>IF(M248&lt;&gt;"",G247,"")</f>
        <v/>
      </c>
      <c r="H248" s="11" t="str">
        <f>IF(N248&lt;&gt;"",H247,"")</f>
        <v/>
      </c>
      <c r="I248" s="11" t="str">
        <f>IF(O248&lt;&gt;"",I247,"")</f>
        <v/>
      </c>
      <c r="J248" s="11" t="str">
        <f>IF(P248&lt;&gt;"",J247,"")</f>
        <v/>
      </c>
      <c r="K248" s="75" t="str">
        <f>IF(Q248&lt;&gt;"",K247,"")</f>
        <v/>
      </c>
      <c r="L248" s="98" t="str">
        <f>IF(G247&lt;&gt;"",L247,"")</f>
        <v/>
      </c>
      <c r="M248" s="220"/>
      <c r="N248" s="220"/>
      <c r="O248" s="220"/>
      <c r="P248" s="220"/>
      <c r="Q248" s="221"/>
      <c r="R248" s="11" t="str">
        <f>IF(B247="","",IF(G248="","",(SUM(G248:K248)+SUM(M248:Q248)-L248)))</f>
        <v/>
      </c>
      <c r="S248" s="89"/>
      <c r="T248" s="89" t="str">
        <f>IF(R247="","",ABS(R248-S247))</f>
        <v/>
      </c>
      <c r="U248" s="89" t="str">
        <f>IF(R247="","",RANK(T248,T247:T251,0))</f>
        <v/>
      </c>
      <c r="V248" s="89" t="str">
        <f>IF(R247="","",IF(U248=1,"",R248))</f>
        <v/>
      </c>
      <c r="W248" s="972"/>
      <c r="X248" s="210"/>
      <c r="Y248" s="211"/>
      <c r="Z248" s="231"/>
      <c r="AA248" s="132" t="str">
        <f>IF(X248="","",IF(X248="","",X248*60+Y248+Z248/100))</f>
        <v/>
      </c>
      <c r="AB248" s="850"/>
      <c r="AC248" s="806"/>
      <c r="AD248" s="806"/>
      <c r="AE248" s="806"/>
      <c r="AF248" s="841"/>
    </row>
    <row r="249" spans="1:32" x14ac:dyDescent="0.2">
      <c r="A249" s="868"/>
      <c r="B249" s="874"/>
      <c r="C249" s="862"/>
      <c r="D249" s="887"/>
      <c r="E249" s="862"/>
      <c r="F249" s="34" t="s">
        <v>8</v>
      </c>
      <c r="G249" s="77" t="str">
        <f>IF(M249&lt;&gt;"",G247,"")</f>
        <v/>
      </c>
      <c r="H249" s="11" t="str">
        <f>IF(N249&lt;&gt;"",H247,"")</f>
        <v/>
      </c>
      <c r="I249" s="11" t="str">
        <f>IF(O249&lt;&gt;"",I247,"")</f>
        <v/>
      </c>
      <c r="J249" s="11" t="str">
        <f>IF(P249&lt;&gt;"",J247,"")</f>
        <v/>
      </c>
      <c r="K249" s="75" t="str">
        <f>IF(Q249&lt;&gt;"",K247,"")</f>
        <v/>
      </c>
      <c r="L249" s="98" t="str">
        <f>IF(G247&lt;&gt;"",L247,"")</f>
        <v/>
      </c>
      <c r="M249" s="220"/>
      <c r="N249" s="220"/>
      <c r="O249" s="220"/>
      <c r="P249" s="220"/>
      <c r="Q249" s="221"/>
      <c r="R249" s="11" t="str">
        <f>IF(B247="","",IF(G249="","",(SUM(G249:K249)+SUM(M249:Q249)-L249)))</f>
        <v/>
      </c>
      <c r="S249" s="89"/>
      <c r="T249" s="89" t="str">
        <f>IF(R247="","",ABS(R249-S247))</f>
        <v/>
      </c>
      <c r="U249" s="89" t="str">
        <f>IF(R247="","",RANK(T249,T247:T251,0))</f>
        <v/>
      </c>
      <c r="V249" s="89" t="str">
        <f>IF(R247="","",IF(U249=1,"",R249))</f>
        <v/>
      </c>
      <c r="W249" s="972"/>
      <c r="X249" s="133"/>
      <c r="Y249" s="134"/>
      <c r="Z249" s="135"/>
      <c r="AA249" s="136"/>
      <c r="AB249" s="850"/>
      <c r="AC249" s="806"/>
      <c r="AD249" s="806"/>
      <c r="AE249" s="806"/>
      <c r="AF249" s="841"/>
    </row>
    <row r="250" spans="1:32" x14ac:dyDescent="0.2">
      <c r="A250" s="868"/>
      <c r="B250" s="874"/>
      <c r="C250" s="862"/>
      <c r="D250" s="887"/>
      <c r="E250" s="862"/>
      <c r="F250" s="34" t="s">
        <v>5</v>
      </c>
      <c r="G250" s="77" t="str">
        <f>IF(M250&lt;&gt;"",G247,"")</f>
        <v/>
      </c>
      <c r="H250" s="11" t="str">
        <f>IF(N250&lt;&gt;"",H247,"")</f>
        <v/>
      </c>
      <c r="I250" s="11" t="str">
        <f>IF(O250&lt;&gt;"",I247,"")</f>
        <v/>
      </c>
      <c r="J250" s="11" t="str">
        <f>IF(P250&lt;&gt;"",J247,"")</f>
        <v/>
      </c>
      <c r="K250" s="75" t="str">
        <f>IF(Q250&lt;&gt;"",K247,"")</f>
        <v/>
      </c>
      <c r="L250" s="98" t="str">
        <f>IF(G247&lt;&gt;"",L247,"")</f>
        <v/>
      </c>
      <c r="M250" s="220"/>
      <c r="N250" s="220"/>
      <c r="O250" s="220"/>
      <c r="P250" s="220"/>
      <c r="Q250" s="221"/>
      <c r="R250" s="11" t="str">
        <f>IF(B247="","",IF(G250="","",(SUM(G250:K250)+SUM(M250:Q250)-L250)))</f>
        <v/>
      </c>
      <c r="S250" s="89"/>
      <c r="T250" s="89" t="str">
        <f>IF(R247="","",ABS(R250-S247))</f>
        <v/>
      </c>
      <c r="U250" s="89" t="str">
        <f>IF(R247="","",RANK(T250,T247:T251,0))</f>
        <v/>
      </c>
      <c r="V250" s="89" t="str">
        <f>IF(R247="","",IF(U250=1,"",R250))</f>
        <v/>
      </c>
      <c r="W250" s="972"/>
      <c r="X250" s="133"/>
      <c r="Y250" s="134"/>
      <c r="Z250" s="135"/>
      <c r="AA250" s="136"/>
      <c r="AB250" s="850"/>
      <c r="AC250" s="806"/>
      <c r="AD250" s="806"/>
      <c r="AE250" s="806"/>
      <c r="AF250" s="841"/>
    </row>
    <row r="251" spans="1:32" ht="16" thickBot="1" x14ac:dyDescent="0.25">
      <c r="A251" s="869"/>
      <c r="B251" s="875"/>
      <c r="C251" s="863"/>
      <c r="D251" s="888"/>
      <c r="E251" s="863"/>
      <c r="F251" s="35" t="s">
        <v>6</v>
      </c>
      <c r="G251" s="78" t="str">
        <f>IF(M251&lt;&gt;"",G247,"")</f>
        <v/>
      </c>
      <c r="H251" s="116" t="str">
        <f>IF(N251&lt;&gt;"",H247,"")</f>
        <v/>
      </c>
      <c r="I251" s="116" t="str">
        <f>IF(O251&lt;&gt;"",I247,"")</f>
        <v/>
      </c>
      <c r="J251" s="116" t="str">
        <f>IF(P251&lt;&gt;"",J247,"")</f>
        <v/>
      </c>
      <c r="K251" s="76" t="str">
        <f>IF(Q251&lt;&gt;"",K247,"")</f>
        <v/>
      </c>
      <c r="L251" s="265" t="str">
        <f>IF(G247&lt;&gt;"",L247,"")</f>
        <v/>
      </c>
      <c r="M251" s="222"/>
      <c r="N251" s="222"/>
      <c r="O251" s="222"/>
      <c r="P251" s="222"/>
      <c r="Q251" s="223"/>
      <c r="R251" s="116" t="str">
        <f>IF(B247="","",IF(G251="","",(SUM(G251:K251)+SUM(M251:Q251)-L251)))</f>
        <v/>
      </c>
      <c r="S251" s="91"/>
      <c r="T251" s="91"/>
      <c r="U251" s="91"/>
      <c r="V251" s="91"/>
      <c r="W251" s="973"/>
      <c r="X251" s="137"/>
      <c r="Y251" s="138"/>
      <c r="Z251" s="139"/>
      <c r="AA251" s="140"/>
      <c r="AB251" s="851"/>
      <c r="AC251" s="807"/>
      <c r="AD251" s="807"/>
      <c r="AE251" s="807"/>
      <c r="AF251" s="842"/>
    </row>
    <row r="252" spans="1:32" x14ac:dyDescent="0.2">
      <c r="A252" s="870" t="str">
        <f>IF('Names And Totals'!A57="","",'Names And Totals'!A57)</f>
        <v/>
      </c>
      <c r="B252" s="864" t="str">
        <f>IF('Names And Totals'!B57="","",'Names And Totals'!B57)</f>
        <v/>
      </c>
      <c r="C252" s="858" t="str">
        <f>IF(AC252="","",IF(AC252="DQ","DQ",RANK(AC252,$AC$12:$AC$507,0)+SUMPRODUCT(--(AC252=$AC$12:$AC$507),--(AB252&gt;$AB$12:$AB$507))))</f>
        <v/>
      </c>
      <c r="D252" s="880" t="str">
        <f>IF(AD252="","",IF(AC252="DQ","DQ",RANK(AD252,$AD$12:$AD$507,0)+SUMPRODUCT(--(AD252=$AD$12:$AD$507),--(AB252&gt;$AB$12:$AB$507))))</f>
        <v/>
      </c>
      <c r="E252" s="883" t="str">
        <f>IF(AE252="","",IF(AC252="DQ","DQ",RANK(AE252,$AE$12:$AE$507,0)+SUMPRODUCT(--(AE252=$AE$12:$AE$507),--(AB252&gt;$AB$12:$AB$507))))</f>
        <v/>
      </c>
      <c r="F252" s="66" t="s">
        <v>7</v>
      </c>
      <c r="G252" s="232"/>
      <c r="H252" s="224"/>
      <c r="I252" s="224"/>
      <c r="J252" s="224"/>
      <c r="K252" s="237"/>
      <c r="L252" s="303"/>
      <c r="M252" s="224"/>
      <c r="N252" s="224"/>
      <c r="O252" s="224"/>
      <c r="P252" s="224"/>
      <c r="Q252" s="225"/>
      <c r="R252" s="117" t="str">
        <f>IF(B252="","",IF(G252="","",(SUM(G252:K252)+SUM(M252:Q252)-L252)))</f>
        <v/>
      </c>
      <c r="S252" s="92" t="str">
        <f>IF(R252="","",AVERAGE(R252:R255))</f>
        <v/>
      </c>
      <c r="T252" s="92" t="str">
        <f>IF(R252="","",ABS(R252-S252))</f>
        <v/>
      </c>
      <c r="U252" s="92" t="str">
        <f>IF(R252="","",RANK(T252,T252:T256,0))</f>
        <v/>
      </c>
      <c r="V252" s="92" t="str">
        <f>IF(R252="","",IF(U252=1,"",R252))</f>
        <v/>
      </c>
      <c r="W252" s="855" t="str">
        <f>IF(R252="","",IF(AVERAGE(R252:R256)&lt;0,0,IF(R253="",R252,IF(R254="",AVERAGE(R252:R253),IF(R255="",AVERAGE(R252:R254),IF(R256="",AVERAGE(V252:V255),TRIMMEAN(R252:R256,0.4)))))))</f>
        <v/>
      </c>
      <c r="X252" s="232"/>
      <c r="Y252" s="233"/>
      <c r="Z252" s="234"/>
      <c r="AA252" s="141" t="str">
        <f>IF(X252="","",IF(X252="TO","TO",X252*60+Y252+Z252/100))</f>
        <v/>
      </c>
      <c r="AB252" s="845" t="str">
        <f>IF(B252="","",IF(AA253="",AA252,AVERAGE(AA252:AA253)))</f>
        <v/>
      </c>
      <c r="AC252" s="845" t="str">
        <f t="shared" ref="AC252" si="45">IF(AF252="DQ","DQ",IF(W252="","",W252))</f>
        <v/>
      </c>
      <c r="AD252" s="802" t="str">
        <f>IF(B252="","",IF(AF252="DQ","DQ",IF('Names And Totals'!E57="Female","",AC252)))</f>
        <v/>
      </c>
      <c r="AE252" s="802" t="str">
        <f>IF(B252="","",IF(AF252="DQ","DQ",IF('Names And Totals'!E57="Male","",AC252)))</f>
        <v/>
      </c>
      <c r="AF252" s="837"/>
    </row>
    <row r="253" spans="1:32" x14ac:dyDescent="0.2">
      <c r="A253" s="871"/>
      <c r="B253" s="865"/>
      <c r="C253" s="859"/>
      <c r="D253" s="881"/>
      <c r="E253" s="884"/>
      <c r="F253" s="32" t="s">
        <v>4</v>
      </c>
      <c r="G253" s="72" t="str">
        <f>IF(M253&lt;&gt;"",G252,"")</f>
        <v/>
      </c>
      <c r="H253" s="7" t="str">
        <f>IF(N253&lt;&gt;"",H252,"")</f>
        <v/>
      </c>
      <c r="I253" s="7" t="str">
        <f>IF(O253&lt;&gt;"",I252,"")</f>
        <v/>
      </c>
      <c r="J253" s="7" t="str">
        <f>IF(P253&lt;&gt;"",J252,"")</f>
        <v/>
      </c>
      <c r="K253" s="70" t="str">
        <f>IF(Q253&lt;&gt;"",K252,"")</f>
        <v/>
      </c>
      <c r="L253" s="99" t="str">
        <f>IF(G252&lt;&gt;"",L252,"")</f>
        <v/>
      </c>
      <c r="M253" s="214"/>
      <c r="N253" s="214"/>
      <c r="O253" s="214"/>
      <c r="P253" s="214"/>
      <c r="Q253" s="215"/>
      <c r="R253" s="7" t="str">
        <f>IF(B252="","",IF(G253="","",(SUM(G253:K253)+SUM(M253:Q253)-L253)))</f>
        <v/>
      </c>
      <c r="S253" s="88"/>
      <c r="T253" s="88" t="str">
        <f>IF(R252="","",ABS(R253-S252))</f>
        <v/>
      </c>
      <c r="U253" s="88" t="str">
        <f>IF(R252="","",RANK(T253,T252:T256,0))</f>
        <v/>
      </c>
      <c r="V253" s="88" t="str">
        <f>IF(R252="","",IF(U253=1,"",R253))</f>
        <v/>
      </c>
      <c r="W253" s="856"/>
      <c r="X253" s="208"/>
      <c r="Y253" s="209"/>
      <c r="Z253" s="227"/>
      <c r="AA253" s="122" t="str">
        <f>IF(X253="","",IF(X253="","",X253*60+Y253+Z253/100))</f>
        <v/>
      </c>
      <c r="AB253" s="843"/>
      <c r="AC253" s="843"/>
      <c r="AD253" s="803"/>
      <c r="AE253" s="803"/>
      <c r="AF253" s="838"/>
    </row>
    <row r="254" spans="1:32" x14ac:dyDescent="0.2">
      <c r="A254" s="871"/>
      <c r="B254" s="865"/>
      <c r="C254" s="859"/>
      <c r="D254" s="881"/>
      <c r="E254" s="884"/>
      <c r="F254" s="32" t="s">
        <v>8</v>
      </c>
      <c r="G254" s="72" t="str">
        <f>IF(M254&lt;&gt;"",G252,"")</f>
        <v/>
      </c>
      <c r="H254" s="7" t="str">
        <f>IF(N254&lt;&gt;"",H252,"")</f>
        <v/>
      </c>
      <c r="I254" s="7" t="str">
        <f>IF(O254&lt;&gt;"",I252,"")</f>
        <v/>
      </c>
      <c r="J254" s="7" t="str">
        <f>IF(P254&lt;&gt;"",J252,"")</f>
        <v/>
      </c>
      <c r="K254" s="70" t="str">
        <f>IF(Q254&lt;&gt;"",K252,"")</f>
        <v/>
      </c>
      <c r="L254" s="99" t="str">
        <f>IF(G252&lt;&gt;"",L252,"")</f>
        <v/>
      </c>
      <c r="M254" s="214"/>
      <c r="N254" s="214"/>
      <c r="O254" s="214"/>
      <c r="P254" s="214"/>
      <c r="Q254" s="215"/>
      <c r="R254" s="7" t="str">
        <f>IF(B252="","",IF(G254="","",(SUM(G254:K254)+SUM(M254:Q254)-L254)))</f>
        <v/>
      </c>
      <c r="S254" s="88"/>
      <c r="T254" s="88" t="str">
        <f>IF(R252="","",ABS(R254-S252))</f>
        <v/>
      </c>
      <c r="U254" s="88" t="str">
        <f>IF(R252="","",RANK(T254,T252:T256,0))</f>
        <v/>
      </c>
      <c r="V254" s="88" t="str">
        <f>IF(R252="","",IF(U254=1,"",R254))</f>
        <v/>
      </c>
      <c r="W254" s="856"/>
      <c r="X254" s="123"/>
      <c r="Y254" s="124"/>
      <c r="Z254" s="125"/>
      <c r="AA254" s="126"/>
      <c r="AB254" s="843"/>
      <c r="AC254" s="843"/>
      <c r="AD254" s="803"/>
      <c r="AE254" s="803"/>
      <c r="AF254" s="838"/>
    </row>
    <row r="255" spans="1:32" x14ac:dyDescent="0.2">
      <c r="A255" s="871"/>
      <c r="B255" s="865"/>
      <c r="C255" s="859"/>
      <c r="D255" s="881"/>
      <c r="E255" s="884"/>
      <c r="F255" s="32" t="s">
        <v>5</v>
      </c>
      <c r="G255" s="72" t="str">
        <f>IF(M255&lt;&gt;"",G252,"")</f>
        <v/>
      </c>
      <c r="H255" s="7" t="str">
        <f>IF(N255&lt;&gt;"",H252,"")</f>
        <v/>
      </c>
      <c r="I255" s="7" t="str">
        <f>IF(O255&lt;&gt;"",I252,"")</f>
        <v/>
      </c>
      <c r="J255" s="7" t="str">
        <f>IF(P255&lt;&gt;"",J252,"")</f>
        <v/>
      </c>
      <c r="K255" s="70" t="str">
        <f>IF(Q255&lt;&gt;"",K252,"")</f>
        <v/>
      </c>
      <c r="L255" s="99" t="str">
        <f>IF(G252&lt;&gt;"",L252,"")</f>
        <v/>
      </c>
      <c r="M255" s="214"/>
      <c r="N255" s="214"/>
      <c r="O255" s="214"/>
      <c r="P255" s="214"/>
      <c r="Q255" s="215"/>
      <c r="R255" s="7" t="str">
        <f>IF(B252="","",IF(G255="","",(SUM(G255:K255)+SUM(M255:Q255)-L255)))</f>
        <v/>
      </c>
      <c r="S255" s="88"/>
      <c r="T255" s="88" t="str">
        <f>IF(R252="","",ABS(R255-S252))</f>
        <v/>
      </c>
      <c r="U255" s="88" t="str">
        <f>IF(R252="","",RANK(T255,T252:T256,0))</f>
        <v/>
      </c>
      <c r="V255" s="88" t="str">
        <f>IF(R252="","",IF(U255=1,"",R255))</f>
        <v/>
      </c>
      <c r="W255" s="856"/>
      <c r="X255" s="123"/>
      <c r="Y255" s="124"/>
      <c r="Z255" s="125"/>
      <c r="AA255" s="126"/>
      <c r="AB255" s="843"/>
      <c r="AC255" s="843"/>
      <c r="AD255" s="803"/>
      <c r="AE255" s="803"/>
      <c r="AF255" s="838"/>
    </row>
    <row r="256" spans="1:32" ht="16" thickBot="1" x14ac:dyDescent="0.25">
      <c r="A256" s="879"/>
      <c r="B256" s="901"/>
      <c r="C256" s="860"/>
      <c r="D256" s="882"/>
      <c r="E256" s="885"/>
      <c r="F256" s="252" t="s">
        <v>6</v>
      </c>
      <c r="G256" s="73" t="str">
        <f>IF(M256&lt;&gt;"",G252,"")</f>
        <v/>
      </c>
      <c r="H256" s="94" t="str">
        <f>IF(N256&lt;&gt;"",H252,"")</f>
        <v/>
      </c>
      <c r="I256" s="94" t="str">
        <f>IF(O256&lt;&gt;"",I252,"")</f>
        <v/>
      </c>
      <c r="J256" s="94" t="str">
        <f>IF(P256&lt;&gt;"",J252,"")</f>
        <v/>
      </c>
      <c r="K256" s="71" t="str">
        <f>IF(Q256&lt;&gt;"",K252,"")</f>
        <v/>
      </c>
      <c r="L256" s="270" t="str">
        <f>IF(G252&lt;&gt;"",L252,"")</f>
        <v/>
      </c>
      <c r="M256" s="226"/>
      <c r="N256" s="226"/>
      <c r="O256" s="226"/>
      <c r="P256" s="226"/>
      <c r="Q256" s="255"/>
      <c r="R256" s="94" t="str">
        <f>IF(B252="","",IF(G256="","",(SUM(G256:K256)+SUM(M256:Q256)-L256)))</f>
        <v/>
      </c>
      <c r="S256" s="93"/>
      <c r="T256" s="93"/>
      <c r="U256" s="93"/>
      <c r="V256" s="93"/>
      <c r="W256" s="904"/>
      <c r="X256" s="256"/>
      <c r="Y256" s="257"/>
      <c r="Z256" s="258"/>
      <c r="AA256" s="259"/>
      <c r="AB256" s="902"/>
      <c r="AC256" s="844"/>
      <c r="AD256" s="804"/>
      <c r="AE256" s="804"/>
      <c r="AF256" s="903"/>
    </row>
    <row r="257" spans="1:32" x14ac:dyDescent="0.2">
      <c r="A257" s="867" t="str">
        <f>IF('Names And Totals'!A58="","",'Names And Totals'!A58)</f>
        <v/>
      </c>
      <c r="B257" s="873" t="str">
        <f>IF('Names And Totals'!B58="","",'Names And Totals'!B58)</f>
        <v/>
      </c>
      <c r="C257" s="861" t="str">
        <f>IF(AC257="","",IF(AC257="DQ","DQ",RANK(AC257,$AC$12:$AC$507,0)+SUMPRODUCT(--(AC257=$AC$12:$AC$507),--(AB257&gt;$AB$12:$AB$507))))</f>
        <v/>
      </c>
      <c r="D257" s="886" t="str">
        <f>IF(AD257="","",IF(AC257="DQ","DQ",RANK(AD257,$AD$12:$AD$507,0)+SUMPRODUCT(--(AD257=$AD$12:$AD$507),--(AB257&gt;$AB$12:$AB$507))))</f>
        <v/>
      </c>
      <c r="E257" s="861" t="str">
        <f>IF(AE257="","",IF(AC257="DQ","DQ",RANK(AE257,$AE$12:$AE$507,0)+SUMPRODUCT(--(AE257=$AE$12:$AE$507),--(AB257&gt;$AB$12:$AB$507))))</f>
        <v/>
      </c>
      <c r="F257" s="33" t="s">
        <v>7</v>
      </c>
      <c r="G257" s="228"/>
      <c r="H257" s="218"/>
      <c r="I257" s="218"/>
      <c r="J257" s="218"/>
      <c r="K257" s="296"/>
      <c r="L257" s="295"/>
      <c r="M257" s="218"/>
      <c r="N257" s="218"/>
      <c r="O257" s="218"/>
      <c r="P257" s="218"/>
      <c r="Q257" s="219"/>
      <c r="R257" s="114" t="str">
        <f>IF(B257="","",IF(G257="","",(SUM(G257:K257)+SUM(M257:Q257)-L257)))</f>
        <v/>
      </c>
      <c r="S257" s="90" t="str">
        <f>IF(R257="","",AVERAGE(R257:R260))</f>
        <v/>
      </c>
      <c r="T257" s="90" t="str">
        <f>IF(R257="","",ABS(R257-S257))</f>
        <v/>
      </c>
      <c r="U257" s="90" t="str">
        <f>IF(R257="","",RANK(T257,T257:T261,0))</f>
        <v/>
      </c>
      <c r="V257" s="90" t="str">
        <f>IF(R257="","",IF(U257=1,"",R257))</f>
        <v/>
      </c>
      <c r="W257" s="971" t="str">
        <f>IF(R257="","",IF(AVERAGE(R257:R261)&lt;0,0,IF(R258="",R257,IF(R259="",AVERAGE(R257:R258),IF(R260="",AVERAGE(R257:R259),IF(R261="",AVERAGE(V257:V260),TRIMMEAN(R257:R261,0.4)))))))</f>
        <v/>
      </c>
      <c r="X257" s="228"/>
      <c r="Y257" s="229"/>
      <c r="Z257" s="230"/>
      <c r="AA257" s="131" t="str">
        <f>IF(X257="","",IF(X257="TO","TO",X257*60+Y257+Z257/100))</f>
        <v/>
      </c>
      <c r="AB257" s="849" t="str">
        <f>IF(B257="","",IF(AA258="",AA257,AVERAGE(AA257:AA258)))</f>
        <v/>
      </c>
      <c r="AC257" s="805" t="str">
        <f t="shared" ref="AC257" si="46">IF(AF257="DQ","DQ",IF(W257="","",W257))</f>
        <v/>
      </c>
      <c r="AD257" s="805" t="str">
        <f>IF(B257="","",IF(AF257="DQ","DQ",IF('Names And Totals'!E58="Female","",AC257)))</f>
        <v/>
      </c>
      <c r="AE257" s="805" t="str">
        <f>IF(B257="","",IF(AF257="DQ","DQ",IF('Names And Totals'!E58="Male","",AC257)))</f>
        <v/>
      </c>
      <c r="AF257" s="840"/>
    </row>
    <row r="258" spans="1:32" x14ac:dyDescent="0.2">
      <c r="A258" s="868"/>
      <c r="B258" s="874"/>
      <c r="C258" s="862"/>
      <c r="D258" s="887"/>
      <c r="E258" s="862"/>
      <c r="F258" s="34" t="s">
        <v>4</v>
      </c>
      <c r="G258" s="77" t="str">
        <f>IF(M258&lt;&gt;"",G257,"")</f>
        <v/>
      </c>
      <c r="H258" s="11" t="str">
        <f>IF(N258&lt;&gt;"",H257,"")</f>
        <v/>
      </c>
      <c r="I258" s="11" t="str">
        <f>IF(O258&lt;&gt;"",I257,"")</f>
        <v/>
      </c>
      <c r="J258" s="11" t="str">
        <f>IF(P258&lt;&gt;"",J257,"")</f>
        <v/>
      </c>
      <c r="K258" s="75" t="str">
        <f>IF(Q258&lt;&gt;"",K257,"")</f>
        <v/>
      </c>
      <c r="L258" s="98" t="str">
        <f>IF(G257&lt;&gt;"",L257,"")</f>
        <v/>
      </c>
      <c r="M258" s="220"/>
      <c r="N258" s="220"/>
      <c r="O258" s="220"/>
      <c r="P258" s="220"/>
      <c r="Q258" s="221"/>
      <c r="R258" s="11" t="str">
        <f>IF(B257="","",IF(G258="","",(SUM(G258:K258)+SUM(M258:Q258)-L258)))</f>
        <v/>
      </c>
      <c r="S258" s="89"/>
      <c r="T258" s="89" t="str">
        <f>IF(R257="","",ABS(R258-S257))</f>
        <v/>
      </c>
      <c r="U258" s="89" t="str">
        <f>IF(R257="","",RANK(T258,T257:T261,0))</f>
        <v/>
      </c>
      <c r="V258" s="89" t="str">
        <f>IF(R257="","",IF(U258=1,"",R258))</f>
        <v/>
      </c>
      <c r="W258" s="972"/>
      <c r="X258" s="210"/>
      <c r="Y258" s="211"/>
      <c r="Z258" s="231"/>
      <c r="AA258" s="132" t="str">
        <f>IF(X258="","",IF(X258="","",X258*60+Y258+Z258/100))</f>
        <v/>
      </c>
      <c r="AB258" s="850"/>
      <c r="AC258" s="806"/>
      <c r="AD258" s="806"/>
      <c r="AE258" s="806"/>
      <c r="AF258" s="841"/>
    </row>
    <row r="259" spans="1:32" x14ac:dyDescent="0.2">
      <c r="A259" s="868"/>
      <c r="B259" s="874"/>
      <c r="C259" s="862"/>
      <c r="D259" s="887"/>
      <c r="E259" s="862"/>
      <c r="F259" s="34" t="s">
        <v>8</v>
      </c>
      <c r="G259" s="77" t="str">
        <f>IF(M259&lt;&gt;"",G257,"")</f>
        <v/>
      </c>
      <c r="H259" s="11" t="str">
        <f>IF(N259&lt;&gt;"",H257,"")</f>
        <v/>
      </c>
      <c r="I259" s="11" t="str">
        <f>IF(O259&lt;&gt;"",I257,"")</f>
        <v/>
      </c>
      <c r="J259" s="11" t="str">
        <f>IF(P259&lt;&gt;"",J257,"")</f>
        <v/>
      </c>
      <c r="K259" s="75" t="str">
        <f>IF(Q259&lt;&gt;"",K257,"")</f>
        <v/>
      </c>
      <c r="L259" s="98" t="str">
        <f>IF(G257&lt;&gt;"",L257,"")</f>
        <v/>
      </c>
      <c r="M259" s="220"/>
      <c r="N259" s="220"/>
      <c r="O259" s="220"/>
      <c r="P259" s="220"/>
      <c r="Q259" s="221"/>
      <c r="R259" s="11" t="str">
        <f>IF(B257="","",IF(G259="","",(SUM(G259:K259)+SUM(M259:Q259)-L259)))</f>
        <v/>
      </c>
      <c r="S259" s="89"/>
      <c r="T259" s="89" t="str">
        <f>IF(R257="","",ABS(R259-S257))</f>
        <v/>
      </c>
      <c r="U259" s="89" t="str">
        <f>IF(R257="","",RANK(T259,T257:T261,0))</f>
        <v/>
      </c>
      <c r="V259" s="89" t="str">
        <f>IF(R257="","",IF(U259=1,"",R259))</f>
        <v/>
      </c>
      <c r="W259" s="972"/>
      <c r="X259" s="133"/>
      <c r="Y259" s="134"/>
      <c r="Z259" s="135"/>
      <c r="AA259" s="136"/>
      <c r="AB259" s="850"/>
      <c r="AC259" s="806"/>
      <c r="AD259" s="806"/>
      <c r="AE259" s="806"/>
      <c r="AF259" s="841"/>
    </row>
    <row r="260" spans="1:32" x14ac:dyDescent="0.2">
      <c r="A260" s="868"/>
      <c r="B260" s="874"/>
      <c r="C260" s="862"/>
      <c r="D260" s="887"/>
      <c r="E260" s="862"/>
      <c r="F260" s="34" t="s">
        <v>5</v>
      </c>
      <c r="G260" s="77" t="str">
        <f>IF(M260&lt;&gt;"",G257,"")</f>
        <v/>
      </c>
      <c r="H260" s="11" t="str">
        <f>IF(N260&lt;&gt;"",H257,"")</f>
        <v/>
      </c>
      <c r="I260" s="11" t="str">
        <f>IF(O260&lt;&gt;"",I257,"")</f>
        <v/>
      </c>
      <c r="J260" s="11" t="str">
        <f>IF(P260&lt;&gt;"",J257,"")</f>
        <v/>
      </c>
      <c r="K260" s="75" t="str">
        <f>IF(Q260&lt;&gt;"",K257,"")</f>
        <v/>
      </c>
      <c r="L260" s="98" t="str">
        <f>IF(G257&lt;&gt;"",L257,"")</f>
        <v/>
      </c>
      <c r="M260" s="220"/>
      <c r="N260" s="220"/>
      <c r="O260" s="220"/>
      <c r="P260" s="220"/>
      <c r="Q260" s="221"/>
      <c r="R260" s="11" t="str">
        <f>IF(B257="","",IF(G260="","",(SUM(G260:K260)+SUM(M260:Q260)-L260)))</f>
        <v/>
      </c>
      <c r="S260" s="89"/>
      <c r="T260" s="89" t="str">
        <f>IF(R257="","",ABS(R260-S257))</f>
        <v/>
      </c>
      <c r="U260" s="89" t="str">
        <f>IF(R257="","",RANK(T260,T257:T261,0))</f>
        <v/>
      </c>
      <c r="V260" s="89" t="str">
        <f>IF(R257="","",IF(U260=1,"",R260))</f>
        <v/>
      </c>
      <c r="W260" s="972"/>
      <c r="X260" s="133"/>
      <c r="Y260" s="134"/>
      <c r="Z260" s="135"/>
      <c r="AA260" s="136"/>
      <c r="AB260" s="850"/>
      <c r="AC260" s="806"/>
      <c r="AD260" s="806"/>
      <c r="AE260" s="806"/>
      <c r="AF260" s="841"/>
    </row>
    <row r="261" spans="1:32" ht="16" thickBot="1" x14ac:dyDescent="0.25">
      <c r="A261" s="869"/>
      <c r="B261" s="875"/>
      <c r="C261" s="863"/>
      <c r="D261" s="888"/>
      <c r="E261" s="863"/>
      <c r="F261" s="35" t="s">
        <v>6</v>
      </c>
      <c r="G261" s="78" t="str">
        <f>IF(M261&lt;&gt;"",G257,"")</f>
        <v/>
      </c>
      <c r="H261" s="116" t="str">
        <f>IF(N261&lt;&gt;"",H257,"")</f>
        <v/>
      </c>
      <c r="I261" s="116" t="str">
        <f>IF(O261&lt;&gt;"",I257,"")</f>
        <v/>
      </c>
      <c r="J261" s="116" t="str">
        <f>IF(P261&lt;&gt;"",J257,"")</f>
        <v/>
      </c>
      <c r="K261" s="76" t="str">
        <f>IF(Q261&lt;&gt;"",K257,"")</f>
        <v/>
      </c>
      <c r="L261" s="265" t="str">
        <f>IF(G257&lt;&gt;"",L257,"")</f>
        <v/>
      </c>
      <c r="M261" s="222"/>
      <c r="N261" s="222"/>
      <c r="O261" s="222"/>
      <c r="P261" s="222"/>
      <c r="Q261" s="223"/>
      <c r="R261" s="116" t="str">
        <f>IF(B257="","",IF(G261="","",(SUM(G261:K261)+SUM(M261:Q261)-L261)))</f>
        <v/>
      </c>
      <c r="S261" s="91"/>
      <c r="T261" s="91"/>
      <c r="U261" s="91"/>
      <c r="V261" s="91"/>
      <c r="W261" s="973"/>
      <c r="X261" s="137"/>
      <c r="Y261" s="138"/>
      <c r="Z261" s="139"/>
      <c r="AA261" s="140"/>
      <c r="AB261" s="851"/>
      <c r="AC261" s="807"/>
      <c r="AD261" s="807"/>
      <c r="AE261" s="807"/>
      <c r="AF261" s="842"/>
    </row>
    <row r="262" spans="1:32" x14ac:dyDescent="0.2">
      <c r="A262" s="870" t="str">
        <f>IF('Names And Totals'!A59="","",'Names And Totals'!A59)</f>
        <v/>
      </c>
      <c r="B262" s="864" t="str">
        <f>IF('Names And Totals'!B59="","",'Names And Totals'!B59)</f>
        <v/>
      </c>
      <c r="C262" s="858" t="str">
        <f>IF(AC262="","",IF(AC262="DQ","DQ",RANK(AC262,$AC$12:$AC$507,0)+SUMPRODUCT(--(AC262=$AC$12:$AC$507),--(AB262&gt;$AB$12:$AB$507))))</f>
        <v/>
      </c>
      <c r="D262" s="880" t="str">
        <f>IF(AD262="","",IF(AC262="DQ","DQ",RANK(AD262,$AD$12:$AD$507,0)+SUMPRODUCT(--(AD262=$AD$12:$AD$507),--(AB262&gt;$AB$12:$AB$507))))</f>
        <v/>
      </c>
      <c r="E262" s="883" t="str">
        <f>IF(AE262="","",IF(AC262="DQ","DQ",RANK(AE262,$AE$12:$AE$507,0)+SUMPRODUCT(--(AE262=$AE$12:$AE$507),--(AB262&gt;$AB$12:$AB$507))))</f>
        <v/>
      </c>
      <c r="F262" s="66" t="s">
        <v>7</v>
      </c>
      <c r="G262" s="232"/>
      <c r="H262" s="224"/>
      <c r="I262" s="224"/>
      <c r="J262" s="224"/>
      <c r="K262" s="237"/>
      <c r="L262" s="303"/>
      <c r="M262" s="224"/>
      <c r="N262" s="224"/>
      <c r="O262" s="224"/>
      <c r="P262" s="224"/>
      <c r="Q262" s="225"/>
      <c r="R262" s="117" t="str">
        <f>IF(B262="","",IF(G262="","",(SUM(G262:K262)+SUM(M262:Q262)-L262)))</f>
        <v/>
      </c>
      <c r="S262" s="92" t="str">
        <f>IF(R262="","",AVERAGE(R262:R265))</f>
        <v/>
      </c>
      <c r="T262" s="92" t="str">
        <f>IF(R262="","",ABS(R262-S262))</f>
        <v/>
      </c>
      <c r="U262" s="92" t="str">
        <f>IF(R262="","",RANK(T262,T262:T266,0))</f>
        <v/>
      </c>
      <c r="V262" s="92" t="str">
        <f>IF(R262="","",IF(U262=1,"",R262))</f>
        <v/>
      </c>
      <c r="W262" s="855" t="str">
        <f>IF(R262="","",IF(AVERAGE(R262:R266)&lt;0,0,IF(R263="",R262,IF(R264="",AVERAGE(R262:R263),IF(R265="",AVERAGE(R262:R264),IF(R266="",AVERAGE(V262:V265),TRIMMEAN(R262:R266,0.4)))))))</f>
        <v/>
      </c>
      <c r="X262" s="232"/>
      <c r="Y262" s="233"/>
      <c r="Z262" s="234"/>
      <c r="AA262" s="141" t="str">
        <f>IF(X262="","",IF(X262="TO","TO",X262*60+Y262+Z262/100))</f>
        <v/>
      </c>
      <c r="AB262" s="845" t="str">
        <f>IF(B262="","",IF(AA263="",AA262,AVERAGE(AA262:AA263)))</f>
        <v/>
      </c>
      <c r="AC262" s="845" t="str">
        <f t="shared" ref="AC262" si="47">IF(AF262="DQ","DQ",IF(W262="","",W262))</f>
        <v/>
      </c>
      <c r="AD262" s="802" t="str">
        <f>IF(B262="","",IF(AF262="DQ","DQ",IF('Names And Totals'!E59="Female","",AC262)))</f>
        <v/>
      </c>
      <c r="AE262" s="802" t="str">
        <f>IF(B262="","",IF(AF262="DQ","DQ",IF('Names And Totals'!E59="Male","",AC262)))</f>
        <v/>
      </c>
      <c r="AF262" s="837"/>
    </row>
    <row r="263" spans="1:32" x14ac:dyDescent="0.2">
      <c r="A263" s="871"/>
      <c r="B263" s="865"/>
      <c r="C263" s="859"/>
      <c r="D263" s="881"/>
      <c r="E263" s="884"/>
      <c r="F263" s="32" t="s">
        <v>4</v>
      </c>
      <c r="G263" s="72" t="str">
        <f>IF(M263&lt;&gt;"",G262,"")</f>
        <v/>
      </c>
      <c r="H263" s="7" t="str">
        <f>IF(N263&lt;&gt;"",H262,"")</f>
        <v/>
      </c>
      <c r="I263" s="7" t="str">
        <f>IF(O263&lt;&gt;"",I262,"")</f>
        <v/>
      </c>
      <c r="J263" s="7" t="str">
        <f>IF(P263&lt;&gt;"",J262,"")</f>
        <v/>
      </c>
      <c r="K263" s="70" t="str">
        <f>IF(Q263&lt;&gt;"",K262,"")</f>
        <v/>
      </c>
      <c r="L263" s="99" t="str">
        <f>IF(G262&lt;&gt;"",L262,"")</f>
        <v/>
      </c>
      <c r="M263" s="214"/>
      <c r="N263" s="214"/>
      <c r="O263" s="214"/>
      <c r="P263" s="214"/>
      <c r="Q263" s="215"/>
      <c r="R263" s="7" t="str">
        <f>IF(B262="","",IF(G263="","",(SUM(G263:K263)+SUM(M263:Q263)-L263)))</f>
        <v/>
      </c>
      <c r="S263" s="88"/>
      <c r="T263" s="88" t="str">
        <f>IF(R262="","",ABS(R263-S262))</f>
        <v/>
      </c>
      <c r="U263" s="88" t="str">
        <f>IF(R262="","",RANK(T263,T262:T266,0))</f>
        <v/>
      </c>
      <c r="V263" s="88" t="str">
        <f>IF(R262="","",IF(U263=1,"",R263))</f>
        <v/>
      </c>
      <c r="W263" s="856"/>
      <c r="X263" s="208"/>
      <c r="Y263" s="209"/>
      <c r="Z263" s="227"/>
      <c r="AA263" s="122" t="str">
        <f>IF(X263="","",IF(X263="","",X263*60+Y263+Z263/100))</f>
        <v/>
      </c>
      <c r="AB263" s="843"/>
      <c r="AC263" s="843"/>
      <c r="AD263" s="803"/>
      <c r="AE263" s="803"/>
      <c r="AF263" s="838"/>
    </row>
    <row r="264" spans="1:32" x14ac:dyDescent="0.2">
      <c r="A264" s="871"/>
      <c r="B264" s="865"/>
      <c r="C264" s="859"/>
      <c r="D264" s="881"/>
      <c r="E264" s="884"/>
      <c r="F264" s="32" t="s">
        <v>8</v>
      </c>
      <c r="G264" s="72" t="str">
        <f>IF(M264&lt;&gt;"",G262,"")</f>
        <v/>
      </c>
      <c r="H264" s="7" t="str">
        <f>IF(N264&lt;&gt;"",H262,"")</f>
        <v/>
      </c>
      <c r="I264" s="7" t="str">
        <f>IF(O264&lt;&gt;"",I262,"")</f>
        <v/>
      </c>
      <c r="J264" s="7" t="str">
        <f>IF(P264&lt;&gt;"",J262,"")</f>
        <v/>
      </c>
      <c r="K264" s="70" t="str">
        <f>IF(Q264&lt;&gt;"",K262,"")</f>
        <v/>
      </c>
      <c r="L264" s="99" t="str">
        <f>IF(G262&lt;&gt;"",L262,"")</f>
        <v/>
      </c>
      <c r="M264" s="214"/>
      <c r="N264" s="214"/>
      <c r="O264" s="214"/>
      <c r="P264" s="214"/>
      <c r="Q264" s="215"/>
      <c r="R264" s="7" t="str">
        <f>IF(B262="","",IF(G264="","",(SUM(G264:K264)+SUM(M264:Q264)-L264)))</f>
        <v/>
      </c>
      <c r="S264" s="88"/>
      <c r="T264" s="88" t="str">
        <f>IF(R262="","",ABS(R264-S262))</f>
        <v/>
      </c>
      <c r="U264" s="88" t="str">
        <f>IF(R262="","",RANK(T264,T262:T266,0))</f>
        <v/>
      </c>
      <c r="V264" s="88" t="str">
        <f>IF(R262="","",IF(U264=1,"",R264))</f>
        <v/>
      </c>
      <c r="W264" s="856"/>
      <c r="X264" s="123"/>
      <c r="Y264" s="124"/>
      <c r="Z264" s="125"/>
      <c r="AA264" s="126"/>
      <c r="AB264" s="843"/>
      <c r="AC264" s="843"/>
      <c r="AD264" s="803"/>
      <c r="AE264" s="803"/>
      <c r="AF264" s="838"/>
    </row>
    <row r="265" spans="1:32" x14ac:dyDescent="0.2">
      <c r="A265" s="871"/>
      <c r="B265" s="865"/>
      <c r="C265" s="859"/>
      <c r="D265" s="881"/>
      <c r="E265" s="884"/>
      <c r="F265" s="32" t="s">
        <v>5</v>
      </c>
      <c r="G265" s="72" t="str">
        <f>IF(M265&lt;&gt;"",G262,"")</f>
        <v/>
      </c>
      <c r="H265" s="7" t="str">
        <f>IF(N265&lt;&gt;"",H262,"")</f>
        <v/>
      </c>
      <c r="I265" s="7" t="str">
        <f>IF(O265&lt;&gt;"",I262,"")</f>
        <v/>
      </c>
      <c r="J265" s="7" t="str">
        <f>IF(P265&lt;&gt;"",J262,"")</f>
        <v/>
      </c>
      <c r="K265" s="70" t="str">
        <f>IF(Q265&lt;&gt;"",K262,"")</f>
        <v/>
      </c>
      <c r="L265" s="99" t="str">
        <f>IF(G262&lt;&gt;"",L262,"")</f>
        <v/>
      </c>
      <c r="M265" s="214"/>
      <c r="N265" s="214"/>
      <c r="O265" s="214"/>
      <c r="P265" s="214"/>
      <c r="Q265" s="215"/>
      <c r="R265" s="7" t="str">
        <f>IF(B262="","",IF(G265="","",(SUM(G265:K265)+SUM(M265:Q265)-L265)))</f>
        <v/>
      </c>
      <c r="S265" s="88"/>
      <c r="T265" s="88" t="str">
        <f>IF(R262="","",ABS(R265-S262))</f>
        <v/>
      </c>
      <c r="U265" s="88" t="str">
        <f>IF(R262="","",RANK(T265,T262:T266,0))</f>
        <v/>
      </c>
      <c r="V265" s="88" t="str">
        <f>IF(R262="","",IF(U265=1,"",R265))</f>
        <v/>
      </c>
      <c r="W265" s="856"/>
      <c r="X265" s="123"/>
      <c r="Y265" s="124"/>
      <c r="Z265" s="125"/>
      <c r="AA265" s="126"/>
      <c r="AB265" s="843"/>
      <c r="AC265" s="843"/>
      <c r="AD265" s="803"/>
      <c r="AE265" s="803"/>
      <c r="AF265" s="838"/>
    </row>
    <row r="266" spans="1:32" ht="16" thickBot="1" x14ac:dyDescent="0.25">
      <c r="A266" s="879"/>
      <c r="B266" s="901"/>
      <c r="C266" s="860"/>
      <c r="D266" s="882"/>
      <c r="E266" s="885"/>
      <c r="F266" s="252" t="s">
        <v>6</v>
      </c>
      <c r="G266" s="73" t="str">
        <f>IF(M266&lt;&gt;"",G262,"")</f>
        <v/>
      </c>
      <c r="H266" s="94" t="str">
        <f>IF(N266&lt;&gt;"",H262,"")</f>
        <v/>
      </c>
      <c r="I266" s="94" t="str">
        <f>IF(O266&lt;&gt;"",I262,"")</f>
        <v/>
      </c>
      <c r="J266" s="94" t="str">
        <f>IF(P266&lt;&gt;"",J262,"")</f>
        <v/>
      </c>
      <c r="K266" s="71" t="str">
        <f>IF(Q266&lt;&gt;"",K262,"")</f>
        <v/>
      </c>
      <c r="L266" s="270" t="str">
        <f>IF(G262&lt;&gt;"",L262,"")</f>
        <v/>
      </c>
      <c r="M266" s="226"/>
      <c r="N266" s="226"/>
      <c r="O266" s="226"/>
      <c r="P266" s="226"/>
      <c r="Q266" s="255"/>
      <c r="R266" s="94" t="str">
        <f>IF(B262="","",IF(G266="","",(SUM(G266:K266)+SUM(M266:Q266)-L266)))</f>
        <v/>
      </c>
      <c r="S266" s="93"/>
      <c r="T266" s="93"/>
      <c r="U266" s="93"/>
      <c r="V266" s="93"/>
      <c r="W266" s="904"/>
      <c r="X266" s="256"/>
      <c r="Y266" s="257"/>
      <c r="Z266" s="258"/>
      <c r="AA266" s="259"/>
      <c r="AB266" s="902"/>
      <c r="AC266" s="844"/>
      <c r="AD266" s="804"/>
      <c r="AE266" s="804"/>
      <c r="AF266" s="903"/>
    </row>
    <row r="267" spans="1:32" x14ac:dyDescent="0.2">
      <c r="A267" s="867" t="str">
        <f>IF('Names And Totals'!A60="","",'Names And Totals'!A60)</f>
        <v/>
      </c>
      <c r="B267" s="873" t="str">
        <f>IF('Names And Totals'!B60="","",'Names And Totals'!B60)</f>
        <v/>
      </c>
      <c r="C267" s="861" t="str">
        <f>IF(AC267="","",IF(AC267="DQ","DQ",RANK(AC267,$AC$12:$AC$507,0)+SUMPRODUCT(--(AC267=$AC$12:$AC$507),--(AB267&gt;$AB$12:$AB$507))))</f>
        <v/>
      </c>
      <c r="D267" s="886" t="str">
        <f>IF(AD267="","",IF(AC267="DQ","DQ",RANK(AD267,$AD$12:$AD$507,0)+SUMPRODUCT(--(AD267=$AD$12:$AD$507),--(AB267&gt;$AB$12:$AB$507))))</f>
        <v/>
      </c>
      <c r="E267" s="861" t="str">
        <f>IF(AE267="","",IF(AC267="DQ","DQ",RANK(AE267,$AE$12:$AE$507,0)+SUMPRODUCT(--(AE267=$AE$12:$AE$507),--(AB267&gt;$AB$12:$AB$507))))</f>
        <v/>
      </c>
      <c r="F267" s="33" t="s">
        <v>7</v>
      </c>
      <c r="G267" s="228"/>
      <c r="H267" s="218"/>
      <c r="I267" s="218"/>
      <c r="J267" s="218"/>
      <c r="K267" s="296"/>
      <c r="L267" s="295"/>
      <c r="M267" s="218"/>
      <c r="N267" s="218"/>
      <c r="O267" s="218"/>
      <c r="P267" s="218"/>
      <c r="Q267" s="219"/>
      <c r="R267" s="114" t="str">
        <f>IF(B267="","",IF(G267="","",(SUM(G267:K267)+SUM(M267:Q267)-L267)))</f>
        <v/>
      </c>
      <c r="S267" s="90" t="str">
        <f>IF(R267="","",AVERAGE(R267:R270))</f>
        <v/>
      </c>
      <c r="T267" s="90" t="str">
        <f>IF(R267="","",ABS(R267-S267))</f>
        <v/>
      </c>
      <c r="U267" s="90" t="str">
        <f>IF(R267="","",RANK(T267,T267:T271,0))</f>
        <v/>
      </c>
      <c r="V267" s="90" t="str">
        <f>IF(R267="","",IF(U267=1,"",R267))</f>
        <v/>
      </c>
      <c r="W267" s="971" t="str">
        <f>IF(R267="","",IF(AVERAGE(R267:R271)&lt;0,0,IF(R268="",R267,IF(R269="",AVERAGE(R267:R268),IF(R270="",AVERAGE(R267:R269),IF(R271="",AVERAGE(V267:V270),TRIMMEAN(R267:R271,0.4)))))))</f>
        <v/>
      </c>
      <c r="X267" s="228"/>
      <c r="Y267" s="229"/>
      <c r="Z267" s="230"/>
      <c r="AA267" s="131" t="str">
        <f>IF(X267="","",IF(X267="TO","TO",X267*60+Y267+Z267/100))</f>
        <v/>
      </c>
      <c r="AB267" s="849" t="str">
        <f>IF(B267="","",IF(AA268="",AA267,AVERAGE(AA267:AA268)))</f>
        <v/>
      </c>
      <c r="AC267" s="805" t="str">
        <f t="shared" ref="AC267" si="48">IF(AF267="DQ","DQ",IF(W267="","",W267))</f>
        <v/>
      </c>
      <c r="AD267" s="805" t="str">
        <f>IF(B267="","",IF(AF267="DQ","DQ",IF('Names And Totals'!E60="Female","",AC267)))</f>
        <v/>
      </c>
      <c r="AE267" s="805" t="str">
        <f>IF(B267="","",IF(AF267="DQ","DQ",IF('Names And Totals'!E60="Male","",AC267)))</f>
        <v/>
      </c>
      <c r="AF267" s="840"/>
    </row>
    <row r="268" spans="1:32" x14ac:dyDescent="0.2">
      <c r="A268" s="868"/>
      <c r="B268" s="874"/>
      <c r="C268" s="862"/>
      <c r="D268" s="887"/>
      <c r="E268" s="862"/>
      <c r="F268" s="34" t="s">
        <v>4</v>
      </c>
      <c r="G268" s="77" t="str">
        <f>IF(M268&lt;&gt;"",G267,"")</f>
        <v/>
      </c>
      <c r="H268" s="11" t="str">
        <f>IF(N268&lt;&gt;"",H267,"")</f>
        <v/>
      </c>
      <c r="I268" s="11" t="str">
        <f>IF(O268&lt;&gt;"",I267,"")</f>
        <v/>
      </c>
      <c r="J268" s="11" t="str">
        <f>IF(P268&lt;&gt;"",J267,"")</f>
        <v/>
      </c>
      <c r="K268" s="75" t="str">
        <f>IF(Q268&lt;&gt;"",K267,"")</f>
        <v/>
      </c>
      <c r="L268" s="98" t="str">
        <f>IF(G267&lt;&gt;"",L267,"")</f>
        <v/>
      </c>
      <c r="M268" s="220"/>
      <c r="N268" s="220"/>
      <c r="O268" s="220"/>
      <c r="P268" s="220"/>
      <c r="Q268" s="221"/>
      <c r="R268" s="11" t="str">
        <f>IF(B267="","",IF(G268="","",(SUM(G268:K268)+SUM(M268:Q268)-L268)))</f>
        <v/>
      </c>
      <c r="S268" s="89"/>
      <c r="T268" s="89" t="str">
        <f>IF(R267="","",ABS(R268-S267))</f>
        <v/>
      </c>
      <c r="U268" s="89" t="str">
        <f>IF(R267="","",RANK(T268,T267:T271,0))</f>
        <v/>
      </c>
      <c r="V268" s="89" t="str">
        <f>IF(R267="","",IF(U268=1,"",R268))</f>
        <v/>
      </c>
      <c r="W268" s="972"/>
      <c r="X268" s="210"/>
      <c r="Y268" s="211"/>
      <c r="Z268" s="231"/>
      <c r="AA268" s="132" t="str">
        <f>IF(X268="","",IF(X268="","",X268*60+Y268+Z268/100))</f>
        <v/>
      </c>
      <c r="AB268" s="850"/>
      <c r="AC268" s="806"/>
      <c r="AD268" s="806"/>
      <c r="AE268" s="806"/>
      <c r="AF268" s="841"/>
    </row>
    <row r="269" spans="1:32" x14ac:dyDescent="0.2">
      <c r="A269" s="868"/>
      <c r="B269" s="874"/>
      <c r="C269" s="862"/>
      <c r="D269" s="887"/>
      <c r="E269" s="862"/>
      <c r="F269" s="34" t="s">
        <v>8</v>
      </c>
      <c r="G269" s="77" t="str">
        <f>IF(M269&lt;&gt;"",G267,"")</f>
        <v/>
      </c>
      <c r="H269" s="11" t="str">
        <f>IF(N269&lt;&gt;"",H267,"")</f>
        <v/>
      </c>
      <c r="I269" s="11" t="str">
        <f>IF(O269&lt;&gt;"",I267,"")</f>
        <v/>
      </c>
      <c r="J269" s="11" t="str">
        <f>IF(P269&lt;&gt;"",J267,"")</f>
        <v/>
      </c>
      <c r="K269" s="75" t="str">
        <f>IF(Q269&lt;&gt;"",K267,"")</f>
        <v/>
      </c>
      <c r="L269" s="98" t="str">
        <f>IF(G267&lt;&gt;"",L267,"")</f>
        <v/>
      </c>
      <c r="M269" s="220"/>
      <c r="N269" s="220"/>
      <c r="O269" s="220"/>
      <c r="P269" s="220"/>
      <c r="Q269" s="221"/>
      <c r="R269" s="11" t="str">
        <f>IF(B267="","",IF(G269="","",(SUM(G269:K269)+SUM(M269:Q269)-L269)))</f>
        <v/>
      </c>
      <c r="S269" s="89"/>
      <c r="T269" s="89" t="str">
        <f>IF(R267="","",ABS(R269-S267))</f>
        <v/>
      </c>
      <c r="U269" s="89" t="str">
        <f>IF(R267="","",RANK(T269,T267:T271,0))</f>
        <v/>
      </c>
      <c r="V269" s="89" t="str">
        <f>IF(R267="","",IF(U269=1,"",R269))</f>
        <v/>
      </c>
      <c r="W269" s="972"/>
      <c r="X269" s="133"/>
      <c r="Y269" s="134"/>
      <c r="Z269" s="135"/>
      <c r="AA269" s="136"/>
      <c r="AB269" s="850"/>
      <c r="AC269" s="806"/>
      <c r="AD269" s="806"/>
      <c r="AE269" s="806"/>
      <c r="AF269" s="841"/>
    </row>
    <row r="270" spans="1:32" x14ac:dyDescent="0.2">
      <c r="A270" s="868"/>
      <c r="B270" s="874"/>
      <c r="C270" s="862"/>
      <c r="D270" s="887"/>
      <c r="E270" s="862"/>
      <c r="F270" s="34" t="s">
        <v>5</v>
      </c>
      <c r="G270" s="77" t="str">
        <f>IF(M270&lt;&gt;"",G267,"")</f>
        <v/>
      </c>
      <c r="H270" s="11" t="str">
        <f>IF(N270&lt;&gt;"",H267,"")</f>
        <v/>
      </c>
      <c r="I270" s="11" t="str">
        <f>IF(O270&lt;&gt;"",I267,"")</f>
        <v/>
      </c>
      <c r="J270" s="11" t="str">
        <f>IF(P270&lt;&gt;"",J267,"")</f>
        <v/>
      </c>
      <c r="K270" s="75" t="str">
        <f>IF(Q270&lt;&gt;"",K267,"")</f>
        <v/>
      </c>
      <c r="L270" s="98" t="str">
        <f>IF(G267&lt;&gt;"",L267,"")</f>
        <v/>
      </c>
      <c r="M270" s="220"/>
      <c r="N270" s="220"/>
      <c r="O270" s="220"/>
      <c r="P270" s="220"/>
      <c r="Q270" s="221"/>
      <c r="R270" s="11" t="str">
        <f>IF(B267="","",IF(G270="","",(SUM(G270:K270)+SUM(M270:Q270)-L270)))</f>
        <v/>
      </c>
      <c r="S270" s="89"/>
      <c r="T270" s="89" t="str">
        <f>IF(R267="","",ABS(R270-S267))</f>
        <v/>
      </c>
      <c r="U270" s="89" t="str">
        <f>IF(R267="","",RANK(T270,T267:T271,0))</f>
        <v/>
      </c>
      <c r="V270" s="89" t="str">
        <f>IF(R267="","",IF(U270=1,"",R270))</f>
        <v/>
      </c>
      <c r="W270" s="972"/>
      <c r="X270" s="133"/>
      <c r="Y270" s="134"/>
      <c r="Z270" s="135"/>
      <c r="AA270" s="136"/>
      <c r="AB270" s="850"/>
      <c r="AC270" s="806"/>
      <c r="AD270" s="806"/>
      <c r="AE270" s="806"/>
      <c r="AF270" s="841"/>
    </row>
    <row r="271" spans="1:32" ht="16" thickBot="1" x14ac:dyDescent="0.25">
      <c r="A271" s="869"/>
      <c r="B271" s="875"/>
      <c r="C271" s="863"/>
      <c r="D271" s="888"/>
      <c r="E271" s="863"/>
      <c r="F271" s="35" t="s">
        <v>6</v>
      </c>
      <c r="G271" s="78" t="str">
        <f>IF(M271&lt;&gt;"",G267,"")</f>
        <v/>
      </c>
      <c r="H271" s="116" t="str">
        <f>IF(N271&lt;&gt;"",H267,"")</f>
        <v/>
      </c>
      <c r="I271" s="116" t="str">
        <f>IF(O271&lt;&gt;"",I267,"")</f>
        <v/>
      </c>
      <c r="J271" s="116" t="str">
        <f>IF(P271&lt;&gt;"",J267,"")</f>
        <v/>
      </c>
      <c r="K271" s="76" t="str">
        <f>IF(Q271&lt;&gt;"",K267,"")</f>
        <v/>
      </c>
      <c r="L271" s="265" t="str">
        <f>IF(G267&lt;&gt;"",L267,"")</f>
        <v/>
      </c>
      <c r="M271" s="222"/>
      <c r="N271" s="222"/>
      <c r="O271" s="222"/>
      <c r="P271" s="222"/>
      <c r="Q271" s="223"/>
      <c r="R271" s="116" t="str">
        <f>IF(B267="","",IF(G271="","",(SUM(G271:K271)+SUM(M271:Q271)-L271)))</f>
        <v/>
      </c>
      <c r="S271" s="91"/>
      <c r="T271" s="91"/>
      <c r="U271" s="91"/>
      <c r="V271" s="91"/>
      <c r="W271" s="973"/>
      <c r="X271" s="137"/>
      <c r="Y271" s="138"/>
      <c r="Z271" s="139"/>
      <c r="AA271" s="140"/>
      <c r="AB271" s="851"/>
      <c r="AC271" s="807"/>
      <c r="AD271" s="807"/>
      <c r="AE271" s="807"/>
      <c r="AF271" s="842"/>
    </row>
    <row r="272" spans="1:32" x14ac:dyDescent="0.2">
      <c r="A272" s="870" t="str">
        <f>IF('Names And Totals'!A61="","",'Names And Totals'!A61)</f>
        <v/>
      </c>
      <c r="B272" s="864" t="str">
        <f>IF('Names And Totals'!B61="","",'Names And Totals'!B61)</f>
        <v/>
      </c>
      <c r="C272" s="858" t="str">
        <f>IF(AC272="","",IF(AC272="DQ","DQ",RANK(AC272,$AC$12:$AC$507,0)+SUMPRODUCT(--(AC272=$AC$12:$AC$507),--(AB272&gt;$AB$12:$AB$507))))</f>
        <v/>
      </c>
      <c r="D272" s="880" t="str">
        <f>IF(AD272="","",IF(AC272="DQ","DQ",RANK(AD272,$AD$12:$AD$507,0)+SUMPRODUCT(--(AD272=$AD$12:$AD$507),--(AB272&gt;$AB$12:$AB$507))))</f>
        <v/>
      </c>
      <c r="E272" s="883" t="str">
        <f>IF(AE272="","",IF(AC272="DQ","DQ",RANK(AE272,$AE$12:$AE$507,0)+SUMPRODUCT(--(AE272=$AE$12:$AE$507),--(AB272&gt;$AB$12:$AB$507))))</f>
        <v/>
      </c>
      <c r="F272" s="66" t="s">
        <v>7</v>
      </c>
      <c r="G272" s="232"/>
      <c r="H272" s="224"/>
      <c r="I272" s="224"/>
      <c r="J272" s="224"/>
      <c r="K272" s="237"/>
      <c r="L272" s="303"/>
      <c r="M272" s="224"/>
      <c r="N272" s="224"/>
      <c r="O272" s="224"/>
      <c r="P272" s="224"/>
      <c r="Q272" s="225"/>
      <c r="R272" s="117" t="str">
        <f>IF(B272="","",IF(G272="","",(SUM(G272:K272)+SUM(M272:Q272)-L272)))</f>
        <v/>
      </c>
      <c r="S272" s="92" t="str">
        <f>IF(R272="","",AVERAGE(R272:R275))</f>
        <v/>
      </c>
      <c r="T272" s="92" t="str">
        <f>IF(R272="","",ABS(R272-S272))</f>
        <v/>
      </c>
      <c r="U272" s="92" t="str">
        <f>IF(R272="","",RANK(T272,T272:T276,0))</f>
        <v/>
      </c>
      <c r="V272" s="92" t="str">
        <f>IF(R272="","",IF(U272=1,"",R272))</f>
        <v/>
      </c>
      <c r="W272" s="855" t="str">
        <f>IF(R272="","",IF(AVERAGE(R272:R276)&lt;0,0,IF(R273="",R272,IF(R274="",AVERAGE(R272:R273),IF(R275="",AVERAGE(R272:R274),IF(R276="",AVERAGE(V272:V275),TRIMMEAN(R272:R276,0.4)))))))</f>
        <v/>
      </c>
      <c r="X272" s="232"/>
      <c r="Y272" s="233"/>
      <c r="Z272" s="234"/>
      <c r="AA272" s="141" t="str">
        <f>IF(X272="","",IF(X272="TO","TO",X272*60+Y272+Z272/100))</f>
        <v/>
      </c>
      <c r="AB272" s="845" t="str">
        <f>IF(B272="","",IF(AA273="",AA272,AVERAGE(AA272:AA273)))</f>
        <v/>
      </c>
      <c r="AC272" s="845" t="str">
        <f t="shared" ref="AC272" si="49">IF(AF272="DQ","DQ",IF(W272="","",W272))</f>
        <v/>
      </c>
      <c r="AD272" s="802" t="str">
        <f>IF(B272="","",IF(AF272="DQ","DQ",IF('Names And Totals'!E61="Female","",AC272)))</f>
        <v/>
      </c>
      <c r="AE272" s="802" t="str">
        <f>IF(B272="","",IF(AF272="DQ","DQ",IF('Names And Totals'!E61="Male","",AC272)))</f>
        <v/>
      </c>
      <c r="AF272" s="837"/>
    </row>
    <row r="273" spans="1:32" x14ac:dyDescent="0.2">
      <c r="A273" s="871"/>
      <c r="B273" s="865"/>
      <c r="C273" s="859"/>
      <c r="D273" s="881"/>
      <c r="E273" s="884"/>
      <c r="F273" s="32" t="s">
        <v>4</v>
      </c>
      <c r="G273" s="72" t="str">
        <f>IF(M273&lt;&gt;"",G272,"")</f>
        <v/>
      </c>
      <c r="H273" s="7" t="str">
        <f>IF(N273&lt;&gt;"",H272,"")</f>
        <v/>
      </c>
      <c r="I273" s="7" t="str">
        <f>IF(O273&lt;&gt;"",I272,"")</f>
        <v/>
      </c>
      <c r="J273" s="7" t="str">
        <f>IF(P273&lt;&gt;"",J272,"")</f>
        <v/>
      </c>
      <c r="K273" s="70" t="str">
        <f>IF(Q273&lt;&gt;"",K272,"")</f>
        <v/>
      </c>
      <c r="L273" s="99" t="str">
        <f>IF(G272&lt;&gt;"",L272,"")</f>
        <v/>
      </c>
      <c r="M273" s="214"/>
      <c r="N273" s="214"/>
      <c r="O273" s="214"/>
      <c r="P273" s="214"/>
      <c r="Q273" s="215"/>
      <c r="R273" s="7" t="str">
        <f>IF(B272="","",IF(G273="","",(SUM(G273:K273)+SUM(M273:Q273)-L273)))</f>
        <v/>
      </c>
      <c r="S273" s="88"/>
      <c r="T273" s="88" t="str">
        <f>IF(R272="","",ABS(R273-S272))</f>
        <v/>
      </c>
      <c r="U273" s="88" t="str">
        <f>IF(R272="","",RANK(T273,T272:T276,0))</f>
        <v/>
      </c>
      <c r="V273" s="88" t="str">
        <f>IF(R272="","",IF(U273=1,"",R273))</f>
        <v/>
      </c>
      <c r="W273" s="856"/>
      <c r="X273" s="208"/>
      <c r="Y273" s="209"/>
      <c r="Z273" s="227"/>
      <c r="AA273" s="122" t="str">
        <f>IF(X273="","",IF(X273="","",X273*60+Y273+Z273/100))</f>
        <v/>
      </c>
      <c r="AB273" s="843"/>
      <c r="AC273" s="843"/>
      <c r="AD273" s="803"/>
      <c r="AE273" s="803"/>
      <c r="AF273" s="838"/>
    </row>
    <row r="274" spans="1:32" x14ac:dyDescent="0.2">
      <c r="A274" s="871"/>
      <c r="B274" s="865"/>
      <c r="C274" s="859"/>
      <c r="D274" s="881"/>
      <c r="E274" s="884"/>
      <c r="F274" s="32" t="s">
        <v>8</v>
      </c>
      <c r="G274" s="72" t="str">
        <f>IF(M274&lt;&gt;"",G272,"")</f>
        <v/>
      </c>
      <c r="H274" s="7" t="str">
        <f>IF(N274&lt;&gt;"",H272,"")</f>
        <v/>
      </c>
      <c r="I274" s="7" t="str">
        <f>IF(O274&lt;&gt;"",I272,"")</f>
        <v/>
      </c>
      <c r="J274" s="7" t="str">
        <f>IF(P274&lt;&gt;"",J272,"")</f>
        <v/>
      </c>
      <c r="K274" s="70" t="str">
        <f>IF(Q274&lt;&gt;"",K272,"")</f>
        <v/>
      </c>
      <c r="L274" s="99" t="str">
        <f>IF(G272&lt;&gt;"",L272,"")</f>
        <v/>
      </c>
      <c r="M274" s="214"/>
      <c r="N274" s="214"/>
      <c r="O274" s="214"/>
      <c r="P274" s="214"/>
      <c r="Q274" s="215"/>
      <c r="R274" s="7" t="str">
        <f>IF(B272="","",IF(G274="","",(SUM(G274:K274)+SUM(M274:Q274)-L274)))</f>
        <v/>
      </c>
      <c r="S274" s="88"/>
      <c r="T274" s="88" t="str">
        <f>IF(R272="","",ABS(R274-S272))</f>
        <v/>
      </c>
      <c r="U274" s="88" t="str">
        <f>IF(R272="","",RANK(T274,T272:T276,0))</f>
        <v/>
      </c>
      <c r="V274" s="88" t="str">
        <f>IF(R272="","",IF(U274=1,"",R274))</f>
        <v/>
      </c>
      <c r="W274" s="856"/>
      <c r="X274" s="123"/>
      <c r="Y274" s="124"/>
      <c r="Z274" s="125"/>
      <c r="AA274" s="126"/>
      <c r="AB274" s="843"/>
      <c r="AC274" s="843"/>
      <c r="AD274" s="803"/>
      <c r="AE274" s="803"/>
      <c r="AF274" s="838"/>
    </row>
    <row r="275" spans="1:32" x14ac:dyDescent="0.2">
      <c r="A275" s="871"/>
      <c r="B275" s="865"/>
      <c r="C275" s="859"/>
      <c r="D275" s="881"/>
      <c r="E275" s="884"/>
      <c r="F275" s="32" t="s">
        <v>5</v>
      </c>
      <c r="G275" s="72" t="str">
        <f>IF(M275&lt;&gt;"",G272,"")</f>
        <v/>
      </c>
      <c r="H275" s="7" t="str">
        <f>IF(N275&lt;&gt;"",H272,"")</f>
        <v/>
      </c>
      <c r="I275" s="7" t="str">
        <f>IF(O275&lt;&gt;"",I272,"")</f>
        <v/>
      </c>
      <c r="J275" s="7" t="str">
        <f>IF(P275&lt;&gt;"",J272,"")</f>
        <v/>
      </c>
      <c r="K275" s="70" t="str">
        <f>IF(Q275&lt;&gt;"",K272,"")</f>
        <v/>
      </c>
      <c r="L275" s="99" t="str">
        <f>IF(G272&lt;&gt;"",L272,"")</f>
        <v/>
      </c>
      <c r="M275" s="214"/>
      <c r="N275" s="214"/>
      <c r="O275" s="214"/>
      <c r="P275" s="214"/>
      <c r="Q275" s="215"/>
      <c r="R275" s="7" t="str">
        <f>IF(B272="","",IF(G275="","",(SUM(G275:K275)+SUM(M275:Q275)-L275)))</f>
        <v/>
      </c>
      <c r="S275" s="88"/>
      <c r="T275" s="88" t="str">
        <f>IF(R272="","",ABS(R275-S272))</f>
        <v/>
      </c>
      <c r="U275" s="88" t="str">
        <f>IF(R272="","",RANK(T275,T272:T276,0))</f>
        <v/>
      </c>
      <c r="V275" s="88" t="str">
        <f>IF(R272="","",IF(U275=1,"",R275))</f>
        <v/>
      </c>
      <c r="W275" s="856"/>
      <c r="X275" s="123"/>
      <c r="Y275" s="124"/>
      <c r="Z275" s="125"/>
      <c r="AA275" s="126"/>
      <c r="AB275" s="843"/>
      <c r="AC275" s="843"/>
      <c r="AD275" s="803"/>
      <c r="AE275" s="803"/>
      <c r="AF275" s="838"/>
    </row>
    <row r="276" spans="1:32" ht="16" thickBot="1" x14ac:dyDescent="0.25">
      <c r="A276" s="879"/>
      <c r="B276" s="901"/>
      <c r="C276" s="860"/>
      <c r="D276" s="882"/>
      <c r="E276" s="885"/>
      <c r="F276" s="252" t="s">
        <v>6</v>
      </c>
      <c r="G276" s="73" t="str">
        <f>IF(M276&lt;&gt;"",G272,"")</f>
        <v/>
      </c>
      <c r="H276" s="94" t="str">
        <f>IF(N276&lt;&gt;"",H272,"")</f>
        <v/>
      </c>
      <c r="I276" s="94" t="str">
        <f>IF(O276&lt;&gt;"",I272,"")</f>
        <v/>
      </c>
      <c r="J276" s="94" t="str">
        <f>IF(P276&lt;&gt;"",J272,"")</f>
        <v/>
      </c>
      <c r="K276" s="71" t="str">
        <f>IF(Q276&lt;&gt;"",K272,"")</f>
        <v/>
      </c>
      <c r="L276" s="270" t="str">
        <f>IF(G272&lt;&gt;"",L272,"")</f>
        <v/>
      </c>
      <c r="M276" s="226"/>
      <c r="N276" s="226"/>
      <c r="O276" s="226"/>
      <c r="P276" s="226"/>
      <c r="Q276" s="255"/>
      <c r="R276" s="94" t="str">
        <f>IF(B272="","",IF(G276="","",(SUM(G276:K276)+SUM(M276:Q276)-L276)))</f>
        <v/>
      </c>
      <c r="S276" s="93"/>
      <c r="T276" s="93"/>
      <c r="U276" s="93"/>
      <c r="V276" s="93"/>
      <c r="W276" s="904"/>
      <c r="X276" s="256"/>
      <c r="Y276" s="257"/>
      <c r="Z276" s="258"/>
      <c r="AA276" s="259"/>
      <c r="AB276" s="902"/>
      <c r="AC276" s="844"/>
      <c r="AD276" s="804"/>
      <c r="AE276" s="804"/>
      <c r="AF276" s="903"/>
    </row>
    <row r="277" spans="1:32" x14ac:dyDescent="0.2">
      <c r="A277" s="867" t="str">
        <f>IF('Names And Totals'!A62="","",'Names And Totals'!A62)</f>
        <v/>
      </c>
      <c r="B277" s="873" t="str">
        <f>IF('Names And Totals'!B62="","",'Names And Totals'!B62)</f>
        <v/>
      </c>
      <c r="C277" s="861" t="str">
        <f>IF(AC277="","",IF(AC277="DQ","DQ",RANK(AC277,$AC$12:$AC$507,0)+SUMPRODUCT(--(AC277=$AC$12:$AC$507),--(AB277&gt;$AB$12:$AB$507))))</f>
        <v/>
      </c>
      <c r="D277" s="886" t="str">
        <f>IF(AD277="","",IF(AC277="DQ","DQ",RANK(AD277,$AD$12:$AD$507,0)+SUMPRODUCT(--(AD277=$AD$12:$AD$507),--(AB277&gt;$AB$12:$AB$507))))</f>
        <v/>
      </c>
      <c r="E277" s="861" t="str">
        <f>IF(AE277="","",IF(AC277="DQ","DQ",RANK(AE277,$AE$12:$AE$507,0)+SUMPRODUCT(--(AE277=$AE$12:$AE$507),--(AB277&gt;$AB$12:$AB$507))))</f>
        <v/>
      </c>
      <c r="F277" s="33" t="s">
        <v>7</v>
      </c>
      <c r="G277" s="228"/>
      <c r="H277" s="218"/>
      <c r="I277" s="218"/>
      <c r="J277" s="218"/>
      <c r="K277" s="296"/>
      <c r="L277" s="295"/>
      <c r="M277" s="218"/>
      <c r="N277" s="218"/>
      <c r="O277" s="218"/>
      <c r="P277" s="218"/>
      <c r="Q277" s="219"/>
      <c r="R277" s="114" t="str">
        <f>IF(B277="","",IF(G277="","",(SUM(G277:K277)+SUM(M277:Q277)-L277)))</f>
        <v/>
      </c>
      <c r="S277" s="90" t="str">
        <f>IF(R277="","",AVERAGE(R277:R280))</f>
        <v/>
      </c>
      <c r="T277" s="90" t="str">
        <f>IF(R277="","",ABS(R277-S277))</f>
        <v/>
      </c>
      <c r="U277" s="90" t="str">
        <f>IF(R277="","",RANK(T277,T277:T281,0))</f>
        <v/>
      </c>
      <c r="V277" s="90" t="str">
        <f>IF(R277="","",IF(U277=1,"",R277))</f>
        <v/>
      </c>
      <c r="W277" s="971" t="str">
        <f>IF(R277="","",IF(AVERAGE(R277:R281)&lt;0,0,IF(R278="",R277,IF(R279="",AVERAGE(R277:R278),IF(R280="",AVERAGE(R277:R279),IF(R281="",AVERAGE(V277:V280),TRIMMEAN(R277:R281,0.4)))))))</f>
        <v/>
      </c>
      <c r="X277" s="228"/>
      <c r="Y277" s="229"/>
      <c r="Z277" s="230"/>
      <c r="AA277" s="131" t="str">
        <f>IF(X277="","",IF(X277="TO","TO",X277*60+Y277+Z277/100))</f>
        <v/>
      </c>
      <c r="AB277" s="849" t="str">
        <f>IF(B277="","",IF(AA278="",AA277,AVERAGE(AA277:AA278)))</f>
        <v/>
      </c>
      <c r="AC277" s="805" t="str">
        <f t="shared" ref="AC277" si="50">IF(AF277="DQ","DQ",IF(W277="","",W277))</f>
        <v/>
      </c>
      <c r="AD277" s="805" t="str">
        <f>IF(B277="","",IF(AF277="DQ","DQ",IF('Names And Totals'!E62="Female","",AC277)))</f>
        <v/>
      </c>
      <c r="AE277" s="805" t="str">
        <f>IF(B277="","",IF(AF277="DQ","DQ",IF('Names And Totals'!E62="Male","",AC277)))</f>
        <v/>
      </c>
      <c r="AF277" s="840"/>
    </row>
    <row r="278" spans="1:32" x14ac:dyDescent="0.2">
      <c r="A278" s="868"/>
      <c r="B278" s="874"/>
      <c r="C278" s="862"/>
      <c r="D278" s="887"/>
      <c r="E278" s="862"/>
      <c r="F278" s="34" t="s">
        <v>4</v>
      </c>
      <c r="G278" s="77" t="str">
        <f>IF(M278&lt;&gt;"",G277,"")</f>
        <v/>
      </c>
      <c r="H278" s="11" t="str">
        <f>IF(N278&lt;&gt;"",H277,"")</f>
        <v/>
      </c>
      <c r="I278" s="11" t="str">
        <f>IF(O278&lt;&gt;"",I277,"")</f>
        <v/>
      </c>
      <c r="J278" s="11" t="str">
        <f>IF(P278&lt;&gt;"",J277,"")</f>
        <v/>
      </c>
      <c r="K278" s="75" t="str">
        <f>IF(Q278&lt;&gt;"",K277,"")</f>
        <v/>
      </c>
      <c r="L278" s="98" t="str">
        <f>IF(G277&lt;&gt;"",L277,"")</f>
        <v/>
      </c>
      <c r="M278" s="220"/>
      <c r="N278" s="220"/>
      <c r="O278" s="220"/>
      <c r="P278" s="220"/>
      <c r="Q278" s="221"/>
      <c r="R278" s="11" t="str">
        <f>IF(B277="","",IF(G278="","",(SUM(G278:K278)+SUM(M278:Q278)-L278)))</f>
        <v/>
      </c>
      <c r="S278" s="89"/>
      <c r="T278" s="89" t="str">
        <f>IF(R277="","",ABS(R278-S277))</f>
        <v/>
      </c>
      <c r="U278" s="89" t="str">
        <f>IF(R277="","",RANK(T278,T277:T281,0))</f>
        <v/>
      </c>
      <c r="V278" s="89" t="str">
        <f>IF(R277="","",IF(U278=1,"",R278))</f>
        <v/>
      </c>
      <c r="W278" s="972"/>
      <c r="X278" s="210"/>
      <c r="Y278" s="211"/>
      <c r="Z278" s="231"/>
      <c r="AA278" s="132" t="str">
        <f>IF(X278="","",IF(X278="","",X278*60+Y278+Z278/100))</f>
        <v/>
      </c>
      <c r="AB278" s="850"/>
      <c r="AC278" s="806"/>
      <c r="AD278" s="806"/>
      <c r="AE278" s="806"/>
      <c r="AF278" s="841"/>
    </row>
    <row r="279" spans="1:32" x14ac:dyDescent="0.2">
      <c r="A279" s="868"/>
      <c r="B279" s="874"/>
      <c r="C279" s="862"/>
      <c r="D279" s="887"/>
      <c r="E279" s="862"/>
      <c r="F279" s="34" t="s">
        <v>8</v>
      </c>
      <c r="G279" s="77" t="str">
        <f>IF(M279&lt;&gt;"",G277,"")</f>
        <v/>
      </c>
      <c r="H279" s="11" t="str">
        <f>IF(N279&lt;&gt;"",H277,"")</f>
        <v/>
      </c>
      <c r="I279" s="11" t="str">
        <f>IF(O279&lt;&gt;"",I277,"")</f>
        <v/>
      </c>
      <c r="J279" s="11" t="str">
        <f>IF(P279&lt;&gt;"",J277,"")</f>
        <v/>
      </c>
      <c r="K279" s="75" t="str">
        <f>IF(Q279&lt;&gt;"",K277,"")</f>
        <v/>
      </c>
      <c r="L279" s="98" t="str">
        <f>IF(G277&lt;&gt;"",L277,"")</f>
        <v/>
      </c>
      <c r="M279" s="220"/>
      <c r="N279" s="220"/>
      <c r="O279" s="220"/>
      <c r="P279" s="220"/>
      <c r="Q279" s="221"/>
      <c r="R279" s="11" t="str">
        <f>IF(B277="","",IF(G279="","",(SUM(G279:K279)+SUM(M279:Q279)-L279)))</f>
        <v/>
      </c>
      <c r="S279" s="89"/>
      <c r="T279" s="89" t="str">
        <f>IF(R277="","",ABS(R279-S277))</f>
        <v/>
      </c>
      <c r="U279" s="89" t="str">
        <f>IF(R277="","",RANK(T279,T277:T281,0))</f>
        <v/>
      </c>
      <c r="V279" s="89" t="str">
        <f>IF(R277="","",IF(U279=1,"",R279))</f>
        <v/>
      </c>
      <c r="W279" s="972"/>
      <c r="X279" s="133"/>
      <c r="Y279" s="134"/>
      <c r="Z279" s="135"/>
      <c r="AA279" s="136"/>
      <c r="AB279" s="850"/>
      <c r="AC279" s="806"/>
      <c r="AD279" s="806"/>
      <c r="AE279" s="806"/>
      <c r="AF279" s="841"/>
    </row>
    <row r="280" spans="1:32" x14ac:dyDescent="0.2">
      <c r="A280" s="868"/>
      <c r="B280" s="874"/>
      <c r="C280" s="862"/>
      <c r="D280" s="887"/>
      <c r="E280" s="862"/>
      <c r="F280" s="34" t="s">
        <v>5</v>
      </c>
      <c r="G280" s="77" t="str">
        <f>IF(M280&lt;&gt;"",G277,"")</f>
        <v/>
      </c>
      <c r="H280" s="11" t="str">
        <f>IF(N280&lt;&gt;"",H277,"")</f>
        <v/>
      </c>
      <c r="I280" s="11" t="str">
        <f>IF(O280&lt;&gt;"",I277,"")</f>
        <v/>
      </c>
      <c r="J280" s="11" t="str">
        <f>IF(P280&lt;&gt;"",J277,"")</f>
        <v/>
      </c>
      <c r="K280" s="75" t="str">
        <f>IF(Q280&lt;&gt;"",K277,"")</f>
        <v/>
      </c>
      <c r="L280" s="98" t="str">
        <f>IF(G277&lt;&gt;"",L277,"")</f>
        <v/>
      </c>
      <c r="M280" s="220"/>
      <c r="N280" s="220"/>
      <c r="O280" s="220"/>
      <c r="P280" s="220"/>
      <c r="Q280" s="221"/>
      <c r="R280" s="11" t="str">
        <f>IF(B277="","",IF(G280="","",(SUM(G280:K280)+SUM(M280:Q280)-L280)))</f>
        <v/>
      </c>
      <c r="S280" s="89"/>
      <c r="T280" s="89" t="str">
        <f>IF(R277="","",ABS(R280-S277))</f>
        <v/>
      </c>
      <c r="U280" s="89" t="str">
        <f>IF(R277="","",RANK(T280,T277:T281,0))</f>
        <v/>
      </c>
      <c r="V280" s="89" t="str">
        <f>IF(R277="","",IF(U280=1,"",R280))</f>
        <v/>
      </c>
      <c r="W280" s="972"/>
      <c r="X280" s="133"/>
      <c r="Y280" s="134"/>
      <c r="Z280" s="135"/>
      <c r="AA280" s="136"/>
      <c r="AB280" s="850"/>
      <c r="AC280" s="806"/>
      <c r="AD280" s="806"/>
      <c r="AE280" s="806"/>
      <c r="AF280" s="841"/>
    </row>
    <row r="281" spans="1:32" ht="16" thickBot="1" x14ac:dyDescent="0.25">
      <c r="A281" s="869"/>
      <c r="B281" s="875"/>
      <c r="C281" s="863"/>
      <c r="D281" s="888"/>
      <c r="E281" s="863"/>
      <c r="F281" s="35" t="s">
        <v>6</v>
      </c>
      <c r="G281" s="78" t="str">
        <f>IF(M281&lt;&gt;"",G277,"")</f>
        <v/>
      </c>
      <c r="H281" s="116" t="str">
        <f>IF(N281&lt;&gt;"",H277,"")</f>
        <v/>
      </c>
      <c r="I281" s="116" t="str">
        <f>IF(O281&lt;&gt;"",I277,"")</f>
        <v/>
      </c>
      <c r="J281" s="116" t="str">
        <f>IF(P281&lt;&gt;"",J277,"")</f>
        <v/>
      </c>
      <c r="K281" s="76" t="str">
        <f>IF(Q281&lt;&gt;"",K277,"")</f>
        <v/>
      </c>
      <c r="L281" s="265" t="str">
        <f>IF(G277&lt;&gt;"",L277,"")</f>
        <v/>
      </c>
      <c r="M281" s="222"/>
      <c r="N281" s="222"/>
      <c r="O281" s="222"/>
      <c r="P281" s="222"/>
      <c r="Q281" s="223"/>
      <c r="R281" s="116" t="str">
        <f>IF(B277="","",IF(G281="","",(SUM(G281:K281)+SUM(M281:Q281)-L281)))</f>
        <v/>
      </c>
      <c r="S281" s="91"/>
      <c r="T281" s="91"/>
      <c r="U281" s="91"/>
      <c r="V281" s="91"/>
      <c r="W281" s="973"/>
      <c r="X281" s="137"/>
      <c r="Y281" s="138"/>
      <c r="Z281" s="139"/>
      <c r="AA281" s="140"/>
      <c r="AB281" s="851"/>
      <c r="AC281" s="807"/>
      <c r="AD281" s="807"/>
      <c r="AE281" s="807"/>
      <c r="AF281" s="842"/>
    </row>
    <row r="282" spans="1:32" x14ac:dyDescent="0.2">
      <c r="A282" s="870" t="str">
        <f>IF('Names And Totals'!A63="","",'Names And Totals'!A63)</f>
        <v/>
      </c>
      <c r="B282" s="864" t="str">
        <f>IF('Names And Totals'!B63="","",'Names And Totals'!B63)</f>
        <v/>
      </c>
      <c r="C282" s="858" t="str">
        <f>IF(AC282="","",IF(AC282="DQ","DQ",RANK(AC282,$AC$12:$AC$507,0)+SUMPRODUCT(--(AC282=$AC$12:$AC$507),--(AB282&gt;$AB$12:$AB$507))))</f>
        <v/>
      </c>
      <c r="D282" s="880" t="str">
        <f>IF(AD282="","",IF(AC282="DQ","DQ",RANK(AD282,$AD$12:$AD$507,0)+SUMPRODUCT(--(AD282=$AD$12:$AD$507),--(AB282&gt;$AB$12:$AB$507))))</f>
        <v/>
      </c>
      <c r="E282" s="883" t="str">
        <f>IF(AE282="","",IF(AC282="DQ","DQ",RANK(AE282,$AE$12:$AE$507,0)+SUMPRODUCT(--(AE282=$AE$12:$AE$507),--(AB282&gt;$AB$12:$AB$507))))</f>
        <v/>
      </c>
      <c r="F282" s="66" t="s">
        <v>7</v>
      </c>
      <c r="G282" s="232"/>
      <c r="H282" s="224"/>
      <c r="I282" s="224"/>
      <c r="J282" s="224"/>
      <c r="K282" s="237"/>
      <c r="L282" s="303"/>
      <c r="M282" s="224"/>
      <c r="N282" s="224"/>
      <c r="O282" s="224"/>
      <c r="P282" s="224"/>
      <c r="Q282" s="225"/>
      <c r="R282" s="117" t="str">
        <f>IF(B282="","",IF(G282="","",(SUM(G282:K282)+SUM(M282:Q282)-L282)))</f>
        <v/>
      </c>
      <c r="S282" s="92" t="str">
        <f>IF(R282="","",AVERAGE(R282:R285))</f>
        <v/>
      </c>
      <c r="T282" s="92" t="str">
        <f>IF(R282="","",ABS(R282-S282))</f>
        <v/>
      </c>
      <c r="U282" s="92" t="str">
        <f>IF(R282="","",RANK(T282,T282:T286,0))</f>
        <v/>
      </c>
      <c r="V282" s="92" t="str">
        <f>IF(R282="","",IF(U282=1,"",R282))</f>
        <v/>
      </c>
      <c r="W282" s="855" t="str">
        <f>IF(R282="","",IF(AVERAGE(R282:R286)&lt;0,0,IF(R283="",R282,IF(R284="",AVERAGE(R282:R283),IF(R285="",AVERAGE(R282:R284),IF(R286="",AVERAGE(V282:V285),TRIMMEAN(R282:R286,0.4)))))))</f>
        <v/>
      </c>
      <c r="X282" s="232"/>
      <c r="Y282" s="233"/>
      <c r="Z282" s="234"/>
      <c r="AA282" s="141" t="str">
        <f>IF(X282="","",IF(X282="TO","TO",X282*60+Y282+Z282/100))</f>
        <v/>
      </c>
      <c r="AB282" s="845" t="str">
        <f>IF(B282="","",IF(AA283="",AA282,AVERAGE(AA282:AA283)))</f>
        <v/>
      </c>
      <c r="AC282" s="845" t="str">
        <f t="shared" ref="AC282" si="51">IF(AF282="DQ","DQ",IF(W282="","",W282))</f>
        <v/>
      </c>
      <c r="AD282" s="802" t="str">
        <f>IF(B282="","",IF(AF282="DQ","DQ",IF('Names And Totals'!E63="Female","",AC282)))</f>
        <v/>
      </c>
      <c r="AE282" s="802" t="str">
        <f>IF(B282="","",IF(AF282="DQ","DQ",IF('Names And Totals'!E63="Male","",AC282)))</f>
        <v/>
      </c>
      <c r="AF282" s="837"/>
    </row>
    <row r="283" spans="1:32" x14ac:dyDescent="0.2">
      <c r="A283" s="871"/>
      <c r="B283" s="865"/>
      <c r="C283" s="859"/>
      <c r="D283" s="881"/>
      <c r="E283" s="884"/>
      <c r="F283" s="32" t="s">
        <v>4</v>
      </c>
      <c r="G283" s="72" t="str">
        <f>IF(M283&lt;&gt;"",G282,"")</f>
        <v/>
      </c>
      <c r="H283" s="7" t="str">
        <f>IF(N283&lt;&gt;"",H282,"")</f>
        <v/>
      </c>
      <c r="I283" s="7" t="str">
        <f>IF(O283&lt;&gt;"",I282,"")</f>
        <v/>
      </c>
      <c r="J283" s="7" t="str">
        <f>IF(P283&lt;&gt;"",J282,"")</f>
        <v/>
      </c>
      <c r="K283" s="70" t="str">
        <f>IF(Q283&lt;&gt;"",K282,"")</f>
        <v/>
      </c>
      <c r="L283" s="99" t="str">
        <f>IF(G282&lt;&gt;"",L282,"")</f>
        <v/>
      </c>
      <c r="M283" s="214"/>
      <c r="N283" s="214"/>
      <c r="O283" s="214"/>
      <c r="P283" s="214"/>
      <c r="Q283" s="215"/>
      <c r="R283" s="7" t="str">
        <f>IF(B282="","",IF(G283="","",(SUM(G283:K283)+SUM(M283:Q283)-L283)))</f>
        <v/>
      </c>
      <c r="S283" s="88"/>
      <c r="T283" s="88" t="str">
        <f>IF(R282="","",ABS(R283-S282))</f>
        <v/>
      </c>
      <c r="U283" s="88" t="str">
        <f>IF(R282="","",RANK(T283,T282:T286,0))</f>
        <v/>
      </c>
      <c r="V283" s="88" t="str">
        <f>IF(R282="","",IF(U283=1,"",R283))</f>
        <v/>
      </c>
      <c r="W283" s="856"/>
      <c r="X283" s="208"/>
      <c r="Y283" s="209"/>
      <c r="Z283" s="227"/>
      <c r="AA283" s="122" t="str">
        <f>IF(X283="","",IF(X283="","",X283*60+Y283+Z283/100))</f>
        <v/>
      </c>
      <c r="AB283" s="843"/>
      <c r="AC283" s="843"/>
      <c r="AD283" s="803"/>
      <c r="AE283" s="803"/>
      <c r="AF283" s="838"/>
    </row>
    <row r="284" spans="1:32" x14ac:dyDescent="0.2">
      <c r="A284" s="871"/>
      <c r="B284" s="865"/>
      <c r="C284" s="859"/>
      <c r="D284" s="881"/>
      <c r="E284" s="884"/>
      <c r="F284" s="32" t="s">
        <v>8</v>
      </c>
      <c r="G284" s="72" t="str">
        <f>IF(M284&lt;&gt;"",G282,"")</f>
        <v/>
      </c>
      <c r="H284" s="7" t="str">
        <f>IF(N284&lt;&gt;"",H282,"")</f>
        <v/>
      </c>
      <c r="I284" s="7" t="str">
        <f>IF(O284&lt;&gt;"",I282,"")</f>
        <v/>
      </c>
      <c r="J284" s="7" t="str">
        <f>IF(P284&lt;&gt;"",J282,"")</f>
        <v/>
      </c>
      <c r="K284" s="70" t="str">
        <f>IF(Q284&lt;&gt;"",K282,"")</f>
        <v/>
      </c>
      <c r="L284" s="99" t="str">
        <f>IF(G282&lt;&gt;"",L282,"")</f>
        <v/>
      </c>
      <c r="M284" s="214"/>
      <c r="N284" s="214"/>
      <c r="O284" s="214"/>
      <c r="P284" s="214"/>
      <c r="Q284" s="215"/>
      <c r="R284" s="7" t="str">
        <f>IF(B282="","",IF(G284="","",(SUM(G284:K284)+SUM(M284:Q284)-L284)))</f>
        <v/>
      </c>
      <c r="S284" s="88"/>
      <c r="T284" s="88" t="str">
        <f>IF(R282="","",ABS(R284-S282))</f>
        <v/>
      </c>
      <c r="U284" s="88" t="str">
        <f>IF(R282="","",RANK(T284,T282:T286,0))</f>
        <v/>
      </c>
      <c r="V284" s="88" t="str">
        <f>IF(R282="","",IF(U284=1,"",R284))</f>
        <v/>
      </c>
      <c r="W284" s="856"/>
      <c r="X284" s="123"/>
      <c r="Y284" s="124"/>
      <c r="Z284" s="125"/>
      <c r="AA284" s="126"/>
      <c r="AB284" s="843"/>
      <c r="AC284" s="843"/>
      <c r="AD284" s="803"/>
      <c r="AE284" s="803"/>
      <c r="AF284" s="838"/>
    </row>
    <row r="285" spans="1:32" x14ac:dyDescent="0.2">
      <c r="A285" s="871"/>
      <c r="B285" s="865"/>
      <c r="C285" s="859"/>
      <c r="D285" s="881"/>
      <c r="E285" s="884"/>
      <c r="F285" s="32" t="s">
        <v>5</v>
      </c>
      <c r="G285" s="72" t="str">
        <f>IF(M285&lt;&gt;"",G282,"")</f>
        <v/>
      </c>
      <c r="H285" s="7" t="str">
        <f>IF(N285&lt;&gt;"",H282,"")</f>
        <v/>
      </c>
      <c r="I285" s="7" t="str">
        <f>IF(O285&lt;&gt;"",I282,"")</f>
        <v/>
      </c>
      <c r="J285" s="7" t="str">
        <f>IF(P285&lt;&gt;"",J282,"")</f>
        <v/>
      </c>
      <c r="K285" s="70" t="str">
        <f>IF(Q285&lt;&gt;"",K282,"")</f>
        <v/>
      </c>
      <c r="L285" s="99" t="str">
        <f>IF(G282&lt;&gt;"",L282,"")</f>
        <v/>
      </c>
      <c r="M285" s="214"/>
      <c r="N285" s="214"/>
      <c r="O285" s="214"/>
      <c r="P285" s="214"/>
      <c r="Q285" s="215"/>
      <c r="R285" s="7" t="str">
        <f>IF(B282="","",IF(G285="","",(SUM(G285:K285)+SUM(M285:Q285)-L285)))</f>
        <v/>
      </c>
      <c r="S285" s="88"/>
      <c r="T285" s="88" t="str">
        <f>IF(R282="","",ABS(R285-S282))</f>
        <v/>
      </c>
      <c r="U285" s="88" t="str">
        <f>IF(R282="","",RANK(T285,T282:T286,0))</f>
        <v/>
      </c>
      <c r="V285" s="88" t="str">
        <f>IF(R282="","",IF(U285=1,"",R285))</f>
        <v/>
      </c>
      <c r="W285" s="856"/>
      <c r="X285" s="123"/>
      <c r="Y285" s="124"/>
      <c r="Z285" s="125"/>
      <c r="AA285" s="126"/>
      <c r="AB285" s="843"/>
      <c r="AC285" s="843"/>
      <c r="AD285" s="803"/>
      <c r="AE285" s="803"/>
      <c r="AF285" s="838"/>
    </row>
    <row r="286" spans="1:32" ht="16" thickBot="1" x14ac:dyDescent="0.25">
      <c r="A286" s="879"/>
      <c r="B286" s="901"/>
      <c r="C286" s="860"/>
      <c r="D286" s="882"/>
      <c r="E286" s="885"/>
      <c r="F286" s="252" t="s">
        <v>6</v>
      </c>
      <c r="G286" s="73" t="str">
        <f>IF(M286&lt;&gt;"",G282,"")</f>
        <v/>
      </c>
      <c r="H286" s="94" t="str">
        <f>IF(N286&lt;&gt;"",H282,"")</f>
        <v/>
      </c>
      <c r="I286" s="94" t="str">
        <f>IF(O286&lt;&gt;"",I282,"")</f>
        <v/>
      </c>
      <c r="J286" s="94" t="str">
        <f>IF(P286&lt;&gt;"",J282,"")</f>
        <v/>
      </c>
      <c r="K286" s="71" t="str">
        <f>IF(Q286&lt;&gt;"",K282,"")</f>
        <v/>
      </c>
      <c r="L286" s="270" t="str">
        <f>IF(G282&lt;&gt;"",L282,"")</f>
        <v/>
      </c>
      <c r="M286" s="226"/>
      <c r="N286" s="226"/>
      <c r="O286" s="226"/>
      <c r="P286" s="226"/>
      <c r="Q286" s="255"/>
      <c r="R286" s="94" t="str">
        <f>IF(B282="","",IF(G286="","",(SUM(G286:K286)+SUM(M286:Q286)-L286)))</f>
        <v/>
      </c>
      <c r="S286" s="93"/>
      <c r="T286" s="93"/>
      <c r="U286" s="93"/>
      <c r="V286" s="93"/>
      <c r="W286" s="904"/>
      <c r="X286" s="256"/>
      <c r="Y286" s="257"/>
      <c r="Z286" s="258"/>
      <c r="AA286" s="259"/>
      <c r="AB286" s="902"/>
      <c r="AC286" s="844"/>
      <c r="AD286" s="804"/>
      <c r="AE286" s="804"/>
      <c r="AF286" s="903"/>
    </row>
    <row r="287" spans="1:32" x14ac:dyDescent="0.2">
      <c r="A287" s="867" t="str">
        <f>IF('Names And Totals'!A64="","",'Names And Totals'!A64)</f>
        <v/>
      </c>
      <c r="B287" s="873" t="str">
        <f>IF('Names And Totals'!B64="","",'Names And Totals'!B64)</f>
        <v/>
      </c>
      <c r="C287" s="861" t="str">
        <f>IF(AC287="","",IF(AC287="DQ","DQ",RANK(AC287,$AC$12:$AC$507,0)+SUMPRODUCT(--(AC287=$AC$12:$AC$507),--(AB287&gt;$AB$12:$AB$507))))</f>
        <v/>
      </c>
      <c r="D287" s="886" t="str">
        <f>IF(AD287="","",IF(AC287="DQ","DQ",RANK(AD287,$AD$12:$AD$507,0)+SUMPRODUCT(--(AD287=$AD$12:$AD$507),--(AB287&gt;$AB$12:$AB$507))))</f>
        <v/>
      </c>
      <c r="E287" s="861" t="str">
        <f>IF(AE287="","",IF(AC287="DQ","DQ",RANK(AE287,$AE$12:$AE$507,0)+SUMPRODUCT(--(AE287=$AE$12:$AE$507),--(AB287&gt;$AB$12:$AB$507))))</f>
        <v/>
      </c>
      <c r="F287" s="33" t="s">
        <v>7</v>
      </c>
      <c r="G287" s="228"/>
      <c r="H287" s="218"/>
      <c r="I287" s="218"/>
      <c r="J287" s="218"/>
      <c r="K287" s="296"/>
      <c r="L287" s="295"/>
      <c r="M287" s="218"/>
      <c r="N287" s="218"/>
      <c r="O287" s="218"/>
      <c r="P287" s="218"/>
      <c r="Q287" s="219"/>
      <c r="R287" s="114" t="str">
        <f>IF(B287="","",IF(G287="","",(SUM(G287:K287)+SUM(M287:Q287)-L287)))</f>
        <v/>
      </c>
      <c r="S287" s="90" t="str">
        <f>IF(R287="","",AVERAGE(R287:R290))</f>
        <v/>
      </c>
      <c r="T287" s="90" t="str">
        <f>IF(R287="","",ABS(R287-S287))</f>
        <v/>
      </c>
      <c r="U287" s="90" t="str">
        <f>IF(R287="","",RANK(T287,T287:T291,0))</f>
        <v/>
      </c>
      <c r="V287" s="90" t="str">
        <f>IF(R287="","",IF(U287=1,"",R287))</f>
        <v/>
      </c>
      <c r="W287" s="971" t="str">
        <f>IF(R287="","",IF(AVERAGE(R287:R291)&lt;0,0,IF(R288="",R287,IF(R289="",AVERAGE(R287:R288),IF(R290="",AVERAGE(R287:R289),IF(R291="",AVERAGE(V287:V290),TRIMMEAN(R287:R291,0.4)))))))</f>
        <v/>
      </c>
      <c r="X287" s="228"/>
      <c r="Y287" s="229"/>
      <c r="Z287" s="230"/>
      <c r="AA287" s="131" t="str">
        <f>IF(X287="","",IF(X287="TO","TO",X287*60+Y287+Z287/100))</f>
        <v/>
      </c>
      <c r="AB287" s="849" t="str">
        <f>IF(B287="","",IF(AA288="",AA287,AVERAGE(AA287:AA288)))</f>
        <v/>
      </c>
      <c r="AC287" s="805" t="str">
        <f t="shared" ref="AC287" si="52">IF(AF287="DQ","DQ",IF(W287="","",W287))</f>
        <v/>
      </c>
      <c r="AD287" s="805" t="str">
        <f>IF(B287="","",IF(AF287="DQ","DQ",IF('Names And Totals'!E64="Female","",AC287)))</f>
        <v/>
      </c>
      <c r="AE287" s="805" t="str">
        <f>IF(B287="","",IF(AF287="DQ","DQ",IF('Names And Totals'!E64="Male","",AC287)))</f>
        <v/>
      </c>
      <c r="AF287" s="840"/>
    </row>
    <row r="288" spans="1:32" x14ac:dyDescent="0.2">
      <c r="A288" s="868"/>
      <c r="B288" s="874"/>
      <c r="C288" s="862"/>
      <c r="D288" s="887"/>
      <c r="E288" s="862"/>
      <c r="F288" s="34" t="s">
        <v>4</v>
      </c>
      <c r="G288" s="77" t="str">
        <f>IF(M288&lt;&gt;"",G287,"")</f>
        <v/>
      </c>
      <c r="H288" s="11" t="str">
        <f>IF(N288&lt;&gt;"",H287,"")</f>
        <v/>
      </c>
      <c r="I288" s="11" t="str">
        <f>IF(O288&lt;&gt;"",I287,"")</f>
        <v/>
      </c>
      <c r="J288" s="11" t="str">
        <f>IF(P288&lt;&gt;"",J287,"")</f>
        <v/>
      </c>
      <c r="K288" s="75" t="str">
        <f>IF(Q288&lt;&gt;"",K287,"")</f>
        <v/>
      </c>
      <c r="L288" s="98" t="str">
        <f>IF(G287&lt;&gt;"",L287,"")</f>
        <v/>
      </c>
      <c r="M288" s="220"/>
      <c r="N288" s="220"/>
      <c r="O288" s="220"/>
      <c r="P288" s="220"/>
      <c r="Q288" s="221"/>
      <c r="R288" s="11" t="str">
        <f>IF(B287="","",IF(G288="","",(SUM(G288:K288)+SUM(M288:Q288)-L288)))</f>
        <v/>
      </c>
      <c r="S288" s="89"/>
      <c r="T288" s="89" t="str">
        <f>IF(R287="","",ABS(R288-S287))</f>
        <v/>
      </c>
      <c r="U288" s="89" t="str">
        <f>IF(R287="","",RANK(T288,T287:T291,0))</f>
        <v/>
      </c>
      <c r="V288" s="89" t="str">
        <f>IF(R287="","",IF(U288=1,"",R288))</f>
        <v/>
      </c>
      <c r="W288" s="972"/>
      <c r="X288" s="210"/>
      <c r="Y288" s="211"/>
      <c r="Z288" s="231"/>
      <c r="AA288" s="132" t="str">
        <f>IF(X288="","",IF(X288="","",X288*60+Y288+Z288/100))</f>
        <v/>
      </c>
      <c r="AB288" s="850"/>
      <c r="AC288" s="806"/>
      <c r="AD288" s="806"/>
      <c r="AE288" s="806"/>
      <c r="AF288" s="841"/>
    </row>
    <row r="289" spans="1:32" x14ac:dyDescent="0.2">
      <c r="A289" s="868"/>
      <c r="B289" s="874"/>
      <c r="C289" s="862"/>
      <c r="D289" s="887"/>
      <c r="E289" s="862"/>
      <c r="F289" s="34" t="s">
        <v>8</v>
      </c>
      <c r="G289" s="77" t="str">
        <f>IF(M289&lt;&gt;"",G287,"")</f>
        <v/>
      </c>
      <c r="H289" s="11" t="str">
        <f>IF(N289&lt;&gt;"",H287,"")</f>
        <v/>
      </c>
      <c r="I289" s="11" t="str">
        <f>IF(O289&lt;&gt;"",I287,"")</f>
        <v/>
      </c>
      <c r="J289" s="11" t="str">
        <f>IF(P289&lt;&gt;"",J287,"")</f>
        <v/>
      </c>
      <c r="K289" s="75" t="str">
        <f>IF(Q289&lt;&gt;"",K287,"")</f>
        <v/>
      </c>
      <c r="L289" s="98" t="str">
        <f>IF(G287&lt;&gt;"",L287,"")</f>
        <v/>
      </c>
      <c r="M289" s="220"/>
      <c r="N289" s="220"/>
      <c r="O289" s="220"/>
      <c r="P289" s="220"/>
      <c r="Q289" s="221"/>
      <c r="R289" s="11" t="str">
        <f>IF(B287="","",IF(G289="","",(SUM(G289:K289)+SUM(M289:Q289)-L289)))</f>
        <v/>
      </c>
      <c r="S289" s="89"/>
      <c r="T289" s="89" t="str">
        <f>IF(R287="","",ABS(R289-S287))</f>
        <v/>
      </c>
      <c r="U289" s="89" t="str">
        <f>IF(R287="","",RANK(T289,T287:T291,0))</f>
        <v/>
      </c>
      <c r="V289" s="89" t="str">
        <f>IF(R287="","",IF(U289=1,"",R289))</f>
        <v/>
      </c>
      <c r="W289" s="972"/>
      <c r="X289" s="133"/>
      <c r="Y289" s="134"/>
      <c r="Z289" s="135"/>
      <c r="AA289" s="136"/>
      <c r="AB289" s="850"/>
      <c r="AC289" s="806"/>
      <c r="AD289" s="806"/>
      <c r="AE289" s="806"/>
      <c r="AF289" s="841"/>
    </row>
    <row r="290" spans="1:32" x14ac:dyDescent="0.2">
      <c r="A290" s="868"/>
      <c r="B290" s="874"/>
      <c r="C290" s="862"/>
      <c r="D290" s="887"/>
      <c r="E290" s="862"/>
      <c r="F290" s="34" t="s">
        <v>5</v>
      </c>
      <c r="G290" s="77" t="str">
        <f>IF(M290&lt;&gt;"",G287,"")</f>
        <v/>
      </c>
      <c r="H290" s="11" t="str">
        <f>IF(N290&lt;&gt;"",H287,"")</f>
        <v/>
      </c>
      <c r="I290" s="11" t="str">
        <f>IF(O290&lt;&gt;"",I287,"")</f>
        <v/>
      </c>
      <c r="J290" s="11" t="str">
        <f>IF(P290&lt;&gt;"",J287,"")</f>
        <v/>
      </c>
      <c r="K290" s="75" t="str">
        <f>IF(Q290&lt;&gt;"",K287,"")</f>
        <v/>
      </c>
      <c r="L290" s="98" t="str">
        <f>IF(G287&lt;&gt;"",L287,"")</f>
        <v/>
      </c>
      <c r="M290" s="220"/>
      <c r="N290" s="220"/>
      <c r="O290" s="220"/>
      <c r="P290" s="220"/>
      <c r="Q290" s="221"/>
      <c r="R290" s="11" t="str">
        <f>IF(B287="","",IF(G290="","",(SUM(G290:K290)+SUM(M290:Q290)-L290)))</f>
        <v/>
      </c>
      <c r="S290" s="89"/>
      <c r="T290" s="89" t="str">
        <f>IF(R287="","",ABS(R290-S287))</f>
        <v/>
      </c>
      <c r="U290" s="89" t="str">
        <f>IF(R287="","",RANK(T290,T287:T291,0))</f>
        <v/>
      </c>
      <c r="V290" s="89" t="str">
        <f>IF(R287="","",IF(U290=1,"",R290))</f>
        <v/>
      </c>
      <c r="W290" s="972"/>
      <c r="X290" s="133"/>
      <c r="Y290" s="134"/>
      <c r="Z290" s="135"/>
      <c r="AA290" s="136"/>
      <c r="AB290" s="850"/>
      <c r="AC290" s="806"/>
      <c r="AD290" s="806"/>
      <c r="AE290" s="806"/>
      <c r="AF290" s="841"/>
    </row>
    <row r="291" spans="1:32" ht="16" thickBot="1" x14ac:dyDescent="0.25">
      <c r="A291" s="869"/>
      <c r="B291" s="875"/>
      <c r="C291" s="863"/>
      <c r="D291" s="888"/>
      <c r="E291" s="863"/>
      <c r="F291" s="35" t="s">
        <v>6</v>
      </c>
      <c r="G291" s="78" t="str">
        <f>IF(M291&lt;&gt;"",G287,"")</f>
        <v/>
      </c>
      <c r="H291" s="116" t="str">
        <f>IF(N291&lt;&gt;"",H287,"")</f>
        <v/>
      </c>
      <c r="I291" s="116" t="str">
        <f>IF(O291&lt;&gt;"",I287,"")</f>
        <v/>
      </c>
      <c r="J291" s="116" t="str">
        <f>IF(P291&lt;&gt;"",J287,"")</f>
        <v/>
      </c>
      <c r="K291" s="76" t="str">
        <f>IF(Q291&lt;&gt;"",K287,"")</f>
        <v/>
      </c>
      <c r="L291" s="265" t="str">
        <f>IF(G287&lt;&gt;"",L287,"")</f>
        <v/>
      </c>
      <c r="M291" s="222"/>
      <c r="N291" s="222"/>
      <c r="O291" s="222"/>
      <c r="P291" s="222"/>
      <c r="Q291" s="223"/>
      <c r="R291" s="116" t="str">
        <f>IF(B287="","",IF(G291="","",(SUM(G291:K291)+SUM(M291:Q291)-L291)))</f>
        <v/>
      </c>
      <c r="S291" s="91"/>
      <c r="T291" s="91"/>
      <c r="U291" s="91"/>
      <c r="V291" s="91"/>
      <c r="W291" s="973"/>
      <c r="X291" s="137"/>
      <c r="Y291" s="138"/>
      <c r="Z291" s="139"/>
      <c r="AA291" s="140"/>
      <c r="AB291" s="851"/>
      <c r="AC291" s="807"/>
      <c r="AD291" s="807"/>
      <c r="AE291" s="807"/>
      <c r="AF291" s="842"/>
    </row>
    <row r="292" spans="1:32" x14ac:dyDescent="0.2">
      <c r="A292" s="870" t="str">
        <f>IF('Names And Totals'!A65="","",'Names And Totals'!A65)</f>
        <v/>
      </c>
      <c r="B292" s="864" t="str">
        <f>IF('Names And Totals'!B65="","",'Names And Totals'!B65)</f>
        <v/>
      </c>
      <c r="C292" s="858" t="str">
        <f>IF(AC292="","",IF(AC292="DQ","DQ",RANK(AC292,$AC$12:$AC$507,0)+SUMPRODUCT(--(AC292=$AC$12:$AC$507),--(AB292&gt;$AB$12:$AB$507))))</f>
        <v/>
      </c>
      <c r="D292" s="880" t="str">
        <f>IF(AD292="","",IF(AC292="DQ","DQ",RANK(AD292,$AD$12:$AD$507,0)+SUMPRODUCT(--(AD292=$AD$12:$AD$507),--(AB292&gt;$AB$12:$AB$507))))</f>
        <v/>
      </c>
      <c r="E292" s="883" t="str">
        <f>IF(AE292="","",IF(AC292="DQ","DQ",RANK(AE292,$AE$12:$AE$507,0)+SUMPRODUCT(--(AE292=$AE$12:$AE$507),--(AB292&gt;$AB$12:$AB$507))))</f>
        <v/>
      </c>
      <c r="F292" s="66" t="s">
        <v>7</v>
      </c>
      <c r="G292" s="232"/>
      <c r="H292" s="224"/>
      <c r="I292" s="224"/>
      <c r="J292" s="224"/>
      <c r="K292" s="237"/>
      <c r="L292" s="303"/>
      <c r="M292" s="224"/>
      <c r="N292" s="224"/>
      <c r="O292" s="224"/>
      <c r="P292" s="224"/>
      <c r="Q292" s="225"/>
      <c r="R292" s="117" t="str">
        <f>IF(B292="","",IF(G292="","",(SUM(G292:K292)+SUM(M292:Q292)-L292)))</f>
        <v/>
      </c>
      <c r="S292" s="92" t="str">
        <f>IF(R292="","",AVERAGE(R292:R295))</f>
        <v/>
      </c>
      <c r="T292" s="92" t="str">
        <f>IF(R292="","",ABS(R292-S292))</f>
        <v/>
      </c>
      <c r="U292" s="92" t="str">
        <f>IF(R292="","",RANK(T292,T292:T296,0))</f>
        <v/>
      </c>
      <c r="V292" s="92" t="str">
        <f>IF(R292="","",IF(U292=1,"",R292))</f>
        <v/>
      </c>
      <c r="W292" s="855" t="str">
        <f>IF(R292="","",IF(AVERAGE(R292:R296)&lt;0,0,IF(R293="",R292,IF(R294="",AVERAGE(R292:R293),IF(R295="",AVERAGE(R292:R294),IF(R296="",AVERAGE(V292:V295),TRIMMEAN(R292:R296,0.4)))))))</f>
        <v/>
      </c>
      <c r="X292" s="232"/>
      <c r="Y292" s="233"/>
      <c r="Z292" s="234"/>
      <c r="AA292" s="141" t="str">
        <f>IF(X292="","",IF(X292="TO","TO",X292*60+Y292+Z292/100))</f>
        <v/>
      </c>
      <c r="AB292" s="845" t="str">
        <f>IF(B292="","",IF(AA293="",AA292,AVERAGE(AA292:AA293)))</f>
        <v/>
      </c>
      <c r="AC292" s="845" t="str">
        <f t="shared" ref="AC292" si="53">IF(AF292="DQ","DQ",IF(W292="","",W292))</f>
        <v/>
      </c>
      <c r="AD292" s="802" t="str">
        <f>IF(B292="","",IF(AF292="DQ","DQ",IF('Names And Totals'!E65="Female","",AC292)))</f>
        <v/>
      </c>
      <c r="AE292" s="802" t="str">
        <f>IF(B292="","",IF(AF292="DQ","DQ",IF('Names And Totals'!E65="Male","",AC292)))</f>
        <v/>
      </c>
      <c r="AF292" s="837"/>
    </row>
    <row r="293" spans="1:32" x14ac:dyDescent="0.2">
      <c r="A293" s="871"/>
      <c r="B293" s="865"/>
      <c r="C293" s="859"/>
      <c r="D293" s="881"/>
      <c r="E293" s="884"/>
      <c r="F293" s="32" t="s">
        <v>4</v>
      </c>
      <c r="G293" s="72" t="str">
        <f>IF(M293&lt;&gt;"",G292,"")</f>
        <v/>
      </c>
      <c r="H293" s="7" t="str">
        <f>IF(N293&lt;&gt;"",H292,"")</f>
        <v/>
      </c>
      <c r="I293" s="7" t="str">
        <f>IF(O293&lt;&gt;"",I292,"")</f>
        <v/>
      </c>
      <c r="J293" s="7" t="str">
        <f>IF(P293&lt;&gt;"",J292,"")</f>
        <v/>
      </c>
      <c r="K293" s="70" t="str">
        <f>IF(Q293&lt;&gt;"",K292,"")</f>
        <v/>
      </c>
      <c r="L293" s="99" t="str">
        <f>IF(G292&lt;&gt;"",L292,"")</f>
        <v/>
      </c>
      <c r="M293" s="214"/>
      <c r="N293" s="214"/>
      <c r="O293" s="214"/>
      <c r="P293" s="214"/>
      <c r="Q293" s="215"/>
      <c r="R293" s="7" t="str">
        <f>IF(B292="","",IF(G293="","",(SUM(G293:K293)+SUM(M293:Q293)-L293)))</f>
        <v/>
      </c>
      <c r="S293" s="88"/>
      <c r="T293" s="88" t="str">
        <f>IF(R292="","",ABS(R293-S292))</f>
        <v/>
      </c>
      <c r="U293" s="88" t="str">
        <f>IF(R292="","",RANK(T293,T292:T296,0))</f>
        <v/>
      </c>
      <c r="V293" s="88" t="str">
        <f>IF(R292="","",IF(U293=1,"",R293))</f>
        <v/>
      </c>
      <c r="W293" s="856"/>
      <c r="X293" s="208"/>
      <c r="Y293" s="209"/>
      <c r="Z293" s="227"/>
      <c r="AA293" s="122" t="str">
        <f>IF(X293="","",IF(X293="","",X293*60+Y293+Z293/100))</f>
        <v/>
      </c>
      <c r="AB293" s="843"/>
      <c r="AC293" s="843"/>
      <c r="AD293" s="803"/>
      <c r="AE293" s="803"/>
      <c r="AF293" s="838"/>
    </row>
    <row r="294" spans="1:32" x14ac:dyDescent="0.2">
      <c r="A294" s="871"/>
      <c r="B294" s="865"/>
      <c r="C294" s="859"/>
      <c r="D294" s="881"/>
      <c r="E294" s="884"/>
      <c r="F294" s="32" t="s">
        <v>8</v>
      </c>
      <c r="G294" s="72" t="str">
        <f>IF(M294&lt;&gt;"",G292,"")</f>
        <v/>
      </c>
      <c r="H294" s="7" t="str">
        <f>IF(N294&lt;&gt;"",H292,"")</f>
        <v/>
      </c>
      <c r="I294" s="7" t="str">
        <f>IF(O294&lt;&gt;"",I292,"")</f>
        <v/>
      </c>
      <c r="J294" s="7" t="str">
        <f>IF(P294&lt;&gt;"",J292,"")</f>
        <v/>
      </c>
      <c r="K294" s="70" t="str">
        <f>IF(Q294&lt;&gt;"",K292,"")</f>
        <v/>
      </c>
      <c r="L294" s="99" t="str">
        <f>IF(G292&lt;&gt;"",L292,"")</f>
        <v/>
      </c>
      <c r="M294" s="214"/>
      <c r="N294" s="214"/>
      <c r="O294" s="214"/>
      <c r="P294" s="214"/>
      <c r="Q294" s="215"/>
      <c r="R294" s="7" t="str">
        <f>IF(B292="","",IF(G294="","",(SUM(G294:K294)+SUM(M294:Q294)-L294)))</f>
        <v/>
      </c>
      <c r="S294" s="88"/>
      <c r="T294" s="88" t="str">
        <f>IF(R292="","",ABS(R294-S292))</f>
        <v/>
      </c>
      <c r="U294" s="88" t="str">
        <f>IF(R292="","",RANK(T294,T292:T296,0))</f>
        <v/>
      </c>
      <c r="V294" s="88" t="str">
        <f>IF(R292="","",IF(U294=1,"",R294))</f>
        <v/>
      </c>
      <c r="W294" s="856"/>
      <c r="X294" s="123"/>
      <c r="Y294" s="124"/>
      <c r="Z294" s="125"/>
      <c r="AA294" s="126"/>
      <c r="AB294" s="843"/>
      <c r="AC294" s="843"/>
      <c r="AD294" s="803"/>
      <c r="AE294" s="803"/>
      <c r="AF294" s="838"/>
    </row>
    <row r="295" spans="1:32" x14ac:dyDescent="0.2">
      <c r="A295" s="871"/>
      <c r="B295" s="865"/>
      <c r="C295" s="859"/>
      <c r="D295" s="881"/>
      <c r="E295" s="884"/>
      <c r="F295" s="32" t="s">
        <v>5</v>
      </c>
      <c r="G295" s="72" t="str">
        <f>IF(M295&lt;&gt;"",G292,"")</f>
        <v/>
      </c>
      <c r="H295" s="7" t="str">
        <f>IF(N295&lt;&gt;"",H292,"")</f>
        <v/>
      </c>
      <c r="I295" s="7" t="str">
        <f>IF(O295&lt;&gt;"",I292,"")</f>
        <v/>
      </c>
      <c r="J295" s="7" t="str">
        <f>IF(P295&lt;&gt;"",J292,"")</f>
        <v/>
      </c>
      <c r="K295" s="70" t="str">
        <f>IF(Q295&lt;&gt;"",K292,"")</f>
        <v/>
      </c>
      <c r="L295" s="99" t="str">
        <f>IF(G292&lt;&gt;"",L292,"")</f>
        <v/>
      </c>
      <c r="M295" s="214"/>
      <c r="N295" s="214"/>
      <c r="O295" s="214"/>
      <c r="P295" s="214"/>
      <c r="Q295" s="215"/>
      <c r="R295" s="7" t="str">
        <f>IF(B292="","",IF(G295="","",(SUM(G295:K295)+SUM(M295:Q295)-L295)))</f>
        <v/>
      </c>
      <c r="S295" s="88"/>
      <c r="T295" s="88" t="str">
        <f>IF(R292="","",ABS(R295-S292))</f>
        <v/>
      </c>
      <c r="U295" s="88" t="str">
        <f>IF(R292="","",RANK(T295,T292:T296,0))</f>
        <v/>
      </c>
      <c r="V295" s="88" t="str">
        <f>IF(R292="","",IF(U295=1,"",R295))</f>
        <v/>
      </c>
      <c r="W295" s="856"/>
      <c r="X295" s="123"/>
      <c r="Y295" s="124"/>
      <c r="Z295" s="125"/>
      <c r="AA295" s="126"/>
      <c r="AB295" s="843"/>
      <c r="AC295" s="843"/>
      <c r="AD295" s="803"/>
      <c r="AE295" s="803"/>
      <c r="AF295" s="838"/>
    </row>
    <row r="296" spans="1:32" ht="16" thickBot="1" x14ac:dyDescent="0.25">
      <c r="A296" s="879"/>
      <c r="B296" s="901"/>
      <c r="C296" s="860"/>
      <c r="D296" s="882"/>
      <c r="E296" s="885"/>
      <c r="F296" s="252" t="s">
        <v>6</v>
      </c>
      <c r="G296" s="73" t="str">
        <f>IF(M296&lt;&gt;"",G292,"")</f>
        <v/>
      </c>
      <c r="H296" s="94" t="str">
        <f>IF(N296&lt;&gt;"",H292,"")</f>
        <v/>
      </c>
      <c r="I296" s="94" t="str">
        <f>IF(O296&lt;&gt;"",I292,"")</f>
        <v/>
      </c>
      <c r="J296" s="94" t="str">
        <f>IF(P296&lt;&gt;"",J292,"")</f>
        <v/>
      </c>
      <c r="K296" s="71" t="str">
        <f>IF(Q296&lt;&gt;"",K292,"")</f>
        <v/>
      </c>
      <c r="L296" s="270" t="str">
        <f>IF(G292&lt;&gt;"",L292,"")</f>
        <v/>
      </c>
      <c r="M296" s="226"/>
      <c r="N296" s="226"/>
      <c r="O296" s="226"/>
      <c r="P296" s="226"/>
      <c r="Q296" s="255"/>
      <c r="R296" s="94" t="str">
        <f>IF(B292="","",IF(G296="","",(SUM(G296:K296)+SUM(M296:Q296)-L296)))</f>
        <v/>
      </c>
      <c r="S296" s="93"/>
      <c r="T296" s="93"/>
      <c r="U296" s="93"/>
      <c r="V296" s="93"/>
      <c r="W296" s="904"/>
      <c r="X296" s="256"/>
      <c r="Y296" s="257"/>
      <c r="Z296" s="258"/>
      <c r="AA296" s="259"/>
      <c r="AB296" s="902"/>
      <c r="AC296" s="844"/>
      <c r="AD296" s="804"/>
      <c r="AE296" s="804"/>
      <c r="AF296" s="903"/>
    </row>
    <row r="297" spans="1:32" x14ac:dyDescent="0.2">
      <c r="A297" s="867" t="str">
        <f>IF('Names And Totals'!A66="","",'Names And Totals'!A66)</f>
        <v/>
      </c>
      <c r="B297" s="873" t="str">
        <f>IF('Names And Totals'!B66="","",'Names And Totals'!B66)</f>
        <v/>
      </c>
      <c r="C297" s="861" t="str">
        <f>IF(AC297="","",IF(AC297="DQ","DQ",RANK(AC297,$AC$12:$AC$507,0)+SUMPRODUCT(--(AC297=$AC$12:$AC$507),--(AB297&gt;$AB$12:$AB$507))))</f>
        <v/>
      </c>
      <c r="D297" s="886" t="str">
        <f>IF(AD297="","",IF(AC297="DQ","DQ",RANK(AD297,$AD$12:$AD$507,0)+SUMPRODUCT(--(AD297=$AD$12:$AD$507),--(AB297&gt;$AB$12:$AB$507))))</f>
        <v/>
      </c>
      <c r="E297" s="861" t="str">
        <f>IF(AE297="","",IF(AC297="DQ","DQ",RANK(AE297,$AE$12:$AE$507,0)+SUMPRODUCT(--(AE297=$AE$12:$AE$507),--(AB297&gt;$AB$12:$AB$507))))</f>
        <v/>
      </c>
      <c r="F297" s="33" t="s">
        <v>7</v>
      </c>
      <c r="G297" s="228"/>
      <c r="H297" s="218"/>
      <c r="I297" s="218"/>
      <c r="J297" s="218"/>
      <c r="K297" s="296"/>
      <c r="L297" s="295"/>
      <c r="M297" s="218"/>
      <c r="N297" s="218"/>
      <c r="O297" s="218"/>
      <c r="P297" s="218"/>
      <c r="Q297" s="219"/>
      <c r="R297" s="114" t="str">
        <f>IF(B297="","",IF(G297="","",(SUM(G297:K297)+SUM(M297:Q297)-L297)))</f>
        <v/>
      </c>
      <c r="S297" s="90" t="str">
        <f>IF(R297="","",AVERAGE(R297:R300))</f>
        <v/>
      </c>
      <c r="T297" s="90" t="str">
        <f>IF(R297="","",ABS(R297-S297))</f>
        <v/>
      </c>
      <c r="U297" s="90" t="str">
        <f>IF(R297="","",RANK(T297,T297:T301,0))</f>
        <v/>
      </c>
      <c r="V297" s="90" t="str">
        <f>IF(R297="","",IF(U297=1,"",R297))</f>
        <v/>
      </c>
      <c r="W297" s="971" t="str">
        <f>IF(R297="","",IF(AVERAGE(R297:R301)&lt;0,0,IF(R298="",R297,IF(R299="",AVERAGE(R297:R298),IF(R300="",AVERAGE(R297:R299),IF(R301="",AVERAGE(V297:V300),TRIMMEAN(R297:R301,0.4)))))))</f>
        <v/>
      </c>
      <c r="X297" s="228"/>
      <c r="Y297" s="229"/>
      <c r="Z297" s="230"/>
      <c r="AA297" s="131" t="str">
        <f>IF(X297="","",IF(X297="TO","TO",X297*60+Y297+Z297/100))</f>
        <v/>
      </c>
      <c r="AB297" s="849" t="str">
        <f>IF(B297="","",IF(AA298="",AA297,AVERAGE(AA297:AA298)))</f>
        <v/>
      </c>
      <c r="AC297" s="805" t="str">
        <f t="shared" ref="AC297" si="54">IF(AF297="DQ","DQ",IF(W297="","",W297))</f>
        <v/>
      </c>
      <c r="AD297" s="805" t="str">
        <f>IF(B297="","",IF(AF297="DQ","DQ",IF('Names And Totals'!E66="Female","",AC297)))</f>
        <v/>
      </c>
      <c r="AE297" s="805" t="str">
        <f>IF(B297="","",IF(AF297="DQ","DQ",IF('Names And Totals'!E66="Male","",AC297)))</f>
        <v/>
      </c>
      <c r="AF297" s="840"/>
    </row>
    <row r="298" spans="1:32" x14ac:dyDescent="0.2">
      <c r="A298" s="868"/>
      <c r="B298" s="874"/>
      <c r="C298" s="862"/>
      <c r="D298" s="887"/>
      <c r="E298" s="862"/>
      <c r="F298" s="34" t="s">
        <v>4</v>
      </c>
      <c r="G298" s="77" t="str">
        <f>IF(M298&lt;&gt;"",G297,"")</f>
        <v/>
      </c>
      <c r="H298" s="11" t="str">
        <f>IF(N298&lt;&gt;"",H297,"")</f>
        <v/>
      </c>
      <c r="I298" s="11" t="str">
        <f>IF(O298&lt;&gt;"",I297,"")</f>
        <v/>
      </c>
      <c r="J298" s="11" t="str">
        <f>IF(P298&lt;&gt;"",J297,"")</f>
        <v/>
      </c>
      <c r="K298" s="75" t="str">
        <f>IF(Q298&lt;&gt;"",K297,"")</f>
        <v/>
      </c>
      <c r="L298" s="98" t="str">
        <f>IF(G297&lt;&gt;"",L297,"")</f>
        <v/>
      </c>
      <c r="M298" s="220"/>
      <c r="N298" s="220"/>
      <c r="O298" s="220"/>
      <c r="P298" s="220"/>
      <c r="Q298" s="221"/>
      <c r="R298" s="11" t="str">
        <f>IF(B297="","",IF(G298="","",(SUM(G298:K298)+SUM(M298:Q298)-L298)))</f>
        <v/>
      </c>
      <c r="S298" s="89"/>
      <c r="T298" s="89" t="str">
        <f>IF(R297="","",ABS(R298-S297))</f>
        <v/>
      </c>
      <c r="U298" s="89" t="str">
        <f>IF(R297="","",RANK(T298,T297:T301,0))</f>
        <v/>
      </c>
      <c r="V298" s="89" t="str">
        <f>IF(R297="","",IF(U298=1,"",R298))</f>
        <v/>
      </c>
      <c r="W298" s="972"/>
      <c r="X298" s="210"/>
      <c r="Y298" s="211"/>
      <c r="Z298" s="231"/>
      <c r="AA298" s="132" t="str">
        <f>IF(X298="","",IF(X298="","",X298*60+Y298+Z298/100))</f>
        <v/>
      </c>
      <c r="AB298" s="850"/>
      <c r="AC298" s="806"/>
      <c r="AD298" s="806"/>
      <c r="AE298" s="806"/>
      <c r="AF298" s="841"/>
    </row>
    <row r="299" spans="1:32" x14ac:dyDescent="0.2">
      <c r="A299" s="868"/>
      <c r="B299" s="874"/>
      <c r="C299" s="862"/>
      <c r="D299" s="887"/>
      <c r="E299" s="862"/>
      <c r="F299" s="34" t="s">
        <v>8</v>
      </c>
      <c r="G299" s="77" t="str">
        <f>IF(M299&lt;&gt;"",G297,"")</f>
        <v/>
      </c>
      <c r="H299" s="11" t="str">
        <f>IF(N299&lt;&gt;"",H297,"")</f>
        <v/>
      </c>
      <c r="I299" s="11" t="str">
        <f>IF(O299&lt;&gt;"",I297,"")</f>
        <v/>
      </c>
      <c r="J299" s="11" t="str">
        <f>IF(P299&lt;&gt;"",J297,"")</f>
        <v/>
      </c>
      <c r="K299" s="75" t="str">
        <f>IF(Q299&lt;&gt;"",K297,"")</f>
        <v/>
      </c>
      <c r="L299" s="98" t="str">
        <f>IF(G297&lt;&gt;"",L297,"")</f>
        <v/>
      </c>
      <c r="M299" s="220"/>
      <c r="N299" s="220"/>
      <c r="O299" s="220"/>
      <c r="P299" s="220"/>
      <c r="Q299" s="221"/>
      <c r="R299" s="11" t="str">
        <f>IF(B297="","",IF(G299="","",(SUM(G299:K299)+SUM(M299:Q299)-L299)))</f>
        <v/>
      </c>
      <c r="S299" s="89"/>
      <c r="T299" s="89" t="str">
        <f>IF(R297="","",ABS(R299-S297))</f>
        <v/>
      </c>
      <c r="U299" s="89" t="str">
        <f>IF(R297="","",RANK(T299,T297:T301,0))</f>
        <v/>
      </c>
      <c r="V299" s="89" t="str">
        <f>IF(R297="","",IF(U299=1,"",R299))</f>
        <v/>
      </c>
      <c r="W299" s="972"/>
      <c r="X299" s="133"/>
      <c r="Y299" s="134"/>
      <c r="Z299" s="135"/>
      <c r="AA299" s="136"/>
      <c r="AB299" s="850"/>
      <c r="AC299" s="806"/>
      <c r="AD299" s="806"/>
      <c r="AE299" s="806"/>
      <c r="AF299" s="841"/>
    </row>
    <row r="300" spans="1:32" x14ac:dyDescent="0.2">
      <c r="A300" s="868"/>
      <c r="B300" s="874"/>
      <c r="C300" s="862"/>
      <c r="D300" s="887"/>
      <c r="E300" s="862"/>
      <c r="F300" s="34" t="s">
        <v>5</v>
      </c>
      <c r="G300" s="77" t="str">
        <f>IF(M300&lt;&gt;"",G297,"")</f>
        <v/>
      </c>
      <c r="H300" s="11" t="str">
        <f>IF(N300&lt;&gt;"",H297,"")</f>
        <v/>
      </c>
      <c r="I300" s="11" t="str">
        <f>IF(O300&lt;&gt;"",I297,"")</f>
        <v/>
      </c>
      <c r="J300" s="11" t="str">
        <f>IF(P300&lt;&gt;"",J297,"")</f>
        <v/>
      </c>
      <c r="K300" s="75" t="str">
        <f>IF(Q300&lt;&gt;"",K297,"")</f>
        <v/>
      </c>
      <c r="L300" s="98" t="str">
        <f>IF(G297&lt;&gt;"",L297,"")</f>
        <v/>
      </c>
      <c r="M300" s="220"/>
      <c r="N300" s="220"/>
      <c r="O300" s="220"/>
      <c r="P300" s="220"/>
      <c r="Q300" s="221"/>
      <c r="R300" s="11" t="str">
        <f>IF(B297="","",IF(G300="","",(SUM(G300:K300)+SUM(M300:Q300)-L300)))</f>
        <v/>
      </c>
      <c r="S300" s="89"/>
      <c r="T300" s="89" t="str">
        <f>IF(R297="","",ABS(R300-S297))</f>
        <v/>
      </c>
      <c r="U300" s="89" t="str">
        <f>IF(R297="","",RANK(T300,T297:T301,0))</f>
        <v/>
      </c>
      <c r="V300" s="89" t="str">
        <f>IF(R297="","",IF(U300=1,"",R300))</f>
        <v/>
      </c>
      <c r="W300" s="972"/>
      <c r="X300" s="133"/>
      <c r="Y300" s="134"/>
      <c r="Z300" s="135"/>
      <c r="AA300" s="136"/>
      <c r="AB300" s="850"/>
      <c r="AC300" s="806"/>
      <c r="AD300" s="806"/>
      <c r="AE300" s="806"/>
      <c r="AF300" s="841"/>
    </row>
    <row r="301" spans="1:32" ht="16" thickBot="1" x14ac:dyDescent="0.25">
      <c r="A301" s="869"/>
      <c r="B301" s="875"/>
      <c r="C301" s="863"/>
      <c r="D301" s="888"/>
      <c r="E301" s="863"/>
      <c r="F301" s="35" t="s">
        <v>6</v>
      </c>
      <c r="G301" s="78" t="str">
        <f>IF(M301&lt;&gt;"",G297,"")</f>
        <v/>
      </c>
      <c r="H301" s="116" t="str">
        <f>IF(N301&lt;&gt;"",H297,"")</f>
        <v/>
      </c>
      <c r="I301" s="116" t="str">
        <f>IF(O301&lt;&gt;"",I297,"")</f>
        <v/>
      </c>
      <c r="J301" s="116" t="str">
        <f>IF(P301&lt;&gt;"",J297,"")</f>
        <v/>
      </c>
      <c r="K301" s="76" t="str">
        <f>IF(Q301&lt;&gt;"",K297,"")</f>
        <v/>
      </c>
      <c r="L301" s="265" t="str">
        <f>IF(G297&lt;&gt;"",L297,"")</f>
        <v/>
      </c>
      <c r="M301" s="222"/>
      <c r="N301" s="222"/>
      <c r="O301" s="222"/>
      <c r="P301" s="222"/>
      <c r="Q301" s="223"/>
      <c r="R301" s="116" t="str">
        <f>IF(B297="","",IF(G301="","",(SUM(G301:K301)+SUM(M301:Q301)-L301)))</f>
        <v/>
      </c>
      <c r="S301" s="91"/>
      <c r="T301" s="91"/>
      <c r="U301" s="91"/>
      <c r="V301" s="91"/>
      <c r="W301" s="973"/>
      <c r="X301" s="137"/>
      <c r="Y301" s="138"/>
      <c r="Z301" s="139"/>
      <c r="AA301" s="140"/>
      <c r="AB301" s="851"/>
      <c r="AC301" s="807"/>
      <c r="AD301" s="807"/>
      <c r="AE301" s="807"/>
      <c r="AF301" s="842"/>
    </row>
    <row r="302" spans="1:32" x14ac:dyDescent="0.2">
      <c r="A302" s="870" t="str">
        <f>IF('Names And Totals'!A67="","",'Names And Totals'!A67)</f>
        <v/>
      </c>
      <c r="B302" s="864" t="str">
        <f>IF('Names And Totals'!B67="","",'Names And Totals'!B67)</f>
        <v/>
      </c>
      <c r="C302" s="858" t="str">
        <f>IF(AC302="","",IF(AC302="DQ","DQ",RANK(AC302,$AC$12:$AC$507,0)+SUMPRODUCT(--(AC302=$AC$12:$AC$507),--(AB302&gt;$AB$12:$AB$507))))</f>
        <v/>
      </c>
      <c r="D302" s="880" t="str">
        <f>IF(AD302="","",IF(AC302="DQ","DQ",RANK(AD302,$AD$12:$AD$507,0)+SUMPRODUCT(--(AD302=$AD$12:$AD$507),--(AB302&gt;$AB$12:$AB$507))))</f>
        <v/>
      </c>
      <c r="E302" s="883" t="str">
        <f>IF(AE302="","",IF(AC302="DQ","DQ",RANK(AE302,$AE$12:$AE$507,0)+SUMPRODUCT(--(AE302=$AE$12:$AE$507),--(AB302&gt;$AB$12:$AB$507))))</f>
        <v/>
      </c>
      <c r="F302" s="66" t="s">
        <v>7</v>
      </c>
      <c r="G302" s="232"/>
      <c r="H302" s="224"/>
      <c r="I302" s="224"/>
      <c r="J302" s="224"/>
      <c r="K302" s="237"/>
      <c r="L302" s="303"/>
      <c r="M302" s="224"/>
      <c r="N302" s="224"/>
      <c r="O302" s="224"/>
      <c r="P302" s="224"/>
      <c r="Q302" s="225"/>
      <c r="R302" s="117" t="str">
        <f>IF(B302="","",IF(G302="","",(SUM(G302:K302)+SUM(M302:Q302)-L302)))</f>
        <v/>
      </c>
      <c r="S302" s="92" t="str">
        <f>IF(R302="","",AVERAGE(R302:R305))</f>
        <v/>
      </c>
      <c r="T302" s="92" t="str">
        <f>IF(R302="","",ABS(R302-S302))</f>
        <v/>
      </c>
      <c r="U302" s="92" t="str">
        <f>IF(R302="","",RANK(T302,T302:T306,0))</f>
        <v/>
      </c>
      <c r="V302" s="92" t="str">
        <f>IF(R302="","",IF(U302=1,"",R302))</f>
        <v/>
      </c>
      <c r="W302" s="855" t="str">
        <f>IF(R302="","",IF(AVERAGE(R302:R306)&lt;0,0,IF(R303="",R302,IF(R304="",AVERAGE(R302:R303),IF(R305="",AVERAGE(R302:R304),IF(R306="",AVERAGE(V302:V305),TRIMMEAN(R302:R306,0.4)))))))</f>
        <v/>
      </c>
      <c r="X302" s="232"/>
      <c r="Y302" s="233"/>
      <c r="Z302" s="234"/>
      <c r="AA302" s="141" t="str">
        <f>IF(X302="","",IF(X302="TO","TO",X302*60+Y302+Z302/100))</f>
        <v/>
      </c>
      <c r="AB302" s="845" t="str">
        <f>IF(B302="","",IF(AA303="",AA302,AVERAGE(AA302:AA303)))</f>
        <v/>
      </c>
      <c r="AC302" s="845" t="str">
        <f t="shared" ref="AC302" si="55">IF(AF302="DQ","DQ",IF(W302="","",W302))</f>
        <v/>
      </c>
      <c r="AD302" s="802" t="str">
        <f>IF(B302="","",IF(AF302="DQ","DQ",IF('Names And Totals'!E67="Female","",AC302)))</f>
        <v/>
      </c>
      <c r="AE302" s="802" t="str">
        <f>IF(B302="","",IF(AF302="DQ","DQ",IF('Names And Totals'!E67="Male","",AC302)))</f>
        <v/>
      </c>
      <c r="AF302" s="837"/>
    </row>
    <row r="303" spans="1:32" x14ac:dyDescent="0.2">
      <c r="A303" s="871"/>
      <c r="B303" s="865"/>
      <c r="C303" s="859"/>
      <c r="D303" s="881"/>
      <c r="E303" s="884"/>
      <c r="F303" s="32" t="s">
        <v>4</v>
      </c>
      <c r="G303" s="72" t="str">
        <f>IF(M303&lt;&gt;"",G302,"")</f>
        <v/>
      </c>
      <c r="H303" s="7" t="str">
        <f>IF(N303&lt;&gt;"",H302,"")</f>
        <v/>
      </c>
      <c r="I303" s="7" t="str">
        <f>IF(O303&lt;&gt;"",I302,"")</f>
        <v/>
      </c>
      <c r="J303" s="7" t="str">
        <f>IF(P303&lt;&gt;"",J302,"")</f>
        <v/>
      </c>
      <c r="K303" s="70" t="str">
        <f>IF(Q303&lt;&gt;"",K302,"")</f>
        <v/>
      </c>
      <c r="L303" s="99" t="str">
        <f>IF(G302&lt;&gt;"",L302,"")</f>
        <v/>
      </c>
      <c r="M303" s="214"/>
      <c r="N303" s="214"/>
      <c r="O303" s="214"/>
      <c r="P303" s="214"/>
      <c r="Q303" s="215"/>
      <c r="R303" s="7" t="str">
        <f>IF(B302="","",IF(G303="","",(SUM(G303:K303)+SUM(M303:Q303)-L303)))</f>
        <v/>
      </c>
      <c r="S303" s="88"/>
      <c r="T303" s="88" t="str">
        <f>IF(R302="","",ABS(R303-S302))</f>
        <v/>
      </c>
      <c r="U303" s="88" t="str">
        <f>IF(R302="","",RANK(T303,T302:T306,0))</f>
        <v/>
      </c>
      <c r="V303" s="88" t="str">
        <f>IF(R302="","",IF(U303=1,"",R303))</f>
        <v/>
      </c>
      <c r="W303" s="856"/>
      <c r="X303" s="208"/>
      <c r="Y303" s="209"/>
      <c r="Z303" s="227"/>
      <c r="AA303" s="122" t="str">
        <f>IF(X303="","",IF(X303="","",X303*60+Y303+Z303/100))</f>
        <v/>
      </c>
      <c r="AB303" s="843"/>
      <c r="AC303" s="843"/>
      <c r="AD303" s="803"/>
      <c r="AE303" s="803"/>
      <c r="AF303" s="838"/>
    </row>
    <row r="304" spans="1:32" x14ac:dyDescent="0.2">
      <c r="A304" s="871"/>
      <c r="B304" s="865"/>
      <c r="C304" s="859"/>
      <c r="D304" s="881"/>
      <c r="E304" s="884"/>
      <c r="F304" s="32" t="s">
        <v>8</v>
      </c>
      <c r="G304" s="72" t="str">
        <f>IF(M304&lt;&gt;"",G302,"")</f>
        <v/>
      </c>
      <c r="H304" s="7" t="str">
        <f>IF(N304&lt;&gt;"",H302,"")</f>
        <v/>
      </c>
      <c r="I304" s="7" t="str">
        <f>IF(O304&lt;&gt;"",I302,"")</f>
        <v/>
      </c>
      <c r="J304" s="7" t="str">
        <f>IF(P304&lt;&gt;"",J302,"")</f>
        <v/>
      </c>
      <c r="K304" s="70" t="str">
        <f>IF(Q304&lt;&gt;"",K302,"")</f>
        <v/>
      </c>
      <c r="L304" s="99" t="str">
        <f>IF(G302&lt;&gt;"",L302,"")</f>
        <v/>
      </c>
      <c r="M304" s="214"/>
      <c r="N304" s="214"/>
      <c r="O304" s="214"/>
      <c r="P304" s="214"/>
      <c r="Q304" s="215"/>
      <c r="R304" s="7" t="str">
        <f>IF(B302="","",IF(G304="","",(SUM(G304:K304)+SUM(M304:Q304)-L304)))</f>
        <v/>
      </c>
      <c r="S304" s="88"/>
      <c r="T304" s="88" t="str">
        <f>IF(R302="","",ABS(R304-S302))</f>
        <v/>
      </c>
      <c r="U304" s="88" t="str">
        <f>IF(R302="","",RANK(T304,T302:T306,0))</f>
        <v/>
      </c>
      <c r="V304" s="88" t="str">
        <f>IF(R302="","",IF(U304=1,"",R304))</f>
        <v/>
      </c>
      <c r="W304" s="856"/>
      <c r="X304" s="123"/>
      <c r="Y304" s="124"/>
      <c r="Z304" s="125"/>
      <c r="AA304" s="126"/>
      <c r="AB304" s="843"/>
      <c r="AC304" s="843"/>
      <c r="AD304" s="803"/>
      <c r="AE304" s="803"/>
      <c r="AF304" s="838"/>
    </row>
    <row r="305" spans="1:32" x14ac:dyDescent="0.2">
      <c r="A305" s="871"/>
      <c r="B305" s="865"/>
      <c r="C305" s="859"/>
      <c r="D305" s="881"/>
      <c r="E305" s="884"/>
      <c r="F305" s="32" t="s">
        <v>5</v>
      </c>
      <c r="G305" s="72" t="str">
        <f>IF(M305&lt;&gt;"",G302,"")</f>
        <v/>
      </c>
      <c r="H305" s="7" t="str">
        <f>IF(N305&lt;&gt;"",H302,"")</f>
        <v/>
      </c>
      <c r="I305" s="7" t="str">
        <f>IF(O305&lt;&gt;"",I302,"")</f>
        <v/>
      </c>
      <c r="J305" s="7" t="str">
        <f>IF(P305&lt;&gt;"",J302,"")</f>
        <v/>
      </c>
      <c r="K305" s="70" t="str">
        <f>IF(Q305&lt;&gt;"",K302,"")</f>
        <v/>
      </c>
      <c r="L305" s="99" t="str">
        <f>IF(G302&lt;&gt;"",L302,"")</f>
        <v/>
      </c>
      <c r="M305" s="214"/>
      <c r="N305" s="214"/>
      <c r="O305" s="214"/>
      <c r="P305" s="214"/>
      <c r="Q305" s="215"/>
      <c r="R305" s="7" t="str">
        <f>IF(B302="","",IF(G305="","",(SUM(G305:K305)+SUM(M305:Q305)-L305)))</f>
        <v/>
      </c>
      <c r="S305" s="88"/>
      <c r="T305" s="88" t="str">
        <f>IF(R302="","",ABS(R305-S302))</f>
        <v/>
      </c>
      <c r="U305" s="88" t="str">
        <f>IF(R302="","",RANK(T305,T302:T306,0))</f>
        <v/>
      </c>
      <c r="V305" s="88" t="str">
        <f>IF(R302="","",IF(U305=1,"",R305))</f>
        <v/>
      </c>
      <c r="W305" s="856"/>
      <c r="X305" s="123"/>
      <c r="Y305" s="124"/>
      <c r="Z305" s="125"/>
      <c r="AA305" s="126"/>
      <c r="AB305" s="843"/>
      <c r="AC305" s="843"/>
      <c r="AD305" s="803"/>
      <c r="AE305" s="803"/>
      <c r="AF305" s="838"/>
    </row>
    <row r="306" spans="1:32" ht="16" thickBot="1" x14ac:dyDescent="0.25">
      <c r="A306" s="879"/>
      <c r="B306" s="901"/>
      <c r="C306" s="860"/>
      <c r="D306" s="882"/>
      <c r="E306" s="885"/>
      <c r="F306" s="252" t="s">
        <v>6</v>
      </c>
      <c r="G306" s="73" t="str">
        <f>IF(M306&lt;&gt;"",G302,"")</f>
        <v/>
      </c>
      <c r="H306" s="94" t="str">
        <f>IF(N306&lt;&gt;"",H302,"")</f>
        <v/>
      </c>
      <c r="I306" s="94" t="str">
        <f>IF(O306&lt;&gt;"",I302,"")</f>
        <v/>
      </c>
      <c r="J306" s="94" t="str">
        <f>IF(P306&lt;&gt;"",J302,"")</f>
        <v/>
      </c>
      <c r="K306" s="71" t="str">
        <f>IF(Q306&lt;&gt;"",K302,"")</f>
        <v/>
      </c>
      <c r="L306" s="270" t="str">
        <f>IF(G302&lt;&gt;"",L302,"")</f>
        <v/>
      </c>
      <c r="M306" s="226"/>
      <c r="N306" s="226"/>
      <c r="O306" s="226"/>
      <c r="P306" s="226"/>
      <c r="Q306" s="255"/>
      <c r="R306" s="94" t="str">
        <f>IF(B302="","",IF(G306="","",(SUM(G306:K306)+SUM(M306:Q306)-L306)))</f>
        <v/>
      </c>
      <c r="S306" s="93"/>
      <c r="T306" s="93"/>
      <c r="U306" s="93"/>
      <c r="V306" s="93"/>
      <c r="W306" s="904"/>
      <c r="X306" s="256"/>
      <c r="Y306" s="257"/>
      <c r="Z306" s="258"/>
      <c r="AA306" s="259"/>
      <c r="AB306" s="902"/>
      <c r="AC306" s="844"/>
      <c r="AD306" s="804"/>
      <c r="AE306" s="804"/>
      <c r="AF306" s="903"/>
    </row>
    <row r="307" spans="1:32" x14ac:dyDescent="0.2">
      <c r="A307" s="867" t="str">
        <f>IF('Names And Totals'!A68="","",'Names And Totals'!A68)</f>
        <v/>
      </c>
      <c r="B307" s="873" t="str">
        <f>IF('Names And Totals'!B68="","",'Names And Totals'!B68)</f>
        <v/>
      </c>
      <c r="C307" s="861" t="str">
        <f>IF(AC307="","",IF(AC307="DQ","DQ",RANK(AC307,$AC$12:$AC$507,0)+SUMPRODUCT(--(AC307=$AC$12:$AC$507),--(AB307&gt;$AB$12:$AB$507))))</f>
        <v/>
      </c>
      <c r="D307" s="886" t="str">
        <f>IF(AD307="","",IF(AC307="DQ","DQ",RANK(AD307,$AD$12:$AD$507,0)+SUMPRODUCT(--(AD307=$AD$12:$AD$507),--(AB307&gt;$AB$12:$AB$507))))</f>
        <v/>
      </c>
      <c r="E307" s="861" t="str">
        <f>IF(AE307="","",IF(AC307="DQ","DQ",RANK(AE307,$AE$12:$AE$507,0)+SUMPRODUCT(--(AE307=$AE$12:$AE$507),--(AB307&gt;$AB$12:$AB$507))))</f>
        <v/>
      </c>
      <c r="F307" s="33" t="s">
        <v>7</v>
      </c>
      <c r="G307" s="228"/>
      <c r="H307" s="218"/>
      <c r="I307" s="218"/>
      <c r="J307" s="218"/>
      <c r="K307" s="296"/>
      <c r="L307" s="295"/>
      <c r="M307" s="218"/>
      <c r="N307" s="218"/>
      <c r="O307" s="218"/>
      <c r="P307" s="218"/>
      <c r="Q307" s="219"/>
      <c r="R307" s="114" t="str">
        <f>IF(B307="","",IF(G307="","",(SUM(G307:K307)+SUM(M307:Q307)-L307)))</f>
        <v/>
      </c>
      <c r="S307" s="90" t="str">
        <f>IF(R307="","",AVERAGE(R307:R310))</f>
        <v/>
      </c>
      <c r="T307" s="90" t="str">
        <f>IF(R307="","",ABS(R307-S307))</f>
        <v/>
      </c>
      <c r="U307" s="90" t="str">
        <f>IF(R307="","",RANK(T307,T307:T311,0))</f>
        <v/>
      </c>
      <c r="V307" s="90" t="str">
        <f>IF(R307="","",IF(U307=1,"",R307))</f>
        <v/>
      </c>
      <c r="W307" s="971" t="str">
        <f>IF(R307="","",IF(AVERAGE(R307:R311)&lt;0,0,IF(R308="",R307,IF(R309="",AVERAGE(R307:R308),IF(R310="",AVERAGE(R307:R309),IF(R311="",AVERAGE(V307:V310),TRIMMEAN(R307:R311,0.4)))))))</f>
        <v/>
      </c>
      <c r="X307" s="228"/>
      <c r="Y307" s="229"/>
      <c r="Z307" s="230"/>
      <c r="AA307" s="131" t="str">
        <f>IF(X307="","",IF(X307="TO","TO",X307*60+Y307+Z307/100))</f>
        <v/>
      </c>
      <c r="AB307" s="849" t="str">
        <f>IF(B307="","",IF(AA308="",AA307,AVERAGE(AA307:AA308)))</f>
        <v/>
      </c>
      <c r="AC307" s="805" t="str">
        <f t="shared" ref="AC307" si="56">IF(AF307="DQ","DQ",IF(W307="","",W307))</f>
        <v/>
      </c>
      <c r="AD307" s="805" t="str">
        <f>IF(B307="","",IF(AF307="DQ","DQ",IF('Names And Totals'!E68="Female","",AC307)))</f>
        <v/>
      </c>
      <c r="AE307" s="805" t="str">
        <f>IF(B307="","",IF(AF307="DQ","DQ",IF('Names And Totals'!E68="Male","",AC307)))</f>
        <v/>
      </c>
      <c r="AF307" s="840"/>
    </row>
    <row r="308" spans="1:32" x14ac:dyDescent="0.2">
      <c r="A308" s="868"/>
      <c r="B308" s="874"/>
      <c r="C308" s="862"/>
      <c r="D308" s="887"/>
      <c r="E308" s="862"/>
      <c r="F308" s="34" t="s">
        <v>4</v>
      </c>
      <c r="G308" s="77" t="str">
        <f>IF(M308&lt;&gt;"",G307,"")</f>
        <v/>
      </c>
      <c r="H308" s="11" t="str">
        <f>IF(N308&lt;&gt;"",H307,"")</f>
        <v/>
      </c>
      <c r="I308" s="11" t="str">
        <f>IF(O308&lt;&gt;"",I307,"")</f>
        <v/>
      </c>
      <c r="J308" s="11" t="str">
        <f>IF(P308&lt;&gt;"",J307,"")</f>
        <v/>
      </c>
      <c r="K308" s="75" t="str">
        <f>IF(Q308&lt;&gt;"",K307,"")</f>
        <v/>
      </c>
      <c r="L308" s="98" t="str">
        <f>IF(G307&lt;&gt;"",L307,"")</f>
        <v/>
      </c>
      <c r="M308" s="220"/>
      <c r="N308" s="220"/>
      <c r="O308" s="220"/>
      <c r="P308" s="220"/>
      <c r="Q308" s="221"/>
      <c r="R308" s="11" t="str">
        <f>IF(B307="","",IF(G308="","",(SUM(G308:K308)+SUM(M308:Q308)-L308)))</f>
        <v/>
      </c>
      <c r="S308" s="89"/>
      <c r="T308" s="89" t="str">
        <f>IF(R307="","",ABS(R308-S307))</f>
        <v/>
      </c>
      <c r="U308" s="89" t="str">
        <f>IF(R307="","",RANK(T308,T307:T311,0))</f>
        <v/>
      </c>
      <c r="V308" s="89" t="str">
        <f>IF(R307="","",IF(U308=1,"",R308))</f>
        <v/>
      </c>
      <c r="W308" s="972"/>
      <c r="X308" s="210"/>
      <c r="Y308" s="211"/>
      <c r="Z308" s="231"/>
      <c r="AA308" s="132" t="str">
        <f>IF(X308="","",IF(X308="","",X308*60+Y308+Z308/100))</f>
        <v/>
      </c>
      <c r="AB308" s="850"/>
      <c r="AC308" s="806"/>
      <c r="AD308" s="806"/>
      <c r="AE308" s="806"/>
      <c r="AF308" s="841"/>
    </row>
    <row r="309" spans="1:32" x14ac:dyDescent="0.2">
      <c r="A309" s="868"/>
      <c r="B309" s="874"/>
      <c r="C309" s="862"/>
      <c r="D309" s="887"/>
      <c r="E309" s="862"/>
      <c r="F309" s="34" t="s">
        <v>8</v>
      </c>
      <c r="G309" s="77" t="str">
        <f>IF(M309&lt;&gt;"",G307,"")</f>
        <v/>
      </c>
      <c r="H309" s="11" t="str">
        <f>IF(N309&lt;&gt;"",H307,"")</f>
        <v/>
      </c>
      <c r="I309" s="11" t="str">
        <f>IF(O309&lt;&gt;"",I307,"")</f>
        <v/>
      </c>
      <c r="J309" s="11" t="str">
        <f>IF(P309&lt;&gt;"",J307,"")</f>
        <v/>
      </c>
      <c r="K309" s="75" t="str">
        <f>IF(Q309&lt;&gt;"",K307,"")</f>
        <v/>
      </c>
      <c r="L309" s="98" t="str">
        <f>IF(G307&lt;&gt;"",L307,"")</f>
        <v/>
      </c>
      <c r="M309" s="220"/>
      <c r="N309" s="220"/>
      <c r="O309" s="220"/>
      <c r="P309" s="220"/>
      <c r="Q309" s="221"/>
      <c r="R309" s="11" t="str">
        <f>IF(B307="","",IF(G309="","",(SUM(G309:K309)+SUM(M309:Q309)-L309)))</f>
        <v/>
      </c>
      <c r="S309" s="89"/>
      <c r="T309" s="89" t="str">
        <f>IF(R307="","",ABS(R309-S307))</f>
        <v/>
      </c>
      <c r="U309" s="89" t="str">
        <f>IF(R307="","",RANK(T309,T307:T311,0))</f>
        <v/>
      </c>
      <c r="V309" s="89" t="str">
        <f>IF(R307="","",IF(U309=1,"",R309))</f>
        <v/>
      </c>
      <c r="W309" s="972"/>
      <c r="X309" s="133"/>
      <c r="Y309" s="134"/>
      <c r="Z309" s="135"/>
      <c r="AA309" s="136"/>
      <c r="AB309" s="850"/>
      <c r="AC309" s="806"/>
      <c r="AD309" s="806"/>
      <c r="AE309" s="806"/>
      <c r="AF309" s="841"/>
    </row>
    <row r="310" spans="1:32" x14ac:dyDescent="0.2">
      <c r="A310" s="868"/>
      <c r="B310" s="874"/>
      <c r="C310" s="862"/>
      <c r="D310" s="887"/>
      <c r="E310" s="862"/>
      <c r="F310" s="34" t="s">
        <v>5</v>
      </c>
      <c r="G310" s="77" t="str">
        <f>IF(M310&lt;&gt;"",G307,"")</f>
        <v/>
      </c>
      <c r="H310" s="11" t="str">
        <f>IF(N310&lt;&gt;"",H307,"")</f>
        <v/>
      </c>
      <c r="I310" s="11" t="str">
        <f>IF(O310&lt;&gt;"",I307,"")</f>
        <v/>
      </c>
      <c r="J310" s="11" t="str">
        <f>IF(P310&lt;&gt;"",J307,"")</f>
        <v/>
      </c>
      <c r="K310" s="75" t="str">
        <f>IF(Q310&lt;&gt;"",K307,"")</f>
        <v/>
      </c>
      <c r="L310" s="98" t="str">
        <f>IF(G307&lt;&gt;"",L307,"")</f>
        <v/>
      </c>
      <c r="M310" s="220"/>
      <c r="N310" s="220"/>
      <c r="O310" s="220"/>
      <c r="P310" s="220"/>
      <c r="Q310" s="221"/>
      <c r="R310" s="11" t="str">
        <f>IF(B307="","",IF(G310="","",(SUM(G310:K310)+SUM(M310:Q310)-L310)))</f>
        <v/>
      </c>
      <c r="S310" s="89"/>
      <c r="T310" s="89" t="str">
        <f>IF(R307="","",ABS(R310-S307))</f>
        <v/>
      </c>
      <c r="U310" s="89" t="str">
        <f>IF(R307="","",RANK(T310,T307:T311,0))</f>
        <v/>
      </c>
      <c r="V310" s="89" t="str">
        <f>IF(R307="","",IF(U310=1,"",R310))</f>
        <v/>
      </c>
      <c r="W310" s="972"/>
      <c r="X310" s="133"/>
      <c r="Y310" s="134"/>
      <c r="Z310" s="135"/>
      <c r="AA310" s="136"/>
      <c r="AB310" s="850"/>
      <c r="AC310" s="806"/>
      <c r="AD310" s="806"/>
      <c r="AE310" s="806"/>
      <c r="AF310" s="841"/>
    </row>
    <row r="311" spans="1:32" ht="16" thickBot="1" x14ac:dyDescent="0.25">
      <c r="A311" s="869"/>
      <c r="B311" s="875"/>
      <c r="C311" s="863"/>
      <c r="D311" s="888"/>
      <c r="E311" s="863"/>
      <c r="F311" s="35" t="s">
        <v>6</v>
      </c>
      <c r="G311" s="78" t="str">
        <f>IF(M311&lt;&gt;"",G307,"")</f>
        <v/>
      </c>
      <c r="H311" s="116" t="str">
        <f>IF(N311&lt;&gt;"",H307,"")</f>
        <v/>
      </c>
      <c r="I311" s="116" t="str">
        <f>IF(O311&lt;&gt;"",I307,"")</f>
        <v/>
      </c>
      <c r="J311" s="116" t="str">
        <f>IF(P311&lt;&gt;"",J307,"")</f>
        <v/>
      </c>
      <c r="K311" s="76" t="str">
        <f>IF(Q311&lt;&gt;"",K307,"")</f>
        <v/>
      </c>
      <c r="L311" s="265" t="str">
        <f>IF(G307&lt;&gt;"",L307,"")</f>
        <v/>
      </c>
      <c r="M311" s="222"/>
      <c r="N311" s="222"/>
      <c r="O311" s="222"/>
      <c r="P311" s="222"/>
      <c r="Q311" s="223"/>
      <c r="R311" s="116" t="str">
        <f>IF(B307="","",IF(G311="","",(SUM(G311:K311)+SUM(M311:Q311)-L311)))</f>
        <v/>
      </c>
      <c r="S311" s="91"/>
      <c r="T311" s="91"/>
      <c r="U311" s="91"/>
      <c r="V311" s="91"/>
      <c r="W311" s="973"/>
      <c r="X311" s="137"/>
      <c r="Y311" s="138"/>
      <c r="Z311" s="139"/>
      <c r="AA311" s="140"/>
      <c r="AB311" s="851"/>
      <c r="AC311" s="807"/>
      <c r="AD311" s="807"/>
      <c r="AE311" s="807"/>
      <c r="AF311" s="842"/>
    </row>
    <row r="312" spans="1:32" x14ac:dyDescent="0.2">
      <c r="A312" s="870" t="str">
        <f>IF('Names And Totals'!A69="","",'Names And Totals'!A69)</f>
        <v/>
      </c>
      <c r="B312" s="864" t="str">
        <f>IF('Names And Totals'!B69="","",'Names And Totals'!B69)</f>
        <v/>
      </c>
      <c r="C312" s="858" t="str">
        <f>IF(AC312="","",IF(AC312="DQ","DQ",RANK(AC312,$AC$12:$AC$507,0)+SUMPRODUCT(--(AC312=$AC$12:$AC$507),--(AB312&gt;$AB$12:$AB$507))))</f>
        <v/>
      </c>
      <c r="D312" s="880" t="str">
        <f>IF(AD312="","",IF(AC312="DQ","DQ",RANK(AD312,$AD$12:$AD$507,0)+SUMPRODUCT(--(AD312=$AD$12:$AD$507),--(AB312&gt;$AB$12:$AB$507))))</f>
        <v/>
      </c>
      <c r="E312" s="883" t="str">
        <f>IF(AE312="","",IF(AC312="DQ","DQ",RANK(AE312,$AE$12:$AE$507,0)+SUMPRODUCT(--(AE312=$AE$12:$AE$507),--(AB312&gt;$AB$12:$AB$507))))</f>
        <v/>
      </c>
      <c r="F312" s="66" t="s">
        <v>7</v>
      </c>
      <c r="G312" s="232"/>
      <c r="H312" s="224"/>
      <c r="I312" s="224"/>
      <c r="J312" s="224"/>
      <c r="K312" s="237"/>
      <c r="L312" s="303"/>
      <c r="M312" s="224"/>
      <c r="N312" s="224"/>
      <c r="O312" s="224"/>
      <c r="P312" s="224"/>
      <c r="Q312" s="225"/>
      <c r="R312" s="117" t="str">
        <f>IF(B312="","",IF(G312="","",(SUM(G312:K312)+SUM(M312:Q312)-L312)))</f>
        <v/>
      </c>
      <c r="S312" s="92" t="str">
        <f>IF(R312="","",AVERAGE(R312:R315))</f>
        <v/>
      </c>
      <c r="T312" s="92" t="str">
        <f>IF(R312="","",ABS(R312-S312))</f>
        <v/>
      </c>
      <c r="U312" s="92" t="str">
        <f>IF(R312="","",RANK(T312,T312:T316,0))</f>
        <v/>
      </c>
      <c r="V312" s="92" t="str">
        <f>IF(R312="","",IF(U312=1,"",R312))</f>
        <v/>
      </c>
      <c r="W312" s="855" t="str">
        <f>IF(R312="","",IF(AVERAGE(R312:R316)&lt;0,0,IF(R313="",R312,IF(R314="",AVERAGE(R312:R313),IF(R315="",AVERAGE(R312:R314),IF(R316="",AVERAGE(V312:V315),TRIMMEAN(R312:R316,0.4)))))))</f>
        <v/>
      </c>
      <c r="X312" s="232"/>
      <c r="Y312" s="233"/>
      <c r="Z312" s="234"/>
      <c r="AA312" s="141" t="str">
        <f>IF(X312="","",IF(X312="TO","TO",X312*60+Y312+Z312/100))</f>
        <v/>
      </c>
      <c r="AB312" s="845" t="str">
        <f>IF(B312="","",IF(AA313="",AA312,AVERAGE(AA312:AA313)))</f>
        <v/>
      </c>
      <c r="AC312" s="845" t="str">
        <f t="shared" ref="AC312" si="57">IF(AF312="DQ","DQ",IF(W312="","",W312))</f>
        <v/>
      </c>
      <c r="AD312" s="802" t="str">
        <f>IF(B312="","",IF(AF312="DQ","DQ",IF('Names And Totals'!E69="Female","",AC312)))</f>
        <v/>
      </c>
      <c r="AE312" s="802" t="str">
        <f>IF(B312="","",IF(AF312="DQ","DQ",IF('Names And Totals'!E69="Male","",AC312)))</f>
        <v/>
      </c>
      <c r="AF312" s="837"/>
    </row>
    <row r="313" spans="1:32" x14ac:dyDescent="0.2">
      <c r="A313" s="871"/>
      <c r="B313" s="865"/>
      <c r="C313" s="859"/>
      <c r="D313" s="881"/>
      <c r="E313" s="884"/>
      <c r="F313" s="32" t="s">
        <v>4</v>
      </c>
      <c r="G313" s="72" t="str">
        <f>IF(M313&lt;&gt;"",G312,"")</f>
        <v/>
      </c>
      <c r="H313" s="7" t="str">
        <f>IF(N313&lt;&gt;"",H312,"")</f>
        <v/>
      </c>
      <c r="I313" s="7" t="str">
        <f>IF(O313&lt;&gt;"",I312,"")</f>
        <v/>
      </c>
      <c r="J313" s="7" t="str">
        <f>IF(P313&lt;&gt;"",J312,"")</f>
        <v/>
      </c>
      <c r="K313" s="70" t="str">
        <f>IF(Q313&lt;&gt;"",K312,"")</f>
        <v/>
      </c>
      <c r="L313" s="99" t="str">
        <f>IF(G312&lt;&gt;"",L312,"")</f>
        <v/>
      </c>
      <c r="M313" s="214"/>
      <c r="N313" s="214"/>
      <c r="O313" s="214"/>
      <c r="P313" s="214"/>
      <c r="Q313" s="215"/>
      <c r="R313" s="7" t="str">
        <f>IF(B312="","",IF(G313="","",(SUM(G313:K313)+SUM(M313:Q313)-L313)))</f>
        <v/>
      </c>
      <c r="S313" s="88"/>
      <c r="T313" s="88" t="str">
        <f>IF(R312="","",ABS(R313-S312))</f>
        <v/>
      </c>
      <c r="U313" s="88" t="str">
        <f>IF(R312="","",RANK(T313,T312:T316,0))</f>
        <v/>
      </c>
      <c r="V313" s="88" t="str">
        <f>IF(R312="","",IF(U313=1,"",R313))</f>
        <v/>
      </c>
      <c r="W313" s="856"/>
      <c r="X313" s="208"/>
      <c r="Y313" s="209"/>
      <c r="Z313" s="227"/>
      <c r="AA313" s="122" t="str">
        <f>IF(X313="","",IF(X313="","",X313*60+Y313+Z313/100))</f>
        <v/>
      </c>
      <c r="AB313" s="843"/>
      <c r="AC313" s="843"/>
      <c r="AD313" s="803"/>
      <c r="AE313" s="803"/>
      <c r="AF313" s="838"/>
    </row>
    <row r="314" spans="1:32" x14ac:dyDescent="0.2">
      <c r="A314" s="871"/>
      <c r="B314" s="865"/>
      <c r="C314" s="859"/>
      <c r="D314" s="881"/>
      <c r="E314" s="884"/>
      <c r="F314" s="32" t="s">
        <v>8</v>
      </c>
      <c r="G314" s="72" t="str">
        <f>IF(M314&lt;&gt;"",G312,"")</f>
        <v/>
      </c>
      <c r="H314" s="7" t="str">
        <f>IF(N314&lt;&gt;"",H312,"")</f>
        <v/>
      </c>
      <c r="I314" s="7" t="str">
        <f>IF(O314&lt;&gt;"",I312,"")</f>
        <v/>
      </c>
      <c r="J314" s="7" t="str">
        <f>IF(P314&lt;&gt;"",J312,"")</f>
        <v/>
      </c>
      <c r="K314" s="70" t="str">
        <f>IF(Q314&lt;&gt;"",K312,"")</f>
        <v/>
      </c>
      <c r="L314" s="99" t="str">
        <f>IF(G312&lt;&gt;"",L312,"")</f>
        <v/>
      </c>
      <c r="M314" s="214"/>
      <c r="N314" s="214"/>
      <c r="O314" s="214"/>
      <c r="P314" s="214"/>
      <c r="Q314" s="215"/>
      <c r="R314" s="7" t="str">
        <f>IF(B312="","",IF(G314="","",(SUM(G314:K314)+SUM(M314:Q314)-L314)))</f>
        <v/>
      </c>
      <c r="S314" s="88"/>
      <c r="T314" s="88" t="str">
        <f>IF(R312="","",ABS(R314-S312))</f>
        <v/>
      </c>
      <c r="U314" s="88" t="str">
        <f>IF(R312="","",RANK(T314,T312:T316,0))</f>
        <v/>
      </c>
      <c r="V314" s="88" t="str">
        <f>IF(R312="","",IF(U314=1,"",R314))</f>
        <v/>
      </c>
      <c r="W314" s="856"/>
      <c r="X314" s="123"/>
      <c r="Y314" s="124"/>
      <c r="Z314" s="125"/>
      <c r="AA314" s="126"/>
      <c r="AB314" s="843"/>
      <c r="AC314" s="843"/>
      <c r="AD314" s="803"/>
      <c r="AE314" s="803"/>
      <c r="AF314" s="838"/>
    </row>
    <row r="315" spans="1:32" x14ac:dyDescent="0.2">
      <c r="A315" s="871"/>
      <c r="B315" s="865"/>
      <c r="C315" s="859"/>
      <c r="D315" s="881"/>
      <c r="E315" s="884"/>
      <c r="F315" s="32" t="s">
        <v>5</v>
      </c>
      <c r="G315" s="72" t="str">
        <f>IF(M315&lt;&gt;"",G312,"")</f>
        <v/>
      </c>
      <c r="H315" s="7" t="str">
        <f>IF(N315&lt;&gt;"",H312,"")</f>
        <v/>
      </c>
      <c r="I315" s="7" t="str">
        <f>IF(O315&lt;&gt;"",I312,"")</f>
        <v/>
      </c>
      <c r="J315" s="7" t="str">
        <f>IF(P315&lt;&gt;"",J312,"")</f>
        <v/>
      </c>
      <c r="K315" s="70" t="str">
        <f>IF(Q315&lt;&gt;"",K312,"")</f>
        <v/>
      </c>
      <c r="L315" s="99" t="str">
        <f>IF(G312&lt;&gt;"",L312,"")</f>
        <v/>
      </c>
      <c r="M315" s="214"/>
      <c r="N315" s="214"/>
      <c r="O315" s="214"/>
      <c r="P315" s="214"/>
      <c r="Q315" s="215"/>
      <c r="R315" s="7" t="str">
        <f>IF(B312="","",IF(G315="","",(SUM(G315:K315)+SUM(M315:Q315)-L315)))</f>
        <v/>
      </c>
      <c r="S315" s="88"/>
      <c r="T315" s="88" t="str">
        <f>IF(R312="","",ABS(R315-S312))</f>
        <v/>
      </c>
      <c r="U315" s="88" t="str">
        <f>IF(R312="","",RANK(T315,T312:T316,0))</f>
        <v/>
      </c>
      <c r="V315" s="88" t="str">
        <f>IF(R312="","",IF(U315=1,"",R315))</f>
        <v/>
      </c>
      <c r="W315" s="856"/>
      <c r="X315" s="123"/>
      <c r="Y315" s="124"/>
      <c r="Z315" s="125"/>
      <c r="AA315" s="126"/>
      <c r="AB315" s="843"/>
      <c r="AC315" s="843"/>
      <c r="AD315" s="803"/>
      <c r="AE315" s="803"/>
      <c r="AF315" s="838"/>
    </row>
    <row r="316" spans="1:32" ht="16" thickBot="1" x14ac:dyDescent="0.25">
      <c r="A316" s="879"/>
      <c r="B316" s="901"/>
      <c r="C316" s="860"/>
      <c r="D316" s="882"/>
      <c r="E316" s="885"/>
      <c r="F316" s="252" t="s">
        <v>6</v>
      </c>
      <c r="G316" s="73" t="str">
        <f>IF(M316&lt;&gt;"",G312,"")</f>
        <v/>
      </c>
      <c r="H316" s="94" t="str">
        <f>IF(N316&lt;&gt;"",H312,"")</f>
        <v/>
      </c>
      <c r="I316" s="94" t="str">
        <f>IF(O316&lt;&gt;"",I312,"")</f>
        <v/>
      </c>
      <c r="J316" s="94" t="str">
        <f>IF(P316&lt;&gt;"",J312,"")</f>
        <v/>
      </c>
      <c r="K316" s="71" t="str">
        <f>IF(Q316&lt;&gt;"",K312,"")</f>
        <v/>
      </c>
      <c r="L316" s="270" t="str">
        <f>IF(G312&lt;&gt;"",L312,"")</f>
        <v/>
      </c>
      <c r="M316" s="226"/>
      <c r="N316" s="226"/>
      <c r="O316" s="226"/>
      <c r="P316" s="226"/>
      <c r="Q316" s="255"/>
      <c r="R316" s="94" t="str">
        <f>IF(B312="","",IF(G316="","",(SUM(G316:K316)+SUM(M316:Q316)-L316)))</f>
        <v/>
      </c>
      <c r="S316" s="93"/>
      <c r="T316" s="93"/>
      <c r="U316" s="93"/>
      <c r="V316" s="93"/>
      <c r="W316" s="904"/>
      <c r="X316" s="256"/>
      <c r="Y316" s="257"/>
      <c r="Z316" s="258"/>
      <c r="AA316" s="259"/>
      <c r="AB316" s="902"/>
      <c r="AC316" s="844"/>
      <c r="AD316" s="804"/>
      <c r="AE316" s="804"/>
      <c r="AF316" s="903"/>
    </row>
    <row r="317" spans="1:32" x14ac:dyDescent="0.2">
      <c r="A317" s="867" t="str">
        <f>IF('Names And Totals'!A70="","",'Names And Totals'!A70)</f>
        <v/>
      </c>
      <c r="B317" s="873" t="str">
        <f>IF('Names And Totals'!B70="","",'Names And Totals'!B70)</f>
        <v/>
      </c>
      <c r="C317" s="861" t="str">
        <f>IF(AC317="","",IF(AC317="DQ","DQ",RANK(AC317,$AC$12:$AC$507,0)+SUMPRODUCT(--(AC317=$AC$12:$AC$507),--(AB317&gt;$AB$12:$AB$507))))</f>
        <v/>
      </c>
      <c r="D317" s="886" t="str">
        <f>IF(AD317="","",IF(AC317="DQ","DQ",RANK(AD317,$AD$12:$AD$507,0)+SUMPRODUCT(--(AD317=$AD$12:$AD$507),--(AB317&gt;$AB$12:$AB$507))))</f>
        <v/>
      </c>
      <c r="E317" s="861" t="str">
        <f>IF(AE317="","",IF(AC317="DQ","DQ",RANK(AE317,$AE$12:$AE$507,0)+SUMPRODUCT(--(AE317=$AE$12:$AE$507),--(AB317&gt;$AB$12:$AB$507))))</f>
        <v/>
      </c>
      <c r="F317" s="33" t="s">
        <v>7</v>
      </c>
      <c r="G317" s="228"/>
      <c r="H317" s="218"/>
      <c r="I317" s="218"/>
      <c r="J317" s="218"/>
      <c r="K317" s="296"/>
      <c r="L317" s="295"/>
      <c r="M317" s="218"/>
      <c r="N317" s="218"/>
      <c r="O317" s="218"/>
      <c r="P317" s="218"/>
      <c r="Q317" s="219"/>
      <c r="R317" s="114" t="str">
        <f>IF(B317="","",IF(G317="","",(SUM(G317:K317)+SUM(M317:Q317)-L317)))</f>
        <v/>
      </c>
      <c r="S317" s="90" t="str">
        <f>IF(R317="","",AVERAGE(R317:R320))</f>
        <v/>
      </c>
      <c r="T317" s="90" t="str">
        <f>IF(R317="","",ABS(R317-S317))</f>
        <v/>
      </c>
      <c r="U317" s="90" t="str">
        <f>IF(R317="","",RANK(T317,T317:T321,0))</f>
        <v/>
      </c>
      <c r="V317" s="90" t="str">
        <f>IF(R317="","",IF(U317=1,"",R317))</f>
        <v/>
      </c>
      <c r="W317" s="971" t="str">
        <f>IF(R317="","",IF(AVERAGE(R317:R321)&lt;0,0,IF(R318="",R317,IF(R319="",AVERAGE(R317:R318),IF(R320="",AVERAGE(R317:R319),IF(R321="",AVERAGE(V317:V320),TRIMMEAN(R317:R321,0.4)))))))</f>
        <v/>
      </c>
      <c r="X317" s="228"/>
      <c r="Y317" s="229"/>
      <c r="Z317" s="230"/>
      <c r="AA317" s="131" t="str">
        <f>IF(X317="","",IF(X317="TO","TO",X317*60+Y317+Z317/100))</f>
        <v/>
      </c>
      <c r="AB317" s="849" t="str">
        <f>IF(B317="","",IF(AA318="",AA317,AVERAGE(AA317:AA318)))</f>
        <v/>
      </c>
      <c r="AC317" s="805" t="str">
        <f t="shared" ref="AC317" si="58">IF(AF317="DQ","DQ",IF(W317="","",W317))</f>
        <v/>
      </c>
      <c r="AD317" s="805" t="str">
        <f>IF(B317="","",IF(AF317="DQ","DQ",IF('Names And Totals'!E70="Female","",AC317)))</f>
        <v/>
      </c>
      <c r="AE317" s="805" t="str">
        <f>IF(B317="","",IF(AF317="DQ","DQ",IF('Names And Totals'!E70="Male","",AC317)))</f>
        <v/>
      </c>
      <c r="AF317" s="840"/>
    </row>
    <row r="318" spans="1:32" x14ac:dyDescent="0.2">
      <c r="A318" s="868"/>
      <c r="B318" s="874"/>
      <c r="C318" s="862"/>
      <c r="D318" s="887"/>
      <c r="E318" s="862"/>
      <c r="F318" s="34" t="s">
        <v>4</v>
      </c>
      <c r="G318" s="77" t="str">
        <f>IF(M318&lt;&gt;"",G317,"")</f>
        <v/>
      </c>
      <c r="H318" s="11" t="str">
        <f>IF(N318&lt;&gt;"",H317,"")</f>
        <v/>
      </c>
      <c r="I318" s="11" t="str">
        <f>IF(O318&lt;&gt;"",I317,"")</f>
        <v/>
      </c>
      <c r="J318" s="11" t="str">
        <f>IF(P318&lt;&gt;"",J317,"")</f>
        <v/>
      </c>
      <c r="K318" s="75" t="str">
        <f>IF(Q318&lt;&gt;"",K317,"")</f>
        <v/>
      </c>
      <c r="L318" s="98" t="str">
        <f>IF(G317&lt;&gt;"",L317,"")</f>
        <v/>
      </c>
      <c r="M318" s="220"/>
      <c r="N318" s="220"/>
      <c r="O318" s="220"/>
      <c r="P318" s="220"/>
      <c r="Q318" s="221"/>
      <c r="R318" s="11" t="str">
        <f>IF(B317="","",IF(G318="","",(SUM(G318:K318)+SUM(M318:Q318)-L318)))</f>
        <v/>
      </c>
      <c r="S318" s="89"/>
      <c r="T318" s="89" t="str">
        <f>IF(R317="","",ABS(R318-S317))</f>
        <v/>
      </c>
      <c r="U318" s="89" t="str">
        <f>IF(R317="","",RANK(T318,T317:T321,0))</f>
        <v/>
      </c>
      <c r="V318" s="89" t="str">
        <f>IF(R317="","",IF(U318=1,"",R318))</f>
        <v/>
      </c>
      <c r="W318" s="972"/>
      <c r="X318" s="210"/>
      <c r="Y318" s="211"/>
      <c r="Z318" s="231"/>
      <c r="AA318" s="132" t="str">
        <f>IF(X318="","",IF(X318="","",X318*60+Y318+Z318/100))</f>
        <v/>
      </c>
      <c r="AB318" s="850"/>
      <c r="AC318" s="806"/>
      <c r="AD318" s="806"/>
      <c r="AE318" s="806"/>
      <c r="AF318" s="841"/>
    </row>
    <row r="319" spans="1:32" x14ac:dyDescent="0.2">
      <c r="A319" s="868"/>
      <c r="B319" s="874"/>
      <c r="C319" s="862"/>
      <c r="D319" s="887"/>
      <c r="E319" s="862"/>
      <c r="F319" s="34" t="s">
        <v>8</v>
      </c>
      <c r="G319" s="77" t="str">
        <f>IF(M319&lt;&gt;"",G317,"")</f>
        <v/>
      </c>
      <c r="H319" s="11" t="str">
        <f>IF(N319&lt;&gt;"",H317,"")</f>
        <v/>
      </c>
      <c r="I319" s="11" t="str">
        <f>IF(O319&lt;&gt;"",I317,"")</f>
        <v/>
      </c>
      <c r="J319" s="11" t="str">
        <f>IF(P319&lt;&gt;"",J317,"")</f>
        <v/>
      </c>
      <c r="K319" s="75" t="str">
        <f>IF(Q319&lt;&gt;"",K317,"")</f>
        <v/>
      </c>
      <c r="L319" s="98" t="str">
        <f>IF(G317&lt;&gt;"",L317,"")</f>
        <v/>
      </c>
      <c r="M319" s="220"/>
      <c r="N319" s="220"/>
      <c r="O319" s="220"/>
      <c r="P319" s="220"/>
      <c r="Q319" s="221"/>
      <c r="R319" s="11" t="str">
        <f>IF(B317="","",IF(G319="","",(SUM(G319:K319)+SUM(M319:Q319)-L319)))</f>
        <v/>
      </c>
      <c r="S319" s="89"/>
      <c r="T319" s="89" t="str">
        <f>IF(R317="","",ABS(R319-S317))</f>
        <v/>
      </c>
      <c r="U319" s="89" t="str">
        <f>IF(R317="","",RANK(T319,T317:T321,0))</f>
        <v/>
      </c>
      <c r="V319" s="89" t="str">
        <f>IF(R317="","",IF(U319=1,"",R319))</f>
        <v/>
      </c>
      <c r="W319" s="972"/>
      <c r="X319" s="133"/>
      <c r="Y319" s="134"/>
      <c r="Z319" s="135"/>
      <c r="AA319" s="136"/>
      <c r="AB319" s="850"/>
      <c r="AC319" s="806"/>
      <c r="AD319" s="806"/>
      <c r="AE319" s="806"/>
      <c r="AF319" s="841"/>
    </row>
    <row r="320" spans="1:32" x14ac:dyDescent="0.2">
      <c r="A320" s="868"/>
      <c r="B320" s="874"/>
      <c r="C320" s="862"/>
      <c r="D320" s="887"/>
      <c r="E320" s="862"/>
      <c r="F320" s="34" t="s">
        <v>5</v>
      </c>
      <c r="G320" s="77" t="str">
        <f>IF(M320&lt;&gt;"",G317,"")</f>
        <v/>
      </c>
      <c r="H320" s="11" t="str">
        <f>IF(N320&lt;&gt;"",H317,"")</f>
        <v/>
      </c>
      <c r="I320" s="11" t="str">
        <f>IF(O320&lt;&gt;"",I317,"")</f>
        <v/>
      </c>
      <c r="J320" s="11" t="str">
        <f>IF(P320&lt;&gt;"",J317,"")</f>
        <v/>
      </c>
      <c r="K320" s="75" t="str">
        <f>IF(Q320&lt;&gt;"",K317,"")</f>
        <v/>
      </c>
      <c r="L320" s="98" t="str">
        <f>IF(G317&lt;&gt;"",L317,"")</f>
        <v/>
      </c>
      <c r="M320" s="220"/>
      <c r="N320" s="220"/>
      <c r="O320" s="220"/>
      <c r="P320" s="220"/>
      <c r="Q320" s="221"/>
      <c r="R320" s="11" t="str">
        <f>IF(B317="","",IF(G320="","",(SUM(G320:K320)+SUM(M320:Q320)-L320)))</f>
        <v/>
      </c>
      <c r="S320" s="89"/>
      <c r="T320" s="89" t="str">
        <f>IF(R317="","",ABS(R320-S317))</f>
        <v/>
      </c>
      <c r="U320" s="89" t="str">
        <f>IF(R317="","",RANK(T320,T317:T321,0))</f>
        <v/>
      </c>
      <c r="V320" s="89" t="str">
        <f>IF(R317="","",IF(U320=1,"",R320))</f>
        <v/>
      </c>
      <c r="W320" s="972"/>
      <c r="X320" s="133"/>
      <c r="Y320" s="134"/>
      <c r="Z320" s="135"/>
      <c r="AA320" s="136"/>
      <c r="AB320" s="850"/>
      <c r="AC320" s="806"/>
      <c r="AD320" s="806"/>
      <c r="AE320" s="806"/>
      <c r="AF320" s="841"/>
    </row>
    <row r="321" spans="1:32" ht="16" thickBot="1" x14ac:dyDescent="0.25">
      <c r="A321" s="869"/>
      <c r="B321" s="875"/>
      <c r="C321" s="863"/>
      <c r="D321" s="888"/>
      <c r="E321" s="863"/>
      <c r="F321" s="35" t="s">
        <v>6</v>
      </c>
      <c r="G321" s="78" t="str">
        <f>IF(M321&lt;&gt;"",G317,"")</f>
        <v/>
      </c>
      <c r="H321" s="116" t="str">
        <f>IF(N321&lt;&gt;"",H317,"")</f>
        <v/>
      </c>
      <c r="I321" s="116" t="str">
        <f>IF(O321&lt;&gt;"",I317,"")</f>
        <v/>
      </c>
      <c r="J321" s="116" t="str">
        <f>IF(P321&lt;&gt;"",J317,"")</f>
        <v/>
      </c>
      <c r="K321" s="76" t="str">
        <f>IF(Q321&lt;&gt;"",K317,"")</f>
        <v/>
      </c>
      <c r="L321" s="265" t="str">
        <f>IF(G317&lt;&gt;"",L317,"")</f>
        <v/>
      </c>
      <c r="M321" s="222"/>
      <c r="N321" s="222"/>
      <c r="O321" s="222"/>
      <c r="P321" s="222"/>
      <c r="Q321" s="223"/>
      <c r="R321" s="116" t="str">
        <f>IF(B317="","",IF(G321="","",(SUM(G321:K321)+SUM(M321:Q321)-L321)))</f>
        <v/>
      </c>
      <c r="S321" s="91"/>
      <c r="T321" s="91"/>
      <c r="U321" s="91"/>
      <c r="V321" s="91"/>
      <c r="W321" s="973"/>
      <c r="X321" s="137"/>
      <c r="Y321" s="138"/>
      <c r="Z321" s="139"/>
      <c r="AA321" s="140"/>
      <c r="AB321" s="851"/>
      <c r="AC321" s="807"/>
      <c r="AD321" s="807"/>
      <c r="AE321" s="807"/>
      <c r="AF321" s="842"/>
    </row>
    <row r="322" spans="1:32" x14ac:dyDescent="0.2">
      <c r="A322" s="870" t="str">
        <f>IF('Names And Totals'!A71="","",'Names And Totals'!A71)</f>
        <v/>
      </c>
      <c r="B322" s="864" t="str">
        <f>IF('Names And Totals'!B71="","",'Names And Totals'!B71)</f>
        <v/>
      </c>
      <c r="C322" s="858" t="str">
        <f>IF(AC322="","",IF(AC322="DQ","DQ",RANK(AC322,$AC$12:$AC$507,0)+SUMPRODUCT(--(AC322=$AC$12:$AC$507),--(AB322&gt;$AB$12:$AB$507))))</f>
        <v/>
      </c>
      <c r="D322" s="880" t="str">
        <f>IF(AD322="","",IF(AC322="DQ","DQ",RANK(AD322,$AD$12:$AD$507,0)+SUMPRODUCT(--(AD322=$AD$12:$AD$507),--(AB322&gt;$AB$12:$AB$507))))</f>
        <v/>
      </c>
      <c r="E322" s="883" t="str">
        <f>IF(AE322="","",IF(AC322="DQ","DQ",RANK(AE322,$AE$12:$AE$507,0)+SUMPRODUCT(--(AE322=$AE$12:$AE$507),--(AB322&gt;$AB$12:$AB$507))))</f>
        <v/>
      </c>
      <c r="F322" s="66" t="s">
        <v>7</v>
      </c>
      <c r="G322" s="232"/>
      <c r="H322" s="224"/>
      <c r="I322" s="224"/>
      <c r="J322" s="224"/>
      <c r="K322" s="237"/>
      <c r="L322" s="303"/>
      <c r="M322" s="224"/>
      <c r="N322" s="224"/>
      <c r="O322" s="224"/>
      <c r="P322" s="224"/>
      <c r="Q322" s="225"/>
      <c r="R322" s="117" t="str">
        <f>IF(B322="","",IF(G322="","",(SUM(G322:K322)+SUM(M322:Q322)-L322)))</f>
        <v/>
      </c>
      <c r="S322" s="92" t="str">
        <f>IF(R322="","",AVERAGE(R322:R325))</f>
        <v/>
      </c>
      <c r="T322" s="92" t="str">
        <f>IF(R322="","",ABS(R322-S322))</f>
        <v/>
      </c>
      <c r="U322" s="92" t="str">
        <f>IF(R322="","",RANK(T322,T322:T326,0))</f>
        <v/>
      </c>
      <c r="V322" s="92" t="str">
        <f>IF(R322="","",IF(U322=1,"",R322))</f>
        <v/>
      </c>
      <c r="W322" s="855" t="str">
        <f>IF(R322="","",IF(AVERAGE(R322:R326)&lt;0,0,IF(R323="",R322,IF(R324="",AVERAGE(R322:R323),IF(R325="",AVERAGE(R322:R324),IF(R326="",AVERAGE(V322:V325),TRIMMEAN(R322:R326,0.4)))))))</f>
        <v/>
      </c>
      <c r="X322" s="232"/>
      <c r="Y322" s="233"/>
      <c r="Z322" s="234"/>
      <c r="AA322" s="141" t="str">
        <f>IF(X322="","",IF(X322="TO","TO",X322*60+Y322+Z322/100))</f>
        <v/>
      </c>
      <c r="AB322" s="845" t="str">
        <f>IF(B322="","",IF(AA323="",AA322,AVERAGE(AA322:AA323)))</f>
        <v/>
      </c>
      <c r="AC322" s="845" t="str">
        <f t="shared" ref="AC322" si="59">IF(AF322="DQ","DQ",IF(W322="","",W322))</f>
        <v/>
      </c>
      <c r="AD322" s="802" t="str">
        <f>IF(B322="","",IF(AF322="DQ","DQ",IF('Names And Totals'!E71="Female","",AC322)))</f>
        <v/>
      </c>
      <c r="AE322" s="802" t="str">
        <f>IF(B322="","",IF(AF322="DQ","DQ",IF('Names And Totals'!E71="Male","",AC322)))</f>
        <v/>
      </c>
      <c r="AF322" s="837"/>
    </row>
    <row r="323" spans="1:32" x14ac:dyDescent="0.2">
      <c r="A323" s="871"/>
      <c r="B323" s="865"/>
      <c r="C323" s="859"/>
      <c r="D323" s="881"/>
      <c r="E323" s="884"/>
      <c r="F323" s="32" t="s">
        <v>4</v>
      </c>
      <c r="G323" s="72" t="str">
        <f>IF(M323&lt;&gt;"",G322,"")</f>
        <v/>
      </c>
      <c r="H323" s="7" t="str">
        <f>IF(N323&lt;&gt;"",H322,"")</f>
        <v/>
      </c>
      <c r="I323" s="7" t="str">
        <f>IF(O323&lt;&gt;"",I322,"")</f>
        <v/>
      </c>
      <c r="J323" s="7" t="str">
        <f>IF(P323&lt;&gt;"",J322,"")</f>
        <v/>
      </c>
      <c r="K323" s="70" t="str">
        <f>IF(Q323&lt;&gt;"",K322,"")</f>
        <v/>
      </c>
      <c r="L323" s="99" t="str">
        <f>IF(G322&lt;&gt;"",L322,"")</f>
        <v/>
      </c>
      <c r="M323" s="214"/>
      <c r="N323" s="214"/>
      <c r="O323" s="214"/>
      <c r="P323" s="214"/>
      <c r="Q323" s="215"/>
      <c r="R323" s="7" t="str">
        <f>IF(B322="","",IF(G323="","",(SUM(G323:K323)+SUM(M323:Q323)-L323)))</f>
        <v/>
      </c>
      <c r="S323" s="88"/>
      <c r="T323" s="88" t="str">
        <f>IF(R322="","",ABS(R323-S322))</f>
        <v/>
      </c>
      <c r="U323" s="88" t="str">
        <f>IF(R322="","",RANK(T323,T322:T326,0))</f>
        <v/>
      </c>
      <c r="V323" s="88" t="str">
        <f>IF(R322="","",IF(U323=1,"",R323))</f>
        <v/>
      </c>
      <c r="W323" s="856"/>
      <c r="X323" s="208"/>
      <c r="Y323" s="209"/>
      <c r="Z323" s="227"/>
      <c r="AA323" s="122" t="str">
        <f>IF(X323="","",IF(X323="","",X323*60+Y323+Z323/100))</f>
        <v/>
      </c>
      <c r="AB323" s="843"/>
      <c r="AC323" s="843"/>
      <c r="AD323" s="803"/>
      <c r="AE323" s="803"/>
      <c r="AF323" s="838"/>
    </row>
    <row r="324" spans="1:32" x14ac:dyDescent="0.2">
      <c r="A324" s="871"/>
      <c r="B324" s="865"/>
      <c r="C324" s="859"/>
      <c r="D324" s="881"/>
      <c r="E324" s="884"/>
      <c r="F324" s="32" t="s">
        <v>8</v>
      </c>
      <c r="G324" s="72" t="str">
        <f>IF(M324&lt;&gt;"",G322,"")</f>
        <v/>
      </c>
      <c r="H324" s="7" t="str">
        <f>IF(N324&lt;&gt;"",H322,"")</f>
        <v/>
      </c>
      <c r="I324" s="7" t="str">
        <f>IF(O324&lt;&gt;"",I322,"")</f>
        <v/>
      </c>
      <c r="J324" s="7" t="str">
        <f>IF(P324&lt;&gt;"",J322,"")</f>
        <v/>
      </c>
      <c r="K324" s="70" t="str">
        <f>IF(Q324&lt;&gt;"",K322,"")</f>
        <v/>
      </c>
      <c r="L324" s="99" t="str">
        <f>IF(G322&lt;&gt;"",L322,"")</f>
        <v/>
      </c>
      <c r="M324" s="214"/>
      <c r="N324" s="214"/>
      <c r="O324" s="214"/>
      <c r="P324" s="214"/>
      <c r="Q324" s="215"/>
      <c r="R324" s="7" t="str">
        <f>IF(B322="","",IF(G324="","",(SUM(G324:K324)+SUM(M324:Q324)-L324)))</f>
        <v/>
      </c>
      <c r="S324" s="88"/>
      <c r="T324" s="88" t="str">
        <f>IF(R322="","",ABS(R324-S322))</f>
        <v/>
      </c>
      <c r="U324" s="88" t="str">
        <f>IF(R322="","",RANK(T324,T322:T326,0))</f>
        <v/>
      </c>
      <c r="V324" s="88" t="str">
        <f>IF(R322="","",IF(U324=1,"",R324))</f>
        <v/>
      </c>
      <c r="W324" s="856"/>
      <c r="X324" s="123"/>
      <c r="Y324" s="124"/>
      <c r="Z324" s="125"/>
      <c r="AA324" s="126"/>
      <c r="AB324" s="843"/>
      <c r="AC324" s="843"/>
      <c r="AD324" s="803"/>
      <c r="AE324" s="803"/>
      <c r="AF324" s="838"/>
    </row>
    <row r="325" spans="1:32" x14ac:dyDescent="0.2">
      <c r="A325" s="871"/>
      <c r="B325" s="865"/>
      <c r="C325" s="859"/>
      <c r="D325" s="881"/>
      <c r="E325" s="884"/>
      <c r="F325" s="32" t="s">
        <v>5</v>
      </c>
      <c r="G325" s="72" t="str">
        <f>IF(M325&lt;&gt;"",G322,"")</f>
        <v/>
      </c>
      <c r="H325" s="7" t="str">
        <f>IF(N325&lt;&gt;"",H322,"")</f>
        <v/>
      </c>
      <c r="I325" s="7" t="str">
        <f>IF(O325&lt;&gt;"",I322,"")</f>
        <v/>
      </c>
      <c r="J325" s="7" t="str">
        <f>IF(P325&lt;&gt;"",J322,"")</f>
        <v/>
      </c>
      <c r="K325" s="70" t="str">
        <f>IF(Q325&lt;&gt;"",K322,"")</f>
        <v/>
      </c>
      <c r="L325" s="99" t="str">
        <f>IF(G322&lt;&gt;"",L322,"")</f>
        <v/>
      </c>
      <c r="M325" s="214"/>
      <c r="N325" s="214"/>
      <c r="O325" s="214"/>
      <c r="P325" s="214"/>
      <c r="Q325" s="215"/>
      <c r="R325" s="7" t="str">
        <f>IF(B322="","",IF(G325="","",(SUM(G325:K325)+SUM(M325:Q325)-L325)))</f>
        <v/>
      </c>
      <c r="S325" s="88"/>
      <c r="T325" s="88" t="str">
        <f>IF(R322="","",ABS(R325-S322))</f>
        <v/>
      </c>
      <c r="U325" s="88" t="str">
        <f>IF(R322="","",RANK(T325,T322:T326,0))</f>
        <v/>
      </c>
      <c r="V325" s="88" t="str">
        <f>IF(R322="","",IF(U325=1,"",R325))</f>
        <v/>
      </c>
      <c r="W325" s="856"/>
      <c r="X325" s="123"/>
      <c r="Y325" s="124"/>
      <c r="Z325" s="125"/>
      <c r="AA325" s="126"/>
      <c r="AB325" s="843"/>
      <c r="AC325" s="843"/>
      <c r="AD325" s="803"/>
      <c r="AE325" s="803"/>
      <c r="AF325" s="838"/>
    </row>
    <row r="326" spans="1:32" ht="16" thickBot="1" x14ac:dyDescent="0.25">
      <c r="A326" s="879"/>
      <c r="B326" s="901"/>
      <c r="C326" s="860"/>
      <c r="D326" s="882"/>
      <c r="E326" s="885"/>
      <c r="F326" s="252" t="s">
        <v>6</v>
      </c>
      <c r="G326" s="73" t="str">
        <f>IF(M326&lt;&gt;"",G322,"")</f>
        <v/>
      </c>
      <c r="H326" s="94" t="str">
        <f>IF(N326&lt;&gt;"",H322,"")</f>
        <v/>
      </c>
      <c r="I326" s="94" t="str">
        <f>IF(O326&lt;&gt;"",I322,"")</f>
        <v/>
      </c>
      <c r="J326" s="94" t="str">
        <f>IF(P326&lt;&gt;"",J322,"")</f>
        <v/>
      </c>
      <c r="K326" s="71" t="str">
        <f>IF(Q326&lt;&gt;"",K322,"")</f>
        <v/>
      </c>
      <c r="L326" s="270" t="str">
        <f>IF(G322&lt;&gt;"",L322,"")</f>
        <v/>
      </c>
      <c r="M326" s="226"/>
      <c r="N326" s="226"/>
      <c r="O326" s="226"/>
      <c r="P326" s="226"/>
      <c r="Q326" s="255"/>
      <c r="R326" s="94" t="str">
        <f>IF(B322="","",IF(G326="","",(SUM(G326:K326)+SUM(M326:Q326)-L326)))</f>
        <v/>
      </c>
      <c r="S326" s="93"/>
      <c r="T326" s="93"/>
      <c r="U326" s="93"/>
      <c r="V326" s="93"/>
      <c r="W326" s="904"/>
      <c r="X326" s="256"/>
      <c r="Y326" s="257"/>
      <c r="Z326" s="258"/>
      <c r="AA326" s="259"/>
      <c r="AB326" s="902"/>
      <c r="AC326" s="844"/>
      <c r="AD326" s="804"/>
      <c r="AE326" s="804"/>
      <c r="AF326" s="903"/>
    </row>
    <row r="327" spans="1:32" x14ac:dyDescent="0.2">
      <c r="A327" s="867" t="str">
        <f>IF('Names And Totals'!A72="","",'Names And Totals'!A72)</f>
        <v/>
      </c>
      <c r="B327" s="873" t="str">
        <f>IF('Names And Totals'!B72="","",'Names And Totals'!B72)</f>
        <v/>
      </c>
      <c r="C327" s="861" t="str">
        <f>IF(AC327="","",IF(AC327="DQ","DQ",RANK(AC327,$AC$12:$AC$507,0)+SUMPRODUCT(--(AC327=$AC$12:$AC$507),--(AB327&gt;$AB$12:$AB$507))))</f>
        <v/>
      </c>
      <c r="D327" s="886" t="str">
        <f>IF(AD327="","",IF(AC327="DQ","DQ",RANK(AD327,$AD$12:$AD$507,0)+SUMPRODUCT(--(AD327=$AD$12:$AD$507),--(AB327&gt;$AB$12:$AB$507))))</f>
        <v/>
      </c>
      <c r="E327" s="861" t="str">
        <f>IF(AE327="","",IF(AC327="DQ","DQ",RANK(AE327,$AE$12:$AE$507,0)+SUMPRODUCT(--(AE327=$AE$12:$AE$507),--(AB327&gt;$AB$12:$AB$507))))</f>
        <v/>
      </c>
      <c r="F327" s="33" t="s">
        <v>7</v>
      </c>
      <c r="G327" s="228"/>
      <c r="H327" s="218"/>
      <c r="I327" s="218"/>
      <c r="J327" s="218"/>
      <c r="K327" s="296"/>
      <c r="L327" s="295"/>
      <c r="M327" s="218"/>
      <c r="N327" s="218"/>
      <c r="O327" s="218"/>
      <c r="P327" s="218"/>
      <c r="Q327" s="219"/>
      <c r="R327" s="114" t="str">
        <f>IF(B327="","",IF(G327="","",(SUM(G327:K327)+SUM(M327:Q327)-L327)))</f>
        <v/>
      </c>
      <c r="S327" s="90" t="str">
        <f>IF(R327="","",AVERAGE(R327:R330))</f>
        <v/>
      </c>
      <c r="T327" s="90" t="str">
        <f>IF(R327="","",ABS(R327-S327))</f>
        <v/>
      </c>
      <c r="U327" s="90" t="str">
        <f>IF(R327="","",RANK(T327,T327:T331,0))</f>
        <v/>
      </c>
      <c r="V327" s="90" t="str">
        <f>IF(R327="","",IF(U327=1,"",R327))</f>
        <v/>
      </c>
      <c r="W327" s="971" t="str">
        <f>IF(R327="","",IF(AVERAGE(R327:R331)&lt;0,0,IF(R328="",R327,IF(R329="",AVERAGE(R327:R328),IF(R330="",AVERAGE(R327:R329),IF(R331="",AVERAGE(V327:V330),TRIMMEAN(R327:R331,0.4)))))))</f>
        <v/>
      </c>
      <c r="X327" s="228"/>
      <c r="Y327" s="229"/>
      <c r="Z327" s="230"/>
      <c r="AA327" s="131" t="str">
        <f>IF(X327="","",IF(X327="TO","TO",X327*60+Y327+Z327/100))</f>
        <v/>
      </c>
      <c r="AB327" s="849" t="str">
        <f>IF(B327="","",IF(AA328="",AA327,AVERAGE(AA327:AA328)))</f>
        <v/>
      </c>
      <c r="AC327" s="805" t="str">
        <f t="shared" ref="AC327" si="60">IF(AF327="DQ","DQ",IF(W327="","",W327))</f>
        <v/>
      </c>
      <c r="AD327" s="805" t="str">
        <f>IF(B327="","",IF(AF327="DQ","DQ",IF('Names And Totals'!E72="Female","",AC327)))</f>
        <v/>
      </c>
      <c r="AE327" s="805" t="str">
        <f>IF(B327="","",IF(AF327="DQ","DQ",IF('Names And Totals'!E72="Male","",AC327)))</f>
        <v/>
      </c>
      <c r="AF327" s="840"/>
    </row>
    <row r="328" spans="1:32" x14ac:dyDescent="0.2">
      <c r="A328" s="868"/>
      <c r="B328" s="874"/>
      <c r="C328" s="862"/>
      <c r="D328" s="887"/>
      <c r="E328" s="862"/>
      <c r="F328" s="34" t="s">
        <v>4</v>
      </c>
      <c r="G328" s="77" t="str">
        <f>IF(M328&lt;&gt;"",G327,"")</f>
        <v/>
      </c>
      <c r="H328" s="11" t="str">
        <f>IF(N328&lt;&gt;"",H327,"")</f>
        <v/>
      </c>
      <c r="I328" s="11" t="str">
        <f>IF(O328&lt;&gt;"",I327,"")</f>
        <v/>
      </c>
      <c r="J328" s="11" t="str">
        <f>IF(P328&lt;&gt;"",J327,"")</f>
        <v/>
      </c>
      <c r="K328" s="75" t="str">
        <f>IF(Q328&lt;&gt;"",K327,"")</f>
        <v/>
      </c>
      <c r="L328" s="98" t="str">
        <f>IF(G327&lt;&gt;"",L327,"")</f>
        <v/>
      </c>
      <c r="M328" s="220"/>
      <c r="N328" s="220"/>
      <c r="O328" s="220"/>
      <c r="P328" s="220"/>
      <c r="Q328" s="221"/>
      <c r="R328" s="11" t="str">
        <f>IF(B327="","",IF(G328="","",(SUM(G328:K328)+SUM(M328:Q328)-L328)))</f>
        <v/>
      </c>
      <c r="S328" s="89"/>
      <c r="T328" s="89" t="str">
        <f>IF(R327="","",ABS(R328-S327))</f>
        <v/>
      </c>
      <c r="U328" s="89" t="str">
        <f>IF(R327="","",RANK(T328,T327:T331,0))</f>
        <v/>
      </c>
      <c r="V328" s="89" t="str">
        <f>IF(R327="","",IF(U328=1,"",R328))</f>
        <v/>
      </c>
      <c r="W328" s="972"/>
      <c r="X328" s="210"/>
      <c r="Y328" s="211"/>
      <c r="Z328" s="231"/>
      <c r="AA328" s="132" t="str">
        <f>IF(X328="","",IF(X328="","",X328*60+Y328+Z328/100))</f>
        <v/>
      </c>
      <c r="AB328" s="850"/>
      <c r="AC328" s="806"/>
      <c r="AD328" s="806"/>
      <c r="AE328" s="806"/>
      <c r="AF328" s="841"/>
    </row>
    <row r="329" spans="1:32" x14ac:dyDescent="0.2">
      <c r="A329" s="868"/>
      <c r="B329" s="874"/>
      <c r="C329" s="862"/>
      <c r="D329" s="887"/>
      <c r="E329" s="862"/>
      <c r="F329" s="34" t="s">
        <v>8</v>
      </c>
      <c r="G329" s="77" t="str">
        <f>IF(M329&lt;&gt;"",G327,"")</f>
        <v/>
      </c>
      <c r="H329" s="11" t="str">
        <f>IF(N329&lt;&gt;"",H327,"")</f>
        <v/>
      </c>
      <c r="I329" s="11" t="str">
        <f>IF(O329&lt;&gt;"",I327,"")</f>
        <v/>
      </c>
      <c r="J329" s="11" t="str">
        <f>IF(P329&lt;&gt;"",J327,"")</f>
        <v/>
      </c>
      <c r="K329" s="75" t="str">
        <f>IF(Q329&lt;&gt;"",K327,"")</f>
        <v/>
      </c>
      <c r="L329" s="98" t="str">
        <f>IF(G327&lt;&gt;"",L327,"")</f>
        <v/>
      </c>
      <c r="M329" s="220"/>
      <c r="N329" s="220"/>
      <c r="O329" s="220"/>
      <c r="P329" s="220"/>
      <c r="Q329" s="221"/>
      <c r="R329" s="11" t="str">
        <f>IF(B327="","",IF(G329="","",(SUM(G329:K329)+SUM(M329:Q329)-L329)))</f>
        <v/>
      </c>
      <c r="S329" s="89"/>
      <c r="T329" s="89" t="str">
        <f>IF(R327="","",ABS(R329-S327))</f>
        <v/>
      </c>
      <c r="U329" s="89" t="str">
        <f>IF(R327="","",RANK(T329,T327:T331,0))</f>
        <v/>
      </c>
      <c r="V329" s="89" t="str">
        <f>IF(R327="","",IF(U329=1,"",R329))</f>
        <v/>
      </c>
      <c r="W329" s="972"/>
      <c r="X329" s="133"/>
      <c r="Y329" s="134"/>
      <c r="Z329" s="135"/>
      <c r="AA329" s="136"/>
      <c r="AB329" s="850"/>
      <c r="AC329" s="806"/>
      <c r="AD329" s="806"/>
      <c r="AE329" s="806"/>
      <c r="AF329" s="841"/>
    </row>
    <row r="330" spans="1:32" x14ac:dyDescent="0.2">
      <c r="A330" s="868"/>
      <c r="B330" s="874"/>
      <c r="C330" s="862"/>
      <c r="D330" s="887"/>
      <c r="E330" s="862"/>
      <c r="F330" s="34" t="s">
        <v>5</v>
      </c>
      <c r="G330" s="77" t="str">
        <f>IF(M330&lt;&gt;"",G327,"")</f>
        <v/>
      </c>
      <c r="H330" s="11" t="str">
        <f>IF(N330&lt;&gt;"",H327,"")</f>
        <v/>
      </c>
      <c r="I330" s="11" t="str">
        <f>IF(O330&lt;&gt;"",I327,"")</f>
        <v/>
      </c>
      <c r="J330" s="11" t="str">
        <f>IF(P330&lt;&gt;"",J327,"")</f>
        <v/>
      </c>
      <c r="K330" s="75" t="str">
        <f>IF(Q330&lt;&gt;"",K327,"")</f>
        <v/>
      </c>
      <c r="L330" s="98" t="str">
        <f>IF(G327&lt;&gt;"",L327,"")</f>
        <v/>
      </c>
      <c r="M330" s="220"/>
      <c r="N330" s="220"/>
      <c r="O330" s="220"/>
      <c r="P330" s="220"/>
      <c r="Q330" s="221"/>
      <c r="R330" s="11" t="str">
        <f>IF(B327="","",IF(G330="","",(SUM(G330:K330)+SUM(M330:Q330)-L330)))</f>
        <v/>
      </c>
      <c r="S330" s="89"/>
      <c r="T330" s="89" t="str">
        <f>IF(R327="","",ABS(R330-S327))</f>
        <v/>
      </c>
      <c r="U330" s="89" t="str">
        <f>IF(R327="","",RANK(T330,T327:T331,0))</f>
        <v/>
      </c>
      <c r="V330" s="89" t="str">
        <f>IF(R327="","",IF(U330=1,"",R330))</f>
        <v/>
      </c>
      <c r="W330" s="972"/>
      <c r="X330" s="133"/>
      <c r="Y330" s="134"/>
      <c r="Z330" s="135"/>
      <c r="AA330" s="136"/>
      <c r="AB330" s="850"/>
      <c r="AC330" s="806"/>
      <c r="AD330" s="806"/>
      <c r="AE330" s="806"/>
      <c r="AF330" s="841"/>
    </row>
    <row r="331" spans="1:32" ht="16" thickBot="1" x14ac:dyDescent="0.25">
      <c r="A331" s="869"/>
      <c r="B331" s="875"/>
      <c r="C331" s="863"/>
      <c r="D331" s="888"/>
      <c r="E331" s="863"/>
      <c r="F331" s="35" t="s">
        <v>6</v>
      </c>
      <c r="G331" s="78" t="str">
        <f>IF(M331&lt;&gt;"",G327,"")</f>
        <v/>
      </c>
      <c r="H331" s="116" t="str">
        <f>IF(N331&lt;&gt;"",H327,"")</f>
        <v/>
      </c>
      <c r="I331" s="116" t="str">
        <f>IF(O331&lt;&gt;"",I327,"")</f>
        <v/>
      </c>
      <c r="J331" s="116" t="str">
        <f>IF(P331&lt;&gt;"",J327,"")</f>
        <v/>
      </c>
      <c r="K331" s="76" t="str">
        <f>IF(Q331&lt;&gt;"",K327,"")</f>
        <v/>
      </c>
      <c r="L331" s="265" t="str">
        <f>IF(G327&lt;&gt;"",L327,"")</f>
        <v/>
      </c>
      <c r="M331" s="222"/>
      <c r="N331" s="222"/>
      <c r="O331" s="222"/>
      <c r="P331" s="222"/>
      <c r="Q331" s="223"/>
      <c r="R331" s="116" t="str">
        <f>IF(B327="","",IF(G331="","",(SUM(G331:K331)+SUM(M331:Q331)-L331)))</f>
        <v/>
      </c>
      <c r="S331" s="91"/>
      <c r="T331" s="91"/>
      <c r="U331" s="91"/>
      <c r="V331" s="91"/>
      <c r="W331" s="973"/>
      <c r="X331" s="137"/>
      <c r="Y331" s="138"/>
      <c r="Z331" s="139"/>
      <c r="AA331" s="140"/>
      <c r="AB331" s="851"/>
      <c r="AC331" s="807"/>
      <c r="AD331" s="807"/>
      <c r="AE331" s="807"/>
      <c r="AF331" s="842"/>
    </row>
    <row r="332" spans="1:32" x14ac:dyDescent="0.2">
      <c r="A332" s="870" t="str">
        <f>IF('Names And Totals'!A73="","",'Names And Totals'!A73)</f>
        <v/>
      </c>
      <c r="B332" s="864" t="str">
        <f>IF('Names And Totals'!B73="","",'Names And Totals'!B73)</f>
        <v/>
      </c>
      <c r="C332" s="858" t="str">
        <f>IF(AC332="","",IF(AC332="DQ","DQ",RANK(AC332,$AC$12:$AC$507,0)+SUMPRODUCT(--(AC332=$AC$12:$AC$507),--(AB332&gt;$AB$12:$AB$507))))</f>
        <v/>
      </c>
      <c r="D332" s="880" t="str">
        <f>IF(AD332="","",IF(AC332="DQ","DQ",RANK(AD332,$AD$12:$AD$507,0)+SUMPRODUCT(--(AD332=$AD$12:$AD$507),--(AB332&gt;$AB$12:$AB$507))))</f>
        <v/>
      </c>
      <c r="E332" s="883" t="str">
        <f>IF(AE332="","",IF(AC332="DQ","DQ",RANK(AE332,$AE$12:$AE$507,0)+SUMPRODUCT(--(AE332=$AE$12:$AE$507),--(AB332&gt;$AB$12:$AB$507))))</f>
        <v/>
      </c>
      <c r="F332" s="66" t="s">
        <v>7</v>
      </c>
      <c r="G332" s="232"/>
      <c r="H332" s="224"/>
      <c r="I332" s="224"/>
      <c r="J332" s="224"/>
      <c r="K332" s="237"/>
      <c r="L332" s="303"/>
      <c r="M332" s="224"/>
      <c r="N332" s="224"/>
      <c r="O332" s="224"/>
      <c r="P332" s="224"/>
      <c r="Q332" s="225"/>
      <c r="R332" s="117" t="str">
        <f>IF(B332="","",IF(G332="","",(SUM(G332:K332)+SUM(M332:Q332)-L332)))</f>
        <v/>
      </c>
      <c r="S332" s="92" t="str">
        <f>IF(R332="","",AVERAGE(R332:R335))</f>
        <v/>
      </c>
      <c r="T332" s="92" t="str">
        <f>IF(R332="","",ABS(R332-S332))</f>
        <v/>
      </c>
      <c r="U332" s="92" t="str">
        <f>IF(R332="","",RANK(T332,T332:T336,0))</f>
        <v/>
      </c>
      <c r="V332" s="92" t="str">
        <f>IF(R332="","",IF(U332=1,"",R332))</f>
        <v/>
      </c>
      <c r="W332" s="855" t="str">
        <f>IF(R332="","",IF(AVERAGE(R332:R336)&lt;0,0,IF(R333="",R332,IF(R334="",AVERAGE(R332:R333),IF(R335="",AVERAGE(R332:R334),IF(R336="",AVERAGE(V332:V335),TRIMMEAN(R332:R336,0.4)))))))</f>
        <v/>
      </c>
      <c r="X332" s="232"/>
      <c r="Y332" s="233"/>
      <c r="Z332" s="234"/>
      <c r="AA332" s="141" t="str">
        <f>IF(X332="","",IF(X332="TO","TO",X332*60+Y332+Z332/100))</f>
        <v/>
      </c>
      <c r="AB332" s="845" t="str">
        <f>IF(B332="","",IF(AA333="",AA332,AVERAGE(AA332:AA333)))</f>
        <v/>
      </c>
      <c r="AC332" s="845" t="str">
        <f t="shared" ref="AC332" si="61">IF(AF332="DQ","DQ",IF(W332="","",W332))</f>
        <v/>
      </c>
      <c r="AD332" s="802" t="str">
        <f>IF(B332="","",IF(AF332="DQ","DQ",IF('Names And Totals'!E73="Female","",AC332)))</f>
        <v/>
      </c>
      <c r="AE332" s="802" t="str">
        <f>IF(B332="","",IF(AF332="DQ","DQ",IF('Names And Totals'!E73="Male","",AC332)))</f>
        <v/>
      </c>
      <c r="AF332" s="837"/>
    </row>
    <row r="333" spans="1:32" x14ac:dyDescent="0.2">
      <c r="A333" s="871"/>
      <c r="B333" s="865"/>
      <c r="C333" s="859"/>
      <c r="D333" s="881"/>
      <c r="E333" s="884"/>
      <c r="F333" s="32" t="s">
        <v>4</v>
      </c>
      <c r="G333" s="72" t="str">
        <f>IF(M333&lt;&gt;"",G332,"")</f>
        <v/>
      </c>
      <c r="H333" s="7" t="str">
        <f>IF(N333&lt;&gt;"",H332,"")</f>
        <v/>
      </c>
      <c r="I333" s="7" t="str">
        <f>IF(O333&lt;&gt;"",I332,"")</f>
        <v/>
      </c>
      <c r="J333" s="7" t="str">
        <f>IF(P333&lt;&gt;"",J332,"")</f>
        <v/>
      </c>
      <c r="K333" s="70" t="str">
        <f>IF(Q333&lt;&gt;"",K332,"")</f>
        <v/>
      </c>
      <c r="L333" s="99" t="str">
        <f>IF(G332&lt;&gt;"",L332,"")</f>
        <v/>
      </c>
      <c r="M333" s="214"/>
      <c r="N333" s="214"/>
      <c r="O333" s="214"/>
      <c r="P333" s="214"/>
      <c r="Q333" s="215"/>
      <c r="R333" s="7" t="str">
        <f>IF(B332="","",IF(G333="","",(SUM(G333:K333)+SUM(M333:Q333)-L333)))</f>
        <v/>
      </c>
      <c r="S333" s="88"/>
      <c r="T333" s="88" t="str">
        <f>IF(R332="","",ABS(R333-S332))</f>
        <v/>
      </c>
      <c r="U333" s="88" t="str">
        <f>IF(R332="","",RANK(T333,T332:T336,0))</f>
        <v/>
      </c>
      <c r="V333" s="88" t="str">
        <f>IF(R332="","",IF(U333=1,"",R333))</f>
        <v/>
      </c>
      <c r="W333" s="856"/>
      <c r="X333" s="208"/>
      <c r="Y333" s="209"/>
      <c r="Z333" s="227"/>
      <c r="AA333" s="122" t="str">
        <f>IF(X333="","",IF(X333="","",X333*60+Y333+Z333/100))</f>
        <v/>
      </c>
      <c r="AB333" s="843"/>
      <c r="AC333" s="843"/>
      <c r="AD333" s="803"/>
      <c r="AE333" s="803"/>
      <c r="AF333" s="838"/>
    </row>
    <row r="334" spans="1:32" x14ac:dyDescent="0.2">
      <c r="A334" s="871"/>
      <c r="B334" s="865"/>
      <c r="C334" s="859"/>
      <c r="D334" s="881"/>
      <c r="E334" s="884"/>
      <c r="F334" s="32" t="s">
        <v>8</v>
      </c>
      <c r="G334" s="72" t="str">
        <f>IF(M334&lt;&gt;"",G332,"")</f>
        <v/>
      </c>
      <c r="H334" s="7" t="str">
        <f>IF(N334&lt;&gt;"",H332,"")</f>
        <v/>
      </c>
      <c r="I334" s="7" t="str">
        <f>IF(O334&lt;&gt;"",I332,"")</f>
        <v/>
      </c>
      <c r="J334" s="7" t="str">
        <f>IF(P334&lt;&gt;"",J332,"")</f>
        <v/>
      </c>
      <c r="K334" s="70" t="str">
        <f>IF(Q334&lt;&gt;"",K332,"")</f>
        <v/>
      </c>
      <c r="L334" s="99" t="str">
        <f>IF(G332&lt;&gt;"",L332,"")</f>
        <v/>
      </c>
      <c r="M334" s="214"/>
      <c r="N334" s="214"/>
      <c r="O334" s="214"/>
      <c r="P334" s="214"/>
      <c r="Q334" s="215"/>
      <c r="R334" s="7" t="str">
        <f>IF(B332="","",IF(G334="","",(SUM(G334:K334)+SUM(M334:Q334)-L334)))</f>
        <v/>
      </c>
      <c r="S334" s="88"/>
      <c r="T334" s="88" t="str">
        <f>IF(R332="","",ABS(R334-S332))</f>
        <v/>
      </c>
      <c r="U334" s="88" t="str">
        <f>IF(R332="","",RANK(T334,T332:T336,0))</f>
        <v/>
      </c>
      <c r="V334" s="88" t="str">
        <f>IF(R332="","",IF(U334=1,"",R334))</f>
        <v/>
      </c>
      <c r="W334" s="856"/>
      <c r="X334" s="123"/>
      <c r="Y334" s="124"/>
      <c r="Z334" s="125"/>
      <c r="AA334" s="126"/>
      <c r="AB334" s="843"/>
      <c r="AC334" s="843"/>
      <c r="AD334" s="803"/>
      <c r="AE334" s="803"/>
      <c r="AF334" s="838"/>
    </row>
    <row r="335" spans="1:32" x14ac:dyDescent="0.2">
      <c r="A335" s="871"/>
      <c r="B335" s="865"/>
      <c r="C335" s="859"/>
      <c r="D335" s="881"/>
      <c r="E335" s="884"/>
      <c r="F335" s="32" t="s">
        <v>5</v>
      </c>
      <c r="G335" s="72" t="str">
        <f>IF(M335&lt;&gt;"",G332,"")</f>
        <v/>
      </c>
      <c r="H335" s="7" t="str">
        <f>IF(N335&lt;&gt;"",H332,"")</f>
        <v/>
      </c>
      <c r="I335" s="7" t="str">
        <f>IF(O335&lt;&gt;"",I332,"")</f>
        <v/>
      </c>
      <c r="J335" s="7" t="str">
        <f>IF(P335&lt;&gt;"",J332,"")</f>
        <v/>
      </c>
      <c r="K335" s="70" t="str">
        <f>IF(Q335&lt;&gt;"",K332,"")</f>
        <v/>
      </c>
      <c r="L335" s="99" t="str">
        <f>IF(G332&lt;&gt;"",L332,"")</f>
        <v/>
      </c>
      <c r="M335" s="214"/>
      <c r="N335" s="214"/>
      <c r="O335" s="214"/>
      <c r="P335" s="214"/>
      <c r="Q335" s="215"/>
      <c r="R335" s="7" t="str">
        <f>IF(B332="","",IF(G335="","",(SUM(G335:K335)+SUM(M335:Q335)-L335)))</f>
        <v/>
      </c>
      <c r="S335" s="88"/>
      <c r="T335" s="88" t="str">
        <f>IF(R332="","",ABS(R335-S332))</f>
        <v/>
      </c>
      <c r="U335" s="88" t="str">
        <f>IF(R332="","",RANK(T335,T332:T336,0))</f>
        <v/>
      </c>
      <c r="V335" s="88" t="str">
        <f>IF(R332="","",IF(U335=1,"",R335))</f>
        <v/>
      </c>
      <c r="W335" s="856"/>
      <c r="X335" s="123"/>
      <c r="Y335" s="124"/>
      <c r="Z335" s="125"/>
      <c r="AA335" s="126"/>
      <c r="AB335" s="843"/>
      <c r="AC335" s="843"/>
      <c r="AD335" s="803"/>
      <c r="AE335" s="803"/>
      <c r="AF335" s="838"/>
    </row>
    <row r="336" spans="1:32" ht="16" thickBot="1" x14ac:dyDescent="0.25">
      <c r="A336" s="879"/>
      <c r="B336" s="901"/>
      <c r="C336" s="860"/>
      <c r="D336" s="882"/>
      <c r="E336" s="885"/>
      <c r="F336" s="252" t="s">
        <v>6</v>
      </c>
      <c r="G336" s="73" t="str">
        <f>IF(M336&lt;&gt;"",G332,"")</f>
        <v/>
      </c>
      <c r="H336" s="94" t="str">
        <f>IF(N336&lt;&gt;"",H332,"")</f>
        <v/>
      </c>
      <c r="I336" s="94" t="str">
        <f>IF(O336&lt;&gt;"",I332,"")</f>
        <v/>
      </c>
      <c r="J336" s="94" t="str">
        <f>IF(P336&lt;&gt;"",J332,"")</f>
        <v/>
      </c>
      <c r="K336" s="71" t="str">
        <f>IF(Q336&lt;&gt;"",K332,"")</f>
        <v/>
      </c>
      <c r="L336" s="270" t="str">
        <f>IF(G332&lt;&gt;"",L332,"")</f>
        <v/>
      </c>
      <c r="M336" s="226"/>
      <c r="N336" s="226"/>
      <c r="O336" s="226"/>
      <c r="P336" s="226"/>
      <c r="Q336" s="255"/>
      <c r="R336" s="94" t="str">
        <f>IF(B332="","",IF(G336="","",(SUM(G336:K336)+SUM(M336:Q336)-L336)))</f>
        <v/>
      </c>
      <c r="S336" s="93"/>
      <c r="T336" s="93"/>
      <c r="U336" s="93"/>
      <c r="V336" s="93"/>
      <c r="W336" s="904"/>
      <c r="X336" s="256"/>
      <c r="Y336" s="257"/>
      <c r="Z336" s="258"/>
      <c r="AA336" s="259"/>
      <c r="AB336" s="902"/>
      <c r="AC336" s="844"/>
      <c r="AD336" s="804"/>
      <c r="AE336" s="804"/>
      <c r="AF336" s="903"/>
    </row>
    <row r="337" spans="1:32" x14ac:dyDescent="0.2">
      <c r="A337" s="867" t="str">
        <f>IF('Names And Totals'!A74="","",'Names And Totals'!A74)</f>
        <v/>
      </c>
      <c r="B337" s="873" t="str">
        <f>IF('Names And Totals'!B74="","",'Names And Totals'!B74)</f>
        <v/>
      </c>
      <c r="C337" s="861" t="str">
        <f>IF(AC337="","",IF(AC337="DQ","DQ",RANK(AC337,$AC$12:$AC$507,0)+SUMPRODUCT(--(AC337=$AC$12:$AC$507),--(AB337&gt;$AB$12:$AB$507))))</f>
        <v/>
      </c>
      <c r="D337" s="886" t="str">
        <f>IF(AD337="","",IF(AC337="DQ","DQ",RANK(AD337,$AD$12:$AD$507,0)+SUMPRODUCT(--(AD337=$AD$12:$AD$507),--(AB337&gt;$AB$12:$AB$507))))</f>
        <v/>
      </c>
      <c r="E337" s="861" t="str">
        <f>IF(AE337="","",IF(AC337="DQ","DQ",RANK(AE337,$AE$12:$AE$507,0)+SUMPRODUCT(--(AE337=$AE$12:$AE$507),--(AB337&gt;$AB$12:$AB$507))))</f>
        <v/>
      </c>
      <c r="F337" s="33" t="s">
        <v>7</v>
      </c>
      <c r="G337" s="228"/>
      <c r="H337" s="218"/>
      <c r="I337" s="218"/>
      <c r="J337" s="218"/>
      <c r="K337" s="296"/>
      <c r="L337" s="295"/>
      <c r="M337" s="218"/>
      <c r="N337" s="218"/>
      <c r="O337" s="218"/>
      <c r="P337" s="218"/>
      <c r="Q337" s="219"/>
      <c r="R337" s="114" t="str">
        <f>IF(B337="","",IF(G337="","",(SUM(G337:K337)+SUM(M337:Q337)-L337)))</f>
        <v/>
      </c>
      <c r="S337" s="90" t="str">
        <f>IF(R337="","",AVERAGE(R337:R340))</f>
        <v/>
      </c>
      <c r="T337" s="90" t="str">
        <f>IF(R337="","",ABS(R337-S337))</f>
        <v/>
      </c>
      <c r="U337" s="90" t="str">
        <f>IF(R337="","",RANK(T337,T337:T341,0))</f>
        <v/>
      </c>
      <c r="V337" s="90" t="str">
        <f>IF(R337="","",IF(U337=1,"",R337))</f>
        <v/>
      </c>
      <c r="W337" s="971" t="str">
        <f>IF(R337="","",IF(AVERAGE(R337:R341)&lt;0,0,IF(R338="",R337,IF(R339="",AVERAGE(R337:R338),IF(R340="",AVERAGE(R337:R339),IF(R341="",AVERAGE(V337:V340),TRIMMEAN(R337:R341,0.4)))))))</f>
        <v/>
      </c>
      <c r="X337" s="228"/>
      <c r="Y337" s="229"/>
      <c r="Z337" s="230"/>
      <c r="AA337" s="131" t="str">
        <f>IF(X337="","",IF(X337="TO","TO",X337*60+Y337+Z337/100))</f>
        <v/>
      </c>
      <c r="AB337" s="849" t="str">
        <f>IF(B337="","",IF(AA338="",AA337,AVERAGE(AA337:AA338)))</f>
        <v/>
      </c>
      <c r="AC337" s="805" t="str">
        <f t="shared" ref="AC337" si="62">IF(AF337="DQ","DQ",IF(W337="","",W337))</f>
        <v/>
      </c>
      <c r="AD337" s="805" t="str">
        <f>IF(B337="","",IF(AF337="DQ","DQ",IF('Names And Totals'!E74="Female","",AC337)))</f>
        <v/>
      </c>
      <c r="AE337" s="805" t="str">
        <f>IF(B337="","",IF(AF337="DQ","DQ",IF('Names And Totals'!E74="Male","",AC337)))</f>
        <v/>
      </c>
      <c r="AF337" s="840"/>
    </row>
    <row r="338" spans="1:32" x14ac:dyDescent="0.2">
      <c r="A338" s="868"/>
      <c r="B338" s="874"/>
      <c r="C338" s="862"/>
      <c r="D338" s="887"/>
      <c r="E338" s="862"/>
      <c r="F338" s="34" t="s">
        <v>4</v>
      </c>
      <c r="G338" s="77" t="str">
        <f>IF(M338&lt;&gt;"",G337,"")</f>
        <v/>
      </c>
      <c r="H338" s="11" t="str">
        <f>IF(N338&lt;&gt;"",H337,"")</f>
        <v/>
      </c>
      <c r="I338" s="11" t="str">
        <f>IF(O338&lt;&gt;"",I337,"")</f>
        <v/>
      </c>
      <c r="J338" s="11" t="str">
        <f>IF(P338&lt;&gt;"",J337,"")</f>
        <v/>
      </c>
      <c r="K338" s="75" t="str">
        <f>IF(Q338&lt;&gt;"",K337,"")</f>
        <v/>
      </c>
      <c r="L338" s="98" t="str">
        <f>IF(G337&lt;&gt;"",L337,"")</f>
        <v/>
      </c>
      <c r="M338" s="220"/>
      <c r="N338" s="220"/>
      <c r="O338" s="220"/>
      <c r="P338" s="220"/>
      <c r="Q338" s="221"/>
      <c r="R338" s="11" t="str">
        <f>IF(B337="","",IF(G338="","",(SUM(G338:K338)+SUM(M338:Q338)-L338)))</f>
        <v/>
      </c>
      <c r="S338" s="89"/>
      <c r="T338" s="89" t="str">
        <f>IF(R337="","",ABS(R338-S337))</f>
        <v/>
      </c>
      <c r="U338" s="89" t="str">
        <f>IF(R337="","",RANK(T338,T337:T341,0))</f>
        <v/>
      </c>
      <c r="V338" s="89" t="str">
        <f>IF(R337="","",IF(U338=1,"",R338))</f>
        <v/>
      </c>
      <c r="W338" s="972"/>
      <c r="X338" s="210"/>
      <c r="Y338" s="211"/>
      <c r="Z338" s="231"/>
      <c r="AA338" s="132" t="str">
        <f>IF(X338="","",IF(X338="","",X338*60+Y338+Z338/100))</f>
        <v/>
      </c>
      <c r="AB338" s="850"/>
      <c r="AC338" s="806"/>
      <c r="AD338" s="806"/>
      <c r="AE338" s="806"/>
      <c r="AF338" s="841"/>
    </row>
    <row r="339" spans="1:32" x14ac:dyDescent="0.2">
      <c r="A339" s="868"/>
      <c r="B339" s="874"/>
      <c r="C339" s="862"/>
      <c r="D339" s="887"/>
      <c r="E339" s="862"/>
      <c r="F339" s="34" t="s">
        <v>8</v>
      </c>
      <c r="G339" s="77" t="str">
        <f>IF(M339&lt;&gt;"",G337,"")</f>
        <v/>
      </c>
      <c r="H339" s="11" t="str">
        <f>IF(N339&lt;&gt;"",H337,"")</f>
        <v/>
      </c>
      <c r="I339" s="11" t="str">
        <f>IF(O339&lt;&gt;"",I337,"")</f>
        <v/>
      </c>
      <c r="J339" s="11" t="str">
        <f>IF(P339&lt;&gt;"",J337,"")</f>
        <v/>
      </c>
      <c r="K339" s="75" t="str">
        <f>IF(Q339&lt;&gt;"",K337,"")</f>
        <v/>
      </c>
      <c r="L339" s="98" t="str">
        <f>IF(G337&lt;&gt;"",L337,"")</f>
        <v/>
      </c>
      <c r="M339" s="220"/>
      <c r="N339" s="220"/>
      <c r="O339" s="220"/>
      <c r="P339" s="220"/>
      <c r="Q339" s="221"/>
      <c r="R339" s="11" t="str">
        <f>IF(B337="","",IF(G339="","",(SUM(G339:K339)+SUM(M339:Q339)-L339)))</f>
        <v/>
      </c>
      <c r="S339" s="89"/>
      <c r="T339" s="89" t="str">
        <f>IF(R337="","",ABS(R339-S337))</f>
        <v/>
      </c>
      <c r="U339" s="89" t="str">
        <f>IF(R337="","",RANK(T339,T337:T341,0))</f>
        <v/>
      </c>
      <c r="V339" s="89" t="str">
        <f>IF(R337="","",IF(U339=1,"",R339))</f>
        <v/>
      </c>
      <c r="W339" s="972"/>
      <c r="X339" s="133"/>
      <c r="Y339" s="134"/>
      <c r="Z339" s="135"/>
      <c r="AA339" s="136"/>
      <c r="AB339" s="850"/>
      <c r="AC339" s="806"/>
      <c r="AD339" s="806"/>
      <c r="AE339" s="806"/>
      <c r="AF339" s="841"/>
    </row>
    <row r="340" spans="1:32" x14ac:dyDescent="0.2">
      <c r="A340" s="868"/>
      <c r="B340" s="874"/>
      <c r="C340" s="862"/>
      <c r="D340" s="887"/>
      <c r="E340" s="862"/>
      <c r="F340" s="34" t="s">
        <v>5</v>
      </c>
      <c r="G340" s="77" t="str">
        <f>IF(M340&lt;&gt;"",G337,"")</f>
        <v/>
      </c>
      <c r="H340" s="11" t="str">
        <f>IF(N340&lt;&gt;"",H337,"")</f>
        <v/>
      </c>
      <c r="I340" s="11" t="str">
        <f>IF(O340&lt;&gt;"",I337,"")</f>
        <v/>
      </c>
      <c r="J340" s="11" t="str">
        <f>IF(P340&lt;&gt;"",J337,"")</f>
        <v/>
      </c>
      <c r="K340" s="75" t="str">
        <f>IF(Q340&lt;&gt;"",K337,"")</f>
        <v/>
      </c>
      <c r="L340" s="98" t="str">
        <f>IF(G337&lt;&gt;"",L337,"")</f>
        <v/>
      </c>
      <c r="M340" s="220"/>
      <c r="N340" s="220"/>
      <c r="O340" s="220"/>
      <c r="P340" s="220"/>
      <c r="Q340" s="221"/>
      <c r="R340" s="11" t="str">
        <f>IF(B337="","",IF(G340="","",(SUM(G340:K340)+SUM(M340:Q340)-L340)))</f>
        <v/>
      </c>
      <c r="S340" s="89"/>
      <c r="T340" s="89" t="str">
        <f>IF(R337="","",ABS(R340-S337))</f>
        <v/>
      </c>
      <c r="U340" s="89" t="str">
        <f>IF(R337="","",RANK(T340,T337:T341,0))</f>
        <v/>
      </c>
      <c r="V340" s="89" t="str">
        <f>IF(R337="","",IF(U340=1,"",R340))</f>
        <v/>
      </c>
      <c r="W340" s="972"/>
      <c r="X340" s="133"/>
      <c r="Y340" s="134"/>
      <c r="Z340" s="135"/>
      <c r="AA340" s="136"/>
      <c r="AB340" s="850"/>
      <c r="AC340" s="806"/>
      <c r="AD340" s="806"/>
      <c r="AE340" s="806"/>
      <c r="AF340" s="841"/>
    </row>
    <row r="341" spans="1:32" ht="16" thickBot="1" x14ac:dyDescent="0.25">
      <c r="A341" s="869"/>
      <c r="B341" s="875"/>
      <c r="C341" s="863"/>
      <c r="D341" s="888"/>
      <c r="E341" s="863"/>
      <c r="F341" s="35" t="s">
        <v>6</v>
      </c>
      <c r="G341" s="78" t="str">
        <f>IF(M341&lt;&gt;"",G337,"")</f>
        <v/>
      </c>
      <c r="H341" s="116" t="str">
        <f>IF(N341&lt;&gt;"",H337,"")</f>
        <v/>
      </c>
      <c r="I341" s="116" t="str">
        <f>IF(O341&lt;&gt;"",I337,"")</f>
        <v/>
      </c>
      <c r="J341" s="116" t="str">
        <f>IF(P341&lt;&gt;"",J337,"")</f>
        <v/>
      </c>
      <c r="K341" s="76" t="str">
        <f>IF(Q341&lt;&gt;"",K337,"")</f>
        <v/>
      </c>
      <c r="L341" s="265" t="str">
        <f>IF(G337&lt;&gt;"",L337,"")</f>
        <v/>
      </c>
      <c r="M341" s="222"/>
      <c r="N341" s="222"/>
      <c r="O341" s="222"/>
      <c r="P341" s="222"/>
      <c r="Q341" s="223"/>
      <c r="R341" s="116" t="str">
        <f>IF(B337="","",IF(G341="","",(SUM(G341:K341)+SUM(M341:Q341)-L341)))</f>
        <v/>
      </c>
      <c r="S341" s="91"/>
      <c r="T341" s="91"/>
      <c r="U341" s="91"/>
      <c r="V341" s="91"/>
      <c r="W341" s="973"/>
      <c r="X341" s="137"/>
      <c r="Y341" s="138"/>
      <c r="Z341" s="139"/>
      <c r="AA341" s="140"/>
      <c r="AB341" s="851"/>
      <c r="AC341" s="807"/>
      <c r="AD341" s="807"/>
      <c r="AE341" s="807"/>
      <c r="AF341" s="842"/>
    </row>
    <row r="342" spans="1:32" x14ac:dyDescent="0.2">
      <c r="A342" s="870" t="str">
        <f>IF('Names And Totals'!A75="","",'Names And Totals'!A75)</f>
        <v/>
      </c>
      <c r="B342" s="864" t="str">
        <f>IF('Names And Totals'!B75="","",'Names And Totals'!B75)</f>
        <v/>
      </c>
      <c r="C342" s="858" t="str">
        <f>IF(AC342="","",IF(AC342="DQ","DQ",RANK(AC342,$AC$12:$AC$507,0)+SUMPRODUCT(--(AC342=$AC$12:$AC$507),--(AB342&gt;$AB$12:$AB$507))))</f>
        <v/>
      </c>
      <c r="D342" s="880" t="str">
        <f>IF(AD342="","",IF(AC342="DQ","DQ",RANK(AD342,$AD$12:$AD$507,0)+SUMPRODUCT(--(AD342=$AD$12:$AD$507),--(AB342&gt;$AB$12:$AB$507))))</f>
        <v/>
      </c>
      <c r="E342" s="883" t="str">
        <f>IF(AE342="","",IF(AC342="DQ","DQ",RANK(AE342,$AE$12:$AE$507,0)+SUMPRODUCT(--(AE342=$AE$12:$AE$507),--(AB342&gt;$AB$12:$AB$507))))</f>
        <v/>
      </c>
      <c r="F342" s="66" t="s">
        <v>7</v>
      </c>
      <c r="G342" s="232"/>
      <c r="H342" s="224"/>
      <c r="I342" s="224"/>
      <c r="J342" s="224"/>
      <c r="K342" s="237"/>
      <c r="L342" s="303"/>
      <c r="M342" s="224"/>
      <c r="N342" s="224"/>
      <c r="O342" s="224"/>
      <c r="P342" s="224"/>
      <c r="Q342" s="225"/>
      <c r="R342" s="117" t="str">
        <f>IF(B342="","",IF(G342="","",(SUM(G342:K342)+SUM(M342:Q342)-L342)))</f>
        <v/>
      </c>
      <c r="S342" s="92" t="str">
        <f>IF(R342="","",AVERAGE(R342:R345))</f>
        <v/>
      </c>
      <c r="T342" s="92" t="str">
        <f>IF(R342="","",ABS(R342-S342))</f>
        <v/>
      </c>
      <c r="U342" s="92" t="str">
        <f>IF(R342="","",RANK(T342,T342:T346,0))</f>
        <v/>
      </c>
      <c r="V342" s="92" t="str">
        <f>IF(R342="","",IF(U342=1,"",R342))</f>
        <v/>
      </c>
      <c r="W342" s="855" t="str">
        <f>IF(R342="","",IF(AVERAGE(R342:R346)&lt;0,0,IF(R343="",R342,IF(R344="",AVERAGE(R342:R343),IF(R345="",AVERAGE(R342:R344),IF(R346="",AVERAGE(V342:V345),TRIMMEAN(R342:R346,0.4)))))))</f>
        <v/>
      </c>
      <c r="X342" s="232"/>
      <c r="Y342" s="233"/>
      <c r="Z342" s="234"/>
      <c r="AA342" s="141" t="str">
        <f>IF(X342="","",IF(X342="TO","TO",X342*60+Y342+Z342/100))</f>
        <v/>
      </c>
      <c r="AB342" s="845" t="str">
        <f>IF(B342="","",IF(AA343="",AA342,AVERAGE(AA342:AA343)))</f>
        <v/>
      </c>
      <c r="AC342" s="845" t="str">
        <f t="shared" ref="AC342" si="63">IF(AF342="DQ","DQ",IF(W342="","",W342))</f>
        <v/>
      </c>
      <c r="AD342" s="802" t="str">
        <f>IF(B342="","",IF(AF342="DQ","DQ",IF('Names And Totals'!E75="Female","",AC342)))</f>
        <v/>
      </c>
      <c r="AE342" s="802" t="str">
        <f>IF(B342="","",IF(AF342="DQ","DQ",IF('Names And Totals'!E75="Male","",AC342)))</f>
        <v/>
      </c>
      <c r="AF342" s="837"/>
    </row>
    <row r="343" spans="1:32" x14ac:dyDescent="0.2">
      <c r="A343" s="871"/>
      <c r="B343" s="865"/>
      <c r="C343" s="859"/>
      <c r="D343" s="881"/>
      <c r="E343" s="884"/>
      <c r="F343" s="32" t="s">
        <v>4</v>
      </c>
      <c r="G343" s="72" t="str">
        <f>IF(M343&lt;&gt;"",G342,"")</f>
        <v/>
      </c>
      <c r="H343" s="7" t="str">
        <f>IF(N343&lt;&gt;"",H342,"")</f>
        <v/>
      </c>
      <c r="I343" s="7" t="str">
        <f>IF(O343&lt;&gt;"",I342,"")</f>
        <v/>
      </c>
      <c r="J343" s="7" t="str">
        <f>IF(P343&lt;&gt;"",J342,"")</f>
        <v/>
      </c>
      <c r="K343" s="70" t="str">
        <f>IF(Q343&lt;&gt;"",K342,"")</f>
        <v/>
      </c>
      <c r="L343" s="99" t="str">
        <f>IF(G342&lt;&gt;"",L342,"")</f>
        <v/>
      </c>
      <c r="M343" s="214"/>
      <c r="N343" s="214"/>
      <c r="O343" s="214"/>
      <c r="P343" s="214"/>
      <c r="Q343" s="215"/>
      <c r="R343" s="7" t="str">
        <f>IF(B342="","",IF(G343="","",(SUM(G343:K343)+SUM(M343:Q343)-L343)))</f>
        <v/>
      </c>
      <c r="S343" s="88"/>
      <c r="T343" s="88" t="str">
        <f>IF(R342="","",ABS(R343-S342))</f>
        <v/>
      </c>
      <c r="U343" s="88" t="str">
        <f>IF(R342="","",RANK(T343,T342:T346,0))</f>
        <v/>
      </c>
      <c r="V343" s="88" t="str">
        <f>IF(R342="","",IF(U343=1,"",R343))</f>
        <v/>
      </c>
      <c r="W343" s="856"/>
      <c r="X343" s="208"/>
      <c r="Y343" s="209"/>
      <c r="Z343" s="227"/>
      <c r="AA343" s="122" t="str">
        <f>IF(X343="","",IF(X343="","",X343*60+Y343+Z343/100))</f>
        <v/>
      </c>
      <c r="AB343" s="843"/>
      <c r="AC343" s="843"/>
      <c r="AD343" s="803"/>
      <c r="AE343" s="803"/>
      <c r="AF343" s="838"/>
    </row>
    <row r="344" spans="1:32" x14ac:dyDescent="0.2">
      <c r="A344" s="871"/>
      <c r="B344" s="865"/>
      <c r="C344" s="859"/>
      <c r="D344" s="881"/>
      <c r="E344" s="884"/>
      <c r="F344" s="32" t="s">
        <v>8</v>
      </c>
      <c r="G344" s="72" t="str">
        <f>IF(M344&lt;&gt;"",G342,"")</f>
        <v/>
      </c>
      <c r="H344" s="7" t="str">
        <f>IF(N344&lt;&gt;"",H342,"")</f>
        <v/>
      </c>
      <c r="I344" s="7" t="str">
        <f>IF(O344&lt;&gt;"",I342,"")</f>
        <v/>
      </c>
      <c r="J344" s="7" t="str">
        <f>IF(P344&lt;&gt;"",J342,"")</f>
        <v/>
      </c>
      <c r="K344" s="70" t="str">
        <f>IF(Q344&lt;&gt;"",K342,"")</f>
        <v/>
      </c>
      <c r="L344" s="99" t="str">
        <f>IF(G342&lt;&gt;"",L342,"")</f>
        <v/>
      </c>
      <c r="M344" s="214"/>
      <c r="N344" s="214"/>
      <c r="O344" s="214"/>
      <c r="P344" s="214"/>
      <c r="Q344" s="215"/>
      <c r="R344" s="7" t="str">
        <f>IF(B342="","",IF(G344="","",(SUM(G344:K344)+SUM(M344:Q344)-L344)))</f>
        <v/>
      </c>
      <c r="S344" s="88"/>
      <c r="T344" s="88" t="str">
        <f>IF(R342="","",ABS(R344-S342))</f>
        <v/>
      </c>
      <c r="U344" s="88" t="str">
        <f>IF(R342="","",RANK(T344,T342:T346,0))</f>
        <v/>
      </c>
      <c r="V344" s="88" t="str">
        <f>IF(R342="","",IF(U344=1,"",R344))</f>
        <v/>
      </c>
      <c r="W344" s="856"/>
      <c r="X344" s="123"/>
      <c r="Y344" s="124"/>
      <c r="Z344" s="125"/>
      <c r="AA344" s="126"/>
      <c r="AB344" s="843"/>
      <c r="AC344" s="843"/>
      <c r="AD344" s="803"/>
      <c r="AE344" s="803"/>
      <c r="AF344" s="838"/>
    </row>
    <row r="345" spans="1:32" x14ac:dyDescent="0.2">
      <c r="A345" s="871"/>
      <c r="B345" s="865"/>
      <c r="C345" s="859"/>
      <c r="D345" s="881"/>
      <c r="E345" s="884"/>
      <c r="F345" s="32" t="s">
        <v>5</v>
      </c>
      <c r="G345" s="72" t="str">
        <f>IF(M345&lt;&gt;"",G342,"")</f>
        <v/>
      </c>
      <c r="H345" s="7" t="str">
        <f>IF(N345&lt;&gt;"",H342,"")</f>
        <v/>
      </c>
      <c r="I345" s="7" t="str">
        <f>IF(O345&lt;&gt;"",I342,"")</f>
        <v/>
      </c>
      <c r="J345" s="7" t="str">
        <f>IF(P345&lt;&gt;"",J342,"")</f>
        <v/>
      </c>
      <c r="K345" s="70" t="str">
        <f>IF(Q345&lt;&gt;"",K342,"")</f>
        <v/>
      </c>
      <c r="L345" s="99" t="str">
        <f>IF(G342&lt;&gt;"",L342,"")</f>
        <v/>
      </c>
      <c r="M345" s="214"/>
      <c r="N345" s="214"/>
      <c r="O345" s="214"/>
      <c r="P345" s="214"/>
      <c r="Q345" s="215"/>
      <c r="R345" s="7" t="str">
        <f>IF(B342="","",IF(G345="","",(SUM(G345:K345)+SUM(M345:Q345)-L345)))</f>
        <v/>
      </c>
      <c r="S345" s="88"/>
      <c r="T345" s="88" t="str">
        <f>IF(R342="","",ABS(R345-S342))</f>
        <v/>
      </c>
      <c r="U345" s="88" t="str">
        <f>IF(R342="","",RANK(T345,T342:T346,0))</f>
        <v/>
      </c>
      <c r="V345" s="88" t="str">
        <f>IF(R342="","",IF(U345=1,"",R345))</f>
        <v/>
      </c>
      <c r="W345" s="856"/>
      <c r="X345" s="123"/>
      <c r="Y345" s="124"/>
      <c r="Z345" s="125"/>
      <c r="AA345" s="126"/>
      <c r="AB345" s="843"/>
      <c r="AC345" s="843"/>
      <c r="AD345" s="803"/>
      <c r="AE345" s="803"/>
      <c r="AF345" s="838"/>
    </row>
    <row r="346" spans="1:32" ht="16" thickBot="1" x14ac:dyDescent="0.25">
      <c r="A346" s="879"/>
      <c r="B346" s="901"/>
      <c r="C346" s="860"/>
      <c r="D346" s="882"/>
      <c r="E346" s="885"/>
      <c r="F346" s="252" t="s">
        <v>6</v>
      </c>
      <c r="G346" s="73" t="str">
        <f>IF(M346&lt;&gt;"",G342,"")</f>
        <v/>
      </c>
      <c r="H346" s="94" t="str">
        <f>IF(N346&lt;&gt;"",H342,"")</f>
        <v/>
      </c>
      <c r="I346" s="94" t="str">
        <f>IF(O346&lt;&gt;"",I342,"")</f>
        <v/>
      </c>
      <c r="J346" s="94" t="str">
        <f>IF(P346&lt;&gt;"",J342,"")</f>
        <v/>
      </c>
      <c r="K346" s="71" t="str">
        <f>IF(Q346&lt;&gt;"",K342,"")</f>
        <v/>
      </c>
      <c r="L346" s="270" t="str">
        <f>IF(G342&lt;&gt;"",L342,"")</f>
        <v/>
      </c>
      <c r="M346" s="226"/>
      <c r="N346" s="226"/>
      <c r="O346" s="226"/>
      <c r="P346" s="226"/>
      <c r="Q346" s="255"/>
      <c r="R346" s="94" t="str">
        <f>IF(B342="","",IF(G346="","",(SUM(G346:K346)+SUM(M346:Q346)-L346)))</f>
        <v/>
      </c>
      <c r="S346" s="93"/>
      <c r="T346" s="93"/>
      <c r="U346" s="93"/>
      <c r="V346" s="93"/>
      <c r="W346" s="904"/>
      <c r="X346" s="256"/>
      <c r="Y346" s="257"/>
      <c r="Z346" s="258"/>
      <c r="AA346" s="259"/>
      <c r="AB346" s="902"/>
      <c r="AC346" s="844"/>
      <c r="AD346" s="804"/>
      <c r="AE346" s="804"/>
      <c r="AF346" s="903"/>
    </row>
    <row r="347" spans="1:32" x14ac:dyDescent="0.2">
      <c r="A347" s="867" t="str">
        <f>IF('Names And Totals'!A76="","",'Names And Totals'!A76)</f>
        <v/>
      </c>
      <c r="B347" s="873" t="str">
        <f>IF('Names And Totals'!B76="","",'Names And Totals'!B76)</f>
        <v/>
      </c>
      <c r="C347" s="861" t="str">
        <f>IF(AC347="","",IF(AC347="DQ","DQ",RANK(AC347,$AC$12:$AC$507,0)+SUMPRODUCT(--(AC347=$AC$12:$AC$507),--(AB347&gt;$AB$12:$AB$507))))</f>
        <v/>
      </c>
      <c r="D347" s="886" t="str">
        <f>IF(AD347="","",IF(AC347="DQ","DQ",RANK(AD347,$AD$12:$AD$507,0)+SUMPRODUCT(--(AD347=$AD$12:$AD$507),--(AB347&gt;$AB$12:$AB$507))))</f>
        <v/>
      </c>
      <c r="E347" s="861" t="str">
        <f>IF(AE347="","",IF(AC347="DQ","DQ",RANK(AE347,$AE$12:$AE$507,0)+SUMPRODUCT(--(AE347=$AE$12:$AE$507),--(AB347&gt;$AB$12:$AB$507))))</f>
        <v/>
      </c>
      <c r="F347" s="33" t="s">
        <v>7</v>
      </c>
      <c r="G347" s="228"/>
      <c r="H347" s="218"/>
      <c r="I347" s="218"/>
      <c r="J347" s="218"/>
      <c r="K347" s="296"/>
      <c r="L347" s="295"/>
      <c r="M347" s="218"/>
      <c r="N347" s="218"/>
      <c r="O347" s="218"/>
      <c r="P347" s="218"/>
      <c r="Q347" s="219"/>
      <c r="R347" s="114" t="str">
        <f>IF(B347="","",IF(G347="","",(SUM(G347:K347)+SUM(M347:Q347)-L347)))</f>
        <v/>
      </c>
      <c r="S347" s="90" t="str">
        <f>IF(R347="","",AVERAGE(R347:R350))</f>
        <v/>
      </c>
      <c r="T347" s="90" t="str">
        <f>IF(R347="","",ABS(R347-S347))</f>
        <v/>
      </c>
      <c r="U347" s="90" t="str">
        <f>IF(R347="","",RANK(T347,T347:T351,0))</f>
        <v/>
      </c>
      <c r="V347" s="90" t="str">
        <f>IF(R347="","",IF(U347=1,"",R347))</f>
        <v/>
      </c>
      <c r="W347" s="971" t="str">
        <f>IF(R347="","",IF(AVERAGE(R347:R351)&lt;0,0,IF(R348="",R347,IF(R349="",AVERAGE(R347:R348),IF(R350="",AVERAGE(R347:R349),IF(R351="",AVERAGE(V347:V350),TRIMMEAN(R347:R351,0.4)))))))</f>
        <v/>
      </c>
      <c r="X347" s="228"/>
      <c r="Y347" s="229"/>
      <c r="Z347" s="230"/>
      <c r="AA347" s="131" t="str">
        <f>IF(X347="","",IF(X347="TO","TO",X347*60+Y347+Z347/100))</f>
        <v/>
      </c>
      <c r="AB347" s="849" t="str">
        <f>IF(B347="","",IF(AA348="",AA347,AVERAGE(AA347:AA348)))</f>
        <v/>
      </c>
      <c r="AC347" s="805" t="str">
        <f t="shared" ref="AC347" si="64">IF(AF347="DQ","DQ",IF(W347="","",W347))</f>
        <v/>
      </c>
      <c r="AD347" s="805" t="str">
        <f>IF(B347="","",IF(AF347="DQ","DQ",IF('Names And Totals'!E76="Female","",AC347)))</f>
        <v/>
      </c>
      <c r="AE347" s="805" t="str">
        <f>IF(B347="","",IF(AF347="DQ","DQ",IF('Names And Totals'!E76="Male","",AC347)))</f>
        <v/>
      </c>
      <c r="AF347" s="840"/>
    </row>
    <row r="348" spans="1:32" x14ac:dyDescent="0.2">
      <c r="A348" s="868"/>
      <c r="B348" s="874"/>
      <c r="C348" s="862"/>
      <c r="D348" s="887"/>
      <c r="E348" s="862"/>
      <c r="F348" s="34" t="s">
        <v>4</v>
      </c>
      <c r="G348" s="77" t="str">
        <f>IF(M348&lt;&gt;"",G347,"")</f>
        <v/>
      </c>
      <c r="H348" s="11" t="str">
        <f>IF(N348&lt;&gt;"",H347,"")</f>
        <v/>
      </c>
      <c r="I348" s="11" t="str">
        <f>IF(O348&lt;&gt;"",I347,"")</f>
        <v/>
      </c>
      <c r="J348" s="11" t="str">
        <f>IF(P348&lt;&gt;"",J347,"")</f>
        <v/>
      </c>
      <c r="K348" s="75" t="str">
        <f>IF(Q348&lt;&gt;"",K347,"")</f>
        <v/>
      </c>
      <c r="L348" s="98" t="str">
        <f>IF(G347&lt;&gt;"",L347,"")</f>
        <v/>
      </c>
      <c r="M348" s="220"/>
      <c r="N348" s="220"/>
      <c r="O348" s="220"/>
      <c r="P348" s="220"/>
      <c r="Q348" s="221"/>
      <c r="R348" s="11" t="str">
        <f>IF(B347="","",IF(G348="","",(SUM(G348:K348)+SUM(M348:Q348)-L348)))</f>
        <v/>
      </c>
      <c r="S348" s="89"/>
      <c r="T348" s="89" t="str">
        <f>IF(R347="","",ABS(R348-S347))</f>
        <v/>
      </c>
      <c r="U348" s="89" t="str">
        <f>IF(R347="","",RANK(T348,T347:T351,0))</f>
        <v/>
      </c>
      <c r="V348" s="89" t="str">
        <f>IF(R347="","",IF(U348=1,"",R348))</f>
        <v/>
      </c>
      <c r="W348" s="972"/>
      <c r="X348" s="210"/>
      <c r="Y348" s="211"/>
      <c r="Z348" s="231"/>
      <c r="AA348" s="132" t="str">
        <f>IF(X348="","",IF(X348="","",X348*60+Y348+Z348/100))</f>
        <v/>
      </c>
      <c r="AB348" s="850"/>
      <c r="AC348" s="806"/>
      <c r="AD348" s="806"/>
      <c r="AE348" s="806"/>
      <c r="AF348" s="841"/>
    </row>
    <row r="349" spans="1:32" x14ac:dyDescent="0.2">
      <c r="A349" s="868"/>
      <c r="B349" s="874"/>
      <c r="C349" s="862"/>
      <c r="D349" s="887"/>
      <c r="E349" s="862"/>
      <c r="F349" s="34" t="s">
        <v>8</v>
      </c>
      <c r="G349" s="77" t="str">
        <f>IF(M349&lt;&gt;"",G347,"")</f>
        <v/>
      </c>
      <c r="H349" s="11" t="str">
        <f>IF(N349&lt;&gt;"",H347,"")</f>
        <v/>
      </c>
      <c r="I349" s="11" t="str">
        <f>IF(O349&lt;&gt;"",I347,"")</f>
        <v/>
      </c>
      <c r="J349" s="11" t="str">
        <f>IF(P349&lt;&gt;"",J347,"")</f>
        <v/>
      </c>
      <c r="K349" s="75" t="str">
        <f>IF(Q349&lt;&gt;"",K347,"")</f>
        <v/>
      </c>
      <c r="L349" s="98" t="str">
        <f>IF(G347&lt;&gt;"",L347,"")</f>
        <v/>
      </c>
      <c r="M349" s="220"/>
      <c r="N349" s="220"/>
      <c r="O349" s="220"/>
      <c r="P349" s="220"/>
      <c r="Q349" s="221"/>
      <c r="R349" s="11" t="str">
        <f>IF(B347="","",IF(G349="","",(SUM(G349:K349)+SUM(M349:Q349)-L349)))</f>
        <v/>
      </c>
      <c r="S349" s="89"/>
      <c r="T349" s="89" t="str">
        <f>IF(R347="","",ABS(R349-S347))</f>
        <v/>
      </c>
      <c r="U349" s="89" t="str">
        <f>IF(R347="","",RANK(T349,T347:T351,0))</f>
        <v/>
      </c>
      <c r="V349" s="89" t="str">
        <f>IF(R347="","",IF(U349=1,"",R349))</f>
        <v/>
      </c>
      <c r="W349" s="972"/>
      <c r="X349" s="133"/>
      <c r="Y349" s="134"/>
      <c r="Z349" s="135"/>
      <c r="AA349" s="136"/>
      <c r="AB349" s="850"/>
      <c r="AC349" s="806"/>
      <c r="AD349" s="806"/>
      <c r="AE349" s="806"/>
      <c r="AF349" s="841"/>
    </row>
    <row r="350" spans="1:32" x14ac:dyDescent="0.2">
      <c r="A350" s="868"/>
      <c r="B350" s="874"/>
      <c r="C350" s="862"/>
      <c r="D350" s="887"/>
      <c r="E350" s="862"/>
      <c r="F350" s="34" t="s">
        <v>5</v>
      </c>
      <c r="G350" s="77" t="str">
        <f>IF(M350&lt;&gt;"",G347,"")</f>
        <v/>
      </c>
      <c r="H350" s="11" t="str">
        <f>IF(N350&lt;&gt;"",H347,"")</f>
        <v/>
      </c>
      <c r="I350" s="11" t="str">
        <f>IF(O350&lt;&gt;"",I347,"")</f>
        <v/>
      </c>
      <c r="J350" s="11" t="str">
        <f>IF(P350&lt;&gt;"",J347,"")</f>
        <v/>
      </c>
      <c r="K350" s="75" t="str">
        <f>IF(Q350&lt;&gt;"",K347,"")</f>
        <v/>
      </c>
      <c r="L350" s="98" t="str">
        <f>IF(G347&lt;&gt;"",L347,"")</f>
        <v/>
      </c>
      <c r="M350" s="220"/>
      <c r="N350" s="220"/>
      <c r="O350" s="220"/>
      <c r="P350" s="220"/>
      <c r="Q350" s="221"/>
      <c r="R350" s="11" t="str">
        <f>IF(B347="","",IF(G350="","",(SUM(G350:K350)+SUM(M350:Q350)-L350)))</f>
        <v/>
      </c>
      <c r="S350" s="89"/>
      <c r="T350" s="89" t="str">
        <f>IF(R347="","",ABS(R350-S347))</f>
        <v/>
      </c>
      <c r="U350" s="89" t="str">
        <f>IF(R347="","",RANK(T350,T347:T351,0))</f>
        <v/>
      </c>
      <c r="V350" s="89" t="str">
        <f>IF(R347="","",IF(U350=1,"",R350))</f>
        <v/>
      </c>
      <c r="W350" s="972"/>
      <c r="X350" s="133"/>
      <c r="Y350" s="134"/>
      <c r="Z350" s="135"/>
      <c r="AA350" s="136"/>
      <c r="AB350" s="850"/>
      <c r="AC350" s="806"/>
      <c r="AD350" s="806"/>
      <c r="AE350" s="806"/>
      <c r="AF350" s="841"/>
    </row>
    <row r="351" spans="1:32" ht="16" thickBot="1" x14ac:dyDescent="0.25">
      <c r="A351" s="869"/>
      <c r="B351" s="875"/>
      <c r="C351" s="863"/>
      <c r="D351" s="888"/>
      <c r="E351" s="863"/>
      <c r="F351" s="35" t="s">
        <v>6</v>
      </c>
      <c r="G351" s="78" t="str">
        <f>IF(M351&lt;&gt;"",G347,"")</f>
        <v/>
      </c>
      <c r="H351" s="116" t="str">
        <f>IF(N351&lt;&gt;"",H347,"")</f>
        <v/>
      </c>
      <c r="I351" s="116" t="str">
        <f>IF(O351&lt;&gt;"",I347,"")</f>
        <v/>
      </c>
      <c r="J351" s="116" t="str">
        <f>IF(P351&lt;&gt;"",J347,"")</f>
        <v/>
      </c>
      <c r="K351" s="76" t="str">
        <f>IF(Q351&lt;&gt;"",K347,"")</f>
        <v/>
      </c>
      <c r="L351" s="265" t="str">
        <f>IF(G347&lt;&gt;"",L347,"")</f>
        <v/>
      </c>
      <c r="M351" s="222"/>
      <c r="N351" s="222"/>
      <c r="O351" s="222"/>
      <c r="P351" s="222"/>
      <c r="Q351" s="223"/>
      <c r="R351" s="116" t="str">
        <f>IF(B347="","",IF(G351="","",(SUM(G351:K351)+SUM(M351:Q351)-L351)))</f>
        <v/>
      </c>
      <c r="S351" s="91"/>
      <c r="T351" s="91"/>
      <c r="U351" s="91"/>
      <c r="V351" s="91"/>
      <c r="W351" s="973"/>
      <c r="X351" s="137"/>
      <c r="Y351" s="138"/>
      <c r="Z351" s="139"/>
      <c r="AA351" s="140"/>
      <c r="AB351" s="851"/>
      <c r="AC351" s="807"/>
      <c r="AD351" s="807"/>
      <c r="AE351" s="807"/>
      <c r="AF351" s="842"/>
    </row>
    <row r="352" spans="1:32" x14ac:dyDescent="0.2">
      <c r="A352" s="870" t="str">
        <f>IF('Names And Totals'!A77="","",'Names And Totals'!A77)</f>
        <v/>
      </c>
      <c r="B352" s="864" t="str">
        <f>IF('Names And Totals'!B77="","",'Names And Totals'!B77)</f>
        <v/>
      </c>
      <c r="C352" s="858" t="str">
        <f>IF(AC352="","",IF(AC352="DQ","DQ",RANK(AC352,$AC$12:$AC$507,0)+SUMPRODUCT(--(AC352=$AC$12:$AC$507),--(AB352&gt;$AB$12:$AB$507))))</f>
        <v/>
      </c>
      <c r="D352" s="880" t="str">
        <f>IF(AD352="","",IF(AC352="DQ","DQ",RANK(AD352,$AD$12:$AD$507,0)+SUMPRODUCT(--(AD352=$AD$12:$AD$507),--(AB352&gt;$AB$12:$AB$507))))</f>
        <v/>
      </c>
      <c r="E352" s="883" t="str">
        <f>IF(AE352="","",IF(AC352="DQ","DQ",RANK(AE352,$AE$12:$AE$507,0)+SUMPRODUCT(--(AE352=$AE$12:$AE$507),--(AB352&gt;$AB$12:$AB$507))))</f>
        <v/>
      </c>
      <c r="F352" s="66" t="s">
        <v>7</v>
      </c>
      <c r="G352" s="232"/>
      <c r="H352" s="224"/>
      <c r="I352" s="224"/>
      <c r="J352" s="224"/>
      <c r="K352" s="237"/>
      <c r="L352" s="303"/>
      <c r="M352" s="224"/>
      <c r="N352" s="224"/>
      <c r="O352" s="224"/>
      <c r="P352" s="224"/>
      <c r="Q352" s="225"/>
      <c r="R352" s="117" t="str">
        <f>IF(B352="","",IF(G352="","",(SUM(G352:K352)+SUM(M352:Q352)-L352)))</f>
        <v/>
      </c>
      <c r="S352" s="92" t="str">
        <f>IF(R352="","",AVERAGE(R352:R355))</f>
        <v/>
      </c>
      <c r="T352" s="92" t="str">
        <f>IF(R352="","",ABS(R352-S352))</f>
        <v/>
      </c>
      <c r="U352" s="92" t="str">
        <f>IF(R352="","",RANK(T352,T352:T356,0))</f>
        <v/>
      </c>
      <c r="V352" s="92" t="str">
        <f>IF(R352="","",IF(U352=1,"",R352))</f>
        <v/>
      </c>
      <c r="W352" s="855" t="str">
        <f>IF(R352="","",IF(AVERAGE(R352:R356)&lt;0,0,IF(R353="",R352,IF(R354="",AVERAGE(R352:R353),IF(R355="",AVERAGE(R352:R354),IF(R356="",AVERAGE(V352:V355),TRIMMEAN(R352:R356,0.4)))))))</f>
        <v/>
      </c>
      <c r="X352" s="232"/>
      <c r="Y352" s="233"/>
      <c r="Z352" s="234"/>
      <c r="AA352" s="141" t="str">
        <f>IF(X352="","",IF(X352="TO","TO",X352*60+Y352+Z352/100))</f>
        <v/>
      </c>
      <c r="AB352" s="845" t="str">
        <f>IF(B352="","",IF(AA353="",AA352,AVERAGE(AA352:AA353)))</f>
        <v/>
      </c>
      <c r="AC352" s="845" t="str">
        <f t="shared" ref="AC352" si="65">IF(AF352="DQ","DQ",IF(W352="","",W352))</f>
        <v/>
      </c>
      <c r="AD352" s="802" t="str">
        <f>IF(B352="","",IF(AF352="DQ","DQ",IF('Names And Totals'!E77="Female","",AC352)))</f>
        <v/>
      </c>
      <c r="AE352" s="802" t="str">
        <f>IF(B352="","",IF(AF352="DQ","DQ",IF('Names And Totals'!E77="Male","",AC352)))</f>
        <v/>
      </c>
      <c r="AF352" s="837"/>
    </row>
    <row r="353" spans="1:32" x14ac:dyDescent="0.2">
      <c r="A353" s="871"/>
      <c r="B353" s="865"/>
      <c r="C353" s="859"/>
      <c r="D353" s="881"/>
      <c r="E353" s="884"/>
      <c r="F353" s="32" t="s">
        <v>4</v>
      </c>
      <c r="G353" s="72" t="str">
        <f>IF(M353&lt;&gt;"",G352,"")</f>
        <v/>
      </c>
      <c r="H353" s="7" t="str">
        <f>IF(N353&lt;&gt;"",H352,"")</f>
        <v/>
      </c>
      <c r="I353" s="7" t="str">
        <f>IF(O353&lt;&gt;"",I352,"")</f>
        <v/>
      </c>
      <c r="J353" s="7" t="str">
        <f>IF(P353&lt;&gt;"",J352,"")</f>
        <v/>
      </c>
      <c r="K353" s="70" t="str">
        <f>IF(Q353&lt;&gt;"",K352,"")</f>
        <v/>
      </c>
      <c r="L353" s="99" t="str">
        <f>IF(G352&lt;&gt;"",L352,"")</f>
        <v/>
      </c>
      <c r="M353" s="214"/>
      <c r="N353" s="214"/>
      <c r="O353" s="214"/>
      <c r="P353" s="214"/>
      <c r="Q353" s="215"/>
      <c r="R353" s="7" t="str">
        <f>IF(B352="","",IF(G353="","",(SUM(G353:K353)+SUM(M353:Q353)-L353)))</f>
        <v/>
      </c>
      <c r="S353" s="88"/>
      <c r="T353" s="88" t="str">
        <f>IF(R352="","",ABS(R353-S352))</f>
        <v/>
      </c>
      <c r="U353" s="88" t="str">
        <f>IF(R352="","",RANK(T353,T352:T356,0))</f>
        <v/>
      </c>
      <c r="V353" s="88" t="str">
        <f>IF(R352="","",IF(U353=1,"",R353))</f>
        <v/>
      </c>
      <c r="W353" s="856"/>
      <c r="X353" s="208"/>
      <c r="Y353" s="209"/>
      <c r="Z353" s="227"/>
      <c r="AA353" s="122" t="str">
        <f>IF(X353="","",IF(X353="","",X353*60+Y353+Z353/100))</f>
        <v/>
      </c>
      <c r="AB353" s="843"/>
      <c r="AC353" s="843"/>
      <c r="AD353" s="803"/>
      <c r="AE353" s="803"/>
      <c r="AF353" s="838"/>
    </row>
    <row r="354" spans="1:32" x14ac:dyDescent="0.2">
      <c r="A354" s="871"/>
      <c r="B354" s="865"/>
      <c r="C354" s="859"/>
      <c r="D354" s="881"/>
      <c r="E354" s="884"/>
      <c r="F354" s="32" t="s">
        <v>8</v>
      </c>
      <c r="G354" s="72" t="str">
        <f>IF(M354&lt;&gt;"",G352,"")</f>
        <v/>
      </c>
      <c r="H354" s="7" t="str">
        <f>IF(N354&lt;&gt;"",H352,"")</f>
        <v/>
      </c>
      <c r="I354" s="7" t="str">
        <f>IF(O354&lt;&gt;"",I352,"")</f>
        <v/>
      </c>
      <c r="J354" s="7" t="str">
        <f>IF(P354&lt;&gt;"",J352,"")</f>
        <v/>
      </c>
      <c r="K354" s="70" t="str">
        <f>IF(Q354&lt;&gt;"",K352,"")</f>
        <v/>
      </c>
      <c r="L354" s="99" t="str">
        <f>IF(G352&lt;&gt;"",L352,"")</f>
        <v/>
      </c>
      <c r="M354" s="214"/>
      <c r="N354" s="214"/>
      <c r="O354" s="214"/>
      <c r="P354" s="214"/>
      <c r="Q354" s="215"/>
      <c r="R354" s="7" t="str">
        <f>IF(B352="","",IF(G354="","",(SUM(G354:K354)+SUM(M354:Q354)-L354)))</f>
        <v/>
      </c>
      <c r="S354" s="88"/>
      <c r="T354" s="88" t="str">
        <f>IF(R352="","",ABS(R354-S352))</f>
        <v/>
      </c>
      <c r="U354" s="88" t="str">
        <f>IF(R352="","",RANK(T354,T352:T356,0))</f>
        <v/>
      </c>
      <c r="V354" s="88" t="str">
        <f>IF(R352="","",IF(U354=1,"",R354))</f>
        <v/>
      </c>
      <c r="W354" s="856"/>
      <c r="X354" s="123"/>
      <c r="Y354" s="124"/>
      <c r="Z354" s="125"/>
      <c r="AA354" s="126"/>
      <c r="AB354" s="843"/>
      <c r="AC354" s="843"/>
      <c r="AD354" s="803"/>
      <c r="AE354" s="803"/>
      <c r="AF354" s="838"/>
    </row>
    <row r="355" spans="1:32" x14ac:dyDescent="0.2">
      <c r="A355" s="871"/>
      <c r="B355" s="865"/>
      <c r="C355" s="859"/>
      <c r="D355" s="881"/>
      <c r="E355" s="884"/>
      <c r="F355" s="32" t="s">
        <v>5</v>
      </c>
      <c r="G355" s="72" t="str">
        <f>IF(M355&lt;&gt;"",G352,"")</f>
        <v/>
      </c>
      <c r="H355" s="7" t="str">
        <f>IF(N355&lt;&gt;"",H352,"")</f>
        <v/>
      </c>
      <c r="I355" s="7" t="str">
        <f>IF(O355&lt;&gt;"",I352,"")</f>
        <v/>
      </c>
      <c r="J355" s="7" t="str">
        <f>IF(P355&lt;&gt;"",J352,"")</f>
        <v/>
      </c>
      <c r="K355" s="70" t="str">
        <f>IF(Q355&lt;&gt;"",K352,"")</f>
        <v/>
      </c>
      <c r="L355" s="99" t="str">
        <f>IF(G352&lt;&gt;"",L352,"")</f>
        <v/>
      </c>
      <c r="M355" s="214"/>
      <c r="N355" s="214"/>
      <c r="O355" s="214"/>
      <c r="P355" s="214"/>
      <c r="Q355" s="215"/>
      <c r="R355" s="7" t="str">
        <f>IF(B352="","",IF(G355="","",(SUM(G355:K355)+SUM(M355:Q355)-L355)))</f>
        <v/>
      </c>
      <c r="S355" s="88"/>
      <c r="T355" s="88" t="str">
        <f>IF(R352="","",ABS(R355-S352))</f>
        <v/>
      </c>
      <c r="U355" s="88" t="str">
        <f>IF(R352="","",RANK(T355,T352:T356,0))</f>
        <v/>
      </c>
      <c r="V355" s="88" t="str">
        <f>IF(R352="","",IF(U355=1,"",R355))</f>
        <v/>
      </c>
      <c r="W355" s="856"/>
      <c r="X355" s="123"/>
      <c r="Y355" s="124"/>
      <c r="Z355" s="125"/>
      <c r="AA355" s="126"/>
      <c r="AB355" s="843"/>
      <c r="AC355" s="843"/>
      <c r="AD355" s="803"/>
      <c r="AE355" s="803"/>
      <c r="AF355" s="838"/>
    </row>
    <row r="356" spans="1:32" ht="16" thickBot="1" x14ac:dyDescent="0.25">
      <c r="A356" s="879"/>
      <c r="B356" s="901"/>
      <c r="C356" s="860"/>
      <c r="D356" s="882"/>
      <c r="E356" s="885"/>
      <c r="F356" s="252" t="s">
        <v>6</v>
      </c>
      <c r="G356" s="73" t="str">
        <f>IF(M356&lt;&gt;"",G352,"")</f>
        <v/>
      </c>
      <c r="H356" s="94" t="str">
        <f>IF(N356&lt;&gt;"",H352,"")</f>
        <v/>
      </c>
      <c r="I356" s="94" t="str">
        <f>IF(O356&lt;&gt;"",I352,"")</f>
        <v/>
      </c>
      <c r="J356" s="94" t="str">
        <f>IF(P356&lt;&gt;"",J352,"")</f>
        <v/>
      </c>
      <c r="K356" s="71" t="str">
        <f>IF(Q356&lt;&gt;"",K352,"")</f>
        <v/>
      </c>
      <c r="L356" s="270" t="str">
        <f>IF(G352&lt;&gt;"",L352,"")</f>
        <v/>
      </c>
      <c r="M356" s="226"/>
      <c r="N356" s="226"/>
      <c r="O356" s="226"/>
      <c r="P356" s="226"/>
      <c r="Q356" s="255"/>
      <c r="R356" s="94" t="str">
        <f>IF(B352="","",IF(G356="","",(SUM(G356:K356)+SUM(M356:Q356)-L356)))</f>
        <v/>
      </c>
      <c r="S356" s="93"/>
      <c r="T356" s="93"/>
      <c r="U356" s="93"/>
      <c r="V356" s="93"/>
      <c r="W356" s="904"/>
      <c r="X356" s="256"/>
      <c r="Y356" s="257"/>
      <c r="Z356" s="258"/>
      <c r="AA356" s="259"/>
      <c r="AB356" s="902"/>
      <c r="AC356" s="844"/>
      <c r="AD356" s="804"/>
      <c r="AE356" s="804"/>
      <c r="AF356" s="903"/>
    </row>
    <row r="357" spans="1:32" x14ac:dyDescent="0.2">
      <c r="A357" s="867" t="str">
        <f>IF('Names And Totals'!A78="","",'Names And Totals'!A78)</f>
        <v/>
      </c>
      <c r="B357" s="873" t="str">
        <f>IF('Names And Totals'!B78="","",'Names And Totals'!B78)</f>
        <v/>
      </c>
      <c r="C357" s="861" t="str">
        <f>IF(AC357="","",IF(AC357="DQ","DQ",RANK(AC357,$AC$12:$AC$507,0)+SUMPRODUCT(--(AC357=$AC$12:$AC$507),--(AB357&gt;$AB$12:$AB$507))))</f>
        <v/>
      </c>
      <c r="D357" s="886" t="str">
        <f>IF(AD357="","",IF(AC357="DQ","DQ",RANK(AD357,$AD$12:$AD$507,0)+SUMPRODUCT(--(AD357=$AD$12:$AD$507),--(AB357&gt;$AB$12:$AB$507))))</f>
        <v/>
      </c>
      <c r="E357" s="861" t="str">
        <f>IF(AE357="","",IF(AC357="DQ","DQ",RANK(AE357,$AE$12:$AE$507,0)+SUMPRODUCT(--(AE357=$AE$12:$AE$507),--(AB357&gt;$AB$12:$AB$507))))</f>
        <v/>
      </c>
      <c r="F357" s="33" t="s">
        <v>7</v>
      </c>
      <c r="G357" s="228"/>
      <c r="H357" s="218"/>
      <c r="I357" s="218"/>
      <c r="J357" s="218"/>
      <c r="K357" s="296"/>
      <c r="L357" s="295"/>
      <c r="M357" s="218"/>
      <c r="N357" s="218"/>
      <c r="O357" s="218"/>
      <c r="P357" s="218"/>
      <c r="Q357" s="219"/>
      <c r="R357" s="114" t="str">
        <f>IF(B357="","",IF(G357="","",(SUM(G357:K357)+SUM(M357:Q357)-L357)))</f>
        <v/>
      </c>
      <c r="S357" s="90" t="str">
        <f>IF(R357="","",AVERAGE(R357:R360))</f>
        <v/>
      </c>
      <c r="T357" s="90" t="str">
        <f>IF(R357="","",ABS(R357-S357))</f>
        <v/>
      </c>
      <c r="U357" s="90" t="str">
        <f>IF(R357="","",RANK(T357,T357:T361,0))</f>
        <v/>
      </c>
      <c r="V357" s="90" t="str">
        <f>IF(R357="","",IF(U357=1,"",R357))</f>
        <v/>
      </c>
      <c r="W357" s="971" t="str">
        <f>IF(R357="","",IF(AVERAGE(R357:R361)&lt;0,0,IF(R358="",R357,IF(R359="",AVERAGE(R357:R358),IF(R360="",AVERAGE(R357:R359),IF(R361="",AVERAGE(V357:V360),TRIMMEAN(R357:R361,0.4)))))))</f>
        <v/>
      </c>
      <c r="X357" s="228"/>
      <c r="Y357" s="229"/>
      <c r="Z357" s="230"/>
      <c r="AA357" s="131" t="str">
        <f>IF(X357="","",IF(X357="TO","TO",X357*60+Y357+Z357/100))</f>
        <v/>
      </c>
      <c r="AB357" s="849" t="str">
        <f>IF(B357="","",IF(AA358="",AA357,AVERAGE(AA357:AA358)))</f>
        <v/>
      </c>
      <c r="AC357" s="805" t="str">
        <f t="shared" ref="AC357" si="66">IF(AF357="DQ","DQ",IF(W357="","",W357))</f>
        <v/>
      </c>
      <c r="AD357" s="805" t="str">
        <f>IF(B357="","",IF(AF357="DQ","DQ",IF('Names And Totals'!E78="Female","",AC357)))</f>
        <v/>
      </c>
      <c r="AE357" s="805" t="str">
        <f>IF(B357="","",IF(AF357="DQ","DQ",IF('Names And Totals'!E78="Male","",AC357)))</f>
        <v/>
      </c>
      <c r="AF357" s="840"/>
    </row>
    <row r="358" spans="1:32" x14ac:dyDescent="0.2">
      <c r="A358" s="868"/>
      <c r="B358" s="874"/>
      <c r="C358" s="862"/>
      <c r="D358" s="887"/>
      <c r="E358" s="862"/>
      <c r="F358" s="34" t="s">
        <v>4</v>
      </c>
      <c r="G358" s="77" t="str">
        <f>IF(M358&lt;&gt;"",G357,"")</f>
        <v/>
      </c>
      <c r="H358" s="11" t="str">
        <f>IF(N358&lt;&gt;"",H357,"")</f>
        <v/>
      </c>
      <c r="I358" s="11" t="str">
        <f>IF(O358&lt;&gt;"",I357,"")</f>
        <v/>
      </c>
      <c r="J358" s="11" t="str">
        <f>IF(P358&lt;&gt;"",J357,"")</f>
        <v/>
      </c>
      <c r="K358" s="75" t="str">
        <f>IF(Q358&lt;&gt;"",K357,"")</f>
        <v/>
      </c>
      <c r="L358" s="98" t="str">
        <f>IF(G357&lt;&gt;"",L357,"")</f>
        <v/>
      </c>
      <c r="M358" s="220"/>
      <c r="N358" s="220"/>
      <c r="O358" s="220"/>
      <c r="P358" s="220"/>
      <c r="Q358" s="221"/>
      <c r="R358" s="11" t="str">
        <f>IF(B357="","",IF(G358="","",(SUM(G358:K358)+SUM(M358:Q358)-L358)))</f>
        <v/>
      </c>
      <c r="S358" s="89"/>
      <c r="T358" s="89" t="str">
        <f>IF(R357="","",ABS(R358-S357))</f>
        <v/>
      </c>
      <c r="U358" s="89" t="str">
        <f>IF(R357="","",RANK(T358,T357:T361,0))</f>
        <v/>
      </c>
      <c r="V358" s="89" t="str">
        <f>IF(R357="","",IF(U358=1,"",R358))</f>
        <v/>
      </c>
      <c r="W358" s="972"/>
      <c r="X358" s="210"/>
      <c r="Y358" s="211"/>
      <c r="Z358" s="231"/>
      <c r="AA358" s="132" t="str">
        <f>IF(X358="","",IF(X358="","",X358*60+Y358+Z358/100))</f>
        <v/>
      </c>
      <c r="AB358" s="850"/>
      <c r="AC358" s="806"/>
      <c r="AD358" s="806"/>
      <c r="AE358" s="806"/>
      <c r="AF358" s="841"/>
    </row>
    <row r="359" spans="1:32" x14ac:dyDescent="0.2">
      <c r="A359" s="868"/>
      <c r="B359" s="874"/>
      <c r="C359" s="862"/>
      <c r="D359" s="887"/>
      <c r="E359" s="862"/>
      <c r="F359" s="34" t="s">
        <v>8</v>
      </c>
      <c r="G359" s="77" t="str">
        <f>IF(M359&lt;&gt;"",G357,"")</f>
        <v/>
      </c>
      <c r="H359" s="11" t="str">
        <f>IF(N359&lt;&gt;"",H357,"")</f>
        <v/>
      </c>
      <c r="I359" s="11" t="str">
        <f>IF(O359&lt;&gt;"",I357,"")</f>
        <v/>
      </c>
      <c r="J359" s="11" t="str">
        <f>IF(P359&lt;&gt;"",J357,"")</f>
        <v/>
      </c>
      <c r="K359" s="75" t="str">
        <f>IF(Q359&lt;&gt;"",K357,"")</f>
        <v/>
      </c>
      <c r="L359" s="98" t="str">
        <f>IF(G357&lt;&gt;"",L357,"")</f>
        <v/>
      </c>
      <c r="M359" s="220"/>
      <c r="N359" s="220"/>
      <c r="O359" s="220"/>
      <c r="P359" s="220"/>
      <c r="Q359" s="221"/>
      <c r="R359" s="11" t="str">
        <f>IF(B357="","",IF(G359="","",(SUM(G359:K359)+SUM(M359:Q359)-L359)))</f>
        <v/>
      </c>
      <c r="S359" s="89"/>
      <c r="T359" s="89" t="str">
        <f>IF(R357="","",ABS(R359-S357))</f>
        <v/>
      </c>
      <c r="U359" s="89" t="str">
        <f>IF(R357="","",RANK(T359,T357:T361,0))</f>
        <v/>
      </c>
      <c r="V359" s="89" t="str">
        <f>IF(R357="","",IF(U359=1,"",R359))</f>
        <v/>
      </c>
      <c r="W359" s="972"/>
      <c r="X359" s="133"/>
      <c r="Y359" s="134"/>
      <c r="Z359" s="135"/>
      <c r="AA359" s="136"/>
      <c r="AB359" s="850"/>
      <c r="AC359" s="806"/>
      <c r="AD359" s="806"/>
      <c r="AE359" s="806"/>
      <c r="AF359" s="841"/>
    </row>
    <row r="360" spans="1:32" x14ac:dyDescent="0.2">
      <c r="A360" s="868"/>
      <c r="B360" s="874"/>
      <c r="C360" s="862"/>
      <c r="D360" s="887"/>
      <c r="E360" s="862"/>
      <c r="F360" s="34" t="s">
        <v>5</v>
      </c>
      <c r="G360" s="77" t="str">
        <f>IF(M360&lt;&gt;"",G357,"")</f>
        <v/>
      </c>
      <c r="H360" s="11" t="str">
        <f>IF(N360&lt;&gt;"",H357,"")</f>
        <v/>
      </c>
      <c r="I360" s="11" t="str">
        <f>IF(O360&lt;&gt;"",I357,"")</f>
        <v/>
      </c>
      <c r="J360" s="11" t="str">
        <f>IF(P360&lt;&gt;"",J357,"")</f>
        <v/>
      </c>
      <c r="K360" s="75" t="str">
        <f>IF(Q360&lt;&gt;"",K357,"")</f>
        <v/>
      </c>
      <c r="L360" s="98" t="str">
        <f>IF(G357&lt;&gt;"",L357,"")</f>
        <v/>
      </c>
      <c r="M360" s="220"/>
      <c r="N360" s="220"/>
      <c r="O360" s="220"/>
      <c r="P360" s="220"/>
      <c r="Q360" s="221"/>
      <c r="R360" s="11" t="str">
        <f>IF(B357="","",IF(G360="","",(SUM(G360:K360)+SUM(M360:Q360)-L360)))</f>
        <v/>
      </c>
      <c r="S360" s="89"/>
      <c r="T360" s="89" t="str">
        <f>IF(R357="","",ABS(R360-S357))</f>
        <v/>
      </c>
      <c r="U360" s="89" t="str">
        <f>IF(R357="","",RANK(T360,T357:T361,0))</f>
        <v/>
      </c>
      <c r="V360" s="89" t="str">
        <f>IF(R357="","",IF(U360=1,"",R360))</f>
        <v/>
      </c>
      <c r="W360" s="972"/>
      <c r="X360" s="133"/>
      <c r="Y360" s="134"/>
      <c r="Z360" s="135"/>
      <c r="AA360" s="136"/>
      <c r="AB360" s="850"/>
      <c r="AC360" s="806"/>
      <c r="AD360" s="806"/>
      <c r="AE360" s="806"/>
      <c r="AF360" s="841"/>
    </row>
    <row r="361" spans="1:32" ht="16" thickBot="1" x14ac:dyDescent="0.25">
      <c r="A361" s="869"/>
      <c r="B361" s="875"/>
      <c r="C361" s="863"/>
      <c r="D361" s="888"/>
      <c r="E361" s="863"/>
      <c r="F361" s="35" t="s">
        <v>6</v>
      </c>
      <c r="G361" s="78" t="str">
        <f>IF(M361&lt;&gt;"",G357,"")</f>
        <v/>
      </c>
      <c r="H361" s="116" t="str">
        <f>IF(N361&lt;&gt;"",H357,"")</f>
        <v/>
      </c>
      <c r="I361" s="116" t="str">
        <f>IF(O361&lt;&gt;"",I357,"")</f>
        <v/>
      </c>
      <c r="J361" s="116" t="str">
        <f>IF(P361&lt;&gt;"",J357,"")</f>
        <v/>
      </c>
      <c r="K361" s="76" t="str">
        <f>IF(Q361&lt;&gt;"",K357,"")</f>
        <v/>
      </c>
      <c r="L361" s="265" t="str">
        <f>IF(G357&lt;&gt;"",L357,"")</f>
        <v/>
      </c>
      <c r="M361" s="222"/>
      <c r="N361" s="222"/>
      <c r="O361" s="222"/>
      <c r="P361" s="222"/>
      <c r="Q361" s="223"/>
      <c r="R361" s="116" t="str">
        <f>IF(B357="","",IF(G361="","",(SUM(G361:K361)+SUM(M361:Q361)-L361)))</f>
        <v/>
      </c>
      <c r="S361" s="91"/>
      <c r="T361" s="91"/>
      <c r="U361" s="91"/>
      <c r="V361" s="91"/>
      <c r="W361" s="973"/>
      <c r="X361" s="137"/>
      <c r="Y361" s="138"/>
      <c r="Z361" s="139"/>
      <c r="AA361" s="140"/>
      <c r="AB361" s="851"/>
      <c r="AC361" s="807"/>
      <c r="AD361" s="807"/>
      <c r="AE361" s="807"/>
      <c r="AF361" s="842"/>
    </row>
    <row r="362" spans="1:32" x14ac:dyDescent="0.2">
      <c r="A362" s="870" t="str">
        <f>IF('Names And Totals'!A79="","",'Names And Totals'!A79)</f>
        <v/>
      </c>
      <c r="B362" s="864" t="str">
        <f>IF('Names And Totals'!B79="","",'Names And Totals'!B79)</f>
        <v/>
      </c>
      <c r="C362" s="858" t="str">
        <f>IF(AC362="","",IF(AC362="DQ","DQ",RANK(AC362,$AC$12:$AC$507,0)+SUMPRODUCT(--(AC362=$AC$12:$AC$507),--(AB362&gt;$AB$12:$AB$507))))</f>
        <v/>
      </c>
      <c r="D362" s="880" t="str">
        <f>IF(AD362="","",IF(AC362="DQ","DQ",RANK(AD362,$AD$12:$AD$507,0)+SUMPRODUCT(--(AD362=$AD$12:$AD$507),--(AB362&gt;$AB$12:$AB$507))))</f>
        <v/>
      </c>
      <c r="E362" s="883" t="str">
        <f>IF(AE362="","",IF(AC362="DQ","DQ",RANK(AE362,$AE$12:$AE$507,0)+SUMPRODUCT(--(AE362=$AE$12:$AE$507),--(AB362&gt;$AB$12:$AB$507))))</f>
        <v/>
      </c>
      <c r="F362" s="66" t="s">
        <v>7</v>
      </c>
      <c r="G362" s="232"/>
      <c r="H362" s="224"/>
      <c r="I362" s="224"/>
      <c r="J362" s="224"/>
      <c r="K362" s="237"/>
      <c r="L362" s="303"/>
      <c r="M362" s="224"/>
      <c r="N362" s="224"/>
      <c r="O362" s="224"/>
      <c r="P362" s="224"/>
      <c r="Q362" s="225"/>
      <c r="R362" s="117" t="str">
        <f>IF(B362="","",IF(G362="","",(SUM(G362:K362)+SUM(M362:Q362)-L362)))</f>
        <v/>
      </c>
      <c r="S362" s="92" t="str">
        <f>IF(R362="","",AVERAGE(R362:R365))</f>
        <v/>
      </c>
      <c r="T362" s="92" t="str">
        <f>IF(R362="","",ABS(R362-S362))</f>
        <v/>
      </c>
      <c r="U362" s="92" t="str">
        <f>IF(R362="","",RANK(T362,T362:T366,0))</f>
        <v/>
      </c>
      <c r="V362" s="92" t="str">
        <f>IF(R362="","",IF(U362=1,"",R362))</f>
        <v/>
      </c>
      <c r="W362" s="855" t="str">
        <f>IF(R362="","",IF(AVERAGE(R362:R366)&lt;0,0,IF(R363="",R362,IF(R364="",AVERAGE(R362:R363),IF(R365="",AVERAGE(R362:R364),IF(R366="",AVERAGE(V362:V365),TRIMMEAN(R362:R366,0.4)))))))</f>
        <v/>
      </c>
      <c r="X362" s="232"/>
      <c r="Y362" s="233"/>
      <c r="Z362" s="234"/>
      <c r="AA362" s="141" t="str">
        <f>IF(X362="","",IF(X362="TO","TO",X362*60+Y362+Z362/100))</f>
        <v/>
      </c>
      <c r="AB362" s="845" t="str">
        <f>IF(B362="","",IF(AA363="",AA362,AVERAGE(AA362:AA363)))</f>
        <v/>
      </c>
      <c r="AC362" s="845" t="str">
        <f t="shared" ref="AC362" si="67">IF(AF362="DQ","DQ",IF(W362="","",W362))</f>
        <v/>
      </c>
      <c r="AD362" s="802" t="str">
        <f>IF(B362="","",IF(AF362="DQ","DQ",IF('Names And Totals'!E79="Female","",AC362)))</f>
        <v/>
      </c>
      <c r="AE362" s="802" t="str">
        <f>IF(B362="","",IF(AF362="DQ","DQ",IF('Names And Totals'!E79="Male","",AC362)))</f>
        <v/>
      </c>
      <c r="AF362" s="837"/>
    </row>
    <row r="363" spans="1:32" x14ac:dyDescent="0.2">
      <c r="A363" s="871"/>
      <c r="B363" s="865"/>
      <c r="C363" s="859"/>
      <c r="D363" s="881"/>
      <c r="E363" s="884"/>
      <c r="F363" s="32" t="s">
        <v>4</v>
      </c>
      <c r="G363" s="72" t="str">
        <f>IF(M363&lt;&gt;"",G362,"")</f>
        <v/>
      </c>
      <c r="H363" s="7" t="str">
        <f>IF(N363&lt;&gt;"",H362,"")</f>
        <v/>
      </c>
      <c r="I363" s="7" t="str">
        <f>IF(O363&lt;&gt;"",I362,"")</f>
        <v/>
      </c>
      <c r="J363" s="7" t="str">
        <f>IF(P363&lt;&gt;"",J362,"")</f>
        <v/>
      </c>
      <c r="K363" s="70" t="str">
        <f>IF(Q363&lt;&gt;"",K362,"")</f>
        <v/>
      </c>
      <c r="L363" s="99" t="str">
        <f>IF(G362&lt;&gt;"",L362,"")</f>
        <v/>
      </c>
      <c r="M363" s="214"/>
      <c r="N363" s="214"/>
      <c r="O363" s="214"/>
      <c r="P363" s="214"/>
      <c r="Q363" s="215"/>
      <c r="R363" s="7" t="str">
        <f>IF(B362="","",IF(G363="","",(SUM(G363:K363)+SUM(M363:Q363)-L363)))</f>
        <v/>
      </c>
      <c r="S363" s="88"/>
      <c r="T363" s="88" t="str">
        <f>IF(R362="","",ABS(R363-S362))</f>
        <v/>
      </c>
      <c r="U363" s="88" t="str">
        <f>IF(R362="","",RANK(T363,T362:T366,0))</f>
        <v/>
      </c>
      <c r="V363" s="88" t="str">
        <f>IF(R362="","",IF(U363=1,"",R363))</f>
        <v/>
      </c>
      <c r="W363" s="856"/>
      <c r="X363" s="208"/>
      <c r="Y363" s="209"/>
      <c r="Z363" s="227"/>
      <c r="AA363" s="122" t="str">
        <f>IF(X363="","",IF(X363="","",X363*60+Y363+Z363/100))</f>
        <v/>
      </c>
      <c r="AB363" s="843"/>
      <c r="AC363" s="843"/>
      <c r="AD363" s="803"/>
      <c r="AE363" s="803"/>
      <c r="AF363" s="838"/>
    </row>
    <row r="364" spans="1:32" x14ac:dyDescent="0.2">
      <c r="A364" s="871"/>
      <c r="B364" s="865"/>
      <c r="C364" s="859"/>
      <c r="D364" s="881"/>
      <c r="E364" s="884"/>
      <c r="F364" s="32" t="s">
        <v>8</v>
      </c>
      <c r="G364" s="72" t="str">
        <f>IF(M364&lt;&gt;"",G362,"")</f>
        <v/>
      </c>
      <c r="H364" s="7" t="str">
        <f>IF(N364&lt;&gt;"",H362,"")</f>
        <v/>
      </c>
      <c r="I364" s="7" t="str">
        <f>IF(O364&lt;&gt;"",I362,"")</f>
        <v/>
      </c>
      <c r="J364" s="7" t="str">
        <f>IF(P364&lt;&gt;"",J362,"")</f>
        <v/>
      </c>
      <c r="K364" s="70" t="str">
        <f>IF(Q364&lt;&gt;"",K362,"")</f>
        <v/>
      </c>
      <c r="L364" s="99" t="str">
        <f>IF(G362&lt;&gt;"",L362,"")</f>
        <v/>
      </c>
      <c r="M364" s="214"/>
      <c r="N364" s="214"/>
      <c r="O364" s="214"/>
      <c r="P364" s="214"/>
      <c r="Q364" s="215"/>
      <c r="R364" s="7" t="str">
        <f>IF(B362="","",IF(G364="","",(SUM(G364:K364)+SUM(M364:Q364)-L364)))</f>
        <v/>
      </c>
      <c r="S364" s="88"/>
      <c r="T364" s="88" t="str">
        <f>IF(R362="","",ABS(R364-S362))</f>
        <v/>
      </c>
      <c r="U364" s="88" t="str">
        <f>IF(R362="","",RANK(T364,T362:T366,0))</f>
        <v/>
      </c>
      <c r="V364" s="88" t="str">
        <f>IF(R362="","",IF(U364=1,"",R364))</f>
        <v/>
      </c>
      <c r="W364" s="856"/>
      <c r="X364" s="123"/>
      <c r="Y364" s="124"/>
      <c r="Z364" s="125"/>
      <c r="AA364" s="126"/>
      <c r="AB364" s="843"/>
      <c r="AC364" s="843"/>
      <c r="AD364" s="803"/>
      <c r="AE364" s="803"/>
      <c r="AF364" s="838"/>
    </row>
    <row r="365" spans="1:32" x14ac:dyDescent="0.2">
      <c r="A365" s="871"/>
      <c r="B365" s="865"/>
      <c r="C365" s="859"/>
      <c r="D365" s="881"/>
      <c r="E365" s="884"/>
      <c r="F365" s="32" t="s">
        <v>5</v>
      </c>
      <c r="G365" s="72" t="str">
        <f>IF(M365&lt;&gt;"",G362,"")</f>
        <v/>
      </c>
      <c r="H365" s="7" t="str">
        <f>IF(N365&lt;&gt;"",H362,"")</f>
        <v/>
      </c>
      <c r="I365" s="7" t="str">
        <f>IF(O365&lt;&gt;"",I362,"")</f>
        <v/>
      </c>
      <c r="J365" s="7" t="str">
        <f>IF(P365&lt;&gt;"",J362,"")</f>
        <v/>
      </c>
      <c r="K365" s="70" t="str">
        <f>IF(Q365&lt;&gt;"",K362,"")</f>
        <v/>
      </c>
      <c r="L365" s="99" t="str">
        <f>IF(G362&lt;&gt;"",L362,"")</f>
        <v/>
      </c>
      <c r="M365" s="214"/>
      <c r="N365" s="214"/>
      <c r="O365" s="214"/>
      <c r="P365" s="214"/>
      <c r="Q365" s="215"/>
      <c r="R365" s="7" t="str">
        <f>IF(B362="","",IF(G365="","",(SUM(G365:K365)+SUM(M365:Q365)-L365)))</f>
        <v/>
      </c>
      <c r="S365" s="88"/>
      <c r="T365" s="88" t="str">
        <f>IF(R362="","",ABS(R365-S362))</f>
        <v/>
      </c>
      <c r="U365" s="88" t="str">
        <f>IF(R362="","",RANK(T365,T362:T366,0))</f>
        <v/>
      </c>
      <c r="V365" s="88" t="str">
        <f>IF(R362="","",IF(U365=1,"",R365))</f>
        <v/>
      </c>
      <c r="W365" s="856"/>
      <c r="X365" s="123"/>
      <c r="Y365" s="124"/>
      <c r="Z365" s="125"/>
      <c r="AA365" s="126"/>
      <c r="AB365" s="843"/>
      <c r="AC365" s="843"/>
      <c r="AD365" s="803"/>
      <c r="AE365" s="803"/>
      <c r="AF365" s="838"/>
    </row>
    <row r="366" spans="1:32" ht="16" thickBot="1" x14ac:dyDescent="0.25">
      <c r="A366" s="879"/>
      <c r="B366" s="901"/>
      <c r="C366" s="860"/>
      <c r="D366" s="882"/>
      <c r="E366" s="885"/>
      <c r="F366" s="252" t="s">
        <v>6</v>
      </c>
      <c r="G366" s="73" t="str">
        <f>IF(M366&lt;&gt;"",G362,"")</f>
        <v/>
      </c>
      <c r="H366" s="94" t="str">
        <f>IF(N366&lt;&gt;"",H362,"")</f>
        <v/>
      </c>
      <c r="I366" s="94" t="str">
        <f>IF(O366&lt;&gt;"",I362,"")</f>
        <v/>
      </c>
      <c r="J366" s="94" t="str">
        <f>IF(P366&lt;&gt;"",J362,"")</f>
        <v/>
      </c>
      <c r="K366" s="71" t="str">
        <f>IF(Q366&lt;&gt;"",K362,"")</f>
        <v/>
      </c>
      <c r="L366" s="270" t="str">
        <f>IF(G362&lt;&gt;"",L362,"")</f>
        <v/>
      </c>
      <c r="M366" s="226"/>
      <c r="N366" s="226"/>
      <c r="O366" s="226"/>
      <c r="P366" s="226"/>
      <c r="Q366" s="255"/>
      <c r="R366" s="94" t="str">
        <f>IF(B362="","",IF(G366="","",(SUM(G366:K366)+SUM(M366:Q366)-L366)))</f>
        <v/>
      </c>
      <c r="S366" s="93"/>
      <c r="T366" s="93"/>
      <c r="U366" s="93"/>
      <c r="V366" s="93"/>
      <c r="W366" s="904"/>
      <c r="X366" s="256"/>
      <c r="Y366" s="257"/>
      <c r="Z366" s="258"/>
      <c r="AA366" s="259"/>
      <c r="AB366" s="902"/>
      <c r="AC366" s="844"/>
      <c r="AD366" s="804"/>
      <c r="AE366" s="804"/>
      <c r="AF366" s="903"/>
    </row>
    <row r="367" spans="1:32" x14ac:dyDescent="0.2">
      <c r="A367" s="867" t="str">
        <f>IF('Names And Totals'!A80="","",'Names And Totals'!A80)</f>
        <v/>
      </c>
      <c r="B367" s="873" t="str">
        <f>IF('Names And Totals'!B80="","",'Names And Totals'!B80)</f>
        <v/>
      </c>
      <c r="C367" s="861" t="str">
        <f>IF(AC367="","",IF(AC367="DQ","DQ",RANK(AC367,$AC$12:$AC$507,0)+SUMPRODUCT(--(AC367=$AC$12:$AC$507),--(AB367&gt;$AB$12:$AB$507))))</f>
        <v/>
      </c>
      <c r="D367" s="886" t="str">
        <f>IF(AD367="","",IF(AC367="DQ","DQ",RANK(AD367,$AD$12:$AD$507,0)+SUMPRODUCT(--(AD367=$AD$12:$AD$507),--(AB367&gt;$AB$12:$AB$507))))</f>
        <v/>
      </c>
      <c r="E367" s="861" t="str">
        <f>IF(AE367="","",IF(AC367="DQ","DQ",RANK(AE367,$AE$12:$AE$507,0)+SUMPRODUCT(--(AE367=$AE$12:$AE$507),--(AB367&gt;$AB$12:$AB$507))))</f>
        <v/>
      </c>
      <c r="F367" s="33" t="s">
        <v>7</v>
      </c>
      <c r="G367" s="228"/>
      <c r="H367" s="218"/>
      <c r="I367" s="218"/>
      <c r="J367" s="218"/>
      <c r="K367" s="296"/>
      <c r="L367" s="295"/>
      <c r="M367" s="218"/>
      <c r="N367" s="218"/>
      <c r="O367" s="218"/>
      <c r="P367" s="218"/>
      <c r="Q367" s="219"/>
      <c r="R367" s="114" t="str">
        <f>IF(B367="","",IF(G367="","",(SUM(G367:K367)+SUM(M367:Q367)-L367)))</f>
        <v/>
      </c>
      <c r="S367" s="90" t="str">
        <f>IF(R367="","",AVERAGE(R367:R370))</f>
        <v/>
      </c>
      <c r="T367" s="90" t="str">
        <f>IF(R367="","",ABS(R367-S367))</f>
        <v/>
      </c>
      <c r="U367" s="90" t="str">
        <f>IF(R367="","",RANK(T367,T367:T371,0))</f>
        <v/>
      </c>
      <c r="V367" s="90" t="str">
        <f>IF(R367="","",IF(U367=1,"",R367))</f>
        <v/>
      </c>
      <c r="W367" s="971" t="str">
        <f>IF(R367="","",IF(AVERAGE(R367:R371)&lt;0,0,IF(R368="",R367,IF(R369="",AVERAGE(R367:R368),IF(R370="",AVERAGE(R367:R369),IF(R371="",AVERAGE(V367:V370),TRIMMEAN(R367:R371,0.4)))))))</f>
        <v/>
      </c>
      <c r="X367" s="228"/>
      <c r="Y367" s="229"/>
      <c r="Z367" s="230"/>
      <c r="AA367" s="131" t="str">
        <f>IF(X367="","",IF(X367="TO","TO",X367*60+Y367+Z367/100))</f>
        <v/>
      </c>
      <c r="AB367" s="849" t="str">
        <f>IF(B367="","",IF(AA368="",AA367,AVERAGE(AA367:AA368)))</f>
        <v/>
      </c>
      <c r="AC367" s="805" t="str">
        <f t="shared" ref="AC367" si="68">IF(AF367="DQ","DQ",IF(W367="","",W367))</f>
        <v/>
      </c>
      <c r="AD367" s="805" t="str">
        <f>IF(B367="","",IF(AF367="DQ","DQ",IF('Names And Totals'!E80="Female","",AC367)))</f>
        <v/>
      </c>
      <c r="AE367" s="805" t="str">
        <f>IF(B367="","",IF(AF367="DQ","DQ",IF('Names And Totals'!E80="Male","",AC367)))</f>
        <v/>
      </c>
      <c r="AF367" s="840"/>
    </row>
    <row r="368" spans="1:32" x14ac:dyDescent="0.2">
      <c r="A368" s="868"/>
      <c r="B368" s="874"/>
      <c r="C368" s="862"/>
      <c r="D368" s="887"/>
      <c r="E368" s="862"/>
      <c r="F368" s="34" t="s">
        <v>4</v>
      </c>
      <c r="G368" s="77" t="str">
        <f>IF(M368&lt;&gt;"",G367,"")</f>
        <v/>
      </c>
      <c r="H368" s="11" t="str">
        <f>IF(N368&lt;&gt;"",H367,"")</f>
        <v/>
      </c>
      <c r="I368" s="11" t="str">
        <f>IF(O368&lt;&gt;"",I367,"")</f>
        <v/>
      </c>
      <c r="J368" s="11" t="str">
        <f>IF(P368&lt;&gt;"",J367,"")</f>
        <v/>
      </c>
      <c r="K368" s="75" t="str">
        <f>IF(Q368&lt;&gt;"",K367,"")</f>
        <v/>
      </c>
      <c r="L368" s="98" t="str">
        <f>IF(G367&lt;&gt;"",L367,"")</f>
        <v/>
      </c>
      <c r="M368" s="220"/>
      <c r="N368" s="220"/>
      <c r="O368" s="220"/>
      <c r="P368" s="220"/>
      <c r="Q368" s="221"/>
      <c r="R368" s="11" t="str">
        <f>IF(B367="","",IF(G368="","",(SUM(G368:K368)+SUM(M368:Q368)-L368)))</f>
        <v/>
      </c>
      <c r="S368" s="89"/>
      <c r="T368" s="89" t="str">
        <f>IF(R367="","",ABS(R368-S367))</f>
        <v/>
      </c>
      <c r="U368" s="89" t="str">
        <f>IF(R367="","",RANK(T368,T367:T371,0))</f>
        <v/>
      </c>
      <c r="V368" s="89" t="str">
        <f>IF(R367="","",IF(U368=1,"",R368))</f>
        <v/>
      </c>
      <c r="W368" s="972"/>
      <c r="X368" s="210"/>
      <c r="Y368" s="211"/>
      <c r="Z368" s="231"/>
      <c r="AA368" s="132" t="str">
        <f>IF(X368="","",IF(X368="","",X368*60+Y368+Z368/100))</f>
        <v/>
      </c>
      <c r="AB368" s="850"/>
      <c r="AC368" s="806"/>
      <c r="AD368" s="806"/>
      <c r="AE368" s="806"/>
      <c r="AF368" s="841"/>
    </row>
    <row r="369" spans="1:32" x14ac:dyDescent="0.2">
      <c r="A369" s="868"/>
      <c r="B369" s="874"/>
      <c r="C369" s="862"/>
      <c r="D369" s="887"/>
      <c r="E369" s="862"/>
      <c r="F369" s="34" t="s">
        <v>8</v>
      </c>
      <c r="G369" s="77" t="str">
        <f>IF(M369&lt;&gt;"",G367,"")</f>
        <v/>
      </c>
      <c r="H369" s="11" t="str">
        <f>IF(N369&lt;&gt;"",H367,"")</f>
        <v/>
      </c>
      <c r="I369" s="11" t="str">
        <f>IF(O369&lt;&gt;"",I367,"")</f>
        <v/>
      </c>
      <c r="J369" s="11" t="str">
        <f>IF(P369&lt;&gt;"",J367,"")</f>
        <v/>
      </c>
      <c r="K369" s="75" t="str">
        <f>IF(Q369&lt;&gt;"",K367,"")</f>
        <v/>
      </c>
      <c r="L369" s="98" t="str">
        <f>IF(G367&lt;&gt;"",L367,"")</f>
        <v/>
      </c>
      <c r="M369" s="220"/>
      <c r="N369" s="220"/>
      <c r="O369" s="220"/>
      <c r="P369" s="220"/>
      <c r="Q369" s="221"/>
      <c r="R369" s="11" t="str">
        <f>IF(B367="","",IF(G369="","",(SUM(G369:K369)+SUM(M369:Q369)-L369)))</f>
        <v/>
      </c>
      <c r="S369" s="89"/>
      <c r="T369" s="89" t="str">
        <f>IF(R367="","",ABS(R369-S367))</f>
        <v/>
      </c>
      <c r="U369" s="89" t="str">
        <f>IF(R367="","",RANK(T369,T367:T371,0))</f>
        <v/>
      </c>
      <c r="V369" s="89" t="str">
        <f>IF(R367="","",IF(U369=1,"",R369))</f>
        <v/>
      </c>
      <c r="W369" s="972"/>
      <c r="X369" s="133"/>
      <c r="Y369" s="134"/>
      <c r="Z369" s="135"/>
      <c r="AA369" s="136"/>
      <c r="AB369" s="850"/>
      <c r="AC369" s="806"/>
      <c r="AD369" s="806"/>
      <c r="AE369" s="806"/>
      <c r="AF369" s="841"/>
    </row>
    <row r="370" spans="1:32" x14ac:dyDescent="0.2">
      <c r="A370" s="868"/>
      <c r="B370" s="874"/>
      <c r="C370" s="862"/>
      <c r="D370" s="887"/>
      <c r="E370" s="862"/>
      <c r="F370" s="34" t="s">
        <v>5</v>
      </c>
      <c r="G370" s="77" t="str">
        <f>IF(M370&lt;&gt;"",G367,"")</f>
        <v/>
      </c>
      <c r="H370" s="11" t="str">
        <f>IF(N370&lt;&gt;"",H367,"")</f>
        <v/>
      </c>
      <c r="I370" s="11" t="str">
        <f>IF(O370&lt;&gt;"",I367,"")</f>
        <v/>
      </c>
      <c r="J370" s="11" t="str">
        <f>IF(P370&lt;&gt;"",J367,"")</f>
        <v/>
      </c>
      <c r="K370" s="75" t="str">
        <f>IF(Q370&lt;&gt;"",K367,"")</f>
        <v/>
      </c>
      <c r="L370" s="98" t="str">
        <f>IF(G367&lt;&gt;"",L367,"")</f>
        <v/>
      </c>
      <c r="M370" s="220"/>
      <c r="N370" s="220"/>
      <c r="O370" s="220"/>
      <c r="P370" s="220"/>
      <c r="Q370" s="221"/>
      <c r="R370" s="11" t="str">
        <f>IF(B367="","",IF(G370="","",(SUM(G370:K370)+SUM(M370:Q370)-L370)))</f>
        <v/>
      </c>
      <c r="S370" s="89"/>
      <c r="T370" s="89" t="str">
        <f>IF(R367="","",ABS(R370-S367))</f>
        <v/>
      </c>
      <c r="U370" s="89" t="str">
        <f>IF(R367="","",RANK(T370,T367:T371,0))</f>
        <v/>
      </c>
      <c r="V370" s="89" t="str">
        <f>IF(R367="","",IF(U370=1,"",R370))</f>
        <v/>
      </c>
      <c r="W370" s="972"/>
      <c r="X370" s="133"/>
      <c r="Y370" s="134"/>
      <c r="Z370" s="135"/>
      <c r="AA370" s="136"/>
      <c r="AB370" s="850"/>
      <c r="AC370" s="806"/>
      <c r="AD370" s="806"/>
      <c r="AE370" s="806"/>
      <c r="AF370" s="841"/>
    </row>
    <row r="371" spans="1:32" ht="16" thickBot="1" x14ac:dyDescent="0.25">
      <c r="A371" s="869"/>
      <c r="B371" s="875"/>
      <c r="C371" s="863"/>
      <c r="D371" s="888"/>
      <c r="E371" s="863"/>
      <c r="F371" s="35" t="s">
        <v>6</v>
      </c>
      <c r="G371" s="78" t="str">
        <f>IF(M371&lt;&gt;"",G367,"")</f>
        <v/>
      </c>
      <c r="H371" s="116" t="str">
        <f>IF(N371&lt;&gt;"",H367,"")</f>
        <v/>
      </c>
      <c r="I371" s="116" t="str">
        <f>IF(O371&lt;&gt;"",I367,"")</f>
        <v/>
      </c>
      <c r="J371" s="116" t="str">
        <f>IF(P371&lt;&gt;"",J367,"")</f>
        <v/>
      </c>
      <c r="K371" s="76" t="str">
        <f>IF(Q371&lt;&gt;"",K367,"")</f>
        <v/>
      </c>
      <c r="L371" s="265" t="str">
        <f>IF(G367&lt;&gt;"",L367,"")</f>
        <v/>
      </c>
      <c r="M371" s="222"/>
      <c r="N371" s="222"/>
      <c r="O371" s="222"/>
      <c r="P371" s="222"/>
      <c r="Q371" s="223"/>
      <c r="R371" s="116" t="str">
        <f>IF(B367="","",IF(G371="","",(SUM(G371:K371)+SUM(M371:Q371)-L371)))</f>
        <v/>
      </c>
      <c r="S371" s="91"/>
      <c r="T371" s="91"/>
      <c r="U371" s="91"/>
      <c r="V371" s="91"/>
      <c r="W371" s="973"/>
      <c r="X371" s="137"/>
      <c r="Y371" s="138"/>
      <c r="Z371" s="139"/>
      <c r="AA371" s="140"/>
      <c r="AB371" s="851"/>
      <c r="AC371" s="807"/>
      <c r="AD371" s="807"/>
      <c r="AE371" s="807"/>
      <c r="AF371" s="842"/>
    </row>
    <row r="372" spans="1:32" x14ac:dyDescent="0.2">
      <c r="A372" s="870" t="str">
        <f>IF('Names And Totals'!A81="","",'Names And Totals'!A81)</f>
        <v/>
      </c>
      <c r="B372" s="864" t="str">
        <f>IF('Names And Totals'!B81="","",'Names And Totals'!B81)</f>
        <v/>
      </c>
      <c r="C372" s="858" t="str">
        <f>IF(AC372="","",IF(AC372="DQ","DQ",RANK(AC372,$AC$12:$AC$507,0)+SUMPRODUCT(--(AC372=$AC$12:$AC$507),--(AB372&gt;$AB$12:$AB$507))))</f>
        <v/>
      </c>
      <c r="D372" s="880" t="str">
        <f>IF(AD372="","",IF(AC372="DQ","DQ",RANK(AD372,$AD$12:$AD$507,0)+SUMPRODUCT(--(AD372=$AD$12:$AD$507),--(AB372&gt;$AB$12:$AB$507))))</f>
        <v/>
      </c>
      <c r="E372" s="883" t="str">
        <f>IF(AE372="","",IF(AC372="DQ","DQ",RANK(AE372,$AE$12:$AE$507,0)+SUMPRODUCT(--(AE372=$AE$12:$AE$507),--(AB372&gt;$AB$12:$AB$507))))</f>
        <v/>
      </c>
      <c r="F372" s="66" t="s">
        <v>7</v>
      </c>
      <c r="G372" s="232"/>
      <c r="H372" s="224"/>
      <c r="I372" s="224"/>
      <c r="J372" s="224"/>
      <c r="K372" s="237"/>
      <c r="L372" s="303"/>
      <c r="M372" s="224"/>
      <c r="N372" s="224"/>
      <c r="O372" s="224"/>
      <c r="P372" s="224"/>
      <c r="Q372" s="225"/>
      <c r="R372" s="117" t="str">
        <f>IF(B372="","",IF(G372="","",(SUM(G372:K372)+SUM(M372:Q372)-L372)))</f>
        <v/>
      </c>
      <c r="S372" s="92" t="str">
        <f>IF(R372="","",AVERAGE(R372:R375))</f>
        <v/>
      </c>
      <c r="T372" s="92" t="str">
        <f>IF(R372="","",ABS(R372-S372))</f>
        <v/>
      </c>
      <c r="U372" s="92" t="str">
        <f>IF(R372="","",RANK(T372,T372:T376,0))</f>
        <v/>
      </c>
      <c r="V372" s="92" t="str">
        <f>IF(R372="","",IF(U372=1,"",R372))</f>
        <v/>
      </c>
      <c r="W372" s="855" t="str">
        <f>IF(R372="","",IF(AVERAGE(R372:R376)&lt;0,0,IF(R373="",R372,IF(R374="",AVERAGE(R372:R373),IF(R375="",AVERAGE(R372:R374),IF(R376="",AVERAGE(V372:V375),TRIMMEAN(R372:R376,0.4)))))))</f>
        <v/>
      </c>
      <c r="X372" s="232"/>
      <c r="Y372" s="233"/>
      <c r="Z372" s="234"/>
      <c r="AA372" s="141" t="str">
        <f>IF(X372="","",IF(X372="TO","TO",X372*60+Y372+Z372/100))</f>
        <v/>
      </c>
      <c r="AB372" s="845" t="str">
        <f>IF(B372="","",IF(AA373="",AA372,AVERAGE(AA372:AA373)))</f>
        <v/>
      </c>
      <c r="AC372" s="845" t="str">
        <f t="shared" ref="AC372" si="69">IF(AF372="DQ","DQ",IF(W372="","",W372))</f>
        <v/>
      </c>
      <c r="AD372" s="802" t="str">
        <f>IF(B372="","",IF(AF372="DQ","DQ",IF('Names And Totals'!E81="Female","",AC372)))</f>
        <v/>
      </c>
      <c r="AE372" s="802" t="str">
        <f>IF(B372="","",IF(AF372="DQ","DQ",IF('Names And Totals'!E81="Male","",AC372)))</f>
        <v/>
      </c>
      <c r="AF372" s="837"/>
    </row>
    <row r="373" spans="1:32" x14ac:dyDescent="0.2">
      <c r="A373" s="871"/>
      <c r="B373" s="865"/>
      <c r="C373" s="859"/>
      <c r="D373" s="881"/>
      <c r="E373" s="884"/>
      <c r="F373" s="32" t="s">
        <v>4</v>
      </c>
      <c r="G373" s="72" t="str">
        <f>IF(M373&lt;&gt;"",G372,"")</f>
        <v/>
      </c>
      <c r="H373" s="7" t="str">
        <f>IF(N373&lt;&gt;"",H372,"")</f>
        <v/>
      </c>
      <c r="I373" s="7" t="str">
        <f>IF(O373&lt;&gt;"",I372,"")</f>
        <v/>
      </c>
      <c r="J373" s="7" t="str">
        <f>IF(P373&lt;&gt;"",J372,"")</f>
        <v/>
      </c>
      <c r="K373" s="70" t="str">
        <f>IF(Q373&lt;&gt;"",K372,"")</f>
        <v/>
      </c>
      <c r="L373" s="99" t="str">
        <f>IF(G372&lt;&gt;"",L372,"")</f>
        <v/>
      </c>
      <c r="M373" s="214"/>
      <c r="N373" s="214"/>
      <c r="O373" s="214"/>
      <c r="P373" s="214"/>
      <c r="Q373" s="215"/>
      <c r="R373" s="7" t="str">
        <f>IF(B372="","",IF(G373="","",(SUM(G373:K373)+SUM(M373:Q373)-L373)))</f>
        <v/>
      </c>
      <c r="S373" s="88"/>
      <c r="T373" s="88" t="str">
        <f>IF(R372="","",ABS(R373-S372))</f>
        <v/>
      </c>
      <c r="U373" s="88" t="str">
        <f>IF(R372="","",RANK(T373,T372:T376,0))</f>
        <v/>
      </c>
      <c r="V373" s="88" t="str">
        <f>IF(R372="","",IF(U373=1,"",R373))</f>
        <v/>
      </c>
      <c r="W373" s="856"/>
      <c r="X373" s="208"/>
      <c r="Y373" s="209"/>
      <c r="Z373" s="227"/>
      <c r="AA373" s="122" t="str">
        <f>IF(X373="","",IF(X373="","",X373*60+Y373+Z373/100))</f>
        <v/>
      </c>
      <c r="AB373" s="843"/>
      <c r="AC373" s="843"/>
      <c r="AD373" s="803"/>
      <c r="AE373" s="803"/>
      <c r="AF373" s="838"/>
    </row>
    <row r="374" spans="1:32" x14ac:dyDescent="0.2">
      <c r="A374" s="871"/>
      <c r="B374" s="865"/>
      <c r="C374" s="859"/>
      <c r="D374" s="881"/>
      <c r="E374" s="884"/>
      <c r="F374" s="32" t="s">
        <v>8</v>
      </c>
      <c r="G374" s="72" t="str">
        <f>IF(M374&lt;&gt;"",G372,"")</f>
        <v/>
      </c>
      <c r="H374" s="7" t="str">
        <f>IF(N374&lt;&gt;"",H372,"")</f>
        <v/>
      </c>
      <c r="I374" s="7" t="str">
        <f>IF(O374&lt;&gt;"",I372,"")</f>
        <v/>
      </c>
      <c r="J374" s="7" t="str">
        <f>IF(P374&lt;&gt;"",J372,"")</f>
        <v/>
      </c>
      <c r="K374" s="70" t="str">
        <f>IF(Q374&lt;&gt;"",K372,"")</f>
        <v/>
      </c>
      <c r="L374" s="99" t="str">
        <f>IF(G372&lt;&gt;"",L372,"")</f>
        <v/>
      </c>
      <c r="M374" s="214"/>
      <c r="N374" s="214"/>
      <c r="O374" s="214"/>
      <c r="P374" s="214"/>
      <c r="Q374" s="215"/>
      <c r="R374" s="7" t="str">
        <f>IF(B372="","",IF(G374="","",(SUM(G374:K374)+SUM(M374:Q374)-L374)))</f>
        <v/>
      </c>
      <c r="S374" s="88"/>
      <c r="T374" s="88" t="str">
        <f>IF(R372="","",ABS(R374-S372))</f>
        <v/>
      </c>
      <c r="U374" s="88" t="str">
        <f>IF(R372="","",RANK(T374,T372:T376,0))</f>
        <v/>
      </c>
      <c r="V374" s="88" t="str">
        <f>IF(R372="","",IF(U374=1,"",R374))</f>
        <v/>
      </c>
      <c r="W374" s="856"/>
      <c r="X374" s="123"/>
      <c r="Y374" s="124"/>
      <c r="Z374" s="125"/>
      <c r="AA374" s="126"/>
      <c r="AB374" s="843"/>
      <c r="AC374" s="843"/>
      <c r="AD374" s="803"/>
      <c r="AE374" s="803"/>
      <c r="AF374" s="838"/>
    </row>
    <row r="375" spans="1:32" x14ac:dyDescent="0.2">
      <c r="A375" s="871"/>
      <c r="B375" s="865"/>
      <c r="C375" s="859"/>
      <c r="D375" s="881"/>
      <c r="E375" s="884"/>
      <c r="F375" s="32" t="s">
        <v>5</v>
      </c>
      <c r="G375" s="72" t="str">
        <f>IF(M375&lt;&gt;"",G372,"")</f>
        <v/>
      </c>
      <c r="H375" s="7" t="str">
        <f>IF(N375&lt;&gt;"",H372,"")</f>
        <v/>
      </c>
      <c r="I375" s="7" t="str">
        <f>IF(O375&lt;&gt;"",I372,"")</f>
        <v/>
      </c>
      <c r="J375" s="7" t="str">
        <f>IF(P375&lt;&gt;"",J372,"")</f>
        <v/>
      </c>
      <c r="K375" s="70" t="str">
        <f>IF(Q375&lt;&gt;"",K372,"")</f>
        <v/>
      </c>
      <c r="L375" s="99" t="str">
        <f>IF(G372&lt;&gt;"",L372,"")</f>
        <v/>
      </c>
      <c r="M375" s="214"/>
      <c r="N375" s="214"/>
      <c r="O375" s="214"/>
      <c r="P375" s="214"/>
      <c r="Q375" s="215"/>
      <c r="R375" s="7" t="str">
        <f>IF(B372="","",IF(G375="","",(SUM(G375:K375)+SUM(M375:Q375)-L375)))</f>
        <v/>
      </c>
      <c r="S375" s="88"/>
      <c r="T375" s="88" t="str">
        <f>IF(R372="","",ABS(R375-S372))</f>
        <v/>
      </c>
      <c r="U375" s="88" t="str">
        <f>IF(R372="","",RANK(T375,T372:T376,0))</f>
        <v/>
      </c>
      <c r="V375" s="88" t="str">
        <f>IF(R372="","",IF(U375=1,"",R375))</f>
        <v/>
      </c>
      <c r="W375" s="856"/>
      <c r="X375" s="123"/>
      <c r="Y375" s="124"/>
      <c r="Z375" s="125"/>
      <c r="AA375" s="126"/>
      <c r="AB375" s="843"/>
      <c r="AC375" s="843"/>
      <c r="AD375" s="803"/>
      <c r="AE375" s="803"/>
      <c r="AF375" s="838"/>
    </row>
    <row r="376" spans="1:32" ht="16" thickBot="1" x14ac:dyDescent="0.25">
      <c r="A376" s="879"/>
      <c r="B376" s="901"/>
      <c r="C376" s="860"/>
      <c r="D376" s="882"/>
      <c r="E376" s="885"/>
      <c r="F376" s="252" t="s">
        <v>6</v>
      </c>
      <c r="G376" s="73" t="str">
        <f>IF(M376&lt;&gt;"",G372,"")</f>
        <v/>
      </c>
      <c r="H376" s="94" t="str">
        <f>IF(N376&lt;&gt;"",H372,"")</f>
        <v/>
      </c>
      <c r="I376" s="94" t="str">
        <f>IF(O376&lt;&gt;"",I372,"")</f>
        <v/>
      </c>
      <c r="J376" s="94" t="str">
        <f>IF(P376&lt;&gt;"",J372,"")</f>
        <v/>
      </c>
      <c r="K376" s="71" t="str">
        <f>IF(Q376&lt;&gt;"",K372,"")</f>
        <v/>
      </c>
      <c r="L376" s="270" t="str">
        <f>IF(G372&lt;&gt;"",L372,"")</f>
        <v/>
      </c>
      <c r="M376" s="226"/>
      <c r="N376" s="226"/>
      <c r="O376" s="226"/>
      <c r="P376" s="226"/>
      <c r="Q376" s="255"/>
      <c r="R376" s="94" t="str">
        <f>IF(B372="","",IF(G376="","",(SUM(G376:K376)+SUM(M376:Q376)-L376)))</f>
        <v/>
      </c>
      <c r="S376" s="93"/>
      <c r="T376" s="93"/>
      <c r="U376" s="93"/>
      <c r="V376" s="93"/>
      <c r="W376" s="904"/>
      <c r="X376" s="256"/>
      <c r="Y376" s="257"/>
      <c r="Z376" s="258"/>
      <c r="AA376" s="259"/>
      <c r="AB376" s="902"/>
      <c r="AC376" s="844"/>
      <c r="AD376" s="804"/>
      <c r="AE376" s="804"/>
      <c r="AF376" s="903"/>
    </row>
    <row r="377" spans="1:32" x14ac:dyDescent="0.2">
      <c r="A377" s="867" t="str">
        <f>IF('Names And Totals'!A82="","",'Names And Totals'!A82)</f>
        <v/>
      </c>
      <c r="B377" s="873" t="str">
        <f>IF('Names And Totals'!B82="","",'Names And Totals'!B82)</f>
        <v/>
      </c>
      <c r="C377" s="861" t="str">
        <f>IF(AC377="","",IF(AC377="DQ","DQ",RANK(AC377,$AC$12:$AC$507,0)+SUMPRODUCT(--(AC377=$AC$12:$AC$507),--(AB377&gt;$AB$12:$AB$507))))</f>
        <v/>
      </c>
      <c r="D377" s="886" t="str">
        <f>IF(AD377="","",IF(AC377="DQ","DQ",RANK(AD377,$AD$12:$AD$507,0)+SUMPRODUCT(--(AD377=$AD$12:$AD$507),--(AB377&gt;$AB$12:$AB$507))))</f>
        <v/>
      </c>
      <c r="E377" s="861" t="str">
        <f>IF(AE377="","",IF(AC377="DQ","DQ",RANK(AE377,$AE$12:$AE$507,0)+SUMPRODUCT(--(AE377=$AE$12:$AE$507),--(AB377&gt;$AB$12:$AB$507))))</f>
        <v/>
      </c>
      <c r="F377" s="33" t="s">
        <v>7</v>
      </c>
      <c r="G377" s="228"/>
      <c r="H377" s="218"/>
      <c r="I377" s="218"/>
      <c r="J377" s="218"/>
      <c r="K377" s="296"/>
      <c r="L377" s="295"/>
      <c r="M377" s="218"/>
      <c r="N377" s="218"/>
      <c r="O377" s="218"/>
      <c r="P377" s="218"/>
      <c r="Q377" s="219"/>
      <c r="R377" s="114" t="str">
        <f>IF(B377="","",IF(G377="","",(SUM(G377:K377)+SUM(M377:Q377)-L377)))</f>
        <v/>
      </c>
      <c r="S377" s="90" t="str">
        <f>IF(R377="","",AVERAGE(R377:R380))</f>
        <v/>
      </c>
      <c r="T377" s="90" t="str">
        <f>IF(R377="","",ABS(R377-S377))</f>
        <v/>
      </c>
      <c r="U377" s="90" t="str">
        <f>IF(R377="","",RANK(T377,T377:T381,0))</f>
        <v/>
      </c>
      <c r="V377" s="90" t="str">
        <f>IF(R377="","",IF(U377=1,"",R377))</f>
        <v/>
      </c>
      <c r="W377" s="971" t="str">
        <f>IF(R377="","",IF(AVERAGE(R377:R381)&lt;0,0,IF(R378="",R377,IF(R379="",AVERAGE(R377:R378),IF(R380="",AVERAGE(R377:R379),IF(R381="",AVERAGE(V377:V380),TRIMMEAN(R377:R381,0.4)))))))</f>
        <v/>
      </c>
      <c r="X377" s="228"/>
      <c r="Y377" s="229"/>
      <c r="Z377" s="230"/>
      <c r="AA377" s="131" t="str">
        <f>IF(X377="","",IF(X377="TO","TO",X377*60+Y377+Z377/100))</f>
        <v/>
      </c>
      <c r="AB377" s="849" t="str">
        <f>IF(B377="","",IF(AA378="",AA377,AVERAGE(AA377:AA378)))</f>
        <v/>
      </c>
      <c r="AC377" s="805" t="str">
        <f t="shared" ref="AC377" si="70">IF(AF377="DQ","DQ",IF(W377="","",W377))</f>
        <v/>
      </c>
      <c r="AD377" s="805" t="str">
        <f>IF(B377="","",IF(AF377="DQ","DQ",IF('Names And Totals'!E82="Female","",AC377)))</f>
        <v/>
      </c>
      <c r="AE377" s="805" t="str">
        <f>IF(B377="","",IF(AF377="DQ","DQ",IF('Names And Totals'!E82="Male","",AC377)))</f>
        <v/>
      </c>
      <c r="AF377" s="840"/>
    </row>
    <row r="378" spans="1:32" x14ac:dyDescent="0.2">
      <c r="A378" s="868"/>
      <c r="B378" s="874"/>
      <c r="C378" s="862"/>
      <c r="D378" s="887"/>
      <c r="E378" s="862"/>
      <c r="F378" s="34" t="s">
        <v>4</v>
      </c>
      <c r="G378" s="77" t="str">
        <f>IF(M378&lt;&gt;"",G377,"")</f>
        <v/>
      </c>
      <c r="H378" s="11" t="str">
        <f>IF(N378&lt;&gt;"",H377,"")</f>
        <v/>
      </c>
      <c r="I378" s="11" t="str">
        <f>IF(O378&lt;&gt;"",I377,"")</f>
        <v/>
      </c>
      <c r="J378" s="11" t="str">
        <f>IF(P378&lt;&gt;"",J377,"")</f>
        <v/>
      </c>
      <c r="K378" s="75" t="str">
        <f>IF(Q378&lt;&gt;"",K377,"")</f>
        <v/>
      </c>
      <c r="L378" s="98" t="str">
        <f>IF(G377&lt;&gt;"",L377,"")</f>
        <v/>
      </c>
      <c r="M378" s="220"/>
      <c r="N378" s="220"/>
      <c r="O378" s="220"/>
      <c r="P378" s="220"/>
      <c r="Q378" s="221"/>
      <c r="R378" s="11" t="str">
        <f>IF(B377="","",IF(G378="","",(SUM(G378:K378)+SUM(M378:Q378)-L378)))</f>
        <v/>
      </c>
      <c r="S378" s="89"/>
      <c r="T378" s="89" t="str">
        <f>IF(R377="","",ABS(R378-S377))</f>
        <v/>
      </c>
      <c r="U378" s="89" t="str">
        <f>IF(R377="","",RANK(T378,T377:T381,0))</f>
        <v/>
      </c>
      <c r="V378" s="89" t="str">
        <f>IF(R377="","",IF(U378=1,"",R378))</f>
        <v/>
      </c>
      <c r="W378" s="972"/>
      <c r="X378" s="210"/>
      <c r="Y378" s="211"/>
      <c r="Z378" s="231"/>
      <c r="AA378" s="132" t="str">
        <f>IF(X378="","",IF(X378="","",X378*60+Y378+Z378/100))</f>
        <v/>
      </c>
      <c r="AB378" s="850"/>
      <c r="AC378" s="806"/>
      <c r="AD378" s="806"/>
      <c r="AE378" s="806"/>
      <c r="AF378" s="841"/>
    </row>
    <row r="379" spans="1:32" x14ac:dyDescent="0.2">
      <c r="A379" s="868"/>
      <c r="B379" s="874"/>
      <c r="C379" s="862"/>
      <c r="D379" s="887"/>
      <c r="E379" s="862"/>
      <c r="F379" s="34" t="s">
        <v>8</v>
      </c>
      <c r="G379" s="77" t="str">
        <f>IF(M379&lt;&gt;"",G377,"")</f>
        <v/>
      </c>
      <c r="H379" s="11" t="str">
        <f>IF(N379&lt;&gt;"",H377,"")</f>
        <v/>
      </c>
      <c r="I379" s="11" t="str">
        <f>IF(O379&lt;&gt;"",I377,"")</f>
        <v/>
      </c>
      <c r="J379" s="11" t="str">
        <f>IF(P379&lt;&gt;"",J377,"")</f>
        <v/>
      </c>
      <c r="K379" s="75" t="str">
        <f>IF(Q379&lt;&gt;"",K377,"")</f>
        <v/>
      </c>
      <c r="L379" s="98" t="str">
        <f>IF(G377&lt;&gt;"",L377,"")</f>
        <v/>
      </c>
      <c r="M379" s="220"/>
      <c r="N379" s="220"/>
      <c r="O379" s="220"/>
      <c r="P379" s="220"/>
      <c r="Q379" s="221"/>
      <c r="R379" s="11" t="str">
        <f>IF(B377="","",IF(G379="","",(SUM(G379:K379)+SUM(M379:Q379)-L379)))</f>
        <v/>
      </c>
      <c r="S379" s="89"/>
      <c r="T379" s="89" t="str">
        <f>IF(R377="","",ABS(R379-S377))</f>
        <v/>
      </c>
      <c r="U379" s="89" t="str">
        <f>IF(R377="","",RANK(T379,T377:T381,0))</f>
        <v/>
      </c>
      <c r="V379" s="89" t="str">
        <f>IF(R377="","",IF(U379=1,"",R379))</f>
        <v/>
      </c>
      <c r="W379" s="972"/>
      <c r="X379" s="133"/>
      <c r="Y379" s="134"/>
      <c r="Z379" s="135"/>
      <c r="AA379" s="136"/>
      <c r="AB379" s="850"/>
      <c r="AC379" s="806"/>
      <c r="AD379" s="806"/>
      <c r="AE379" s="806"/>
      <c r="AF379" s="841"/>
    </row>
    <row r="380" spans="1:32" x14ac:dyDescent="0.2">
      <c r="A380" s="868"/>
      <c r="B380" s="874"/>
      <c r="C380" s="862"/>
      <c r="D380" s="887"/>
      <c r="E380" s="862"/>
      <c r="F380" s="34" t="s">
        <v>5</v>
      </c>
      <c r="G380" s="77" t="str">
        <f>IF(M380&lt;&gt;"",G377,"")</f>
        <v/>
      </c>
      <c r="H380" s="11" t="str">
        <f>IF(N380&lt;&gt;"",H377,"")</f>
        <v/>
      </c>
      <c r="I380" s="11" t="str">
        <f>IF(O380&lt;&gt;"",I377,"")</f>
        <v/>
      </c>
      <c r="J380" s="11" t="str">
        <f>IF(P380&lt;&gt;"",J377,"")</f>
        <v/>
      </c>
      <c r="K380" s="75" t="str">
        <f>IF(Q380&lt;&gt;"",K377,"")</f>
        <v/>
      </c>
      <c r="L380" s="98" t="str">
        <f>IF(G377&lt;&gt;"",L377,"")</f>
        <v/>
      </c>
      <c r="M380" s="220"/>
      <c r="N380" s="220"/>
      <c r="O380" s="220"/>
      <c r="P380" s="220"/>
      <c r="Q380" s="221"/>
      <c r="R380" s="11" t="str">
        <f>IF(B377="","",IF(G380="","",(SUM(G380:K380)+SUM(M380:Q380)-L380)))</f>
        <v/>
      </c>
      <c r="S380" s="89"/>
      <c r="T380" s="89" t="str">
        <f>IF(R377="","",ABS(R380-S377))</f>
        <v/>
      </c>
      <c r="U380" s="89" t="str">
        <f>IF(R377="","",RANK(T380,T377:T381,0))</f>
        <v/>
      </c>
      <c r="V380" s="89" t="str">
        <f>IF(R377="","",IF(U380=1,"",R380))</f>
        <v/>
      </c>
      <c r="W380" s="972"/>
      <c r="X380" s="133"/>
      <c r="Y380" s="134"/>
      <c r="Z380" s="135"/>
      <c r="AA380" s="136"/>
      <c r="AB380" s="850"/>
      <c r="AC380" s="806"/>
      <c r="AD380" s="806"/>
      <c r="AE380" s="806"/>
      <c r="AF380" s="841"/>
    </row>
    <row r="381" spans="1:32" ht="16" thickBot="1" x14ac:dyDescent="0.25">
      <c r="A381" s="869"/>
      <c r="B381" s="875"/>
      <c r="C381" s="863"/>
      <c r="D381" s="888"/>
      <c r="E381" s="863"/>
      <c r="F381" s="35" t="s">
        <v>6</v>
      </c>
      <c r="G381" s="78" t="str">
        <f>IF(M381&lt;&gt;"",G377,"")</f>
        <v/>
      </c>
      <c r="H381" s="116" t="str">
        <f>IF(N381&lt;&gt;"",H377,"")</f>
        <v/>
      </c>
      <c r="I381" s="116" t="str">
        <f>IF(O381&lt;&gt;"",I377,"")</f>
        <v/>
      </c>
      <c r="J381" s="116" t="str">
        <f>IF(P381&lt;&gt;"",J377,"")</f>
        <v/>
      </c>
      <c r="K381" s="76" t="str">
        <f>IF(Q381&lt;&gt;"",K377,"")</f>
        <v/>
      </c>
      <c r="L381" s="265" t="str">
        <f>IF(G377&lt;&gt;"",L377,"")</f>
        <v/>
      </c>
      <c r="M381" s="222"/>
      <c r="N381" s="222"/>
      <c r="O381" s="222"/>
      <c r="P381" s="222"/>
      <c r="Q381" s="223"/>
      <c r="R381" s="116" t="str">
        <f>IF(B377="","",IF(G381="","",(SUM(G381:K381)+SUM(M381:Q381)-L381)))</f>
        <v/>
      </c>
      <c r="S381" s="91"/>
      <c r="T381" s="91"/>
      <c r="U381" s="91"/>
      <c r="V381" s="91"/>
      <c r="W381" s="973"/>
      <c r="X381" s="137"/>
      <c r="Y381" s="138"/>
      <c r="Z381" s="139"/>
      <c r="AA381" s="140"/>
      <c r="AB381" s="851"/>
      <c r="AC381" s="807"/>
      <c r="AD381" s="807"/>
      <c r="AE381" s="807"/>
      <c r="AF381" s="842"/>
    </row>
    <row r="382" spans="1:32" x14ac:dyDescent="0.2">
      <c r="A382" s="870" t="str">
        <f>IF('Names And Totals'!A83="","",'Names And Totals'!A83)</f>
        <v/>
      </c>
      <c r="B382" s="864" t="str">
        <f>IF('Names And Totals'!B83="","",'Names And Totals'!B83)</f>
        <v/>
      </c>
      <c r="C382" s="858" t="str">
        <f>IF(AC382="","",IF(AC382="DQ","DQ",RANK(AC382,$AC$12:$AC$507,0)+SUMPRODUCT(--(AC382=$AC$12:$AC$507),--(AB382&gt;$AB$12:$AB$507))))</f>
        <v/>
      </c>
      <c r="D382" s="880" t="str">
        <f>IF(AD382="","",IF(AC382="DQ","DQ",RANK(AD382,$AD$12:$AD$507,0)+SUMPRODUCT(--(AD382=$AD$12:$AD$507),--(AB382&gt;$AB$12:$AB$507))))</f>
        <v/>
      </c>
      <c r="E382" s="883" t="str">
        <f>IF(AE382="","",IF(AC382="DQ","DQ",RANK(AE382,$AE$12:$AE$507,0)+SUMPRODUCT(--(AE382=$AE$12:$AE$507),--(AB382&gt;$AB$12:$AB$507))))</f>
        <v/>
      </c>
      <c r="F382" s="66" t="s">
        <v>7</v>
      </c>
      <c r="G382" s="232"/>
      <c r="H382" s="224"/>
      <c r="I382" s="224"/>
      <c r="J382" s="224"/>
      <c r="K382" s="237"/>
      <c r="L382" s="303"/>
      <c r="M382" s="224"/>
      <c r="N382" s="224"/>
      <c r="O382" s="224"/>
      <c r="P382" s="224"/>
      <c r="Q382" s="225"/>
      <c r="R382" s="117" t="str">
        <f>IF(B382="","",IF(G382="","",(SUM(G382:K382)+SUM(M382:Q382)-L382)))</f>
        <v/>
      </c>
      <c r="S382" s="92" t="str">
        <f>IF(R382="","",AVERAGE(R382:R385))</f>
        <v/>
      </c>
      <c r="T382" s="92" t="str">
        <f>IF(R382="","",ABS(R382-S382))</f>
        <v/>
      </c>
      <c r="U382" s="92" t="str">
        <f>IF(R382="","",RANK(T382,T382:T386,0))</f>
        <v/>
      </c>
      <c r="V382" s="92" t="str">
        <f>IF(R382="","",IF(U382=1,"",R382))</f>
        <v/>
      </c>
      <c r="W382" s="855" t="str">
        <f>IF(R382="","",IF(AVERAGE(R382:R386)&lt;0,0,IF(R383="",R382,IF(R384="",AVERAGE(R382:R383),IF(R385="",AVERAGE(R382:R384),IF(R386="",AVERAGE(V382:V385),TRIMMEAN(R382:R386,0.4)))))))</f>
        <v/>
      </c>
      <c r="X382" s="232"/>
      <c r="Y382" s="233"/>
      <c r="Z382" s="234"/>
      <c r="AA382" s="141" t="str">
        <f>IF(X382="","",IF(X382="TO","TO",X382*60+Y382+Z382/100))</f>
        <v/>
      </c>
      <c r="AB382" s="845" t="str">
        <f>IF(B382="","",IF(AA383="",AA382,AVERAGE(AA382:AA383)))</f>
        <v/>
      </c>
      <c r="AC382" s="845" t="str">
        <f t="shared" ref="AC382" si="71">IF(AF382="DQ","DQ",IF(W382="","",W382))</f>
        <v/>
      </c>
      <c r="AD382" s="802" t="str">
        <f>IF(B382="","",IF(AF382="DQ","DQ",IF('Names And Totals'!E83="Female","",AC382)))</f>
        <v/>
      </c>
      <c r="AE382" s="802" t="str">
        <f>IF(B382="","",IF(AF382="DQ","DQ",IF('Names And Totals'!E83="Male","",AC382)))</f>
        <v/>
      </c>
      <c r="AF382" s="837"/>
    </row>
    <row r="383" spans="1:32" x14ac:dyDescent="0.2">
      <c r="A383" s="871"/>
      <c r="B383" s="865"/>
      <c r="C383" s="859"/>
      <c r="D383" s="881"/>
      <c r="E383" s="884"/>
      <c r="F383" s="32" t="s">
        <v>4</v>
      </c>
      <c r="G383" s="72" t="str">
        <f>IF(M383&lt;&gt;"",G382,"")</f>
        <v/>
      </c>
      <c r="H383" s="7" t="str">
        <f>IF(N383&lt;&gt;"",H382,"")</f>
        <v/>
      </c>
      <c r="I383" s="7" t="str">
        <f>IF(O383&lt;&gt;"",I382,"")</f>
        <v/>
      </c>
      <c r="J383" s="7" t="str">
        <f>IF(P383&lt;&gt;"",J382,"")</f>
        <v/>
      </c>
      <c r="K383" s="70" t="str">
        <f>IF(Q383&lt;&gt;"",K382,"")</f>
        <v/>
      </c>
      <c r="L383" s="99" t="str">
        <f>IF(G382&lt;&gt;"",L382,"")</f>
        <v/>
      </c>
      <c r="M383" s="214"/>
      <c r="N383" s="214"/>
      <c r="O383" s="214"/>
      <c r="P383" s="214"/>
      <c r="Q383" s="215"/>
      <c r="R383" s="7" t="str">
        <f>IF(B382="","",IF(G383="","",(SUM(G383:K383)+SUM(M383:Q383)-L383)))</f>
        <v/>
      </c>
      <c r="S383" s="88"/>
      <c r="T383" s="88" t="str">
        <f>IF(R382="","",ABS(R383-S382))</f>
        <v/>
      </c>
      <c r="U383" s="88" t="str">
        <f>IF(R382="","",RANK(T383,T382:T386,0))</f>
        <v/>
      </c>
      <c r="V383" s="88" t="str">
        <f>IF(R382="","",IF(U383=1,"",R383))</f>
        <v/>
      </c>
      <c r="W383" s="856"/>
      <c r="X383" s="208"/>
      <c r="Y383" s="209"/>
      <c r="Z383" s="227"/>
      <c r="AA383" s="122" t="str">
        <f>IF(X383="","",IF(X383="","",X383*60+Y383+Z383/100))</f>
        <v/>
      </c>
      <c r="AB383" s="843"/>
      <c r="AC383" s="843"/>
      <c r="AD383" s="803"/>
      <c r="AE383" s="803"/>
      <c r="AF383" s="838"/>
    </row>
    <row r="384" spans="1:32" x14ac:dyDescent="0.2">
      <c r="A384" s="871"/>
      <c r="B384" s="865"/>
      <c r="C384" s="859"/>
      <c r="D384" s="881"/>
      <c r="E384" s="884"/>
      <c r="F384" s="32" t="s">
        <v>8</v>
      </c>
      <c r="G384" s="72" t="str">
        <f>IF(M384&lt;&gt;"",G382,"")</f>
        <v/>
      </c>
      <c r="H384" s="7" t="str">
        <f>IF(N384&lt;&gt;"",H382,"")</f>
        <v/>
      </c>
      <c r="I384" s="7" t="str">
        <f>IF(O384&lt;&gt;"",I382,"")</f>
        <v/>
      </c>
      <c r="J384" s="7" t="str">
        <f>IF(P384&lt;&gt;"",J382,"")</f>
        <v/>
      </c>
      <c r="K384" s="70" t="str">
        <f>IF(Q384&lt;&gt;"",K382,"")</f>
        <v/>
      </c>
      <c r="L384" s="99" t="str">
        <f>IF(G382&lt;&gt;"",L382,"")</f>
        <v/>
      </c>
      <c r="M384" s="214"/>
      <c r="N384" s="214"/>
      <c r="O384" s="214"/>
      <c r="P384" s="214"/>
      <c r="Q384" s="215"/>
      <c r="R384" s="7" t="str">
        <f>IF(B382="","",IF(G384="","",(SUM(G384:K384)+SUM(M384:Q384)-L384)))</f>
        <v/>
      </c>
      <c r="S384" s="88"/>
      <c r="T384" s="88" t="str">
        <f>IF(R382="","",ABS(R384-S382))</f>
        <v/>
      </c>
      <c r="U384" s="88" t="str">
        <f>IF(R382="","",RANK(T384,T382:T386,0))</f>
        <v/>
      </c>
      <c r="V384" s="88" t="str">
        <f>IF(R382="","",IF(U384=1,"",R384))</f>
        <v/>
      </c>
      <c r="W384" s="856"/>
      <c r="X384" s="123"/>
      <c r="Y384" s="124"/>
      <c r="Z384" s="125"/>
      <c r="AA384" s="126"/>
      <c r="AB384" s="843"/>
      <c r="AC384" s="843"/>
      <c r="AD384" s="803"/>
      <c r="AE384" s="803"/>
      <c r="AF384" s="838"/>
    </row>
    <row r="385" spans="1:32" x14ac:dyDescent="0.2">
      <c r="A385" s="871"/>
      <c r="B385" s="865"/>
      <c r="C385" s="859"/>
      <c r="D385" s="881"/>
      <c r="E385" s="884"/>
      <c r="F385" s="32" t="s">
        <v>5</v>
      </c>
      <c r="G385" s="72" t="str">
        <f>IF(M385&lt;&gt;"",G382,"")</f>
        <v/>
      </c>
      <c r="H385" s="7" t="str">
        <f>IF(N385&lt;&gt;"",H382,"")</f>
        <v/>
      </c>
      <c r="I385" s="7" t="str">
        <f>IF(O385&lt;&gt;"",I382,"")</f>
        <v/>
      </c>
      <c r="J385" s="7" t="str">
        <f>IF(P385&lt;&gt;"",J382,"")</f>
        <v/>
      </c>
      <c r="K385" s="70" t="str">
        <f>IF(Q385&lt;&gt;"",K382,"")</f>
        <v/>
      </c>
      <c r="L385" s="99" t="str">
        <f>IF(G382&lt;&gt;"",L382,"")</f>
        <v/>
      </c>
      <c r="M385" s="214"/>
      <c r="N385" s="214"/>
      <c r="O385" s="214"/>
      <c r="P385" s="214"/>
      <c r="Q385" s="215"/>
      <c r="R385" s="7" t="str">
        <f>IF(B382="","",IF(G385="","",(SUM(G385:K385)+SUM(M385:Q385)-L385)))</f>
        <v/>
      </c>
      <c r="S385" s="88"/>
      <c r="T385" s="88" t="str">
        <f>IF(R382="","",ABS(R385-S382))</f>
        <v/>
      </c>
      <c r="U385" s="88" t="str">
        <f>IF(R382="","",RANK(T385,T382:T386,0))</f>
        <v/>
      </c>
      <c r="V385" s="88" t="str">
        <f>IF(R382="","",IF(U385=1,"",R385))</f>
        <v/>
      </c>
      <c r="W385" s="856"/>
      <c r="X385" s="123"/>
      <c r="Y385" s="124"/>
      <c r="Z385" s="125"/>
      <c r="AA385" s="126"/>
      <c r="AB385" s="843"/>
      <c r="AC385" s="843"/>
      <c r="AD385" s="803"/>
      <c r="AE385" s="803"/>
      <c r="AF385" s="838"/>
    </row>
    <row r="386" spans="1:32" ht="16" thickBot="1" x14ac:dyDescent="0.25">
      <c r="A386" s="879"/>
      <c r="B386" s="901"/>
      <c r="C386" s="860"/>
      <c r="D386" s="882"/>
      <c r="E386" s="885"/>
      <c r="F386" s="252" t="s">
        <v>6</v>
      </c>
      <c r="G386" s="73" t="str">
        <f>IF(M386&lt;&gt;"",G382,"")</f>
        <v/>
      </c>
      <c r="H386" s="94" t="str">
        <f>IF(N386&lt;&gt;"",H382,"")</f>
        <v/>
      </c>
      <c r="I386" s="94" t="str">
        <f>IF(O386&lt;&gt;"",I382,"")</f>
        <v/>
      </c>
      <c r="J386" s="94" t="str">
        <f>IF(P386&lt;&gt;"",J382,"")</f>
        <v/>
      </c>
      <c r="K386" s="71" t="str">
        <f>IF(Q386&lt;&gt;"",K382,"")</f>
        <v/>
      </c>
      <c r="L386" s="270" t="str">
        <f>IF(G382&lt;&gt;"",L382,"")</f>
        <v/>
      </c>
      <c r="M386" s="226"/>
      <c r="N386" s="226"/>
      <c r="O386" s="226"/>
      <c r="P386" s="226"/>
      <c r="Q386" s="255"/>
      <c r="R386" s="94" t="str">
        <f>IF(B382="","",IF(G386="","",(SUM(G386:K386)+SUM(M386:Q386)-L386)))</f>
        <v/>
      </c>
      <c r="S386" s="93"/>
      <c r="T386" s="93"/>
      <c r="U386" s="93"/>
      <c r="V386" s="93"/>
      <c r="W386" s="904"/>
      <c r="X386" s="256"/>
      <c r="Y386" s="257"/>
      <c r="Z386" s="258"/>
      <c r="AA386" s="259"/>
      <c r="AB386" s="902"/>
      <c r="AC386" s="844"/>
      <c r="AD386" s="804"/>
      <c r="AE386" s="804"/>
      <c r="AF386" s="903"/>
    </row>
    <row r="387" spans="1:32" x14ac:dyDescent="0.2">
      <c r="A387" s="867" t="str">
        <f>IF('Names And Totals'!A84="","",'Names And Totals'!A84)</f>
        <v/>
      </c>
      <c r="B387" s="873" t="str">
        <f>IF('Names And Totals'!B84="","",'Names And Totals'!B84)</f>
        <v/>
      </c>
      <c r="C387" s="861" t="str">
        <f>IF(AC387="","",IF(AC387="DQ","DQ",RANK(AC387,$AC$12:$AC$507,0)+SUMPRODUCT(--(AC387=$AC$12:$AC$507),--(AB387&gt;$AB$12:$AB$507))))</f>
        <v/>
      </c>
      <c r="D387" s="886" t="str">
        <f>IF(AD387="","",IF(AC387="DQ","DQ",RANK(AD387,$AD$12:$AD$507,0)+SUMPRODUCT(--(AD387=$AD$12:$AD$507),--(AB387&gt;$AB$12:$AB$507))))</f>
        <v/>
      </c>
      <c r="E387" s="861" t="str">
        <f>IF(AE387="","",IF(AC387="DQ","DQ",RANK(AE387,$AE$12:$AE$507,0)+SUMPRODUCT(--(AE387=$AE$12:$AE$507),--(AB387&gt;$AB$12:$AB$507))))</f>
        <v/>
      </c>
      <c r="F387" s="33" t="s">
        <v>7</v>
      </c>
      <c r="G387" s="228"/>
      <c r="H387" s="218"/>
      <c r="I387" s="218"/>
      <c r="J387" s="218"/>
      <c r="K387" s="296"/>
      <c r="L387" s="295"/>
      <c r="M387" s="218"/>
      <c r="N387" s="218"/>
      <c r="O387" s="218"/>
      <c r="P387" s="218"/>
      <c r="Q387" s="219"/>
      <c r="R387" s="114" t="str">
        <f>IF(B387="","",IF(G387="","",(SUM(G387:K387)+SUM(M387:Q387)-L387)))</f>
        <v/>
      </c>
      <c r="S387" s="90" t="str">
        <f>IF(R387="","",AVERAGE(R387:R390))</f>
        <v/>
      </c>
      <c r="T387" s="90" t="str">
        <f>IF(R387="","",ABS(R387-S387))</f>
        <v/>
      </c>
      <c r="U387" s="90" t="str">
        <f>IF(R387="","",RANK(T387,T387:T391,0))</f>
        <v/>
      </c>
      <c r="V387" s="90" t="str">
        <f>IF(R387="","",IF(U387=1,"",R387))</f>
        <v/>
      </c>
      <c r="W387" s="971" t="str">
        <f>IF(R387="","",IF(AVERAGE(R387:R391)&lt;0,0,IF(R388="",R387,IF(R389="",AVERAGE(R387:R388),IF(R390="",AVERAGE(R387:R389),IF(R391="",AVERAGE(V387:V390),TRIMMEAN(R387:R391,0.4)))))))</f>
        <v/>
      </c>
      <c r="X387" s="228"/>
      <c r="Y387" s="229"/>
      <c r="Z387" s="230"/>
      <c r="AA387" s="131" t="str">
        <f>IF(X387="","",IF(X387="TO","TO",X387*60+Y387+Z387/100))</f>
        <v/>
      </c>
      <c r="AB387" s="849" t="str">
        <f>IF(B387="","",IF(AA388="",AA387,AVERAGE(AA387:AA388)))</f>
        <v/>
      </c>
      <c r="AC387" s="805" t="str">
        <f t="shared" ref="AC387" si="72">IF(AF387="DQ","DQ",IF(W387="","",W387))</f>
        <v/>
      </c>
      <c r="AD387" s="805" t="str">
        <f>IF(B387="","",IF(AF387="DQ","DQ",IF('Names And Totals'!E84="Female","",AC387)))</f>
        <v/>
      </c>
      <c r="AE387" s="805" t="str">
        <f>IF(B387="","",IF(AF387="DQ","DQ",IF('Names And Totals'!E84="Male","",AC387)))</f>
        <v/>
      </c>
      <c r="AF387" s="840"/>
    </row>
    <row r="388" spans="1:32" x14ac:dyDescent="0.2">
      <c r="A388" s="868"/>
      <c r="B388" s="874"/>
      <c r="C388" s="862"/>
      <c r="D388" s="887"/>
      <c r="E388" s="862"/>
      <c r="F388" s="34" t="s">
        <v>4</v>
      </c>
      <c r="G388" s="77" t="str">
        <f>IF(M388&lt;&gt;"",G387,"")</f>
        <v/>
      </c>
      <c r="H388" s="11" t="str">
        <f>IF(N388&lt;&gt;"",H387,"")</f>
        <v/>
      </c>
      <c r="I388" s="11" t="str">
        <f>IF(O388&lt;&gt;"",I387,"")</f>
        <v/>
      </c>
      <c r="J388" s="11" t="str">
        <f>IF(P388&lt;&gt;"",J387,"")</f>
        <v/>
      </c>
      <c r="K388" s="75" t="str">
        <f>IF(Q388&lt;&gt;"",K387,"")</f>
        <v/>
      </c>
      <c r="L388" s="98" t="str">
        <f>IF(G387&lt;&gt;"",L387,"")</f>
        <v/>
      </c>
      <c r="M388" s="220"/>
      <c r="N388" s="220"/>
      <c r="O388" s="220"/>
      <c r="P388" s="220"/>
      <c r="Q388" s="221"/>
      <c r="R388" s="11" t="str">
        <f>IF(B387="","",IF(G388="","",(SUM(G388:K388)+SUM(M388:Q388)-L388)))</f>
        <v/>
      </c>
      <c r="S388" s="89"/>
      <c r="T388" s="89" t="str">
        <f>IF(R387="","",ABS(R388-S387))</f>
        <v/>
      </c>
      <c r="U388" s="89" t="str">
        <f>IF(R387="","",RANK(T388,T387:T391,0))</f>
        <v/>
      </c>
      <c r="V388" s="89" t="str">
        <f>IF(R387="","",IF(U388=1,"",R388))</f>
        <v/>
      </c>
      <c r="W388" s="972"/>
      <c r="X388" s="210"/>
      <c r="Y388" s="211"/>
      <c r="Z388" s="231"/>
      <c r="AA388" s="132" t="str">
        <f>IF(X388="","",IF(X388="","",X388*60+Y388+Z388/100))</f>
        <v/>
      </c>
      <c r="AB388" s="850"/>
      <c r="AC388" s="806"/>
      <c r="AD388" s="806"/>
      <c r="AE388" s="806"/>
      <c r="AF388" s="841"/>
    </row>
    <row r="389" spans="1:32" x14ac:dyDescent="0.2">
      <c r="A389" s="868"/>
      <c r="B389" s="874"/>
      <c r="C389" s="862"/>
      <c r="D389" s="887"/>
      <c r="E389" s="862"/>
      <c r="F389" s="34" t="s">
        <v>8</v>
      </c>
      <c r="G389" s="77" t="str">
        <f>IF(M389&lt;&gt;"",G387,"")</f>
        <v/>
      </c>
      <c r="H389" s="11" t="str">
        <f>IF(N389&lt;&gt;"",H387,"")</f>
        <v/>
      </c>
      <c r="I389" s="11" t="str">
        <f>IF(O389&lt;&gt;"",I387,"")</f>
        <v/>
      </c>
      <c r="J389" s="11" t="str">
        <f>IF(P389&lt;&gt;"",J387,"")</f>
        <v/>
      </c>
      <c r="K389" s="75" t="str">
        <f>IF(Q389&lt;&gt;"",K387,"")</f>
        <v/>
      </c>
      <c r="L389" s="98" t="str">
        <f>IF(G387&lt;&gt;"",L387,"")</f>
        <v/>
      </c>
      <c r="M389" s="220"/>
      <c r="N389" s="220"/>
      <c r="O389" s="220"/>
      <c r="P389" s="220"/>
      <c r="Q389" s="221"/>
      <c r="R389" s="11" t="str">
        <f>IF(B387="","",IF(G389="","",(SUM(G389:K389)+SUM(M389:Q389)-L389)))</f>
        <v/>
      </c>
      <c r="S389" s="89"/>
      <c r="T389" s="89" t="str">
        <f>IF(R387="","",ABS(R389-S387))</f>
        <v/>
      </c>
      <c r="U389" s="89" t="str">
        <f>IF(R387="","",RANK(T389,T387:T391,0))</f>
        <v/>
      </c>
      <c r="V389" s="89" t="str">
        <f>IF(R387="","",IF(U389=1,"",R389))</f>
        <v/>
      </c>
      <c r="W389" s="972"/>
      <c r="X389" s="133"/>
      <c r="Y389" s="134"/>
      <c r="Z389" s="135"/>
      <c r="AA389" s="136"/>
      <c r="AB389" s="850"/>
      <c r="AC389" s="806"/>
      <c r="AD389" s="806"/>
      <c r="AE389" s="806"/>
      <c r="AF389" s="841"/>
    </row>
    <row r="390" spans="1:32" x14ac:dyDescent="0.2">
      <c r="A390" s="868"/>
      <c r="B390" s="874"/>
      <c r="C390" s="862"/>
      <c r="D390" s="887"/>
      <c r="E390" s="862"/>
      <c r="F390" s="34" t="s">
        <v>5</v>
      </c>
      <c r="G390" s="77" t="str">
        <f>IF(M390&lt;&gt;"",G387,"")</f>
        <v/>
      </c>
      <c r="H390" s="11" t="str">
        <f>IF(N390&lt;&gt;"",H387,"")</f>
        <v/>
      </c>
      <c r="I390" s="11" t="str">
        <f>IF(O390&lt;&gt;"",I387,"")</f>
        <v/>
      </c>
      <c r="J390" s="11" t="str">
        <f>IF(P390&lt;&gt;"",J387,"")</f>
        <v/>
      </c>
      <c r="K390" s="75" t="str">
        <f>IF(Q390&lt;&gt;"",K387,"")</f>
        <v/>
      </c>
      <c r="L390" s="98" t="str">
        <f>IF(G387&lt;&gt;"",L387,"")</f>
        <v/>
      </c>
      <c r="M390" s="220"/>
      <c r="N390" s="220"/>
      <c r="O390" s="220"/>
      <c r="P390" s="220"/>
      <c r="Q390" s="221"/>
      <c r="R390" s="11" t="str">
        <f>IF(B387="","",IF(G390="","",(SUM(G390:K390)+SUM(M390:Q390)-L390)))</f>
        <v/>
      </c>
      <c r="S390" s="89"/>
      <c r="T390" s="89" t="str">
        <f>IF(R387="","",ABS(R390-S387))</f>
        <v/>
      </c>
      <c r="U390" s="89" t="str">
        <f>IF(R387="","",RANK(T390,T387:T391,0))</f>
        <v/>
      </c>
      <c r="V390" s="89" t="str">
        <f>IF(R387="","",IF(U390=1,"",R390))</f>
        <v/>
      </c>
      <c r="W390" s="972"/>
      <c r="X390" s="133"/>
      <c r="Y390" s="134"/>
      <c r="Z390" s="135"/>
      <c r="AA390" s="136"/>
      <c r="AB390" s="850"/>
      <c r="AC390" s="806"/>
      <c r="AD390" s="806"/>
      <c r="AE390" s="806"/>
      <c r="AF390" s="841"/>
    </row>
    <row r="391" spans="1:32" ht="16" thickBot="1" x14ac:dyDescent="0.25">
      <c r="A391" s="869"/>
      <c r="B391" s="875"/>
      <c r="C391" s="863"/>
      <c r="D391" s="888"/>
      <c r="E391" s="863"/>
      <c r="F391" s="35" t="s">
        <v>6</v>
      </c>
      <c r="G391" s="78" t="str">
        <f>IF(M391&lt;&gt;"",G387,"")</f>
        <v/>
      </c>
      <c r="H391" s="116" t="str">
        <f>IF(N391&lt;&gt;"",H387,"")</f>
        <v/>
      </c>
      <c r="I391" s="116" t="str">
        <f>IF(O391&lt;&gt;"",I387,"")</f>
        <v/>
      </c>
      <c r="J391" s="116" t="str">
        <f>IF(P391&lt;&gt;"",J387,"")</f>
        <v/>
      </c>
      <c r="K391" s="76" t="str">
        <f>IF(Q391&lt;&gt;"",K387,"")</f>
        <v/>
      </c>
      <c r="L391" s="265" t="str">
        <f>IF(G387&lt;&gt;"",L387,"")</f>
        <v/>
      </c>
      <c r="M391" s="222"/>
      <c r="N391" s="222"/>
      <c r="O391" s="222"/>
      <c r="P391" s="222"/>
      <c r="Q391" s="223"/>
      <c r="R391" s="116" t="str">
        <f>IF(B387="","",IF(G391="","",(SUM(G391:K391)+SUM(M391:Q391)-L391)))</f>
        <v/>
      </c>
      <c r="S391" s="91"/>
      <c r="T391" s="91"/>
      <c r="U391" s="91"/>
      <c r="V391" s="91"/>
      <c r="W391" s="973"/>
      <c r="X391" s="137"/>
      <c r="Y391" s="138"/>
      <c r="Z391" s="139"/>
      <c r="AA391" s="140"/>
      <c r="AB391" s="851"/>
      <c r="AC391" s="807"/>
      <c r="AD391" s="807"/>
      <c r="AE391" s="807"/>
      <c r="AF391" s="842"/>
    </row>
    <row r="392" spans="1:32" x14ac:dyDescent="0.2">
      <c r="A392" s="870" t="str">
        <f>IF('Names And Totals'!A85="","",'Names And Totals'!A85)</f>
        <v/>
      </c>
      <c r="B392" s="864" t="str">
        <f>IF('Names And Totals'!B85="","",'Names And Totals'!B85)</f>
        <v/>
      </c>
      <c r="C392" s="858" t="str">
        <f>IF(AC392="","",IF(AC392="DQ","DQ",RANK(AC392,$AC$12:$AC$507,0)+SUMPRODUCT(--(AC392=$AC$12:$AC$507),--(AB392&gt;$AB$12:$AB$507))))</f>
        <v/>
      </c>
      <c r="D392" s="880" t="str">
        <f>IF(AD392="","",IF(AC392="DQ","DQ",RANK(AD392,$AD$12:$AD$507,0)+SUMPRODUCT(--(AD392=$AD$12:$AD$507),--(AB392&gt;$AB$12:$AB$507))))</f>
        <v/>
      </c>
      <c r="E392" s="883" t="str">
        <f>IF(AE392="","",IF(AC392="DQ","DQ",RANK(AE392,$AE$12:$AE$507,0)+SUMPRODUCT(--(AE392=$AE$12:$AE$507),--(AB392&gt;$AB$12:$AB$507))))</f>
        <v/>
      </c>
      <c r="F392" s="66" t="s">
        <v>7</v>
      </c>
      <c r="G392" s="232"/>
      <c r="H392" s="224"/>
      <c r="I392" s="224"/>
      <c r="J392" s="224"/>
      <c r="K392" s="237"/>
      <c r="L392" s="303"/>
      <c r="M392" s="224"/>
      <c r="N392" s="224"/>
      <c r="O392" s="224"/>
      <c r="P392" s="224"/>
      <c r="Q392" s="225"/>
      <c r="R392" s="117" t="str">
        <f>IF(B392="","",IF(G392="","",(SUM(G392:K392)+SUM(M392:Q392)-L392)))</f>
        <v/>
      </c>
      <c r="S392" s="92" t="str">
        <f>IF(R392="","",AVERAGE(R392:R395))</f>
        <v/>
      </c>
      <c r="T392" s="92" t="str">
        <f>IF(R392="","",ABS(R392-S392))</f>
        <v/>
      </c>
      <c r="U392" s="92" t="str">
        <f>IF(R392="","",RANK(T392,T392:T396,0))</f>
        <v/>
      </c>
      <c r="V392" s="92" t="str">
        <f>IF(R392="","",IF(U392=1,"",R392))</f>
        <v/>
      </c>
      <c r="W392" s="855" t="str">
        <f>IF(R392="","",IF(AVERAGE(R392:R396)&lt;0,0,IF(R393="",R392,IF(R394="",AVERAGE(R392:R393),IF(R395="",AVERAGE(R392:R394),IF(R396="",AVERAGE(V392:V395),TRIMMEAN(R392:R396,0.4)))))))</f>
        <v/>
      </c>
      <c r="X392" s="232"/>
      <c r="Y392" s="233"/>
      <c r="Z392" s="234"/>
      <c r="AA392" s="141" t="str">
        <f>IF(X392="","",IF(X392="TO","TO",X392*60+Y392+Z392/100))</f>
        <v/>
      </c>
      <c r="AB392" s="845" t="str">
        <f>IF(B392="","",IF(AA393="",AA392,AVERAGE(AA392:AA393)))</f>
        <v/>
      </c>
      <c r="AC392" s="845" t="str">
        <f t="shared" ref="AC392" si="73">IF(AF392="DQ","DQ",IF(W392="","",W392))</f>
        <v/>
      </c>
      <c r="AD392" s="802" t="str">
        <f>IF(B392="","",IF(AF392="DQ","DQ",IF('Names And Totals'!E85="Female","",AC392)))</f>
        <v/>
      </c>
      <c r="AE392" s="802" t="str">
        <f>IF(B392="","",IF(AF392="DQ","DQ",IF('Names And Totals'!E85="Male","",AC392)))</f>
        <v/>
      </c>
      <c r="AF392" s="837"/>
    </row>
    <row r="393" spans="1:32" x14ac:dyDescent="0.2">
      <c r="A393" s="871"/>
      <c r="B393" s="865"/>
      <c r="C393" s="859"/>
      <c r="D393" s="881"/>
      <c r="E393" s="884"/>
      <c r="F393" s="32" t="s">
        <v>4</v>
      </c>
      <c r="G393" s="72" t="str">
        <f>IF(M393&lt;&gt;"",G392,"")</f>
        <v/>
      </c>
      <c r="H393" s="7" t="str">
        <f>IF(N393&lt;&gt;"",H392,"")</f>
        <v/>
      </c>
      <c r="I393" s="7" t="str">
        <f>IF(O393&lt;&gt;"",I392,"")</f>
        <v/>
      </c>
      <c r="J393" s="7" t="str">
        <f>IF(P393&lt;&gt;"",J392,"")</f>
        <v/>
      </c>
      <c r="K393" s="70" t="str">
        <f>IF(Q393&lt;&gt;"",K392,"")</f>
        <v/>
      </c>
      <c r="L393" s="99" t="str">
        <f>IF(G392&lt;&gt;"",L392,"")</f>
        <v/>
      </c>
      <c r="M393" s="214"/>
      <c r="N393" s="214"/>
      <c r="O393" s="214"/>
      <c r="P393" s="214"/>
      <c r="Q393" s="215"/>
      <c r="R393" s="7" t="str">
        <f>IF(B392="","",IF(G393="","",(SUM(G393:K393)+SUM(M393:Q393)-L393)))</f>
        <v/>
      </c>
      <c r="S393" s="88"/>
      <c r="T393" s="88" t="str">
        <f>IF(R392="","",ABS(R393-S392))</f>
        <v/>
      </c>
      <c r="U393" s="88" t="str">
        <f>IF(R392="","",RANK(T393,T392:T396,0))</f>
        <v/>
      </c>
      <c r="V393" s="88" t="str">
        <f>IF(R392="","",IF(U393=1,"",R393))</f>
        <v/>
      </c>
      <c r="W393" s="856"/>
      <c r="X393" s="208"/>
      <c r="Y393" s="209"/>
      <c r="Z393" s="227"/>
      <c r="AA393" s="122" t="str">
        <f>IF(X393="","",IF(X393="","",X393*60+Y393+Z393/100))</f>
        <v/>
      </c>
      <c r="AB393" s="843"/>
      <c r="AC393" s="843"/>
      <c r="AD393" s="803"/>
      <c r="AE393" s="803"/>
      <c r="AF393" s="838"/>
    </row>
    <row r="394" spans="1:32" x14ac:dyDescent="0.2">
      <c r="A394" s="871"/>
      <c r="B394" s="865"/>
      <c r="C394" s="859"/>
      <c r="D394" s="881"/>
      <c r="E394" s="884"/>
      <c r="F394" s="32" t="s">
        <v>8</v>
      </c>
      <c r="G394" s="72" t="str">
        <f>IF(M394&lt;&gt;"",G392,"")</f>
        <v/>
      </c>
      <c r="H394" s="7" t="str">
        <f>IF(N394&lt;&gt;"",H392,"")</f>
        <v/>
      </c>
      <c r="I394" s="7" t="str">
        <f>IF(O394&lt;&gt;"",I392,"")</f>
        <v/>
      </c>
      <c r="J394" s="7" t="str">
        <f>IF(P394&lt;&gt;"",J392,"")</f>
        <v/>
      </c>
      <c r="K394" s="70" t="str">
        <f>IF(Q394&lt;&gt;"",K392,"")</f>
        <v/>
      </c>
      <c r="L394" s="99" t="str">
        <f>IF(G392&lt;&gt;"",L392,"")</f>
        <v/>
      </c>
      <c r="M394" s="214"/>
      <c r="N394" s="214"/>
      <c r="O394" s="214"/>
      <c r="P394" s="214"/>
      <c r="Q394" s="215"/>
      <c r="R394" s="7" t="str">
        <f>IF(B392="","",IF(G394="","",(SUM(G394:K394)+SUM(M394:Q394)-L394)))</f>
        <v/>
      </c>
      <c r="S394" s="88"/>
      <c r="T394" s="88" t="str">
        <f>IF(R392="","",ABS(R394-S392))</f>
        <v/>
      </c>
      <c r="U394" s="88" t="str">
        <f>IF(R392="","",RANK(T394,T392:T396,0))</f>
        <v/>
      </c>
      <c r="V394" s="88" t="str">
        <f>IF(R392="","",IF(U394=1,"",R394))</f>
        <v/>
      </c>
      <c r="W394" s="856"/>
      <c r="X394" s="123"/>
      <c r="Y394" s="124"/>
      <c r="Z394" s="125"/>
      <c r="AA394" s="126"/>
      <c r="AB394" s="843"/>
      <c r="AC394" s="843"/>
      <c r="AD394" s="803"/>
      <c r="AE394" s="803"/>
      <c r="AF394" s="838"/>
    </row>
    <row r="395" spans="1:32" x14ac:dyDescent="0.2">
      <c r="A395" s="871"/>
      <c r="B395" s="865"/>
      <c r="C395" s="859"/>
      <c r="D395" s="881"/>
      <c r="E395" s="884"/>
      <c r="F395" s="32" t="s">
        <v>5</v>
      </c>
      <c r="G395" s="72" t="str">
        <f>IF(M395&lt;&gt;"",G392,"")</f>
        <v/>
      </c>
      <c r="H395" s="7" t="str">
        <f>IF(N395&lt;&gt;"",H392,"")</f>
        <v/>
      </c>
      <c r="I395" s="7" t="str">
        <f>IF(O395&lt;&gt;"",I392,"")</f>
        <v/>
      </c>
      <c r="J395" s="7" t="str">
        <f>IF(P395&lt;&gt;"",J392,"")</f>
        <v/>
      </c>
      <c r="K395" s="70" t="str">
        <f>IF(Q395&lt;&gt;"",K392,"")</f>
        <v/>
      </c>
      <c r="L395" s="99" t="str">
        <f>IF(G392&lt;&gt;"",L392,"")</f>
        <v/>
      </c>
      <c r="M395" s="214"/>
      <c r="N395" s="214"/>
      <c r="O395" s="214"/>
      <c r="P395" s="214"/>
      <c r="Q395" s="215"/>
      <c r="R395" s="7" t="str">
        <f>IF(B392="","",IF(G395="","",(SUM(G395:K395)+SUM(M395:Q395)-L395)))</f>
        <v/>
      </c>
      <c r="S395" s="88"/>
      <c r="T395" s="88" t="str">
        <f>IF(R392="","",ABS(R395-S392))</f>
        <v/>
      </c>
      <c r="U395" s="88" t="str">
        <f>IF(R392="","",RANK(T395,T392:T396,0))</f>
        <v/>
      </c>
      <c r="V395" s="88" t="str">
        <f>IF(R392="","",IF(U395=1,"",R395))</f>
        <v/>
      </c>
      <c r="W395" s="856"/>
      <c r="X395" s="123"/>
      <c r="Y395" s="124"/>
      <c r="Z395" s="125"/>
      <c r="AA395" s="126"/>
      <c r="AB395" s="843"/>
      <c r="AC395" s="843"/>
      <c r="AD395" s="803"/>
      <c r="AE395" s="803"/>
      <c r="AF395" s="838"/>
    </row>
    <row r="396" spans="1:32" ht="16" thickBot="1" x14ac:dyDescent="0.25">
      <c r="A396" s="879"/>
      <c r="B396" s="901"/>
      <c r="C396" s="860"/>
      <c r="D396" s="882"/>
      <c r="E396" s="885"/>
      <c r="F396" s="252" t="s">
        <v>6</v>
      </c>
      <c r="G396" s="73" t="str">
        <f>IF(M396&lt;&gt;"",G392,"")</f>
        <v/>
      </c>
      <c r="H396" s="94" t="str">
        <f>IF(N396&lt;&gt;"",H392,"")</f>
        <v/>
      </c>
      <c r="I396" s="94" t="str">
        <f>IF(O396&lt;&gt;"",I392,"")</f>
        <v/>
      </c>
      <c r="J396" s="94" t="str">
        <f>IF(P396&lt;&gt;"",J392,"")</f>
        <v/>
      </c>
      <c r="K396" s="71" t="str">
        <f>IF(Q396&lt;&gt;"",K392,"")</f>
        <v/>
      </c>
      <c r="L396" s="270" t="str">
        <f>IF(G392&lt;&gt;"",L392,"")</f>
        <v/>
      </c>
      <c r="M396" s="226"/>
      <c r="N396" s="226"/>
      <c r="O396" s="226"/>
      <c r="P396" s="226"/>
      <c r="Q396" s="255"/>
      <c r="R396" s="94" t="str">
        <f>IF(B392="","",IF(G396="","",(SUM(G396:K396)+SUM(M396:Q396)-L396)))</f>
        <v/>
      </c>
      <c r="S396" s="93"/>
      <c r="T396" s="93"/>
      <c r="U396" s="93"/>
      <c r="V396" s="93"/>
      <c r="W396" s="904"/>
      <c r="X396" s="256"/>
      <c r="Y396" s="257"/>
      <c r="Z396" s="258"/>
      <c r="AA396" s="259"/>
      <c r="AB396" s="902"/>
      <c r="AC396" s="844"/>
      <c r="AD396" s="804"/>
      <c r="AE396" s="804"/>
      <c r="AF396" s="903"/>
    </row>
    <row r="397" spans="1:32" x14ac:dyDescent="0.2">
      <c r="A397" s="867" t="str">
        <f>IF('Names And Totals'!A86="","",'Names And Totals'!A86)</f>
        <v/>
      </c>
      <c r="B397" s="873" t="str">
        <f>IF('Names And Totals'!B86="","",'Names And Totals'!B86)</f>
        <v/>
      </c>
      <c r="C397" s="861" t="str">
        <f>IF(AC397="","",IF(AC397="DQ","DQ",RANK(AC397,$AC$12:$AC$507,0)+SUMPRODUCT(--(AC397=$AC$12:$AC$507),--(AB397&gt;$AB$12:$AB$507))))</f>
        <v/>
      </c>
      <c r="D397" s="886" t="str">
        <f>IF(AD397="","",IF(AC397="DQ","DQ",RANK(AD397,$AD$12:$AD$507,0)+SUMPRODUCT(--(AD397=$AD$12:$AD$507),--(AB397&gt;$AB$12:$AB$507))))</f>
        <v/>
      </c>
      <c r="E397" s="861" t="str">
        <f>IF(AE397="","",IF(AC397="DQ","DQ",RANK(AE397,$AE$12:$AE$507,0)+SUMPRODUCT(--(AE397=$AE$12:$AE$507),--(AB397&gt;$AB$12:$AB$507))))</f>
        <v/>
      </c>
      <c r="F397" s="33" t="s">
        <v>7</v>
      </c>
      <c r="G397" s="228"/>
      <c r="H397" s="218"/>
      <c r="I397" s="218"/>
      <c r="J397" s="218"/>
      <c r="K397" s="296"/>
      <c r="L397" s="295"/>
      <c r="M397" s="218"/>
      <c r="N397" s="218"/>
      <c r="O397" s="218"/>
      <c r="P397" s="218"/>
      <c r="Q397" s="219"/>
      <c r="R397" s="114" t="str">
        <f>IF(B397="","",IF(G397="","",(SUM(G397:K397)+SUM(M397:Q397)-L397)))</f>
        <v/>
      </c>
      <c r="S397" s="90" t="str">
        <f>IF(R397="","",AVERAGE(R397:R400))</f>
        <v/>
      </c>
      <c r="T397" s="90" t="str">
        <f>IF(R397="","",ABS(R397-S397))</f>
        <v/>
      </c>
      <c r="U397" s="90" t="str">
        <f>IF(R397="","",RANK(T397,T397:T401,0))</f>
        <v/>
      </c>
      <c r="V397" s="90" t="str">
        <f>IF(R397="","",IF(U397=1,"",R397))</f>
        <v/>
      </c>
      <c r="W397" s="971" t="str">
        <f>IF(R397="","",IF(AVERAGE(R397:R401)&lt;0,0,IF(R398="",R397,IF(R399="",AVERAGE(R397:R398),IF(R400="",AVERAGE(R397:R399),IF(R401="",AVERAGE(V397:V400),TRIMMEAN(R397:R401,0.4)))))))</f>
        <v/>
      </c>
      <c r="X397" s="228"/>
      <c r="Y397" s="229"/>
      <c r="Z397" s="230"/>
      <c r="AA397" s="131" t="str">
        <f>IF(X397="","",IF(X397="TO","TO",X397*60+Y397+Z397/100))</f>
        <v/>
      </c>
      <c r="AB397" s="849" t="str">
        <f>IF(B397="","",IF(AA398="",AA397,AVERAGE(AA397:AA398)))</f>
        <v/>
      </c>
      <c r="AC397" s="805" t="str">
        <f t="shared" ref="AC397" si="74">IF(AF397="DQ","DQ",IF(W397="","",W397))</f>
        <v/>
      </c>
      <c r="AD397" s="805" t="str">
        <f>IF(B397="","",IF(AF397="DQ","DQ",IF('Names And Totals'!E86="Female","",AC397)))</f>
        <v/>
      </c>
      <c r="AE397" s="805" t="str">
        <f>IF(B397="","",IF(AF397="DQ","DQ",IF('Names And Totals'!E86="Male","",AC397)))</f>
        <v/>
      </c>
      <c r="AF397" s="840"/>
    </row>
    <row r="398" spans="1:32" x14ac:dyDescent="0.2">
      <c r="A398" s="868"/>
      <c r="B398" s="874"/>
      <c r="C398" s="862"/>
      <c r="D398" s="887"/>
      <c r="E398" s="862"/>
      <c r="F398" s="34" t="s">
        <v>4</v>
      </c>
      <c r="G398" s="77" t="str">
        <f>IF(M398&lt;&gt;"",G397,"")</f>
        <v/>
      </c>
      <c r="H398" s="11" t="str">
        <f>IF(N398&lt;&gt;"",H397,"")</f>
        <v/>
      </c>
      <c r="I398" s="11" t="str">
        <f>IF(O398&lt;&gt;"",I397,"")</f>
        <v/>
      </c>
      <c r="J398" s="11" t="str">
        <f>IF(P398&lt;&gt;"",J397,"")</f>
        <v/>
      </c>
      <c r="K398" s="75" t="str">
        <f>IF(Q398&lt;&gt;"",K397,"")</f>
        <v/>
      </c>
      <c r="L398" s="98" t="str">
        <f>IF(G397&lt;&gt;"",L397,"")</f>
        <v/>
      </c>
      <c r="M398" s="220"/>
      <c r="N398" s="220"/>
      <c r="O398" s="220"/>
      <c r="P398" s="220"/>
      <c r="Q398" s="221"/>
      <c r="R398" s="11" t="str">
        <f>IF(B397="","",IF(G398="","",(SUM(G398:K398)+SUM(M398:Q398)-L398)))</f>
        <v/>
      </c>
      <c r="S398" s="89"/>
      <c r="T398" s="89" t="str">
        <f>IF(R397="","",ABS(R398-S397))</f>
        <v/>
      </c>
      <c r="U398" s="89" t="str">
        <f>IF(R397="","",RANK(T398,T397:T401,0))</f>
        <v/>
      </c>
      <c r="V398" s="89" t="str">
        <f>IF(R397="","",IF(U398=1,"",R398))</f>
        <v/>
      </c>
      <c r="W398" s="972"/>
      <c r="X398" s="210"/>
      <c r="Y398" s="211"/>
      <c r="Z398" s="231"/>
      <c r="AA398" s="132" t="str">
        <f>IF(X398="","",IF(X398="","",X398*60+Y398+Z398/100))</f>
        <v/>
      </c>
      <c r="AB398" s="850"/>
      <c r="AC398" s="806"/>
      <c r="AD398" s="806"/>
      <c r="AE398" s="806"/>
      <c r="AF398" s="841"/>
    </row>
    <row r="399" spans="1:32" x14ac:dyDescent="0.2">
      <c r="A399" s="868"/>
      <c r="B399" s="874"/>
      <c r="C399" s="862"/>
      <c r="D399" s="887"/>
      <c r="E399" s="862"/>
      <c r="F399" s="34" t="s">
        <v>8</v>
      </c>
      <c r="G399" s="77" t="str">
        <f>IF(M399&lt;&gt;"",G397,"")</f>
        <v/>
      </c>
      <c r="H399" s="11" t="str">
        <f>IF(N399&lt;&gt;"",H397,"")</f>
        <v/>
      </c>
      <c r="I399" s="11" t="str">
        <f>IF(O399&lt;&gt;"",I397,"")</f>
        <v/>
      </c>
      <c r="J399" s="11" t="str">
        <f>IF(P399&lt;&gt;"",J397,"")</f>
        <v/>
      </c>
      <c r="K399" s="75" t="str">
        <f>IF(Q399&lt;&gt;"",K397,"")</f>
        <v/>
      </c>
      <c r="L399" s="98" t="str">
        <f>IF(G397&lt;&gt;"",L397,"")</f>
        <v/>
      </c>
      <c r="M399" s="220"/>
      <c r="N399" s="220"/>
      <c r="O399" s="220"/>
      <c r="P399" s="220"/>
      <c r="Q399" s="221"/>
      <c r="R399" s="11" t="str">
        <f>IF(B397="","",IF(G399="","",(SUM(G399:K399)+SUM(M399:Q399)-L399)))</f>
        <v/>
      </c>
      <c r="S399" s="89"/>
      <c r="T399" s="89" t="str">
        <f>IF(R397="","",ABS(R399-S397))</f>
        <v/>
      </c>
      <c r="U399" s="89" t="str">
        <f>IF(R397="","",RANK(T399,T397:T401,0))</f>
        <v/>
      </c>
      <c r="V399" s="89" t="str">
        <f>IF(R397="","",IF(U399=1,"",R399))</f>
        <v/>
      </c>
      <c r="W399" s="972"/>
      <c r="X399" s="133"/>
      <c r="Y399" s="134"/>
      <c r="Z399" s="135"/>
      <c r="AA399" s="136"/>
      <c r="AB399" s="850"/>
      <c r="AC399" s="806"/>
      <c r="AD399" s="806"/>
      <c r="AE399" s="806"/>
      <c r="AF399" s="841"/>
    </row>
    <row r="400" spans="1:32" x14ac:dyDescent="0.2">
      <c r="A400" s="868"/>
      <c r="B400" s="874"/>
      <c r="C400" s="862"/>
      <c r="D400" s="887"/>
      <c r="E400" s="862"/>
      <c r="F400" s="34" t="s">
        <v>5</v>
      </c>
      <c r="G400" s="77" t="str">
        <f>IF(M400&lt;&gt;"",G397,"")</f>
        <v/>
      </c>
      <c r="H400" s="11" t="str">
        <f>IF(N400&lt;&gt;"",H397,"")</f>
        <v/>
      </c>
      <c r="I400" s="11" t="str">
        <f>IF(O400&lt;&gt;"",I397,"")</f>
        <v/>
      </c>
      <c r="J400" s="11" t="str">
        <f>IF(P400&lt;&gt;"",J397,"")</f>
        <v/>
      </c>
      <c r="K400" s="75" t="str">
        <f>IF(Q400&lt;&gt;"",K397,"")</f>
        <v/>
      </c>
      <c r="L400" s="98" t="str">
        <f>IF(G397&lt;&gt;"",L397,"")</f>
        <v/>
      </c>
      <c r="M400" s="220"/>
      <c r="N400" s="220"/>
      <c r="O400" s="220"/>
      <c r="P400" s="220"/>
      <c r="Q400" s="221"/>
      <c r="R400" s="11" t="str">
        <f>IF(B397="","",IF(G400="","",(SUM(G400:K400)+SUM(M400:Q400)-L400)))</f>
        <v/>
      </c>
      <c r="S400" s="89"/>
      <c r="T400" s="89" t="str">
        <f>IF(R397="","",ABS(R400-S397))</f>
        <v/>
      </c>
      <c r="U400" s="89" t="str">
        <f>IF(R397="","",RANK(T400,T397:T401,0))</f>
        <v/>
      </c>
      <c r="V400" s="89" t="str">
        <f>IF(R397="","",IF(U400=1,"",R400))</f>
        <v/>
      </c>
      <c r="W400" s="972"/>
      <c r="X400" s="133"/>
      <c r="Y400" s="134"/>
      <c r="Z400" s="135"/>
      <c r="AA400" s="136"/>
      <c r="AB400" s="850"/>
      <c r="AC400" s="806"/>
      <c r="AD400" s="806"/>
      <c r="AE400" s="806"/>
      <c r="AF400" s="841"/>
    </row>
    <row r="401" spans="1:32" ht="16" thickBot="1" x14ac:dyDescent="0.25">
      <c r="A401" s="869"/>
      <c r="B401" s="875"/>
      <c r="C401" s="863"/>
      <c r="D401" s="888"/>
      <c r="E401" s="863"/>
      <c r="F401" s="35" t="s">
        <v>6</v>
      </c>
      <c r="G401" s="78" t="str">
        <f>IF(M401&lt;&gt;"",G397,"")</f>
        <v/>
      </c>
      <c r="H401" s="116" t="str">
        <f>IF(N401&lt;&gt;"",H397,"")</f>
        <v/>
      </c>
      <c r="I401" s="116" t="str">
        <f>IF(O401&lt;&gt;"",I397,"")</f>
        <v/>
      </c>
      <c r="J401" s="116" t="str">
        <f>IF(P401&lt;&gt;"",J397,"")</f>
        <v/>
      </c>
      <c r="K401" s="76" t="str">
        <f>IF(Q401&lt;&gt;"",K397,"")</f>
        <v/>
      </c>
      <c r="L401" s="265" t="str">
        <f>IF(G397&lt;&gt;"",L397,"")</f>
        <v/>
      </c>
      <c r="M401" s="222"/>
      <c r="N401" s="222"/>
      <c r="O401" s="222"/>
      <c r="P401" s="222"/>
      <c r="Q401" s="223"/>
      <c r="R401" s="116" t="str">
        <f>IF(B397="","",IF(G401="","",(SUM(G401:K401)+SUM(M401:Q401)-L401)))</f>
        <v/>
      </c>
      <c r="S401" s="91"/>
      <c r="T401" s="91"/>
      <c r="U401" s="91"/>
      <c r="V401" s="91"/>
      <c r="W401" s="973"/>
      <c r="X401" s="137"/>
      <c r="Y401" s="138"/>
      <c r="Z401" s="139"/>
      <c r="AA401" s="140"/>
      <c r="AB401" s="851"/>
      <c r="AC401" s="807"/>
      <c r="AD401" s="807"/>
      <c r="AE401" s="807"/>
      <c r="AF401" s="842"/>
    </row>
    <row r="402" spans="1:32" x14ac:dyDescent="0.2">
      <c r="A402" s="870" t="str">
        <f>IF('Names And Totals'!A87="","",'Names And Totals'!A87)</f>
        <v/>
      </c>
      <c r="B402" s="864" t="str">
        <f>IF('Names And Totals'!B87="","",'Names And Totals'!B87)</f>
        <v/>
      </c>
      <c r="C402" s="858" t="str">
        <f>IF(AC402="","",IF(AC402="DQ","DQ",RANK(AC402,$AC$12:$AC$507,0)+SUMPRODUCT(--(AC402=$AC$12:$AC$507),--(AB402&gt;$AB$12:$AB$507))))</f>
        <v/>
      </c>
      <c r="D402" s="880" t="str">
        <f>IF(AD402="","",IF(AC402="DQ","DQ",RANK(AD402,$AD$12:$AD$507,0)+SUMPRODUCT(--(AD402=$AD$12:$AD$507),--(AB402&gt;$AB$12:$AB$507))))</f>
        <v/>
      </c>
      <c r="E402" s="883" t="str">
        <f>IF(AE402="","",IF(AC402="DQ","DQ",RANK(AE402,$AE$12:$AE$507,0)+SUMPRODUCT(--(AE402=$AE$12:$AE$507),--(AB402&gt;$AB$12:$AB$507))))</f>
        <v/>
      </c>
      <c r="F402" s="66" t="s">
        <v>7</v>
      </c>
      <c r="G402" s="232"/>
      <c r="H402" s="224"/>
      <c r="I402" s="224"/>
      <c r="J402" s="224"/>
      <c r="K402" s="237"/>
      <c r="L402" s="303"/>
      <c r="M402" s="224"/>
      <c r="N402" s="224"/>
      <c r="O402" s="224"/>
      <c r="P402" s="224"/>
      <c r="Q402" s="225"/>
      <c r="R402" s="117" t="str">
        <f>IF(B402="","",IF(G402="","",(SUM(G402:K402)+SUM(M402:Q402)-L402)))</f>
        <v/>
      </c>
      <c r="S402" s="92" t="str">
        <f>IF(R402="","",AVERAGE(R402:R405))</f>
        <v/>
      </c>
      <c r="T402" s="92" t="str">
        <f>IF(R402="","",ABS(R402-S402))</f>
        <v/>
      </c>
      <c r="U402" s="92" t="str">
        <f>IF(R402="","",RANK(T402,T402:T406,0))</f>
        <v/>
      </c>
      <c r="V402" s="92" t="str">
        <f>IF(R402="","",IF(U402=1,"",R402))</f>
        <v/>
      </c>
      <c r="W402" s="855" t="str">
        <f>IF(R402="","",IF(AVERAGE(R402:R406)&lt;0,0,IF(R403="",R402,IF(R404="",AVERAGE(R402:R403),IF(R405="",AVERAGE(R402:R404),IF(R406="",AVERAGE(V402:V405),TRIMMEAN(R402:R406,0.4)))))))</f>
        <v/>
      </c>
      <c r="X402" s="232"/>
      <c r="Y402" s="233"/>
      <c r="Z402" s="234"/>
      <c r="AA402" s="141" t="str">
        <f>IF(X402="","",IF(X402="TO","TO",X402*60+Y402+Z402/100))</f>
        <v/>
      </c>
      <c r="AB402" s="845" t="str">
        <f>IF(B402="","",IF(AA403="",AA402,AVERAGE(AA402:AA403)))</f>
        <v/>
      </c>
      <c r="AC402" s="845" t="str">
        <f t="shared" ref="AC402" si="75">IF(AF402="DQ","DQ",IF(W402="","",W402))</f>
        <v/>
      </c>
      <c r="AD402" s="802" t="str">
        <f>IF(B402="","",IF(AF402="DQ","DQ",IF('Names And Totals'!E87="Female","",AC402)))</f>
        <v/>
      </c>
      <c r="AE402" s="802" t="str">
        <f>IF(B402="","",IF(AF402="DQ","DQ",IF('Names And Totals'!E87="Male","",AC402)))</f>
        <v/>
      </c>
      <c r="AF402" s="837"/>
    </row>
    <row r="403" spans="1:32" x14ac:dyDescent="0.2">
      <c r="A403" s="871"/>
      <c r="B403" s="865"/>
      <c r="C403" s="859"/>
      <c r="D403" s="881"/>
      <c r="E403" s="884"/>
      <c r="F403" s="32" t="s">
        <v>4</v>
      </c>
      <c r="G403" s="72" t="str">
        <f>IF(M403&lt;&gt;"",G402,"")</f>
        <v/>
      </c>
      <c r="H403" s="7" t="str">
        <f>IF(N403&lt;&gt;"",H402,"")</f>
        <v/>
      </c>
      <c r="I403" s="7" t="str">
        <f>IF(O403&lt;&gt;"",I402,"")</f>
        <v/>
      </c>
      <c r="J403" s="7" t="str">
        <f>IF(P403&lt;&gt;"",J402,"")</f>
        <v/>
      </c>
      <c r="K403" s="70" t="str">
        <f>IF(Q403&lt;&gt;"",K402,"")</f>
        <v/>
      </c>
      <c r="L403" s="99" t="str">
        <f>IF(G402&lt;&gt;"",L402,"")</f>
        <v/>
      </c>
      <c r="M403" s="214"/>
      <c r="N403" s="214"/>
      <c r="O403" s="214"/>
      <c r="P403" s="214"/>
      <c r="Q403" s="215"/>
      <c r="R403" s="7" t="str">
        <f>IF(B402="","",IF(G403="","",(SUM(G403:K403)+SUM(M403:Q403)-L403)))</f>
        <v/>
      </c>
      <c r="S403" s="88"/>
      <c r="T403" s="88" t="str">
        <f>IF(R402="","",ABS(R403-S402))</f>
        <v/>
      </c>
      <c r="U403" s="88" t="str">
        <f>IF(R402="","",RANK(T403,T402:T406,0))</f>
        <v/>
      </c>
      <c r="V403" s="88" t="str">
        <f>IF(R402="","",IF(U403=1,"",R403))</f>
        <v/>
      </c>
      <c r="W403" s="856"/>
      <c r="X403" s="208"/>
      <c r="Y403" s="209"/>
      <c r="Z403" s="227"/>
      <c r="AA403" s="122" t="str">
        <f>IF(X403="","",IF(X403="","",X403*60+Y403+Z403/100))</f>
        <v/>
      </c>
      <c r="AB403" s="843"/>
      <c r="AC403" s="843"/>
      <c r="AD403" s="803"/>
      <c r="AE403" s="803"/>
      <c r="AF403" s="838"/>
    </row>
    <row r="404" spans="1:32" x14ac:dyDescent="0.2">
      <c r="A404" s="871"/>
      <c r="B404" s="865"/>
      <c r="C404" s="859"/>
      <c r="D404" s="881"/>
      <c r="E404" s="884"/>
      <c r="F404" s="32" t="s">
        <v>8</v>
      </c>
      <c r="G404" s="72" t="str">
        <f>IF(M404&lt;&gt;"",G402,"")</f>
        <v/>
      </c>
      <c r="H404" s="7" t="str">
        <f>IF(N404&lt;&gt;"",H402,"")</f>
        <v/>
      </c>
      <c r="I404" s="7" t="str">
        <f>IF(O404&lt;&gt;"",I402,"")</f>
        <v/>
      </c>
      <c r="J404" s="7" t="str">
        <f>IF(P404&lt;&gt;"",J402,"")</f>
        <v/>
      </c>
      <c r="K404" s="70" t="str">
        <f>IF(Q404&lt;&gt;"",K402,"")</f>
        <v/>
      </c>
      <c r="L404" s="99" t="str">
        <f>IF(G402&lt;&gt;"",L402,"")</f>
        <v/>
      </c>
      <c r="M404" s="214"/>
      <c r="N404" s="214"/>
      <c r="O404" s="214"/>
      <c r="P404" s="214"/>
      <c r="Q404" s="215"/>
      <c r="R404" s="7" t="str">
        <f>IF(B402="","",IF(G404="","",(SUM(G404:K404)+SUM(M404:Q404)-L404)))</f>
        <v/>
      </c>
      <c r="S404" s="88"/>
      <c r="T404" s="88" t="str">
        <f>IF(R402="","",ABS(R404-S402))</f>
        <v/>
      </c>
      <c r="U404" s="88" t="str">
        <f>IF(R402="","",RANK(T404,T402:T406,0))</f>
        <v/>
      </c>
      <c r="V404" s="88" t="str">
        <f>IF(R402="","",IF(U404=1,"",R404))</f>
        <v/>
      </c>
      <c r="W404" s="856"/>
      <c r="X404" s="123"/>
      <c r="Y404" s="124"/>
      <c r="Z404" s="125"/>
      <c r="AA404" s="126"/>
      <c r="AB404" s="843"/>
      <c r="AC404" s="843"/>
      <c r="AD404" s="803"/>
      <c r="AE404" s="803"/>
      <c r="AF404" s="838"/>
    </row>
    <row r="405" spans="1:32" x14ac:dyDescent="0.2">
      <c r="A405" s="871"/>
      <c r="B405" s="865"/>
      <c r="C405" s="859"/>
      <c r="D405" s="881"/>
      <c r="E405" s="884"/>
      <c r="F405" s="32" t="s">
        <v>5</v>
      </c>
      <c r="G405" s="72" t="str">
        <f>IF(M405&lt;&gt;"",G402,"")</f>
        <v/>
      </c>
      <c r="H405" s="7" t="str">
        <f>IF(N405&lt;&gt;"",H402,"")</f>
        <v/>
      </c>
      <c r="I405" s="7" t="str">
        <f>IF(O405&lt;&gt;"",I402,"")</f>
        <v/>
      </c>
      <c r="J405" s="7" t="str">
        <f>IF(P405&lt;&gt;"",J402,"")</f>
        <v/>
      </c>
      <c r="K405" s="70" t="str">
        <f>IF(Q405&lt;&gt;"",K402,"")</f>
        <v/>
      </c>
      <c r="L405" s="99" t="str">
        <f>IF(G402&lt;&gt;"",L402,"")</f>
        <v/>
      </c>
      <c r="M405" s="214"/>
      <c r="N405" s="214"/>
      <c r="O405" s="214"/>
      <c r="P405" s="214"/>
      <c r="Q405" s="215"/>
      <c r="R405" s="7" t="str">
        <f>IF(B402="","",IF(G405="","",(SUM(G405:K405)+SUM(M405:Q405)-L405)))</f>
        <v/>
      </c>
      <c r="S405" s="88"/>
      <c r="T405" s="88" t="str">
        <f>IF(R402="","",ABS(R405-S402))</f>
        <v/>
      </c>
      <c r="U405" s="88" t="str">
        <f>IF(R402="","",RANK(T405,T402:T406,0))</f>
        <v/>
      </c>
      <c r="V405" s="88" t="str">
        <f>IF(R402="","",IF(U405=1,"",R405))</f>
        <v/>
      </c>
      <c r="W405" s="856"/>
      <c r="X405" s="123"/>
      <c r="Y405" s="124"/>
      <c r="Z405" s="125"/>
      <c r="AA405" s="126"/>
      <c r="AB405" s="843"/>
      <c r="AC405" s="843"/>
      <c r="AD405" s="803"/>
      <c r="AE405" s="803"/>
      <c r="AF405" s="838"/>
    </row>
    <row r="406" spans="1:32" ht="16" thickBot="1" x14ac:dyDescent="0.25">
      <c r="A406" s="879"/>
      <c r="B406" s="901"/>
      <c r="C406" s="860"/>
      <c r="D406" s="882"/>
      <c r="E406" s="885"/>
      <c r="F406" s="252" t="s">
        <v>6</v>
      </c>
      <c r="G406" s="73" t="str">
        <f>IF(M406&lt;&gt;"",G402,"")</f>
        <v/>
      </c>
      <c r="H406" s="94" t="str">
        <f>IF(N406&lt;&gt;"",H402,"")</f>
        <v/>
      </c>
      <c r="I406" s="94" t="str">
        <f>IF(O406&lt;&gt;"",I402,"")</f>
        <v/>
      </c>
      <c r="J406" s="94" t="str">
        <f>IF(P406&lt;&gt;"",J402,"")</f>
        <v/>
      </c>
      <c r="K406" s="71" t="str">
        <f>IF(Q406&lt;&gt;"",K402,"")</f>
        <v/>
      </c>
      <c r="L406" s="270" t="str">
        <f>IF(G402&lt;&gt;"",L402,"")</f>
        <v/>
      </c>
      <c r="M406" s="226"/>
      <c r="N406" s="226"/>
      <c r="O406" s="226"/>
      <c r="P406" s="226"/>
      <c r="Q406" s="255"/>
      <c r="R406" s="94" t="str">
        <f>IF(B402="","",IF(G406="","",(SUM(G406:K406)+SUM(M406:Q406)-L406)))</f>
        <v/>
      </c>
      <c r="S406" s="93"/>
      <c r="T406" s="93"/>
      <c r="U406" s="93"/>
      <c r="V406" s="93"/>
      <c r="W406" s="904"/>
      <c r="X406" s="256"/>
      <c r="Y406" s="257"/>
      <c r="Z406" s="258"/>
      <c r="AA406" s="259"/>
      <c r="AB406" s="902"/>
      <c r="AC406" s="844"/>
      <c r="AD406" s="804"/>
      <c r="AE406" s="804"/>
      <c r="AF406" s="903"/>
    </row>
    <row r="407" spans="1:32" x14ac:dyDescent="0.2">
      <c r="A407" s="867" t="str">
        <f>IF('Names And Totals'!A88="","",'Names And Totals'!A88)</f>
        <v/>
      </c>
      <c r="B407" s="873" t="str">
        <f>IF('Names And Totals'!B88="","",'Names And Totals'!B88)</f>
        <v/>
      </c>
      <c r="C407" s="861" t="str">
        <f>IF(AC407="","",IF(AC407="DQ","DQ",RANK(AC407,$AC$12:$AC$507,0)+SUMPRODUCT(--(AC407=$AC$12:$AC$507),--(AB407&gt;$AB$12:$AB$507))))</f>
        <v/>
      </c>
      <c r="D407" s="886" t="str">
        <f>IF(AD407="","",IF(AC407="DQ","DQ",RANK(AD407,$AD$12:$AD$507,0)+SUMPRODUCT(--(AD407=$AD$12:$AD$507),--(AB407&gt;$AB$12:$AB$507))))</f>
        <v/>
      </c>
      <c r="E407" s="861" t="str">
        <f>IF(AE407="","",IF(AC407="DQ","DQ",RANK(AE407,$AE$12:$AE$507,0)+SUMPRODUCT(--(AE407=$AE$12:$AE$507),--(AB407&gt;$AB$12:$AB$507))))</f>
        <v/>
      </c>
      <c r="F407" s="33" t="s">
        <v>7</v>
      </c>
      <c r="G407" s="228"/>
      <c r="H407" s="218"/>
      <c r="I407" s="218"/>
      <c r="J407" s="218"/>
      <c r="K407" s="296"/>
      <c r="L407" s="295"/>
      <c r="M407" s="218"/>
      <c r="N407" s="218"/>
      <c r="O407" s="218"/>
      <c r="P407" s="218"/>
      <c r="Q407" s="219"/>
      <c r="R407" s="114" t="str">
        <f>IF(B407="","",IF(G407="","",(SUM(G407:K407)+SUM(M407:Q407)-L407)))</f>
        <v/>
      </c>
      <c r="S407" s="90" t="str">
        <f>IF(R407="","",AVERAGE(R407:R410))</f>
        <v/>
      </c>
      <c r="T407" s="90" t="str">
        <f>IF(R407="","",ABS(R407-S407))</f>
        <v/>
      </c>
      <c r="U407" s="90" t="str">
        <f>IF(R407="","",RANK(T407,T407:T411,0))</f>
        <v/>
      </c>
      <c r="V407" s="90" t="str">
        <f>IF(R407="","",IF(U407=1,"",R407))</f>
        <v/>
      </c>
      <c r="W407" s="971" t="str">
        <f>IF(R407="","",IF(AVERAGE(R407:R411)&lt;0,0,IF(R408="",R407,IF(R409="",AVERAGE(R407:R408),IF(R410="",AVERAGE(R407:R409),IF(R411="",AVERAGE(V407:V410),TRIMMEAN(R407:R411,0.4)))))))</f>
        <v/>
      </c>
      <c r="X407" s="228"/>
      <c r="Y407" s="229"/>
      <c r="Z407" s="230"/>
      <c r="AA407" s="131" t="str">
        <f>IF(X407="","",IF(X407="TO","TO",X407*60+Y407+Z407/100))</f>
        <v/>
      </c>
      <c r="AB407" s="849" t="str">
        <f>IF(B407="","",IF(AA408="",AA407,AVERAGE(AA407:AA408)))</f>
        <v/>
      </c>
      <c r="AC407" s="805" t="str">
        <f t="shared" ref="AC407" si="76">IF(AF407="DQ","DQ",IF(W407="","",W407))</f>
        <v/>
      </c>
      <c r="AD407" s="805" t="str">
        <f>IF(B407="","",IF(AF407="DQ","DQ",IF('Names And Totals'!E88="Female","",AC407)))</f>
        <v/>
      </c>
      <c r="AE407" s="805" t="str">
        <f>IF(B407="","",IF(AF407="DQ","DQ",IF('Names And Totals'!E88="Male","",AC407)))</f>
        <v/>
      </c>
      <c r="AF407" s="840"/>
    </row>
    <row r="408" spans="1:32" x14ac:dyDescent="0.2">
      <c r="A408" s="868"/>
      <c r="B408" s="874"/>
      <c r="C408" s="862"/>
      <c r="D408" s="887"/>
      <c r="E408" s="862"/>
      <c r="F408" s="34" t="s">
        <v>4</v>
      </c>
      <c r="G408" s="77" t="str">
        <f>IF(M408&lt;&gt;"",G407,"")</f>
        <v/>
      </c>
      <c r="H408" s="11" t="str">
        <f>IF(N408&lt;&gt;"",H407,"")</f>
        <v/>
      </c>
      <c r="I408" s="11" t="str">
        <f>IF(O408&lt;&gt;"",I407,"")</f>
        <v/>
      </c>
      <c r="J408" s="11" t="str">
        <f>IF(P408&lt;&gt;"",J407,"")</f>
        <v/>
      </c>
      <c r="K408" s="75" t="str">
        <f>IF(Q408&lt;&gt;"",K407,"")</f>
        <v/>
      </c>
      <c r="L408" s="98" t="str">
        <f>IF(G407&lt;&gt;"",L407,"")</f>
        <v/>
      </c>
      <c r="M408" s="220"/>
      <c r="N408" s="220"/>
      <c r="O408" s="220"/>
      <c r="P408" s="220"/>
      <c r="Q408" s="221"/>
      <c r="R408" s="11" t="str">
        <f>IF(B407="","",IF(G408="","",(SUM(G408:K408)+SUM(M408:Q408)-L408)))</f>
        <v/>
      </c>
      <c r="S408" s="89"/>
      <c r="T408" s="89" t="str">
        <f>IF(R407="","",ABS(R408-S407))</f>
        <v/>
      </c>
      <c r="U408" s="89" t="str">
        <f>IF(R407="","",RANK(T408,T407:T411,0))</f>
        <v/>
      </c>
      <c r="V408" s="89" t="str">
        <f>IF(R407="","",IF(U408=1,"",R408))</f>
        <v/>
      </c>
      <c r="W408" s="972"/>
      <c r="X408" s="210"/>
      <c r="Y408" s="211"/>
      <c r="Z408" s="231"/>
      <c r="AA408" s="132" t="str">
        <f>IF(X408="","",IF(X408="","",X408*60+Y408+Z408/100))</f>
        <v/>
      </c>
      <c r="AB408" s="850"/>
      <c r="AC408" s="806"/>
      <c r="AD408" s="806"/>
      <c r="AE408" s="806"/>
      <c r="AF408" s="841"/>
    </row>
    <row r="409" spans="1:32" x14ac:dyDescent="0.2">
      <c r="A409" s="868"/>
      <c r="B409" s="874"/>
      <c r="C409" s="862"/>
      <c r="D409" s="887"/>
      <c r="E409" s="862"/>
      <c r="F409" s="34" t="s">
        <v>8</v>
      </c>
      <c r="G409" s="77" t="str">
        <f>IF(M409&lt;&gt;"",G407,"")</f>
        <v/>
      </c>
      <c r="H409" s="11" t="str">
        <f>IF(N409&lt;&gt;"",H407,"")</f>
        <v/>
      </c>
      <c r="I409" s="11" t="str">
        <f>IF(O409&lt;&gt;"",I407,"")</f>
        <v/>
      </c>
      <c r="J409" s="11" t="str">
        <f>IF(P409&lt;&gt;"",J407,"")</f>
        <v/>
      </c>
      <c r="K409" s="75" t="str">
        <f>IF(Q409&lt;&gt;"",K407,"")</f>
        <v/>
      </c>
      <c r="L409" s="98" t="str">
        <f>IF(G407&lt;&gt;"",L407,"")</f>
        <v/>
      </c>
      <c r="M409" s="220"/>
      <c r="N409" s="220"/>
      <c r="O409" s="220"/>
      <c r="P409" s="220"/>
      <c r="Q409" s="221"/>
      <c r="R409" s="11" t="str">
        <f>IF(B407="","",IF(G409="","",(SUM(G409:K409)+SUM(M409:Q409)-L409)))</f>
        <v/>
      </c>
      <c r="S409" s="89"/>
      <c r="T409" s="89" t="str">
        <f>IF(R407="","",ABS(R409-S407))</f>
        <v/>
      </c>
      <c r="U409" s="89" t="str">
        <f>IF(R407="","",RANK(T409,T407:T411,0))</f>
        <v/>
      </c>
      <c r="V409" s="89" t="str">
        <f>IF(R407="","",IF(U409=1,"",R409))</f>
        <v/>
      </c>
      <c r="W409" s="972"/>
      <c r="X409" s="133"/>
      <c r="Y409" s="134"/>
      <c r="Z409" s="135"/>
      <c r="AA409" s="136"/>
      <c r="AB409" s="850"/>
      <c r="AC409" s="806"/>
      <c r="AD409" s="806"/>
      <c r="AE409" s="806"/>
      <c r="AF409" s="841"/>
    </row>
    <row r="410" spans="1:32" x14ac:dyDescent="0.2">
      <c r="A410" s="868"/>
      <c r="B410" s="874"/>
      <c r="C410" s="862"/>
      <c r="D410" s="887"/>
      <c r="E410" s="862"/>
      <c r="F410" s="34" t="s">
        <v>5</v>
      </c>
      <c r="G410" s="77" t="str">
        <f>IF(M410&lt;&gt;"",G407,"")</f>
        <v/>
      </c>
      <c r="H410" s="11" t="str">
        <f>IF(N410&lt;&gt;"",H407,"")</f>
        <v/>
      </c>
      <c r="I410" s="11" t="str">
        <f>IF(O410&lt;&gt;"",I407,"")</f>
        <v/>
      </c>
      <c r="J410" s="11" t="str">
        <f>IF(P410&lt;&gt;"",J407,"")</f>
        <v/>
      </c>
      <c r="K410" s="75" t="str">
        <f>IF(Q410&lt;&gt;"",K407,"")</f>
        <v/>
      </c>
      <c r="L410" s="98" t="str">
        <f>IF(G407&lt;&gt;"",L407,"")</f>
        <v/>
      </c>
      <c r="M410" s="220"/>
      <c r="N410" s="220"/>
      <c r="O410" s="220"/>
      <c r="P410" s="220"/>
      <c r="Q410" s="221"/>
      <c r="R410" s="11" t="str">
        <f>IF(B407="","",IF(G410="","",(SUM(G410:K410)+SUM(M410:Q410)-L410)))</f>
        <v/>
      </c>
      <c r="S410" s="89"/>
      <c r="T410" s="89" t="str">
        <f>IF(R407="","",ABS(R410-S407))</f>
        <v/>
      </c>
      <c r="U410" s="89" t="str">
        <f>IF(R407="","",RANK(T410,T407:T411,0))</f>
        <v/>
      </c>
      <c r="V410" s="89" t="str">
        <f>IF(R407="","",IF(U410=1,"",R410))</f>
        <v/>
      </c>
      <c r="W410" s="972"/>
      <c r="X410" s="133"/>
      <c r="Y410" s="134"/>
      <c r="Z410" s="135"/>
      <c r="AA410" s="136"/>
      <c r="AB410" s="850"/>
      <c r="AC410" s="806"/>
      <c r="AD410" s="806"/>
      <c r="AE410" s="806"/>
      <c r="AF410" s="841"/>
    </row>
    <row r="411" spans="1:32" ht="16" thickBot="1" x14ac:dyDescent="0.25">
      <c r="A411" s="869"/>
      <c r="B411" s="875"/>
      <c r="C411" s="863"/>
      <c r="D411" s="888"/>
      <c r="E411" s="863"/>
      <c r="F411" s="35" t="s">
        <v>6</v>
      </c>
      <c r="G411" s="78" t="str">
        <f>IF(M411&lt;&gt;"",G407,"")</f>
        <v/>
      </c>
      <c r="H411" s="116" t="str">
        <f>IF(N411&lt;&gt;"",H407,"")</f>
        <v/>
      </c>
      <c r="I411" s="116" t="str">
        <f>IF(O411&lt;&gt;"",I407,"")</f>
        <v/>
      </c>
      <c r="J411" s="116" t="str">
        <f>IF(P411&lt;&gt;"",J407,"")</f>
        <v/>
      </c>
      <c r="K411" s="76" t="str">
        <f>IF(Q411&lt;&gt;"",K407,"")</f>
        <v/>
      </c>
      <c r="L411" s="265" t="str">
        <f>IF(G407&lt;&gt;"",L407,"")</f>
        <v/>
      </c>
      <c r="M411" s="222"/>
      <c r="N411" s="222"/>
      <c r="O411" s="222"/>
      <c r="P411" s="222"/>
      <c r="Q411" s="223"/>
      <c r="R411" s="116" t="str">
        <f>IF(B407="","",IF(G411="","",(SUM(G411:K411)+SUM(M411:Q411)-L411)))</f>
        <v/>
      </c>
      <c r="S411" s="91"/>
      <c r="T411" s="91"/>
      <c r="U411" s="91"/>
      <c r="V411" s="91"/>
      <c r="W411" s="973"/>
      <c r="X411" s="137"/>
      <c r="Y411" s="138"/>
      <c r="Z411" s="139"/>
      <c r="AA411" s="140"/>
      <c r="AB411" s="851"/>
      <c r="AC411" s="807"/>
      <c r="AD411" s="807"/>
      <c r="AE411" s="807"/>
      <c r="AF411" s="842"/>
    </row>
    <row r="412" spans="1:32" x14ac:dyDescent="0.2">
      <c r="A412" s="870" t="str">
        <f>IF('Names And Totals'!A89="","",'Names And Totals'!A89)</f>
        <v/>
      </c>
      <c r="B412" s="864" t="str">
        <f>IF('Names And Totals'!B89="","",'Names And Totals'!B89)</f>
        <v/>
      </c>
      <c r="C412" s="858" t="str">
        <f>IF(AC412="","",IF(AC412="DQ","DQ",RANK(AC412,$AC$12:$AC$507,0)+SUMPRODUCT(--(AC412=$AC$12:$AC$507),--(AB412&gt;$AB$12:$AB$507))))</f>
        <v/>
      </c>
      <c r="D412" s="880" t="str">
        <f>IF(AD412="","",IF(AC412="DQ","DQ",RANK(AD412,$AD$12:$AD$507,0)+SUMPRODUCT(--(AD412=$AD$12:$AD$507),--(AB412&gt;$AB$12:$AB$507))))</f>
        <v/>
      </c>
      <c r="E412" s="883" t="str">
        <f>IF(AE412="","",IF(AC412="DQ","DQ",RANK(AE412,$AE$12:$AE$507,0)+SUMPRODUCT(--(AE412=$AE$12:$AE$507),--(AB412&gt;$AB$12:$AB$507))))</f>
        <v/>
      </c>
      <c r="F412" s="66" t="s">
        <v>7</v>
      </c>
      <c r="G412" s="232"/>
      <c r="H412" s="224"/>
      <c r="I412" s="224"/>
      <c r="J412" s="224"/>
      <c r="K412" s="237"/>
      <c r="L412" s="303"/>
      <c r="M412" s="224"/>
      <c r="N412" s="224"/>
      <c r="O412" s="224"/>
      <c r="P412" s="224"/>
      <c r="Q412" s="225"/>
      <c r="R412" s="117" t="str">
        <f>IF(B412="","",IF(G412="","",(SUM(G412:K412)+SUM(M412:Q412)-L412)))</f>
        <v/>
      </c>
      <c r="S412" s="92" t="str">
        <f>IF(R412="","",AVERAGE(R412:R415))</f>
        <v/>
      </c>
      <c r="T412" s="92" t="str">
        <f>IF(R412="","",ABS(R412-S412))</f>
        <v/>
      </c>
      <c r="U412" s="92" t="str">
        <f>IF(R412="","",RANK(T412,T412:T416,0))</f>
        <v/>
      </c>
      <c r="V412" s="92" t="str">
        <f>IF(R412="","",IF(U412=1,"",R412))</f>
        <v/>
      </c>
      <c r="W412" s="855" t="str">
        <f>IF(R412="","",IF(AVERAGE(R412:R416)&lt;0,0,IF(R413="",R412,IF(R414="",AVERAGE(R412:R413),IF(R415="",AVERAGE(R412:R414),IF(R416="",AVERAGE(V412:V415),TRIMMEAN(R412:R416,0.4)))))))</f>
        <v/>
      </c>
      <c r="X412" s="232"/>
      <c r="Y412" s="233"/>
      <c r="Z412" s="234"/>
      <c r="AA412" s="141" t="str">
        <f>IF(X412="","",IF(X412="TO","TO",X412*60+Y412+Z412/100))</f>
        <v/>
      </c>
      <c r="AB412" s="845" t="str">
        <f>IF(B412="","",IF(AA413="",AA412,AVERAGE(AA412:AA413)))</f>
        <v/>
      </c>
      <c r="AC412" s="845" t="str">
        <f t="shared" ref="AC412" si="77">IF(AF412="DQ","DQ",IF(W412="","",W412))</f>
        <v/>
      </c>
      <c r="AD412" s="802" t="str">
        <f>IF(B412="","",IF(AF412="DQ","DQ",IF('Names And Totals'!E89="Female","",AC412)))</f>
        <v/>
      </c>
      <c r="AE412" s="802" t="str">
        <f>IF(B412="","",IF(AF412="DQ","DQ",IF('Names And Totals'!E89="Male","",AC412)))</f>
        <v/>
      </c>
      <c r="AF412" s="837"/>
    </row>
    <row r="413" spans="1:32" x14ac:dyDescent="0.2">
      <c r="A413" s="871"/>
      <c r="B413" s="865"/>
      <c r="C413" s="859"/>
      <c r="D413" s="881"/>
      <c r="E413" s="884"/>
      <c r="F413" s="32" t="s">
        <v>4</v>
      </c>
      <c r="G413" s="72" t="str">
        <f>IF(M413&lt;&gt;"",G412,"")</f>
        <v/>
      </c>
      <c r="H413" s="7" t="str">
        <f>IF(N413&lt;&gt;"",H412,"")</f>
        <v/>
      </c>
      <c r="I413" s="7" t="str">
        <f>IF(O413&lt;&gt;"",I412,"")</f>
        <v/>
      </c>
      <c r="J413" s="7" t="str">
        <f>IF(P413&lt;&gt;"",J412,"")</f>
        <v/>
      </c>
      <c r="K413" s="70" t="str">
        <f>IF(Q413&lt;&gt;"",K412,"")</f>
        <v/>
      </c>
      <c r="L413" s="99" t="str">
        <f>IF(G412&lt;&gt;"",L412,"")</f>
        <v/>
      </c>
      <c r="M413" s="214"/>
      <c r="N413" s="214"/>
      <c r="O413" s="214"/>
      <c r="P413" s="214"/>
      <c r="Q413" s="215"/>
      <c r="R413" s="7" t="str">
        <f>IF(B412="","",IF(G413="","",(SUM(G413:K413)+SUM(M413:Q413)-L413)))</f>
        <v/>
      </c>
      <c r="S413" s="88"/>
      <c r="T413" s="88" t="str">
        <f>IF(R412="","",ABS(R413-S412))</f>
        <v/>
      </c>
      <c r="U413" s="88" t="str">
        <f>IF(R412="","",RANK(T413,T412:T416,0))</f>
        <v/>
      </c>
      <c r="V413" s="88" t="str">
        <f>IF(R412="","",IF(U413=1,"",R413))</f>
        <v/>
      </c>
      <c r="W413" s="856"/>
      <c r="X413" s="208"/>
      <c r="Y413" s="209"/>
      <c r="Z413" s="227"/>
      <c r="AA413" s="122" t="str">
        <f>IF(X413="","",IF(X413="","",X413*60+Y413+Z413/100))</f>
        <v/>
      </c>
      <c r="AB413" s="843"/>
      <c r="AC413" s="843"/>
      <c r="AD413" s="803"/>
      <c r="AE413" s="803"/>
      <c r="AF413" s="838"/>
    </row>
    <row r="414" spans="1:32" x14ac:dyDescent="0.2">
      <c r="A414" s="871"/>
      <c r="B414" s="865"/>
      <c r="C414" s="859"/>
      <c r="D414" s="881"/>
      <c r="E414" s="884"/>
      <c r="F414" s="32" t="s">
        <v>8</v>
      </c>
      <c r="G414" s="72" t="str">
        <f>IF(M414&lt;&gt;"",G412,"")</f>
        <v/>
      </c>
      <c r="H414" s="7" t="str">
        <f>IF(N414&lt;&gt;"",H412,"")</f>
        <v/>
      </c>
      <c r="I414" s="7" t="str">
        <f>IF(O414&lt;&gt;"",I412,"")</f>
        <v/>
      </c>
      <c r="J414" s="7" t="str">
        <f>IF(P414&lt;&gt;"",J412,"")</f>
        <v/>
      </c>
      <c r="K414" s="70" t="str">
        <f>IF(Q414&lt;&gt;"",K412,"")</f>
        <v/>
      </c>
      <c r="L414" s="99" t="str">
        <f>IF(G412&lt;&gt;"",L412,"")</f>
        <v/>
      </c>
      <c r="M414" s="214"/>
      <c r="N414" s="214"/>
      <c r="O414" s="214"/>
      <c r="P414" s="214"/>
      <c r="Q414" s="215"/>
      <c r="R414" s="7" t="str">
        <f>IF(B412="","",IF(G414="","",(SUM(G414:K414)+SUM(M414:Q414)-L414)))</f>
        <v/>
      </c>
      <c r="S414" s="88"/>
      <c r="T414" s="88" t="str">
        <f>IF(R412="","",ABS(R414-S412))</f>
        <v/>
      </c>
      <c r="U414" s="88" t="str">
        <f>IF(R412="","",RANK(T414,T412:T416,0))</f>
        <v/>
      </c>
      <c r="V414" s="88" t="str">
        <f>IF(R412="","",IF(U414=1,"",R414))</f>
        <v/>
      </c>
      <c r="W414" s="856"/>
      <c r="X414" s="123"/>
      <c r="Y414" s="124"/>
      <c r="Z414" s="125"/>
      <c r="AA414" s="126"/>
      <c r="AB414" s="843"/>
      <c r="AC414" s="843"/>
      <c r="AD414" s="803"/>
      <c r="AE414" s="803"/>
      <c r="AF414" s="838"/>
    </row>
    <row r="415" spans="1:32" x14ac:dyDescent="0.2">
      <c r="A415" s="871"/>
      <c r="B415" s="865"/>
      <c r="C415" s="859"/>
      <c r="D415" s="881"/>
      <c r="E415" s="884"/>
      <c r="F415" s="32" t="s">
        <v>5</v>
      </c>
      <c r="G415" s="72" t="str">
        <f>IF(M415&lt;&gt;"",G412,"")</f>
        <v/>
      </c>
      <c r="H415" s="7" t="str">
        <f>IF(N415&lt;&gt;"",H412,"")</f>
        <v/>
      </c>
      <c r="I415" s="7" t="str">
        <f>IF(O415&lt;&gt;"",I412,"")</f>
        <v/>
      </c>
      <c r="J415" s="7" t="str">
        <f>IF(P415&lt;&gt;"",J412,"")</f>
        <v/>
      </c>
      <c r="K415" s="70" t="str">
        <f>IF(Q415&lt;&gt;"",K412,"")</f>
        <v/>
      </c>
      <c r="L415" s="99" t="str">
        <f>IF(G412&lt;&gt;"",L412,"")</f>
        <v/>
      </c>
      <c r="M415" s="214"/>
      <c r="N415" s="214"/>
      <c r="O415" s="214"/>
      <c r="P415" s="214"/>
      <c r="Q415" s="215"/>
      <c r="R415" s="7" t="str">
        <f>IF(B412="","",IF(G415="","",(SUM(G415:K415)+SUM(M415:Q415)-L415)))</f>
        <v/>
      </c>
      <c r="S415" s="88"/>
      <c r="T415" s="88" t="str">
        <f>IF(R412="","",ABS(R415-S412))</f>
        <v/>
      </c>
      <c r="U415" s="88" t="str">
        <f>IF(R412="","",RANK(T415,T412:T416,0))</f>
        <v/>
      </c>
      <c r="V415" s="88" t="str">
        <f>IF(R412="","",IF(U415=1,"",R415))</f>
        <v/>
      </c>
      <c r="W415" s="856"/>
      <c r="X415" s="123"/>
      <c r="Y415" s="124"/>
      <c r="Z415" s="125"/>
      <c r="AA415" s="126"/>
      <c r="AB415" s="843"/>
      <c r="AC415" s="843"/>
      <c r="AD415" s="803"/>
      <c r="AE415" s="803"/>
      <c r="AF415" s="838"/>
    </row>
    <row r="416" spans="1:32" ht="16" thickBot="1" x14ac:dyDescent="0.25">
      <c r="A416" s="879"/>
      <c r="B416" s="901"/>
      <c r="C416" s="860"/>
      <c r="D416" s="882"/>
      <c r="E416" s="885"/>
      <c r="F416" s="252" t="s">
        <v>6</v>
      </c>
      <c r="G416" s="73" t="str">
        <f>IF(M416&lt;&gt;"",G412,"")</f>
        <v/>
      </c>
      <c r="H416" s="94" t="str">
        <f>IF(N416&lt;&gt;"",H412,"")</f>
        <v/>
      </c>
      <c r="I416" s="94" t="str">
        <f>IF(O416&lt;&gt;"",I412,"")</f>
        <v/>
      </c>
      <c r="J416" s="94" t="str">
        <f>IF(P416&lt;&gt;"",J412,"")</f>
        <v/>
      </c>
      <c r="K416" s="71" t="str">
        <f>IF(Q416&lt;&gt;"",K412,"")</f>
        <v/>
      </c>
      <c r="L416" s="270" t="str">
        <f>IF(G412&lt;&gt;"",L412,"")</f>
        <v/>
      </c>
      <c r="M416" s="226"/>
      <c r="N416" s="226"/>
      <c r="O416" s="226"/>
      <c r="P416" s="226"/>
      <c r="Q416" s="255"/>
      <c r="R416" s="94" t="str">
        <f>IF(B412="","",IF(G416="","",(SUM(G416:K416)+SUM(M416:Q416)-L416)))</f>
        <v/>
      </c>
      <c r="S416" s="93"/>
      <c r="T416" s="93"/>
      <c r="U416" s="93"/>
      <c r="V416" s="93"/>
      <c r="W416" s="904"/>
      <c r="X416" s="256"/>
      <c r="Y416" s="257"/>
      <c r="Z416" s="258"/>
      <c r="AA416" s="259"/>
      <c r="AB416" s="902"/>
      <c r="AC416" s="844"/>
      <c r="AD416" s="804"/>
      <c r="AE416" s="804"/>
      <c r="AF416" s="903"/>
    </row>
    <row r="417" spans="1:32" x14ac:dyDescent="0.2">
      <c r="A417" s="867" t="str">
        <f>IF('Names And Totals'!A90="","",'Names And Totals'!A90)</f>
        <v/>
      </c>
      <c r="B417" s="873" t="str">
        <f>IF('Names And Totals'!B90="","",'Names And Totals'!B90)</f>
        <v/>
      </c>
      <c r="C417" s="861" t="str">
        <f>IF(AC417="","",IF(AC417="DQ","DQ",RANK(AC417,$AC$12:$AC$507,0)+SUMPRODUCT(--(AC417=$AC$12:$AC$507),--(AB417&gt;$AB$12:$AB$507))))</f>
        <v/>
      </c>
      <c r="D417" s="886" t="str">
        <f>IF(AD417="","",IF(AC417="DQ","DQ",RANK(AD417,$AD$12:$AD$507,0)+SUMPRODUCT(--(AD417=$AD$12:$AD$507),--(AB417&gt;$AB$12:$AB$507))))</f>
        <v/>
      </c>
      <c r="E417" s="861" t="str">
        <f>IF(AE417="","",IF(AC417="DQ","DQ",RANK(AE417,$AE$12:$AE$507,0)+SUMPRODUCT(--(AE417=$AE$12:$AE$507),--(AB417&gt;$AB$12:$AB$507))))</f>
        <v/>
      </c>
      <c r="F417" s="33" t="s">
        <v>7</v>
      </c>
      <c r="G417" s="228"/>
      <c r="H417" s="218"/>
      <c r="I417" s="218"/>
      <c r="J417" s="218"/>
      <c r="K417" s="296"/>
      <c r="L417" s="295"/>
      <c r="M417" s="218"/>
      <c r="N417" s="218"/>
      <c r="O417" s="218"/>
      <c r="P417" s="218"/>
      <c r="Q417" s="219"/>
      <c r="R417" s="114" t="str">
        <f>IF(B417="","",IF(G417="","",(SUM(G417:K417)+SUM(M417:Q417)-L417)))</f>
        <v/>
      </c>
      <c r="S417" s="90" t="str">
        <f>IF(R417="","",AVERAGE(R417:R420))</f>
        <v/>
      </c>
      <c r="T417" s="90" t="str">
        <f>IF(R417="","",ABS(R417-S417))</f>
        <v/>
      </c>
      <c r="U417" s="90" t="str">
        <f>IF(R417="","",RANK(T417,T417:T421,0))</f>
        <v/>
      </c>
      <c r="V417" s="90" t="str">
        <f>IF(R417="","",IF(U417=1,"",R417))</f>
        <v/>
      </c>
      <c r="W417" s="971" t="str">
        <f>IF(R417="","",IF(AVERAGE(R417:R421)&lt;0,0,IF(R418="",R417,IF(R419="",AVERAGE(R417:R418),IF(R420="",AVERAGE(R417:R419),IF(R421="",AVERAGE(V417:V420),TRIMMEAN(R417:R421,0.4)))))))</f>
        <v/>
      </c>
      <c r="X417" s="228"/>
      <c r="Y417" s="229"/>
      <c r="Z417" s="230"/>
      <c r="AA417" s="131" t="str">
        <f>IF(X417="","",IF(X417="TO","TO",X417*60+Y417+Z417/100))</f>
        <v/>
      </c>
      <c r="AB417" s="849" t="str">
        <f>IF(B417="","",IF(AA418="",AA417,AVERAGE(AA417:AA418)))</f>
        <v/>
      </c>
      <c r="AC417" s="805" t="str">
        <f t="shared" ref="AC417" si="78">IF(AF417="DQ","DQ",IF(W417="","",W417))</f>
        <v/>
      </c>
      <c r="AD417" s="805" t="str">
        <f>IF(B417="","",IF(AF417="DQ","DQ",IF('Names And Totals'!E90="Female","",AC417)))</f>
        <v/>
      </c>
      <c r="AE417" s="805" t="str">
        <f>IF(B417="","",IF(AF417="DQ","DQ",IF('Names And Totals'!E90="Male","",AC417)))</f>
        <v/>
      </c>
      <c r="AF417" s="840"/>
    </row>
    <row r="418" spans="1:32" x14ac:dyDescent="0.2">
      <c r="A418" s="868"/>
      <c r="B418" s="874"/>
      <c r="C418" s="862"/>
      <c r="D418" s="887"/>
      <c r="E418" s="862"/>
      <c r="F418" s="34" t="s">
        <v>4</v>
      </c>
      <c r="G418" s="77" t="str">
        <f>IF(M418&lt;&gt;"",G417,"")</f>
        <v/>
      </c>
      <c r="H418" s="11" t="str">
        <f>IF(N418&lt;&gt;"",H417,"")</f>
        <v/>
      </c>
      <c r="I418" s="11" t="str">
        <f>IF(O418&lt;&gt;"",I417,"")</f>
        <v/>
      </c>
      <c r="J418" s="11" t="str">
        <f>IF(P418&lt;&gt;"",J417,"")</f>
        <v/>
      </c>
      <c r="K418" s="75" t="str">
        <f>IF(Q418&lt;&gt;"",K417,"")</f>
        <v/>
      </c>
      <c r="L418" s="98" t="str">
        <f>IF(G417&lt;&gt;"",L417,"")</f>
        <v/>
      </c>
      <c r="M418" s="220"/>
      <c r="N418" s="220"/>
      <c r="O418" s="220"/>
      <c r="P418" s="220"/>
      <c r="Q418" s="221"/>
      <c r="R418" s="11" t="str">
        <f>IF(B417="","",IF(G418="","",(SUM(G418:K418)+SUM(M418:Q418)-L418)))</f>
        <v/>
      </c>
      <c r="S418" s="89"/>
      <c r="T418" s="89" t="str">
        <f>IF(R417="","",ABS(R418-S417))</f>
        <v/>
      </c>
      <c r="U418" s="89" t="str">
        <f>IF(R417="","",RANK(T418,T417:T421,0))</f>
        <v/>
      </c>
      <c r="V418" s="89" t="str">
        <f>IF(R417="","",IF(U418=1,"",R418))</f>
        <v/>
      </c>
      <c r="W418" s="972"/>
      <c r="X418" s="210"/>
      <c r="Y418" s="211"/>
      <c r="Z418" s="231"/>
      <c r="AA418" s="132" t="str">
        <f>IF(X418="","",IF(X418="","",X418*60+Y418+Z418/100))</f>
        <v/>
      </c>
      <c r="AB418" s="850"/>
      <c r="AC418" s="806"/>
      <c r="AD418" s="806"/>
      <c r="AE418" s="806"/>
      <c r="AF418" s="841"/>
    </row>
    <row r="419" spans="1:32" x14ac:dyDescent="0.2">
      <c r="A419" s="868"/>
      <c r="B419" s="874"/>
      <c r="C419" s="862"/>
      <c r="D419" s="887"/>
      <c r="E419" s="862"/>
      <c r="F419" s="34" t="s">
        <v>8</v>
      </c>
      <c r="G419" s="77" t="str">
        <f>IF(M419&lt;&gt;"",G417,"")</f>
        <v/>
      </c>
      <c r="H419" s="11" t="str">
        <f>IF(N419&lt;&gt;"",H417,"")</f>
        <v/>
      </c>
      <c r="I419" s="11" t="str">
        <f>IF(O419&lt;&gt;"",I417,"")</f>
        <v/>
      </c>
      <c r="J419" s="11" t="str">
        <f>IF(P419&lt;&gt;"",J417,"")</f>
        <v/>
      </c>
      <c r="K419" s="75" t="str">
        <f>IF(Q419&lt;&gt;"",K417,"")</f>
        <v/>
      </c>
      <c r="L419" s="98" t="str">
        <f>IF(G417&lt;&gt;"",L417,"")</f>
        <v/>
      </c>
      <c r="M419" s="220"/>
      <c r="N419" s="220"/>
      <c r="O419" s="220"/>
      <c r="P419" s="220"/>
      <c r="Q419" s="221"/>
      <c r="R419" s="11" t="str">
        <f>IF(B417="","",IF(G419="","",(SUM(G419:K419)+SUM(M419:Q419)-L419)))</f>
        <v/>
      </c>
      <c r="S419" s="89"/>
      <c r="T419" s="89" t="str">
        <f>IF(R417="","",ABS(R419-S417))</f>
        <v/>
      </c>
      <c r="U419" s="89" t="str">
        <f>IF(R417="","",RANK(T419,T417:T421,0))</f>
        <v/>
      </c>
      <c r="V419" s="89" t="str">
        <f>IF(R417="","",IF(U419=1,"",R419))</f>
        <v/>
      </c>
      <c r="W419" s="972"/>
      <c r="X419" s="133"/>
      <c r="Y419" s="134"/>
      <c r="Z419" s="135"/>
      <c r="AA419" s="136"/>
      <c r="AB419" s="850"/>
      <c r="AC419" s="806"/>
      <c r="AD419" s="806"/>
      <c r="AE419" s="806"/>
      <c r="AF419" s="841"/>
    </row>
    <row r="420" spans="1:32" x14ac:dyDescent="0.2">
      <c r="A420" s="868"/>
      <c r="B420" s="874"/>
      <c r="C420" s="862"/>
      <c r="D420" s="887"/>
      <c r="E420" s="862"/>
      <c r="F420" s="34" t="s">
        <v>5</v>
      </c>
      <c r="G420" s="77" t="str">
        <f>IF(M420&lt;&gt;"",G417,"")</f>
        <v/>
      </c>
      <c r="H420" s="11" t="str">
        <f>IF(N420&lt;&gt;"",H417,"")</f>
        <v/>
      </c>
      <c r="I420" s="11" t="str">
        <f>IF(O420&lt;&gt;"",I417,"")</f>
        <v/>
      </c>
      <c r="J420" s="11" t="str">
        <f>IF(P420&lt;&gt;"",J417,"")</f>
        <v/>
      </c>
      <c r="K420" s="75" t="str">
        <f>IF(Q420&lt;&gt;"",K417,"")</f>
        <v/>
      </c>
      <c r="L420" s="98" t="str">
        <f>IF(G417&lt;&gt;"",L417,"")</f>
        <v/>
      </c>
      <c r="M420" s="220"/>
      <c r="N420" s="220"/>
      <c r="O420" s="220"/>
      <c r="P420" s="220"/>
      <c r="Q420" s="221"/>
      <c r="R420" s="11" t="str">
        <f>IF(B417="","",IF(G420="","",(SUM(G420:K420)+SUM(M420:Q420)-L420)))</f>
        <v/>
      </c>
      <c r="S420" s="89"/>
      <c r="T420" s="89" t="str">
        <f>IF(R417="","",ABS(R420-S417))</f>
        <v/>
      </c>
      <c r="U420" s="89" t="str">
        <f>IF(R417="","",RANK(T420,T417:T421,0))</f>
        <v/>
      </c>
      <c r="V420" s="89" t="str">
        <f>IF(R417="","",IF(U420=1,"",R420))</f>
        <v/>
      </c>
      <c r="W420" s="972"/>
      <c r="X420" s="133"/>
      <c r="Y420" s="134"/>
      <c r="Z420" s="135"/>
      <c r="AA420" s="136"/>
      <c r="AB420" s="850"/>
      <c r="AC420" s="806"/>
      <c r="AD420" s="806"/>
      <c r="AE420" s="806"/>
      <c r="AF420" s="841"/>
    </row>
    <row r="421" spans="1:32" ht="16" thickBot="1" x14ac:dyDescent="0.25">
      <c r="A421" s="869"/>
      <c r="B421" s="875"/>
      <c r="C421" s="863"/>
      <c r="D421" s="888"/>
      <c r="E421" s="863"/>
      <c r="F421" s="35" t="s">
        <v>6</v>
      </c>
      <c r="G421" s="78" t="str">
        <f>IF(M421&lt;&gt;"",G417,"")</f>
        <v/>
      </c>
      <c r="H421" s="116" t="str">
        <f>IF(N421&lt;&gt;"",H417,"")</f>
        <v/>
      </c>
      <c r="I421" s="116" t="str">
        <f>IF(O421&lt;&gt;"",I417,"")</f>
        <v/>
      </c>
      <c r="J421" s="116" t="str">
        <f>IF(P421&lt;&gt;"",J417,"")</f>
        <v/>
      </c>
      <c r="K421" s="76" t="str">
        <f>IF(Q421&lt;&gt;"",K417,"")</f>
        <v/>
      </c>
      <c r="L421" s="265" t="str">
        <f>IF(G417&lt;&gt;"",L417,"")</f>
        <v/>
      </c>
      <c r="M421" s="222"/>
      <c r="N421" s="222"/>
      <c r="O421" s="222"/>
      <c r="P421" s="222"/>
      <c r="Q421" s="223"/>
      <c r="R421" s="116" t="str">
        <f>IF(B417="","",IF(G421="","",(SUM(G421:K421)+SUM(M421:Q421)-L421)))</f>
        <v/>
      </c>
      <c r="S421" s="91"/>
      <c r="T421" s="91"/>
      <c r="U421" s="91"/>
      <c r="V421" s="91"/>
      <c r="W421" s="973"/>
      <c r="X421" s="137"/>
      <c r="Y421" s="138"/>
      <c r="Z421" s="139"/>
      <c r="AA421" s="140"/>
      <c r="AB421" s="851"/>
      <c r="AC421" s="807"/>
      <c r="AD421" s="807"/>
      <c r="AE421" s="807"/>
      <c r="AF421" s="842"/>
    </row>
    <row r="422" spans="1:32" x14ac:dyDescent="0.2">
      <c r="A422" s="870" t="str">
        <f>IF('Names And Totals'!A91="","",'Names And Totals'!A91)</f>
        <v/>
      </c>
      <c r="B422" s="864" t="str">
        <f>IF('Names And Totals'!B91="","",'Names And Totals'!B91)</f>
        <v/>
      </c>
      <c r="C422" s="858" t="str">
        <f>IF(AC422="","",IF(AC422="DQ","DQ",RANK(AC422,$AC$12:$AC$507,0)+SUMPRODUCT(--(AC422=$AC$12:$AC$507),--(AB422&gt;$AB$12:$AB$507))))</f>
        <v/>
      </c>
      <c r="D422" s="880" t="str">
        <f>IF(AD422="","",IF(AC422="DQ","DQ",RANK(AD422,$AD$12:$AD$507,0)+SUMPRODUCT(--(AD422=$AD$12:$AD$507),--(AB422&gt;$AB$12:$AB$507))))</f>
        <v/>
      </c>
      <c r="E422" s="883" t="str">
        <f>IF(AE422="","",IF(AC422="DQ","DQ",RANK(AE422,$AE$12:$AE$507,0)+SUMPRODUCT(--(AE422=$AE$12:$AE$507),--(AB422&gt;$AB$12:$AB$507))))</f>
        <v/>
      </c>
      <c r="F422" s="66" t="s">
        <v>7</v>
      </c>
      <c r="G422" s="232"/>
      <c r="H422" s="224"/>
      <c r="I422" s="224"/>
      <c r="J422" s="224"/>
      <c r="K422" s="237"/>
      <c r="L422" s="303"/>
      <c r="M422" s="224"/>
      <c r="N422" s="224"/>
      <c r="O422" s="224"/>
      <c r="P422" s="224"/>
      <c r="Q422" s="225"/>
      <c r="R422" s="117" t="str">
        <f>IF(B422="","",IF(G422="","",(SUM(G422:K422)+SUM(M422:Q422)-L422)))</f>
        <v/>
      </c>
      <c r="S422" s="92" t="str">
        <f>IF(R422="","",AVERAGE(R422:R425))</f>
        <v/>
      </c>
      <c r="T422" s="92" t="str">
        <f>IF(R422="","",ABS(R422-S422))</f>
        <v/>
      </c>
      <c r="U422" s="92" t="str">
        <f>IF(R422="","",RANK(T422,T422:T426,0))</f>
        <v/>
      </c>
      <c r="V422" s="92" t="str">
        <f>IF(R422="","",IF(U422=1,"",R422))</f>
        <v/>
      </c>
      <c r="W422" s="855" t="str">
        <f>IF(R422="","",IF(AVERAGE(R422:R426)&lt;0,0,IF(R423="",R422,IF(R424="",AVERAGE(R422:R423),IF(R425="",AVERAGE(R422:R424),IF(R426="",AVERAGE(V422:V425),TRIMMEAN(R422:R426,0.4)))))))</f>
        <v/>
      </c>
      <c r="X422" s="232"/>
      <c r="Y422" s="233"/>
      <c r="Z422" s="234"/>
      <c r="AA422" s="141" t="str">
        <f>IF(X422="","",IF(X422="TO","TO",X422*60+Y422+Z422/100))</f>
        <v/>
      </c>
      <c r="AB422" s="845" t="str">
        <f>IF(B422="","",IF(AA423="",AA422,AVERAGE(AA422:AA423)))</f>
        <v/>
      </c>
      <c r="AC422" s="845" t="str">
        <f t="shared" ref="AC422" si="79">IF(AF422="DQ","DQ",IF(W422="","",W422))</f>
        <v/>
      </c>
      <c r="AD422" s="802" t="str">
        <f>IF(B422="","",IF(AF422="DQ","DQ",IF('Names And Totals'!E91="Female","",AC422)))</f>
        <v/>
      </c>
      <c r="AE422" s="802" t="str">
        <f>IF(B422="","",IF(AF422="DQ","DQ",IF('Names And Totals'!E91="Male","",AC422)))</f>
        <v/>
      </c>
      <c r="AF422" s="837"/>
    </row>
    <row r="423" spans="1:32" x14ac:dyDescent="0.2">
      <c r="A423" s="871"/>
      <c r="B423" s="865"/>
      <c r="C423" s="859"/>
      <c r="D423" s="881"/>
      <c r="E423" s="884"/>
      <c r="F423" s="32" t="s">
        <v>4</v>
      </c>
      <c r="G423" s="72" t="str">
        <f>IF(M423&lt;&gt;"",G422,"")</f>
        <v/>
      </c>
      <c r="H423" s="7" t="str">
        <f>IF(N423&lt;&gt;"",H422,"")</f>
        <v/>
      </c>
      <c r="I423" s="7" t="str">
        <f>IF(O423&lt;&gt;"",I422,"")</f>
        <v/>
      </c>
      <c r="J423" s="7" t="str">
        <f>IF(P423&lt;&gt;"",J422,"")</f>
        <v/>
      </c>
      <c r="K423" s="70" t="str">
        <f>IF(Q423&lt;&gt;"",K422,"")</f>
        <v/>
      </c>
      <c r="L423" s="99" t="str">
        <f>IF(G422&lt;&gt;"",L422,"")</f>
        <v/>
      </c>
      <c r="M423" s="214"/>
      <c r="N423" s="214"/>
      <c r="O423" s="214"/>
      <c r="P423" s="214"/>
      <c r="Q423" s="215"/>
      <c r="R423" s="7" t="str">
        <f>IF(B422="","",IF(G423="","",(SUM(G423:K423)+SUM(M423:Q423)-L423)))</f>
        <v/>
      </c>
      <c r="S423" s="88"/>
      <c r="T423" s="88" t="str">
        <f>IF(R422="","",ABS(R423-S422))</f>
        <v/>
      </c>
      <c r="U423" s="88" t="str">
        <f>IF(R422="","",RANK(T423,T422:T426,0))</f>
        <v/>
      </c>
      <c r="V423" s="88" t="str">
        <f>IF(R422="","",IF(U423=1,"",R423))</f>
        <v/>
      </c>
      <c r="W423" s="856"/>
      <c r="X423" s="208"/>
      <c r="Y423" s="209"/>
      <c r="Z423" s="227"/>
      <c r="AA423" s="122" t="str">
        <f>IF(X423="","",IF(X423="","",X423*60+Y423+Z423/100))</f>
        <v/>
      </c>
      <c r="AB423" s="843"/>
      <c r="AC423" s="843"/>
      <c r="AD423" s="803"/>
      <c r="AE423" s="803"/>
      <c r="AF423" s="838"/>
    </row>
    <row r="424" spans="1:32" x14ac:dyDescent="0.2">
      <c r="A424" s="871"/>
      <c r="B424" s="865"/>
      <c r="C424" s="859"/>
      <c r="D424" s="881"/>
      <c r="E424" s="884"/>
      <c r="F424" s="32" t="s">
        <v>8</v>
      </c>
      <c r="G424" s="72" t="str">
        <f>IF(M424&lt;&gt;"",G422,"")</f>
        <v/>
      </c>
      <c r="H424" s="7" t="str">
        <f>IF(N424&lt;&gt;"",H422,"")</f>
        <v/>
      </c>
      <c r="I424" s="7" t="str">
        <f>IF(O424&lt;&gt;"",I422,"")</f>
        <v/>
      </c>
      <c r="J424" s="7" t="str">
        <f>IF(P424&lt;&gt;"",J422,"")</f>
        <v/>
      </c>
      <c r="K424" s="70" t="str">
        <f>IF(Q424&lt;&gt;"",K422,"")</f>
        <v/>
      </c>
      <c r="L424" s="99" t="str">
        <f>IF(G422&lt;&gt;"",L422,"")</f>
        <v/>
      </c>
      <c r="M424" s="214"/>
      <c r="N424" s="214"/>
      <c r="O424" s="214"/>
      <c r="P424" s="214"/>
      <c r="Q424" s="215"/>
      <c r="R424" s="7" t="str">
        <f>IF(B422="","",IF(G424="","",(SUM(G424:K424)+SUM(M424:Q424)-L424)))</f>
        <v/>
      </c>
      <c r="S424" s="88"/>
      <c r="T424" s="88" t="str">
        <f>IF(R422="","",ABS(R424-S422))</f>
        <v/>
      </c>
      <c r="U424" s="88" t="str">
        <f>IF(R422="","",RANK(T424,T422:T426,0))</f>
        <v/>
      </c>
      <c r="V424" s="88" t="str">
        <f>IF(R422="","",IF(U424=1,"",R424))</f>
        <v/>
      </c>
      <c r="W424" s="856"/>
      <c r="X424" s="123"/>
      <c r="Y424" s="124"/>
      <c r="Z424" s="125"/>
      <c r="AA424" s="126"/>
      <c r="AB424" s="843"/>
      <c r="AC424" s="843"/>
      <c r="AD424" s="803"/>
      <c r="AE424" s="803"/>
      <c r="AF424" s="838"/>
    </row>
    <row r="425" spans="1:32" x14ac:dyDescent="0.2">
      <c r="A425" s="871"/>
      <c r="B425" s="865"/>
      <c r="C425" s="859"/>
      <c r="D425" s="881"/>
      <c r="E425" s="884"/>
      <c r="F425" s="32" t="s">
        <v>5</v>
      </c>
      <c r="G425" s="72" t="str">
        <f>IF(M425&lt;&gt;"",G422,"")</f>
        <v/>
      </c>
      <c r="H425" s="7" t="str">
        <f>IF(N425&lt;&gt;"",H422,"")</f>
        <v/>
      </c>
      <c r="I425" s="7" t="str">
        <f>IF(O425&lt;&gt;"",I422,"")</f>
        <v/>
      </c>
      <c r="J425" s="7" t="str">
        <f>IF(P425&lt;&gt;"",J422,"")</f>
        <v/>
      </c>
      <c r="K425" s="70" t="str">
        <f>IF(Q425&lt;&gt;"",K422,"")</f>
        <v/>
      </c>
      <c r="L425" s="99" t="str">
        <f>IF(G422&lt;&gt;"",L422,"")</f>
        <v/>
      </c>
      <c r="M425" s="214"/>
      <c r="N425" s="214"/>
      <c r="O425" s="214"/>
      <c r="P425" s="214"/>
      <c r="Q425" s="215"/>
      <c r="R425" s="7" t="str">
        <f>IF(B422="","",IF(G425="","",(SUM(G425:K425)+SUM(M425:Q425)-L425)))</f>
        <v/>
      </c>
      <c r="S425" s="88"/>
      <c r="T425" s="88" t="str">
        <f>IF(R422="","",ABS(R425-S422))</f>
        <v/>
      </c>
      <c r="U425" s="88" t="str">
        <f>IF(R422="","",RANK(T425,T422:T426,0))</f>
        <v/>
      </c>
      <c r="V425" s="88" t="str">
        <f>IF(R422="","",IF(U425=1,"",R425))</f>
        <v/>
      </c>
      <c r="W425" s="856"/>
      <c r="X425" s="123"/>
      <c r="Y425" s="124"/>
      <c r="Z425" s="125"/>
      <c r="AA425" s="126"/>
      <c r="AB425" s="843"/>
      <c r="AC425" s="843"/>
      <c r="AD425" s="803"/>
      <c r="AE425" s="803"/>
      <c r="AF425" s="838"/>
    </row>
    <row r="426" spans="1:32" ht="16" thickBot="1" x14ac:dyDescent="0.25">
      <c r="A426" s="879"/>
      <c r="B426" s="901"/>
      <c r="C426" s="860"/>
      <c r="D426" s="882"/>
      <c r="E426" s="885"/>
      <c r="F426" s="252" t="s">
        <v>6</v>
      </c>
      <c r="G426" s="73" t="str">
        <f>IF(M426&lt;&gt;"",G422,"")</f>
        <v/>
      </c>
      <c r="H426" s="94" t="str">
        <f>IF(N426&lt;&gt;"",H422,"")</f>
        <v/>
      </c>
      <c r="I426" s="94" t="str">
        <f>IF(O426&lt;&gt;"",I422,"")</f>
        <v/>
      </c>
      <c r="J426" s="94" t="str">
        <f>IF(P426&lt;&gt;"",J422,"")</f>
        <v/>
      </c>
      <c r="K426" s="71" t="str">
        <f>IF(Q426&lt;&gt;"",K422,"")</f>
        <v/>
      </c>
      <c r="L426" s="270" t="str">
        <f>IF(G422&lt;&gt;"",L422,"")</f>
        <v/>
      </c>
      <c r="M426" s="226"/>
      <c r="N426" s="226"/>
      <c r="O426" s="226"/>
      <c r="P426" s="226"/>
      <c r="Q426" s="255"/>
      <c r="R426" s="94" t="str">
        <f>IF(B422="","",IF(G426="","",(SUM(G426:K426)+SUM(M426:Q426)-L426)))</f>
        <v/>
      </c>
      <c r="S426" s="93"/>
      <c r="T426" s="93"/>
      <c r="U426" s="93"/>
      <c r="V426" s="93"/>
      <c r="W426" s="904"/>
      <c r="X426" s="256"/>
      <c r="Y426" s="257"/>
      <c r="Z426" s="258"/>
      <c r="AA426" s="259"/>
      <c r="AB426" s="902"/>
      <c r="AC426" s="844"/>
      <c r="AD426" s="804"/>
      <c r="AE426" s="804"/>
      <c r="AF426" s="903"/>
    </row>
    <row r="427" spans="1:32" x14ac:dyDescent="0.2">
      <c r="A427" s="867" t="str">
        <f>IF('Names And Totals'!A92="","",'Names And Totals'!A92)</f>
        <v/>
      </c>
      <c r="B427" s="873" t="str">
        <f>IF('Names And Totals'!B92="","",'Names And Totals'!B92)</f>
        <v/>
      </c>
      <c r="C427" s="861" t="str">
        <f>IF(AC427="","",IF(AC427="DQ","DQ",RANK(AC427,$AC$12:$AC$507,0)+SUMPRODUCT(--(AC427=$AC$12:$AC$507),--(AB427&gt;$AB$12:$AB$507))))</f>
        <v/>
      </c>
      <c r="D427" s="886" t="str">
        <f>IF(AD427="","",IF(AC427="DQ","DQ",RANK(AD427,$AD$12:$AD$507,0)+SUMPRODUCT(--(AD427=$AD$12:$AD$507),--(AB427&gt;$AB$12:$AB$507))))</f>
        <v/>
      </c>
      <c r="E427" s="861" t="str">
        <f>IF(AE427="","",IF(AC427="DQ","DQ",RANK(AE427,$AE$12:$AE$507,0)+SUMPRODUCT(--(AE427=$AE$12:$AE$507),--(AB427&gt;$AB$12:$AB$507))))</f>
        <v/>
      </c>
      <c r="F427" s="33" t="s">
        <v>7</v>
      </c>
      <c r="G427" s="228"/>
      <c r="H427" s="218"/>
      <c r="I427" s="218"/>
      <c r="J427" s="218"/>
      <c r="K427" s="296"/>
      <c r="L427" s="295"/>
      <c r="M427" s="218"/>
      <c r="N427" s="218"/>
      <c r="O427" s="218"/>
      <c r="P427" s="218"/>
      <c r="Q427" s="219"/>
      <c r="R427" s="114" t="str">
        <f>IF(B427="","",IF(G427="","",(SUM(G427:K427)+SUM(M427:Q427)-L427)))</f>
        <v/>
      </c>
      <c r="S427" s="90" t="str">
        <f>IF(R427="","",AVERAGE(R427:R430))</f>
        <v/>
      </c>
      <c r="T427" s="90" t="str">
        <f>IF(R427="","",ABS(R427-S427))</f>
        <v/>
      </c>
      <c r="U427" s="90" t="str">
        <f>IF(R427="","",RANK(T427,T427:T431,0))</f>
        <v/>
      </c>
      <c r="V427" s="90" t="str">
        <f>IF(R427="","",IF(U427=1,"",R427))</f>
        <v/>
      </c>
      <c r="W427" s="971" t="str">
        <f>IF(R427="","",IF(AVERAGE(R427:R431)&lt;0,0,IF(R428="",R427,IF(R429="",AVERAGE(R427:R428),IF(R430="",AVERAGE(R427:R429),IF(R431="",AVERAGE(V427:V430),TRIMMEAN(R427:R431,0.4)))))))</f>
        <v/>
      </c>
      <c r="X427" s="228"/>
      <c r="Y427" s="229"/>
      <c r="Z427" s="230"/>
      <c r="AA427" s="131" t="str">
        <f>IF(X427="","",IF(X427="TO","TO",X427*60+Y427+Z427/100))</f>
        <v/>
      </c>
      <c r="AB427" s="849" t="str">
        <f>IF(B427="","",IF(AA428="",AA427,AVERAGE(AA427:AA428)))</f>
        <v/>
      </c>
      <c r="AC427" s="805" t="str">
        <f t="shared" ref="AC427" si="80">IF(AF427="DQ","DQ",IF(W427="","",W427))</f>
        <v/>
      </c>
      <c r="AD427" s="805" t="str">
        <f>IF(B427="","",IF(AF427="DQ","DQ",IF('Names And Totals'!E92="Female","",AC427)))</f>
        <v/>
      </c>
      <c r="AE427" s="805" t="str">
        <f>IF(B427="","",IF(AF427="DQ","DQ",IF('Names And Totals'!E92="Male","",AC427)))</f>
        <v/>
      </c>
      <c r="AF427" s="840"/>
    </row>
    <row r="428" spans="1:32" x14ac:dyDescent="0.2">
      <c r="A428" s="868"/>
      <c r="B428" s="874"/>
      <c r="C428" s="862"/>
      <c r="D428" s="887"/>
      <c r="E428" s="862"/>
      <c r="F428" s="34" t="s">
        <v>4</v>
      </c>
      <c r="G428" s="77" t="str">
        <f>IF(M428&lt;&gt;"",G427,"")</f>
        <v/>
      </c>
      <c r="H428" s="11" t="str">
        <f>IF(N428&lt;&gt;"",H427,"")</f>
        <v/>
      </c>
      <c r="I428" s="11" t="str">
        <f>IF(O428&lt;&gt;"",I427,"")</f>
        <v/>
      </c>
      <c r="J428" s="11" t="str">
        <f>IF(P428&lt;&gt;"",J427,"")</f>
        <v/>
      </c>
      <c r="K428" s="75" t="str">
        <f>IF(Q428&lt;&gt;"",K427,"")</f>
        <v/>
      </c>
      <c r="L428" s="98" t="str">
        <f>IF(G427&lt;&gt;"",L427,"")</f>
        <v/>
      </c>
      <c r="M428" s="220"/>
      <c r="N428" s="220"/>
      <c r="O428" s="220"/>
      <c r="P428" s="220"/>
      <c r="Q428" s="221"/>
      <c r="R428" s="11" t="str">
        <f>IF(B427="","",IF(G428="","",(SUM(G428:K428)+SUM(M428:Q428)-L428)))</f>
        <v/>
      </c>
      <c r="S428" s="89"/>
      <c r="T428" s="89" t="str">
        <f>IF(R427="","",ABS(R428-S427))</f>
        <v/>
      </c>
      <c r="U428" s="89" t="str">
        <f>IF(R427="","",RANK(T428,T427:T431,0))</f>
        <v/>
      </c>
      <c r="V428" s="89" t="str">
        <f>IF(R427="","",IF(U428=1,"",R428))</f>
        <v/>
      </c>
      <c r="W428" s="972"/>
      <c r="X428" s="210"/>
      <c r="Y428" s="211"/>
      <c r="Z428" s="231"/>
      <c r="AA428" s="132" t="str">
        <f>IF(X428="","",IF(X428="","",X428*60+Y428+Z428/100))</f>
        <v/>
      </c>
      <c r="AB428" s="850"/>
      <c r="AC428" s="806"/>
      <c r="AD428" s="806"/>
      <c r="AE428" s="806"/>
      <c r="AF428" s="841"/>
    </row>
    <row r="429" spans="1:32" x14ac:dyDescent="0.2">
      <c r="A429" s="868"/>
      <c r="B429" s="874"/>
      <c r="C429" s="862"/>
      <c r="D429" s="887"/>
      <c r="E429" s="862"/>
      <c r="F429" s="34" t="s">
        <v>8</v>
      </c>
      <c r="G429" s="77" t="str">
        <f>IF(M429&lt;&gt;"",G427,"")</f>
        <v/>
      </c>
      <c r="H429" s="11" t="str">
        <f>IF(N429&lt;&gt;"",H427,"")</f>
        <v/>
      </c>
      <c r="I429" s="11" t="str">
        <f>IF(O429&lt;&gt;"",I427,"")</f>
        <v/>
      </c>
      <c r="J429" s="11" t="str">
        <f>IF(P429&lt;&gt;"",J427,"")</f>
        <v/>
      </c>
      <c r="K429" s="75" t="str">
        <f>IF(Q429&lt;&gt;"",K427,"")</f>
        <v/>
      </c>
      <c r="L429" s="98" t="str">
        <f>IF(G427&lt;&gt;"",L427,"")</f>
        <v/>
      </c>
      <c r="M429" s="220"/>
      <c r="N429" s="220"/>
      <c r="O429" s="220"/>
      <c r="P429" s="220"/>
      <c r="Q429" s="221"/>
      <c r="R429" s="11" t="str">
        <f>IF(B427="","",IF(G429="","",(SUM(G429:K429)+SUM(M429:Q429)-L429)))</f>
        <v/>
      </c>
      <c r="S429" s="89"/>
      <c r="T429" s="89" t="str">
        <f>IF(R427="","",ABS(R429-S427))</f>
        <v/>
      </c>
      <c r="U429" s="89" t="str">
        <f>IF(R427="","",RANK(T429,T427:T431,0))</f>
        <v/>
      </c>
      <c r="V429" s="89" t="str">
        <f>IF(R427="","",IF(U429=1,"",R429))</f>
        <v/>
      </c>
      <c r="W429" s="972"/>
      <c r="X429" s="133"/>
      <c r="Y429" s="134"/>
      <c r="Z429" s="135"/>
      <c r="AA429" s="136"/>
      <c r="AB429" s="850"/>
      <c r="AC429" s="806"/>
      <c r="AD429" s="806"/>
      <c r="AE429" s="806"/>
      <c r="AF429" s="841"/>
    </row>
    <row r="430" spans="1:32" x14ac:dyDescent="0.2">
      <c r="A430" s="868"/>
      <c r="B430" s="874"/>
      <c r="C430" s="862"/>
      <c r="D430" s="887"/>
      <c r="E430" s="862"/>
      <c r="F430" s="34" t="s">
        <v>5</v>
      </c>
      <c r="G430" s="77" t="str">
        <f>IF(M430&lt;&gt;"",G427,"")</f>
        <v/>
      </c>
      <c r="H430" s="11" t="str">
        <f>IF(N430&lt;&gt;"",H427,"")</f>
        <v/>
      </c>
      <c r="I430" s="11" t="str">
        <f>IF(O430&lt;&gt;"",I427,"")</f>
        <v/>
      </c>
      <c r="J430" s="11" t="str">
        <f>IF(P430&lt;&gt;"",J427,"")</f>
        <v/>
      </c>
      <c r="K430" s="75" t="str">
        <f>IF(Q430&lt;&gt;"",K427,"")</f>
        <v/>
      </c>
      <c r="L430" s="98" t="str">
        <f>IF(G427&lt;&gt;"",L427,"")</f>
        <v/>
      </c>
      <c r="M430" s="220"/>
      <c r="N430" s="220"/>
      <c r="O430" s="220"/>
      <c r="P430" s="220"/>
      <c r="Q430" s="221"/>
      <c r="R430" s="11" t="str">
        <f>IF(B427="","",IF(G430="","",(SUM(G430:K430)+SUM(M430:Q430)-L430)))</f>
        <v/>
      </c>
      <c r="S430" s="89"/>
      <c r="T430" s="89" t="str">
        <f>IF(R427="","",ABS(R430-S427))</f>
        <v/>
      </c>
      <c r="U430" s="89" t="str">
        <f>IF(R427="","",RANK(T430,T427:T431,0))</f>
        <v/>
      </c>
      <c r="V430" s="89" t="str">
        <f>IF(R427="","",IF(U430=1,"",R430))</f>
        <v/>
      </c>
      <c r="W430" s="972"/>
      <c r="X430" s="133"/>
      <c r="Y430" s="134"/>
      <c r="Z430" s="135"/>
      <c r="AA430" s="136"/>
      <c r="AB430" s="850"/>
      <c r="AC430" s="806"/>
      <c r="AD430" s="806"/>
      <c r="AE430" s="806"/>
      <c r="AF430" s="841"/>
    </row>
    <row r="431" spans="1:32" ht="16" thickBot="1" x14ac:dyDescent="0.25">
      <c r="A431" s="869"/>
      <c r="B431" s="875"/>
      <c r="C431" s="863"/>
      <c r="D431" s="888"/>
      <c r="E431" s="863"/>
      <c r="F431" s="35" t="s">
        <v>6</v>
      </c>
      <c r="G431" s="78" t="str">
        <f>IF(M431&lt;&gt;"",G427,"")</f>
        <v/>
      </c>
      <c r="H431" s="116" t="str">
        <f>IF(N431&lt;&gt;"",H427,"")</f>
        <v/>
      </c>
      <c r="I431" s="116" t="str">
        <f>IF(O431&lt;&gt;"",I427,"")</f>
        <v/>
      </c>
      <c r="J431" s="116" t="str">
        <f>IF(P431&lt;&gt;"",J427,"")</f>
        <v/>
      </c>
      <c r="K431" s="76" t="str">
        <f>IF(Q431&lt;&gt;"",K427,"")</f>
        <v/>
      </c>
      <c r="L431" s="265" t="str">
        <f>IF(G427&lt;&gt;"",L427,"")</f>
        <v/>
      </c>
      <c r="M431" s="222"/>
      <c r="N431" s="222"/>
      <c r="O431" s="222"/>
      <c r="P431" s="222"/>
      <c r="Q431" s="223"/>
      <c r="R431" s="116" t="str">
        <f>IF(B427="","",IF(G431="","",(SUM(G431:K431)+SUM(M431:Q431)-L431)))</f>
        <v/>
      </c>
      <c r="S431" s="91"/>
      <c r="T431" s="91"/>
      <c r="U431" s="91"/>
      <c r="V431" s="91"/>
      <c r="W431" s="973"/>
      <c r="X431" s="137"/>
      <c r="Y431" s="138"/>
      <c r="Z431" s="139"/>
      <c r="AA431" s="140"/>
      <c r="AB431" s="851"/>
      <c r="AC431" s="807"/>
      <c r="AD431" s="807"/>
      <c r="AE431" s="807"/>
      <c r="AF431" s="842"/>
    </row>
    <row r="432" spans="1:32" x14ac:dyDescent="0.2">
      <c r="A432" s="870" t="str">
        <f>IF('Names And Totals'!A93="","",'Names And Totals'!A93)</f>
        <v/>
      </c>
      <c r="B432" s="864" t="str">
        <f>IF('Names And Totals'!B93="","",'Names And Totals'!B93)</f>
        <v/>
      </c>
      <c r="C432" s="858" t="str">
        <f>IF(AC432="","",IF(AC432="DQ","DQ",RANK(AC432,$AC$12:$AC$507,0)+SUMPRODUCT(--(AC432=$AC$12:$AC$507),--(AB432&gt;$AB$12:$AB$507))))</f>
        <v/>
      </c>
      <c r="D432" s="880" t="str">
        <f>IF(AD432="","",IF(AC432="DQ","DQ",RANK(AD432,$AD$12:$AD$507,0)+SUMPRODUCT(--(AD432=$AD$12:$AD$507),--(AB432&gt;$AB$12:$AB$507))))</f>
        <v/>
      </c>
      <c r="E432" s="883" t="str">
        <f>IF(AE432="","",IF(AC432="DQ","DQ",RANK(AE432,$AE$12:$AE$507,0)+SUMPRODUCT(--(AE432=$AE$12:$AE$507),--(AB432&gt;$AB$12:$AB$507))))</f>
        <v/>
      </c>
      <c r="F432" s="66" t="s">
        <v>7</v>
      </c>
      <c r="G432" s="232"/>
      <c r="H432" s="224"/>
      <c r="I432" s="224"/>
      <c r="J432" s="224"/>
      <c r="K432" s="237"/>
      <c r="L432" s="303"/>
      <c r="M432" s="224"/>
      <c r="N432" s="224"/>
      <c r="O432" s="224"/>
      <c r="P432" s="224"/>
      <c r="Q432" s="225"/>
      <c r="R432" s="117" t="str">
        <f>IF(B432="","",IF(G432="","",(SUM(G432:K432)+SUM(M432:Q432)-L432)))</f>
        <v/>
      </c>
      <c r="S432" s="92" t="str">
        <f>IF(R432="","",AVERAGE(R432:R435))</f>
        <v/>
      </c>
      <c r="T432" s="92" t="str">
        <f>IF(R432="","",ABS(R432-S432))</f>
        <v/>
      </c>
      <c r="U432" s="92" t="str">
        <f>IF(R432="","",RANK(T432,T432:T436,0))</f>
        <v/>
      </c>
      <c r="V432" s="92" t="str">
        <f>IF(R432="","",IF(U432=1,"",R432))</f>
        <v/>
      </c>
      <c r="W432" s="855" t="str">
        <f>IF(R432="","",IF(AVERAGE(R432:R436)&lt;0,0,IF(R433="",R432,IF(R434="",AVERAGE(R432:R433),IF(R435="",AVERAGE(R432:R434),IF(R436="",AVERAGE(V432:V435),TRIMMEAN(R432:R436,0.4)))))))</f>
        <v/>
      </c>
      <c r="X432" s="232"/>
      <c r="Y432" s="233"/>
      <c r="Z432" s="234"/>
      <c r="AA432" s="141" t="str">
        <f>IF(X432="","",IF(X432="TO","TO",X432*60+Y432+Z432/100))</f>
        <v/>
      </c>
      <c r="AB432" s="845" t="str">
        <f>IF(B432="","",IF(AA433="",AA432,AVERAGE(AA432:AA433)))</f>
        <v/>
      </c>
      <c r="AC432" s="845" t="str">
        <f t="shared" ref="AC432" si="81">IF(AF432="DQ","DQ",IF(W432="","",W432))</f>
        <v/>
      </c>
      <c r="AD432" s="802" t="str">
        <f>IF(B432="","",IF(AF432="DQ","DQ",IF('Names And Totals'!E93="Female","",AC432)))</f>
        <v/>
      </c>
      <c r="AE432" s="802" t="str">
        <f>IF(B432="","",IF(AF432="DQ","DQ",IF('Names And Totals'!E93="Male","",AC432)))</f>
        <v/>
      </c>
      <c r="AF432" s="837"/>
    </row>
    <row r="433" spans="1:32" x14ac:dyDescent="0.2">
      <c r="A433" s="871"/>
      <c r="B433" s="865"/>
      <c r="C433" s="859"/>
      <c r="D433" s="881"/>
      <c r="E433" s="884"/>
      <c r="F433" s="32" t="s">
        <v>4</v>
      </c>
      <c r="G433" s="72" t="str">
        <f>IF(M433&lt;&gt;"",G432,"")</f>
        <v/>
      </c>
      <c r="H433" s="7" t="str">
        <f>IF(N433&lt;&gt;"",H432,"")</f>
        <v/>
      </c>
      <c r="I433" s="7" t="str">
        <f>IF(O433&lt;&gt;"",I432,"")</f>
        <v/>
      </c>
      <c r="J433" s="7" t="str">
        <f>IF(P433&lt;&gt;"",J432,"")</f>
        <v/>
      </c>
      <c r="K433" s="70" t="str">
        <f>IF(Q433&lt;&gt;"",K432,"")</f>
        <v/>
      </c>
      <c r="L433" s="99" t="str">
        <f>IF(G432&lt;&gt;"",L432,"")</f>
        <v/>
      </c>
      <c r="M433" s="214"/>
      <c r="N433" s="214"/>
      <c r="O433" s="214"/>
      <c r="P433" s="214"/>
      <c r="Q433" s="215"/>
      <c r="R433" s="7" t="str">
        <f>IF(B432="","",IF(G433="","",(SUM(G433:K433)+SUM(M433:Q433)-L433)))</f>
        <v/>
      </c>
      <c r="S433" s="88"/>
      <c r="T433" s="88" t="str">
        <f>IF(R432="","",ABS(R433-S432))</f>
        <v/>
      </c>
      <c r="U433" s="88" t="str">
        <f>IF(R432="","",RANK(T433,T432:T436,0))</f>
        <v/>
      </c>
      <c r="V433" s="88" t="str">
        <f>IF(R432="","",IF(U433=1,"",R433))</f>
        <v/>
      </c>
      <c r="W433" s="856"/>
      <c r="X433" s="208"/>
      <c r="Y433" s="209"/>
      <c r="Z433" s="227"/>
      <c r="AA433" s="122" t="str">
        <f>IF(X433="","",IF(X433="","",X433*60+Y433+Z433/100))</f>
        <v/>
      </c>
      <c r="AB433" s="843"/>
      <c r="AC433" s="843"/>
      <c r="AD433" s="803"/>
      <c r="AE433" s="803"/>
      <c r="AF433" s="838"/>
    </row>
    <row r="434" spans="1:32" x14ac:dyDescent="0.2">
      <c r="A434" s="871"/>
      <c r="B434" s="865"/>
      <c r="C434" s="859"/>
      <c r="D434" s="881"/>
      <c r="E434" s="884"/>
      <c r="F434" s="32" t="s">
        <v>8</v>
      </c>
      <c r="G434" s="72" t="str">
        <f>IF(M434&lt;&gt;"",G432,"")</f>
        <v/>
      </c>
      <c r="H434" s="7" t="str">
        <f>IF(N434&lt;&gt;"",H432,"")</f>
        <v/>
      </c>
      <c r="I434" s="7" t="str">
        <f>IF(O434&lt;&gt;"",I432,"")</f>
        <v/>
      </c>
      <c r="J434" s="7" t="str">
        <f>IF(P434&lt;&gt;"",J432,"")</f>
        <v/>
      </c>
      <c r="K434" s="70" t="str">
        <f>IF(Q434&lt;&gt;"",K432,"")</f>
        <v/>
      </c>
      <c r="L434" s="99" t="str">
        <f>IF(G432&lt;&gt;"",L432,"")</f>
        <v/>
      </c>
      <c r="M434" s="214"/>
      <c r="N434" s="214"/>
      <c r="O434" s="214"/>
      <c r="P434" s="214"/>
      <c r="Q434" s="215"/>
      <c r="R434" s="7" t="str">
        <f>IF(B432="","",IF(G434="","",(SUM(G434:K434)+SUM(M434:Q434)-L434)))</f>
        <v/>
      </c>
      <c r="S434" s="88"/>
      <c r="T434" s="88" t="str">
        <f>IF(R432="","",ABS(R434-S432))</f>
        <v/>
      </c>
      <c r="U434" s="88" t="str">
        <f>IF(R432="","",RANK(T434,T432:T436,0))</f>
        <v/>
      </c>
      <c r="V434" s="88" t="str">
        <f>IF(R432="","",IF(U434=1,"",R434))</f>
        <v/>
      </c>
      <c r="W434" s="856"/>
      <c r="X434" s="123"/>
      <c r="Y434" s="124"/>
      <c r="Z434" s="125"/>
      <c r="AA434" s="126"/>
      <c r="AB434" s="843"/>
      <c r="AC434" s="843"/>
      <c r="AD434" s="803"/>
      <c r="AE434" s="803"/>
      <c r="AF434" s="838"/>
    </row>
    <row r="435" spans="1:32" x14ac:dyDescent="0.2">
      <c r="A435" s="871"/>
      <c r="B435" s="865"/>
      <c r="C435" s="859"/>
      <c r="D435" s="881"/>
      <c r="E435" s="884"/>
      <c r="F435" s="32" t="s">
        <v>5</v>
      </c>
      <c r="G435" s="72" t="str">
        <f>IF(M435&lt;&gt;"",G432,"")</f>
        <v/>
      </c>
      <c r="H435" s="7" t="str">
        <f>IF(N435&lt;&gt;"",H432,"")</f>
        <v/>
      </c>
      <c r="I435" s="7" t="str">
        <f>IF(O435&lt;&gt;"",I432,"")</f>
        <v/>
      </c>
      <c r="J435" s="7" t="str">
        <f>IF(P435&lt;&gt;"",J432,"")</f>
        <v/>
      </c>
      <c r="K435" s="70" t="str">
        <f>IF(Q435&lt;&gt;"",K432,"")</f>
        <v/>
      </c>
      <c r="L435" s="99" t="str">
        <f>IF(G432&lt;&gt;"",L432,"")</f>
        <v/>
      </c>
      <c r="M435" s="214"/>
      <c r="N435" s="214"/>
      <c r="O435" s="214"/>
      <c r="P435" s="214"/>
      <c r="Q435" s="215"/>
      <c r="R435" s="7" t="str">
        <f>IF(B432="","",IF(G435="","",(SUM(G435:K435)+SUM(M435:Q435)-L435)))</f>
        <v/>
      </c>
      <c r="S435" s="88"/>
      <c r="T435" s="88" t="str">
        <f>IF(R432="","",ABS(R435-S432))</f>
        <v/>
      </c>
      <c r="U435" s="88" t="str">
        <f>IF(R432="","",RANK(T435,T432:T436,0))</f>
        <v/>
      </c>
      <c r="V435" s="88" t="str">
        <f>IF(R432="","",IF(U435=1,"",R435))</f>
        <v/>
      </c>
      <c r="W435" s="856"/>
      <c r="X435" s="123"/>
      <c r="Y435" s="124"/>
      <c r="Z435" s="125"/>
      <c r="AA435" s="126"/>
      <c r="AB435" s="843"/>
      <c r="AC435" s="843"/>
      <c r="AD435" s="803"/>
      <c r="AE435" s="803"/>
      <c r="AF435" s="838"/>
    </row>
    <row r="436" spans="1:32" ht="16" thickBot="1" x14ac:dyDescent="0.25">
      <c r="A436" s="879"/>
      <c r="B436" s="901"/>
      <c r="C436" s="860"/>
      <c r="D436" s="882"/>
      <c r="E436" s="885"/>
      <c r="F436" s="252" t="s">
        <v>6</v>
      </c>
      <c r="G436" s="73" t="str">
        <f>IF(M436&lt;&gt;"",G432,"")</f>
        <v/>
      </c>
      <c r="H436" s="94" t="str">
        <f>IF(N436&lt;&gt;"",H432,"")</f>
        <v/>
      </c>
      <c r="I436" s="94" t="str">
        <f>IF(O436&lt;&gt;"",I432,"")</f>
        <v/>
      </c>
      <c r="J436" s="94" t="str">
        <f>IF(P436&lt;&gt;"",J432,"")</f>
        <v/>
      </c>
      <c r="K436" s="71" t="str">
        <f>IF(Q436&lt;&gt;"",K432,"")</f>
        <v/>
      </c>
      <c r="L436" s="270" t="str">
        <f>IF(G432&lt;&gt;"",L432,"")</f>
        <v/>
      </c>
      <c r="M436" s="226"/>
      <c r="N436" s="226"/>
      <c r="O436" s="226"/>
      <c r="P436" s="226"/>
      <c r="Q436" s="255"/>
      <c r="R436" s="94" t="str">
        <f>IF(B432="","",IF(G436="","",(SUM(G436:K436)+SUM(M436:Q436)-L436)))</f>
        <v/>
      </c>
      <c r="S436" s="93"/>
      <c r="T436" s="93"/>
      <c r="U436" s="93"/>
      <c r="V436" s="93"/>
      <c r="W436" s="904"/>
      <c r="X436" s="256"/>
      <c r="Y436" s="257"/>
      <c r="Z436" s="258"/>
      <c r="AA436" s="259"/>
      <c r="AB436" s="902"/>
      <c r="AC436" s="844"/>
      <c r="AD436" s="804"/>
      <c r="AE436" s="804"/>
      <c r="AF436" s="903"/>
    </row>
    <row r="437" spans="1:32" x14ac:dyDescent="0.2">
      <c r="A437" s="867" t="str">
        <f>IF('Names And Totals'!A94="","",'Names And Totals'!A94)</f>
        <v/>
      </c>
      <c r="B437" s="873" t="str">
        <f>IF('Names And Totals'!B94="","",'Names And Totals'!B94)</f>
        <v/>
      </c>
      <c r="C437" s="861" t="str">
        <f>IF(AC437="","",IF(AC437="DQ","DQ",RANK(AC437,$AC$12:$AC$507,0)+SUMPRODUCT(--(AC437=$AC$12:$AC$507),--(AB437&gt;$AB$12:$AB$507))))</f>
        <v/>
      </c>
      <c r="D437" s="886" t="str">
        <f>IF(AD437="","",IF(AC437="DQ","DQ",RANK(AD437,$AD$12:$AD$507,0)+SUMPRODUCT(--(AD437=$AD$12:$AD$507),--(AB437&gt;$AB$12:$AB$507))))</f>
        <v/>
      </c>
      <c r="E437" s="861" t="str">
        <f>IF(AE437="","",IF(AC437="DQ","DQ",RANK(AE437,$AE$12:$AE$507,0)+SUMPRODUCT(--(AE437=$AE$12:$AE$507),--(AB437&gt;$AB$12:$AB$507))))</f>
        <v/>
      </c>
      <c r="F437" s="33" t="s">
        <v>7</v>
      </c>
      <c r="G437" s="228"/>
      <c r="H437" s="218"/>
      <c r="I437" s="218"/>
      <c r="J437" s="218"/>
      <c r="K437" s="296"/>
      <c r="L437" s="295"/>
      <c r="M437" s="218"/>
      <c r="N437" s="218"/>
      <c r="O437" s="218"/>
      <c r="P437" s="218"/>
      <c r="Q437" s="219"/>
      <c r="R437" s="114" t="str">
        <f>IF(B437="","",IF(G437="","",(SUM(G437:K437)+SUM(M437:Q437)-L437)))</f>
        <v/>
      </c>
      <c r="S437" s="90" t="str">
        <f>IF(R437="","",AVERAGE(R437:R440))</f>
        <v/>
      </c>
      <c r="T437" s="90" t="str">
        <f>IF(R437="","",ABS(R437-S437))</f>
        <v/>
      </c>
      <c r="U437" s="90" t="str">
        <f>IF(R437="","",RANK(T437,T437:T441,0))</f>
        <v/>
      </c>
      <c r="V437" s="90" t="str">
        <f>IF(R437="","",IF(U437=1,"",R437))</f>
        <v/>
      </c>
      <c r="W437" s="971" t="str">
        <f>IF(R437="","",IF(AVERAGE(R437:R441)&lt;0,0,IF(R438="",R437,IF(R439="",AVERAGE(R437:R438),IF(R440="",AVERAGE(R437:R439),IF(R441="",AVERAGE(V437:V440),TRIMMEAN(R437:R441,0.4)))))))</f>
        <v/>
      </c>
      <c r="X437" s="228"/>
      <c r="Y437" s="229"/>
      <c r="Z437" s="230"/>
      <c r="AA437" s="131" t="str">
        <f>IF(X437="","",IF(X437="TO","TO",X437*60+Y437+Z437/100))</f>
        <v/>
      </c>
      <c r="AB437" s="849" t="str">
        <f>IF(B437="","",IF(AA438="",AA437,AVERAGE(AA437:AA438)))</f>
        <v/>
      </c>
      <c r="AC437" s="805" t="str">
        <f t="shared" ref="AC437" si="82">IF(AF437="DQ","DQ",IF(W437="","",W437))</f>
        <v/>
      </c>
      <c r="AD437" s="805" t="str">
        <f>IF(B437="","",IF(AF437="DQ","DQ",IF('Names And Totals'!E94="Female","",AC437)))</f>
        <v/>
      </c>
      <c r="AE437" s="805" t="str">
        <f>IF(B437="","",IF(AF437="DQ","DQ",IF('Names And Totals'!E94="Male","",AC437)))</f>
        <v/>
      </c>
      <c r="AF437" s="840"/>
    </row>
    <row r="438" spans="1:32" x14ac:dyDescent="0.2">
      <c r="A438" s="868"/>
      <c r="B438" s="874"/>
      <c r="C438" s="862"/>
      <c r="D438" s="887"/>
      <c r="E438" s="862"/>
      <c r="F438" s="34" t="s">
        <v>4</v>
      </c>
      <c r="G438" s="77" t="str">
        <f>IF(M438&lt;&gt;"",G437,"")</f>
        <v/>
      </c>
      <c r="H438" s="11" t="str">
        <f>IF(N438&lt;&gt;"",H437,"")</f>
        <v/>
      </c>
      <c r="I438" s="11" t="str">
        <f>IF(O438&lt;&gt;"",I437,"")</f>
        <v/>
      </c>
      <c r="J438" s="11" t="str">
        <f>IF(P438&lt;&gt;"",J437,"")</f>
        <v/>
      </c>
      <c r="K438" s="75" t="str">
        <f>IF(Q438&lt;&gt;"",K437,"")</f>
        <v/>
      </c>
      <c r="L438" s="98" t="str">
        <f>IF(G437&lt;&gt;"",L437,"")</f>
        <v/>
      </c>
      <c r="M438" s="220"/>
      <c r="N438" s="220"/>
      <c r="O438" s="220"/>
      <c r="P438" s="220"/>
      <c r="Q438" s="221"/>
      <c r="R438" s="11" t="str">
        <f>IF(B437="","",IF(G438="","",(SUM(G438:K438)+SUM(M438:Q438)-L438)))</f>
        <v/>
      </c>
      <c r="S438" s="89"/>
      <c r="T438" s="89" t="str">
        <f>IF(R437="","",ABS(R438-S437))</f>
        <v/>
      </c>
      <c r="U438" s="89" t="str">
        <f>IF(R437="","",RANK(T438,T437:T441,0))</f>
        <v/>
      </c>
      <c r="V438" s="89" t="str">
        <f>IF(R437="","",IF(U438=1,"",R438))</f>
        <v/>
      </c>
      <c r="W438" s="972"/>
      <c r="X438" s="210"/>
      <c r="Y438" s="211"/>
      <c r="Z438" s="231"/>
      <c r="AA438" s="132" t="str">
        <f>IF(X438="","",IF(X438="","",X438*60+Y438+Z438/100))</f>
        <v/>
      </c>
      <c r="AB438" s="850"/>
      <c r="AC438" s="806"/>
      <c r="AD438" s="806"/>
      <c r="AE438" s="806"/>
      <c r="AF438" s="841"/>
    </row>
    <row r="439" spans="1:32" x14ac:dyDescent="0.2">
      <c r="A439" s="868"/>
      <c r="B439" s="874"/>
      <c r="C439" s="862"/>
      <c r="D439" s="887"/>
      <c r="E439" s="862"/>
      <c r="F439" s="34" t="s">
        <v>8</v>
      </c>
      <c r="G439" s="77" t="str">
        <f>IF(M439&lt;&gt;"",G437,"")</f>
        <v/>
      </c>
      <c r="H439" s="11" t="str">
        <f>IF(N439&lt;&gt;"",H437,"")</f>
        <v/>
      </c>
      <c r="I439" s="11" t="str">
        <f>IF(O439&lt;&gt;"",I437,"")</f>
        <v/>
      </c>
      <c r="J439" s="11" t="str">
        <f>IF(P439&lt;&gt;"",J437,"")</f>
        <v/>
      </c>
      <c r="K439" s="75" t="str">
        <f>IF(Q439&lt;&gt;"",K437,"")</f>
        <v/>
      </c>
      <c r="L439" s="98" t="str">
        <f>IF(G437&lt;&gt;"",L437,"")</f>
        <v/>
      </c>
      <c r="M439" s="220"/>
      <c r="N439" s="220"/>
      <c r="O439" s="220"/>
      <c r="P439" s="220"/>
      <c r="Q439" s="221"/>
      <c r="R439" s="11" t="str">
        <f>IF(B437="","",IF(G439="","",(SUM(G439:K439)+SUM(M439:Q439)-L439)))</f>
        <v/>
      </c>
      <c r="S439" s="89"/>
      <c r="T439" s="89" t="str">
        <f>IF(R437="","",ABS(R439-S437))</f>
        <v/>
      </c>
      <c r="U439" s="89" t="str">
        <f>IF(R437="","",RANK(T439,T437:T441,0))</f>
        <v/>
      </c>
      <c r="V439" s="89" t="str">
        <f>IF(R437="","",IF(U439=1,"",R439))</f>
        <v/>
      </c>
      <c r="W439" s="972"/>
      <c r="X439" s="133"/>
      <c r="Y439" s="134"/>
      <c r="Z439" s="135"/>
      <c r="AA439" s="136"/>
      <c r="AB439" s="850"/>
      <c r="AC439" s="806"/>
      <c r="AD439" s="806"/>
      <c r="AE439" s="806"/>
      <c r="AF439" s="841"/>
    </row>
    <row r="440" spans="1:32" x14ac:dyDescent="0.2">
      <c r="A440" s="868"/>
      <c r="B440" s="874"/>
      <c r="C440" s="862"/>
      <c r="D440" s="887"/>
      <c r="E440" s="862"/>
      <c r="F440" s="34" t="s">
        <v>5</v>
      </c>
      <c r="G440" s="77" t="str">
        <f>IF(M440&lt;&gt;"",G437,"")</f>
        <v/>
      </c>
      <c r="H440" s="11" t="str">
        <f>IF(N440&lt;&gt;"",H437,"")</f>
        <v/>
      </c>
      <c r="I440" s="11" t="str">
        <f>IF(O440&lt;&gt;"",I437,"")</f>
        <v/>
      </c>
      <c r="J440" s="11" t="str">
        <f>IF(P440&lt;&gt;"",J437,"")</f>
        <v/>
      </c>
      <c r="K440" s="75" t="str">
        <f>IF(Q440&lt;&gt;"",K437,"")</f>
        <v/>
      </c>
      <c r="L440" s="98" t="str">
        <f>IF(G437&lt;&gt;"",L437,"")</f>
        <v/>
      </c>
      <c r="M440" s="220"/>
      <c r="N440" s="220"/>
      <c r="O440" s="220"/>
      <c r="P440" s="220"/>
      <c r="Q440" s="221"/>
      <c r="R440" s="11" t="str">
        <f>IF(B437="","",IF(G440="","",(SUM(G440:K440)+SUM(M440:Q440)-L440)))</f>
        <v/>
      </c>
      <c r="S440" s="89"/>
      <c r="T440" s="89" t="str">
        <f>IF(R437="","",ABS(R440-S437))</f>
        <v/>
      </c>
      <c r="U440" s="89" t="str">
        <f>IF(R437="","",RANK(T440,T437:T441,0))</f>
        <v/>
      </c>
      <c r="V440" s="89" t="str">
        <f>IF(R437="","",IF(U440=1,"",R440))</f>
        <v/>
      </c>
      <c r="W440" s="972"/>
      <c r="X440" s="133"/>
      <c r="Y440" s="134"/>
      <c r="Z440" s="135"/>
      <c r="AA440" s="136"/>
      <c r="AB440" s="850"/>
      <c r="AC440" s="806"/>
      <c r="AD440" s="806"/>
      <c r="AE440" s="806"/>
      <c r="AF440" s="841"/>
    </row>
    <row r="441" spans="1:32" ht="16" thickBot="1" x14ac:dyDescent="0.25">
      <c r="A441" s="869"/>
      <c r="B441" s="875"/>
      <c r="C441" s="863"/>
      <c r="D441" s="888"/>
      <c r="E441" s="863"/>
      <c r="F441" s="35" t="s">
        <v>6</v>
      </c>
      <c r="G441" s="78" t="str">
        <f>IF(M441&lt;&gt;"",G437,"")</f>
        <v/>
      </c>
      <c r="H441" s="116" t="str">
        <f>IF(N441&lt;&gt;"",H437,"")</f>
        <v/>
      </c>
      <c r="I441" s="116" t="str">
        <f>IF(O441&lt;&gt;"",I437,"")</f>
        <v/>
      </c>
      <c r="J441" s="116" t="str">
        <f>IF(P441&lt;&gt;"",J437,"")</f>
        <v/>
      </c>
      <c r="K441" s="76" t="str">
        <f>IF(Q441&lt;&gt;"",K437,"")</f>
        <v/>
      </c>
      <c r="L441" s="265" t="str">
        <f>IF(G437&lt;&gt;"",L437,"")</f>
        <v/>
      </c>
      <c r="M441" s="222"/>
      <c r="N441" s="222"/>
      <c r="O441" s="222"/>
      <c r="P441" s="222"/>
      <c r="Q441" s="223"/>
      <c r="R441" s="116" t="str">
        <f>IF(B437="","",IF(G441="","",(SUM(G441:K441)+SUM(M441:Q441)-L441)))</f>
        <v/>
      </c>
      <c r="S441" s="91"/>
      <c r="T441" s="91"/>
      <c r="U441" s="91"/>
      <c r="V441" s="91"/>
      <c r="W441" s="973"/>
      <c r="X441" s="137"/>
      <c r="Y441" s="138"/>
      <c r="Z441" s="139"/>
      <c r="AA441" s="140"/>
      <c r="AB441" s="851"/>
      <c r="AC441" s="807"/>
      <c r="AD441" s="807"/>
      <c r="AE441" s="807"/>
      <c r="AF441" s="842"/>
    </row>
    <row r="442" spans="1:32" x14ac:dyDescent="0.2">
      <c r="A442" s="870" t="str">
        <f>IF('Names And Totals'!A95="","",'Names And Totals'!A95)</f>
        <v/>
      </c>
      <c r="B442" s="864" t="str">
        <f>IF('Names And Totals'!B95="","",'Names And Totals'!B95)</f>
        <v/>
      </c>
      <c r="C442" s="858" t="str">
        <f>IF(AC442="","",IF(AC442="DQ","DQ",RANK(AC442,$AC$12:$AC$507,0)+SUMPRODUCT(--(AC442=$AC$12:$AC$507),--(AB442&gt;$AB$12:$AB$507))))</f>
        <v/>
      </c>
      <c r="D442" s="880" t="str">
        <f>IF(AD442="","",IF(AC442="DQ","DQ",RANK(AD442,$AD$12:$AD$507,0)+SUMPRODUCT(--(AD442=$AD$12:$AD$507),--(AB442&gt;$AB$12:$AB$507))))</f>
        <v/>
      </c>
      <c r="E442" s="883" t="str">
        <f>IF(AE442="","",IF(AC442="DQ","DQ",RANK(AE442,$AE$12:$AE$507,0)+SUMPRODUCT(--(AE442=$AE$12:$AE$507),--(AB442&gt;$AB$12:$AB$507))))</f>
        <v/>
      </c>
      <c r="F442" s="66" t="s">
        <v>7</v>
      </c>
      <c r="G442" s="232"/>
      <c r="H442" s="224"/>
      <c r="I442" s="224"/>
      <c r="J442" s="224"/>
      <c r="K442" s="237"/>
      <c r="L442" s="303"/>
      <c r="M442" s="224"/>
      <c r="N442" s="224"/>
      <c r="O442" s="224"/>
      <c r="P442" s="224"/>
      <c r="Q442" s="225"/>
      <c r="R442" s="117" t="str">
        <f>IF(B442="","",IF(G442="","",(SUM(G442:K442)+SUM(M442:Q442)-L442)))</f>
        <v/>
      </c>
      <c r="S442" s="92" t="str">
        <f>IF(R442="","",AVERAGE(R442:R445))</f>
        <v/>
      </c>
      <c r="T442" s="92" t="str">
        <f>IF(R442="","",ABS(R442-S442))</f>
        <v/>
      </c>
      <c r="U442" s="92" t="str">
        <f>IF(R442="","",RANK(T442,T442:T446,0))</f>
        <v/>
      </c>
      <c r="V442" s="92" t="str">
        <f>IF(R442="","",IF(U442=1,"",R442))</f>
        <v/>
      </c>
      <c r="W442" s="855" t="str">
        <f>IF(R442="","",IF(AVERAGE(R442:R446)&lt;0,0,IF(R443="",R442,IF(R444="",AVERAGE(R442:R443),IF(R445="",AVERAGE(R442:R444),IF(R446="",AVERAGE(V442:V445),TRIMMEAN(R442:R446,0.4)))))))</f>
        <v/>
      </c>
      <c r="X442" s="232"/>
      <c r="Y442" s="233"/>
      <c r="Z442" s="234"/>
      <c r="AA442" s="141" t="str">
        <f>IF(X442="","",IF(X442="TO","TO",X442*60+Y442+Z442/100))</f>
        <v/>
      </c>
      <c r="AB442" s="845" t="str">
        <f>IF(B442="","",IF(AA443="",AA442,AVERAGE(AA442:AA443)))</f>
        <v/>
      </c>
      <c r="AC442" s="845" t="str">
        <f t="shared" ref="AC442" si="83">IF(AF442="DQ","DQ",IF(W442="","",W442))</f>
        <v/>
      </c>
      <c r="AD442" s="802" t="str">
        <f>IF(B442="","",IF(AF442="DQ","DQ",IF('Names And Totals'!E95="Female","",AC442)))</f>
        <v/>
      </c>
      <c r="AE442" s="802" t="str">
        <f>IF(B442="","",IF(AF442="DQ","DQ",IF('Names And Totals'!E95="Male","",AC442)))</f>
        <v/>
      </c>
      <c r="AF442" s="837"/>
    </row>
    <row r="443" spans="1:32" x14ac:dyDescent="0.2">
      <c r="A443" s="871"/>
      <c r="B443" s="865"/>
      <c r="C443" s="859"/>
      <c r="D443" s="881"/>
      <c r="E443" s="884"/>
      <c r="F443" s="32" t="s">
        <v>4</v>
      </c>
      <c r="G443" s="72" t="str">
        <f>IF(M443&lt;&gt;"",G442,"")</f>
        <v/>
      </c>
      <c r="H443" s="7" t="str">
        <f>IF(N443&lt;&gt;"",H442,"")</f>
        <v/>
      </c>
      <c r="I443" s="7" t="str">
        <f>IF(O443&lt;&gt;"",I442,"")</f>
        <v/>
      </c>
      <c r="J443" s="7" t="str">
        <f>IF(P443&lt;&gt;"",J442,"")</f>
        <v/>
      </c>
      <c r="K443" s="70" t="str">
        <f>IF(Q443&lt;&gt;"",K442,"")</f>
        <v/>
      </c>
      <c r="L443" s="99" t="str">
        <f>IF(G442&lt;&gt;"",L442,"")</f>
        <v/>
      </c>
      <c r="M443" s="214"/>
      <c r="N443" s="214"/>
      <c r="O443" s="214"/>
      <c r="P443" s="214"/>
      <c r="Q443" s="215"/>
      <c r="R443" s="7" t="str">
        <f>IF(B442="","",IF(G443="","",(SUM(G443:K443)+SUM(M443:Q443)-L443)))</f>
        <v/>
      </c>
      <c r="S443" s="88"/>
      <c r="T443" s="88" t="str">
        <f>IF(R442="","",ABS(R443-S442))</f>
        <v/>
      </c>
      <c r="U443" s="88" t="str">
        <f>IF(R442="","",RANK(T443,T442:T446,0))</f>
        <v/>
      </c>
      <c r="V443" s="88" t="str">
        <f>IF(R442="","",IF(U443=1,"",R443))</f>
        <v/>
      </c>
      <c r="W443" s="856"/>
      <c r="X443" s="208"/>
      <c r="Y443" s="209"/>
      <c r="Z443" s="227"/>
      <c r="AA443" s="122" t="str">
        <f>IF(X443="","",IF(X443="","",X443*60+Y443+Z443/100))</f>
        <v/>
      </c>
      <c r="AB443" s="843"/>
      <c r="AC443" s="843"/>
      <c r="AD443" s="803"/>
      <c r="AE443" s="803"/>
      <c r="AF443" s="838"/>
    </row>
    <row r="444" spans="1:32" x14ac:dyDescent="0.2">
      <c r="A444" s="871"/>
      <c r="B444" s="865"/>
      <c r="C444" s="859"/>
      <c r="D444" s="881"/>
      <c r="E444" s="884"/>
      <c r="F444" s="32" t="s">
        <v>8</v>
      </c>
      <c r="G444" s="72" t="str">
        <f>IF(M444&lt;&gt;"",G442,"")</f>
        <v/>
      </c>
      <c r="H444" s="7" t="str">
        <f>IF(N444&lt;&gt;"",H442,"")</f>
        <v/>
      </c>
      <c r="I444" s="7" t="str">
        <f>IF(O444&lt;&gt;"",I442,"")</f>
        <v/>
      </c>
      <c r="J444" s="7" t="str">
        <f>IF(P444&lt;&gt;"",J442,"")</f>
        <v/>
      </c>
      <c r="K444" s="70" t="str">
        <f>IF(Q444&lt;&gt;"",K442,"")</f>
        <v/>
      </c>
      <c r="L444" s="99" t="str">
        <f>IF(G442&lt;&gt;"",L442,"")</f>
        <v/>
      </c>
      <c r="M444" s="214"/>
      <c r="N444" s="214"/>
      <c r="O444" s="214"/>
      <c r="P444" s="214"/>
      <c r="Q444" s="215"/>
      <c r="R444" s="7" t="str">
        <f>IF(B442="","",IF(G444="","",(SUM(G444:K444)+SUM(M444:Q444)-L444)))</f>
        <v/>
      </c>
      <c r="S444" s="88"/>
      <c r="T444" s="88" t="str">
        <f>IF(R442="","",ABS(R444-S442))</f>
        <v/>
      </c>
      <c r="U444" s="88" t="str">
        <f>IF(R442="","",RANK(T444,T442:T446,0))</f>
        <v/>
      </c>
      <c r="V444" s="88" t="str">
        <f>IF(R442="","",IF(U444=1,"",R444))</f>
        <v/>
      </c>
      <c r="W444" s="856"/>
      <c r="X444" s="123"/>
      <c r="Y444" s="124"/>
      <c r="Z444" s="125"/>
      <c r="AA444" s="126"/>
      <c r="AB444" s="843"/>
      <c r="AC444" s="843"/>
      <c r="AD444" s="803"/>
      <c r="AE444" s="803"/>
      <c r="AF444" s="838"/>
    </row>
    <row r="445" spans="1:32" x14ac:dyDescent="0.2">
      <c r="A445" s="871"/>
      <c r="B445" s="865"/>
      <c r="C445" s="859"/>
      <c r="D445" s="881"/>
      <c r="E445" s="884"/>
      <c r="F445" s="32" t="s">
        <v>5</v>
      </c>
      <c r="G445" s="72" t="str">
        <f>IF(M445&lt;&gt;"",G442,"")</f>
        <v/>
      </c>
      <c r="H445" s="7" t="str">
        <f>IF(N445&lt;&gt;"",H442,"")</f>
        <v/>
      </c>
      <c r="I445" s="7" t="str">
        <f>IF(O445&lt;&gt;"",I442,"")</f>
        <v/>
      </c>
      <c r="J445" s="7" t="str">
        <f>IF(P445&lt;&gt;"",J442,"")</f>
        <v/>
      </c>
      <c r="K445" s="70" t="str">
        <f>IF(Q445&lt;&gt;"",K442,"")</f>
        <v/>
      </c>
      <c r="L445" s="99" t="str">
        <f>IF(G442&lt;&gt;"",L442,"")</f>
        <v/>
      </c>
      <c r="M445" s="214"/>
      <c r="N445" s="214"/>
      <c r="O445" s="214"/>
      <c r="P445" s="214"/>
      <c r="Q445" s="215"/>
      <c r="R445" s="7" t="str">
        <f>IF(B442="","",IF(G445="","",(SUM(G445:K445)+SUM(M445:Q445)-L445)))</f>
        <v/>
      </c>
      <c r="S445" s="88"/>
      <c r="T445" s="88" t="str">
        <f>IF(R442="","",ABS(R445-S442))</f>
        <v/>
      </c>
      <c r="U445" s="88" t="str">
        <f>IF(R442="","",RANK(T445,T442:T446,0))</f>
        <v/>
      </c>
      <c r="V445" s="88" t="str">
        <f>IF(R442="","",IF(U445=1,"",R445))</f>
        <v/>
      </c>
      <c r="W445" s="856"/>
      <c r="X445" s="123"/>
      <c r="Y445" s="124"/>
      <c r="Z445" s="125"/>
      <c r="AA445" s="126"/>
      <c r="AB445" s="843"/>
      <c r="AC445" s="843"/>
      <c r="AD445" s="803"/>
      <c r="AE445" s="803"/>
      <c r="AF445" s="838"/>
    </row>
    <row r="446" spans="1:32" ht="16" thickBot="1" x14ac:dyDescent="0.25">
      <c r="A446" s="879"/>
      <c r="B446" s="901"/>
      <c r="C446" s="860"/>
      <c r="D446" s="882"/>
      <c r="E446" s="885"/>
      <c r="F446" s="252" t="s">
        <v>6</v>
      </c>
      <c r="G446" s="73" t="str">
        <f>IF(M446&lt;&gt;"",G442,"")</f>
        <v/>
      </c>
      <c r="H446" s="94" t="str">
        <f>IF(N446&lt;&gt;"",H442,"")</f>
        <v/>
      </c>
      <c r="I446" s="94" t="str">
        <f>IF(O446&lt;&gt;"",I442,"")</f>
        <v/>
      </c>
      <c r="J446" s="94" t="str">
        <f>IF(P446&lt;&gt;"",J442,"")</f>
        <v/>
      </c>
      <c r="K446" s="71" t="str">
        <f>IF(Q446&lt;&gt;"",K442,"")</f>
        <v/>
      </c>
      <c r="L446" s="270" t="str">
        <f>IF(G442&lt;&gt;"",L442,"")</f>
        <v/>
      </c>
      <c r="M446" s="226"/>
      <c r="N446" s="226"/>
      <c r="O446" s="226"/>
      <c r="P446" s="226"/>
      <c r="Q446" s="255"/>
      <c r="R446" s="94" t="str">
        <f>IF(B442="","",IF(G446="","",(SUM(G446:K446)+SUM(M446:Q446)-L446)))</f>
        <v/>
      </c>
      <c r="S446" s="93"/>
      <c r="T446" s="93"/>
      <c r="U446" s="93"/>
      <c r="V446" s="93"/>
      <c r="W446" s="904"/>
      <c r="X446" s="256"/>
      <c r="Y446" s="257"/>
      <c r="Z446" s="258"/>
      <c r="AA446" s="259"/>
      <c r="AB446" s="902"/>
      <c r="AC446" s="844"/>
      <c r="AD446" s="804"/>
      <c r="AE446" s="804"/>
      <c r="AF446" s="903"/>
    </row>
    <row r="447" spans="1:32" x14ac:dyDescent="0.2">
      <c r="A447" s="867" t="str">
        <f>IF('Names And Totals'!A96="","",'Names And Totals'!A96)</f>
        <v/>
      </c>
      <c r="B447" s="873" t="str">
        <f>IF('Names And Totals'!B96="","",'Names And Totals'!B96)</f>
        <v/>
      </c>
      <c r="C447" s="861" t="str">
        <f>IF(AC447="","",IF(AC447="DQ","DQ",RANK(AC447,$AC$12:$AC$507,0)+SUMPRODUCT(--(AC447=$AC$12:$AC$507),--(AB447&gt;$AB$12:$AB$507))))</f>
        <v/>
      </c>
      <c r="D447" s="886" t="str">
        <f>IF(AD447="","",IF(AC447="DQ","DQ",RANK(AD447,$AD$12:$AD$507,0)+SUMPRODUCT(--(AD447=$AD$12:$AD$507),--(AB447&gt;$AB$12:$AB$507))))</f>
        <v/>
      </c>
      <c r="E447" s="861" t="str">
        <f>IF(AE447="","",IF(AC447="DQ","DQ",RANK(AE447,$AE$12:$AE$507,0)+SUMPRODUCT(--(AE447=$AE$12:$AE$507),--(AB447&gt;$AB$12:$AB$507))))</f>
        <v/>
      </c>
      <c r="F447" s="33" t="s">
        <v>7</v>
      </c>
      <c r="G447" s="228"/>
      <c r="H447" s="218"/>
      <c r="I447" s="218"/>
      <c r="J447" s="218"/>
      <c r="K447" s="296"/>
      <c r="L447" s="295"/>
      <c r="M447" s="218"/>
      <c r="N447" s="218"/>
      <c r="O447" s="218"/>
      <c r="P447" s="218"/>
      <c r="Q447" s="219"/>
      <c r="R447" s="114" t="str">
        <f>IF(B447="","",IF(G447="","",(SUM(G447:K447)+SUM(M447:Q447)-L447)))</f>
        <v/>
      </c>
      <c r="S447" s="90" t="str">
        <f>IF(R447="","",AVERAGE(R447:R450))</f>
        <v/>
      </c>
      <c r="T447" s="90" t="str">
        <f>IF(R447="","",ABS(R447-S447))</f>
        <v/>
      </c>
      <c r="U447" s="90" t="str">
        <f>IF(R447="","",RANK(T447,T447:T451,0))</f>
        <v/>
      </c>
      <c r="V447" s="90" t="str">
        <f>IF(R447="","",IF(U447=1,"",R447))</f>
        <v/>
      </c>
      <c r="W447" s="971" t="str">
        <f>IF(R447="","",IF(AVERAGE(R447:R451)&lt;0,0,IF(R448="",R447,IF(R449="",AVERAGE(R447:R448),IF(R450="",AVERAGE(R447:R449),IF(R451="",AVERAGE(V447:V450),TRIMMEAN(R447:R451,0.4)))))))</f>
        <v/>
      </c>
      <c r="X447" s="228"/>
      <c r="Y447" s="229"/>
      <c r="Z447" s="230"/>
      <c r="AA447" s="131" t="str">
        <f>IF(X447="","",IF(X447="TO","TO",X447*60+Y447+Z447/100))</f>
        <v/>
      </c>
      <c r="AB447" s="849" t="str">
        <f>IF(B447="","",IF(AA448="",AA447,AVERAGE(AA447:AA448)))</f>
        <v/>
      </c>
      <c r="AC447" s="805" t="str">
        <f t="shared" ref="AC447" si="84">IF(AF447="DQ","DQ",IF(W447="","",W447))</f>
        <v/>
      </c>
      <c r="AD447" s="805" t="str">
        <f>IF(B447="","",IF(AF447="DQ","DQ",IF('Names And Totals'!E96="Female","",AC447)))</f>
        <v/>
      </c>
      <c r="AE447" s="805" t="str">
        <f>IF(B447="","",IF(AF447="DQ","DQ",IF('Names And Totals'!E96="Male","",AC447)))</f>
        <v/>
      </c>
      <c r="AF447" s="840"/>
    </row>
    <row r="448" spans="1:32" x14ac:dyDescent="0.2">
      <c r="A448" s="868"/>
      <c r="B448" s="874"/>
      <c r="C448" s="862"/>
      <c r="D448" s="887"/>
      <c r="E448" s="862"/>
      <c r="F448" s="34" t="s">
        <v>4</v>
      </c>
      <c r="G448" s="77" t="str">
        <f>IF(M448&lt;&gt;"",G447,"")</f>
        <v/>
      </c>
      <c r="H448" s="11" t="str">
        <f>IF(N448&lt;&gt;"",H447,"")</f>
        <v/>
      </c>
      <c r="I448" s="11" t="str">
        <f>IF(O448&lt;&gt;"",I447,"")</f>
        <v/>
      </c>
      <c r="J448" s="11" t="str">
        <f>IF(P448&lt;&gt;"",J447,"")</f>
        <v/>
      </c>
      <c r="K448" s="75" t="str">
        <f>IF(Q448&lt;&gt;"",K447,"")</f>
        <v/>
      </c>
      <c r="L448" s="98" t="str">
        <f>IF(G447&lt;&gt;"",L447,"")</f>
        <v/>
      </c>
      <c r="M448" s="220"/>
      <c r="N448" s="220"/>
      <c r="O448" s="220"/>
      <c r="P448" s="220"/>
      <c r="Q448" s="221"/>
      <c r="R448" s="11" t="str">
        <f>IF(B447="","",IF(G448="","",(SUM(G448:K448)+SUM(M448:Q448)-L448)))</f>
        <v/>
      </c>
      <c r="S448" s="89"/>
      <c r="T448" s="89" t="str">
        <f>IF(R447="","",ABS(R448-S447))</f>
        <v/>
      </c>
      <c r="U448" s="89" t="str">
        <f>IF(R447="","",RANK(T448,T447:T451,0))</f>
        <v/>
      </c>
      <c r="V448" s="89" t="str">
        <f>IF(R447="","",IF(U448=1,"",R448))</f>
        <v/>
      </c>
      <c r="W448" s="972"/>
      <c r="X448" s="210"/>
      <c r="Y448" s="211"/>
      <c r="Z448" s="231"/>
      <c r="AA448" s="132" t="str">
        <f>IF(X448="","",IF(X448="","",X448*60+Y448+Z448/100))</f>
        <v/>
      </c>
      <c r="AB448" s="850"/>
      <c r="AC448" s="806"/>
      <c r="AD448" s="806"/>
      <c r="AE448" s="806"/>
      <c r="AF448" s="841"/>
    </row>
    <row r="449" spans="1:32" x14ac:dyDescent="0.2">
      <c r="A449" s="868"/>
      <c r="B449" s="874"/>
      <c r="C449" s="862"/>
      <c r="D449" s="887"/>
      <c r="E449" s="862"/>
      <c r="F449" s="34" t="s">
        <v>8</v>
      </c>
      <c r="G449" s="77" t="str">
        <f>IF(M449&lt;&gt;"",G447,"")</f>
        <v/>
      </c>
      <c r="H449" s="11" t="str">
        <f>IF(N449&lt;&gt;"",H447,"")</f>
        <v/>
      </c>
      <c r="I449" s="11" t="str">
        <f>IF(O449&lt;&gt;"",I447,"")</f>
        <v/>
      </c>
      <c r="J449" s="11" t="str">
        <f>IF(P449&lt;&gt;"",J447,"")</f>
        <v/>
      </c>
      <c r="K449" s="75" t="str">
        <f>IF(Q449&lt;&gt;"",K447,"")</f>
        <v/>
      </c>
      <c r="L449" s="98" t="str">
        <f>IF(G447&lt;&gt;"",L447,"")</f>
        <v/>
      </c>
      <c r="M449" s="220"/>
      <c r="N449" s="220"/>
      <c r="O449" s="220"/>
      <c r="P449" s="220"/>
      <c r="Q449" s="221"/>
      <c r="R449" s="11" t="str">
        <f>IF(B447="","",IF(G449="","",(SUM(G449:K449)+SUM(M449:Q449)-L449)))</f>
        <v/>
      </c>
      <c r="S449" s="89"/>
      <c r="T449" s="89" t="str">
        <f>IF(R447="","",ABS(R449-S447))</f>
        <v/>
      </c>
      <c r="U449" s="89" t="str">
        <f>IF(R447="","",RANK(T449,T447:T451,0))</f>
        <v/>
      </c>
      <c r="V449" s="89" t="str">
        <f>IF(R447="","",IF(U449=1,"",R449))</f>
        <v/>
      </c>
      <c r="W449" s="972"/>
      <c r="X449" s="133"/>
      <c r="Y449" s="134"/>
      <c r="Z449" s="135"/>
      <c r="AA449" s="136"/>
      <c r="AB449" s="850"/>
      <c r="AC449" s="806"/>
      <c r="AD449" s="806"/>
      <c r="AE449" s="806"/>
      <c r="AF449" s="841"/>
    </row>
    <row r="450" spans="1:32" x14ac:dyDescent="0.2">
      <c r="A450" s="868"/>
      <c r="B450" s="874"/>
      <c r="C450" s="862"/>
      <c r="D450" s="887"/>
      <c r="E450" s="862"/>
      <c r="F450" s="34" t="s">
        <v>5</v>
      </c>
      <c r="G450" s="77" t="str">
        <f>IF(M450&lt;&gt;"",G447,"")</f>
        <v/>
      </c>
      <c r="H450" s="11" t="str">
        <f>IF(N450&lt;&gt;"",H447,"")</f>
        <v/>
      </c>
      <c r="I450" s="11" t="str">
        <f>IF(O450&lt;&gt;"",I447,"")</f>
        <v/>
      </c>
      <c r="J450" s="11" t="str">
        <f>IF(P450&lt;&gt;"",J447,"")</f>
        <v/>
      </c>
      <c r="K450" s="75" t="str">
        <f>IF(Q450&lt;&gt;"",K447,"")</f>
        <v/>
      </c>
      <c r="L450" s="98" t="str">
        <f>IF(G447&lt;&gt;"",L447,"")</f>
        <v/>
      </c>
      <c r="M450" s="220"/>
      <c r="N450" s="220"/>
      <c r="O450" s="220"/>
      <c r="P450" s="220"/>
      <c r="Q450" s="221"/>
      <c r="R450" s="11" t="str">
        <f>IF(B447="","",IF(G450="","",(SUM(G450:K450)+SUM(M450:Q450)-L450)))</f>
        <v/>
      </c>
      <c r="S450" s="89"/>
      <c r="T450" s="89" t="str">
        <f>IF(R447="","",ABS(R450-S447))</f>
        <v/>
      </c>
      <c r="U450" s="89" t="str">
        <f>IF(R447="","",RANK(T450,T447:T451,0))</f>
        <v/>
      </c>
      <c r="V450" s="89" t="str">
        <f>IF(R447="","",IF(U450=1,"",R450))</f>
        <v/>
      </c>
      <c r="W450" s="972"/>
      <c r="X450" s="133"/>
      <c r="Y450" s="134"/>
      <c r="Z450" s="135"/>
      <c r="AA450" s="136"/>
      <c r="AB450" s="850"/>
      <c r="AC450" s="806"/>
      <c r="AD450" s="806"/>
      <c r="AE450" s="806"/>
      <c r="AF450" s="841"/>
    </row>
    <row r="451" spans="1:32" ht="16" thickBot="1" x14ac:dyDescent="0.25">
      <c r="A451" s="869"/>
      <c r="B451" s="875"/>
      <c r="C451" s="863"/>
      <c r="D451" s="888"/>
      <c r="E451" s="863"/>
      <c r="F451" s="35" t="s">
        <v>6</v>
      </c>
      <c r="G451" s="78" t="str">
        <f>IF(M451&lt;&gt;"",G447,"")</f>
        <v/>
      </c>
      <c r="H451" s="116" t="str">
        <f>IF(N451&lt;&gt;"",H447,"")</f>
        <v/>
      </c>
      <c r="I451" s="116" t="str">
        <f>IF(O451&lt;&gt;"",I447,"")</f>
        <v/>
      </c>
      <c r="J451" s="116" t="str">
        <f>IF(P451&lt;&gt;"",J447,"")</f>
        <v/>
      </c>
      <c r="K451" s="76" t="str">
        <f>IF(Q451&lt;&gt;"",K447,"")</f>
        <v/>
      </c>
      <c r="L451" s="265" t="str">
        <f>IF(G447&lt;&gt;"",L447,"")</f>
        <v/>
      </c>
      <c r="M451" s="222"/>
      <c r="N451" s="222"/>
      <c r="O451" s="222"/>
      <c r="P451" s="222"/>
      <c r="Q451" s="223"/>
      <c r="R451" s="116" t="str">
        <f>IF(B447="","",IF(G451="","",(SUM(G451:K451)+SUM(M451:Q451)-L451)))</f>
        <v/>
      </c>
      <c r="S451" s="91"/>
      <c r="T451" s="91"/>
      <c r="U451" s="91"/>
      <c r="V451" s="91"/>
      <c r="W451" s="973"/>
      <c r="X451" s="137"/>
      <c r="Y451" s="138"/>
      <c r="Z451" s="139"/>
      <c r="AA451" s="140"/>
      <c r="AB451" s="851"/>
      <c r="AC451" s="807"/>
      <c r="AD451" s="807"/>
      <c r="AE451" s="807"/>
      <c r="AF451" s="842"/>
    </row>
    <row r="452" spans="1:32" x14ac:dyDescent="0.2">
      <c r="A452" s="870" t="str">
        <f>IF('Names And Totals'!A97="","",'Names And Totals'!A97)</f>
        <v/>
      </c>
      <c r="B452" s="864" t="str">
        <f>IF('Names And Totals'!B97="","",'Names And Totals'!B97)</f>
        <v/>
      </c>
      <c r="C452" s="858" t="str">
        <f>IF(AC452="","",IF(AC452="DQ","DQ",RANK(AC452,$AC$12:$AC$507,0)+SUMPRODUCT(--(AC452=$AC$12:$AC$507),--(AB452&gt;$AB$12:$AB$507))))</f>
        <v/>
      </c>
      <c r="D452" s="880" t="str">
        <f>IF(AD452="","",IF(AC452="DQ","DQ",RANK(AD452,$AD$12:$AD$507,0)+SUMPRODUCT(--(AD452=$AD$12:$AD$507),--(AB452&gt;$AB$12:$AB$507))))</f>
        <v/>
      </c>
      <c r="E452" s="883" t="str">
        <f>IF(AE452="","",IF(AC452="DQ","DQ",RANK(AE452,$AE$12:$AE$507,0)+SUMPRODUCT(--(AE452=$AE$12:$AE$507),--(AB452&gt;$AB$12:$AB$507))))</f>
        <v/>
      </c>
      <c r="F452" s="66" t="s">
        <v>7</v>
      </c>
      <c r="G452" s="232"/>
      <c r="H452" s="224"/>
      <c r="I452" s="224"/>
      <c r="J452" s="224"/>
      <c r="K452" s="237"/>
      <c r="L452" s="303"/>
      <c r="M452" s="224"/>
      <c r="N452" s="224"/>
      <c r="O452" s="224"/>
      <c r="P452" s="224"/>
      <c r="Q452" s="225"/>
      <c r="R452" s="117" t="str">
        <f>IF(B452="","",IF(G452="","",(SUM(G452:K452)+SUM(M452:Q452)-L452)))</f>
        <v/>
      </c>
      <c r="S452" s="92" t="str">
        <f>IF(R452="","",AVERAGE(R452:R455))</f>
        <v/>
      </c>
      <c r="T452" s="92" t="str">
        <f>IF(R452="","",ABS(R452-S452))</f>
        <v/>
      </c>
      <c r="U452" s="92" t="str">
        <f>IF(R452="","",RANK(T452,T452:T456,0))</f>
        <v/>
      </c>
      <c r="V452" s="92" t="str">
        <f>IF(R452="","",IF(U452=1,"",R452))</f>
        <v/>
      </c>
      <c r="W452" s="855" t="str">
        <f>IF(R452="","",IF(AVERAGE(R452:R456)&lt;0,0,IF(R453="",R452,IF(R454="",AVERAGE(R452:R453),IF(R455="",AVERAGE(R452:R454),IF(R456="",AVERAGE(V452:V455),TRIMMEAN(R452:R456,0.4)))))))</f>
        <v/>
      </c>
      <c r="X452" s="232"/>
      <c r="Y452" s="233"/>
      <c r="Z452" s="234"/>
      <c r="AA452" s="141" t="str">
        <f>IF(X452="","",IF(X452="TO","TO",X452*60+Y452+Z452/100))</f>
        <v/>
      </c>
      <c r="AB452" s="845" t="str">
        <f>IF(B452="","",IF(AA453="",AA452,AVERAGE(AA452:AA453)))</f>
        <v/>
      </c>
      <c r="AC452" s="845" t="str">
        <f t="shared" ref="AC452" si="85">IF(AF452="DQ","DQ",IF(W452="","",W452))</f>
        <v/>
      </c>
      <c r="AD452" s="802" t="str">
        <f>IF(B452="","",IF(AF452="DQ","DQ",IF('Names And Totals'!E97="Female","",AC452)))</f>
        <v/>
      </c>
      <c r="AE452" s="802" t="str">
        <f>IF(B452="","",IF(AF452="DQ","DQ",IF('Names And Totals'!E97="Male","",AC452)))</f>
        <v/>
      </c>
      <c r="AF452" s="837"/>
    </row>
    <row r="453" spans="1:32" x14ac:dyDescent="0.2">
      <c r="A453" s="871"/>
      <c r="B453" s="865"/>
      <c r="C453" s="859"/>
      <c r="D453" s="881"/>
      <c r="E453" s="884"/>
      <c r="F453" s="32" t="s">
        <v>4</v>
      </c>
      <c r="G453" s="72" t="str">
        <f>IF(M453&lt;&gt;"",G452,"")</f>
        <v/>
      </c>
      <c r="H453" s="7" t="str">
        <f>IF(N453&lt;&gt;"",H452,"")</f>
        <v/>
      </c>
      <c r="I453" s="7" t="str">
        <f>IF(O453&lt;&gt;"",I452,"")</f>
        <v/>
      </c>
      <c r="J453" s="7" t="str">
        <f>IF(P453&lt;&gt;"",J452,"")</f>
        <v/>
      </c>
      <c r="K453" s="70" t="str">
        <f>IF(Q453&lt;&gt;"",K452,"")</f>
        <v/>
      </c>
      <c r="L453" s="99" t="str">
        <f>IF(G452&lt;&gt;"",L452,"")</f>
        <v/>
      </c>
      <c r="M453" s="214"/>
      <c r="N453" s="214"/>
      <c r="O453" s="214"/>
      <c r="P453" s="214"/>
      <c r="Q453" s="215"/>
      <c r="R453" s="7" t="str">
        <f>IF(B452="","",IF(G453="","",(SUM(G453:K453)+SUM(M453:Q453)-L453)))</f>
        <v/>
      </c>
      <c r="S453" s="88"/>
      <c r="T453" s="88" t="str">
        <f>IF(R452="","",ABS(R453-S452))</f>
        <v/>
      </c>
      <c r="U453" s="88" t="str">
        <f>IF(R452="","",RANK(T453,T452:T456,0))</f>
        <v/>
      </c>
      <c r="V453" s="88" t="str">
        <f>IF(R452="","",IF(U453=1,"",R453))</f>
        <v/>
      </c>
      <c r="W453" s="856"/>
      <c r="X453" s="208"/>
      <c r="Y453" s="209"/>
      <c r="Z453" s="227"/>
      <c r="AA453" s="122" t="str">
        <f>IF(X453="","",IF(X453="","",X453*60+Y453+Z453/100))</f>
        <v/>
      </c>
      <c r="AB453" s="843"/>
      <c r="AC453" s="843"/>
      <c r="AD453" s="803"/>
      <c r="AE453" s="803"/>
      <c r="AF453" s="838"/>
    </row>
    <row r="454" spans="1:32" x14ac:dyDescent="0.2">
      <c r="A454" s="871"/>
      <c r="B454" s="865"/>
      <c r="C454" s="859"/>
      <c r="D454" s="881"/>
      <c r="E454" s="884"/>
      <c r="F454" s="32" t="s">
        <v>8</v>
      </c>
      <c r="G454" s="72" t="str">
        <f>IF(M454&lt;&gt;"",G452,"")</f>
        <v/>
      </c>
      <c r="H454" s="7" t="str">
        <f>IF(N454&lt;&gt;"",H452,"")</f>
        <v/>
      </c>
      <c r="I454" s="7" t="str">
        <f>IF(O454&lt;&gt;"",I452,"")</f>
        <v/>
      </c>
      <c r="J454" s="7" t="str">
        <f>IF(P454&lt;&gt;"",J452,"")</f>
        <v/>
      </c>
      <c r="K454" s="70" t="str">
        <f>IF(Q454&lt;&gt;"",K452,"")</f>
        <v/>
      </c>
      <c r="L454" s="99" t="str">
        <f>IF(G452&lt;&gt;"",L452,"")</f>
        <v/>
      </c>
      <c r="M454" s="214"/>
      <c r="N454" s="214"/>
      <c r="O454" s="214"/>
      <c r="P454" s="214"/>
      <c r="Q454" s="215"/>
      <c r="R454" s="7" t="str">
        <f>IF(B452="","",IF(G454="","",(SUM(G454:K454)+SUM(M454:Q454)-L454)))</f>
        <v/>
      </c>
      <c r="S454" s="88"/>
      <c r="T454" s="88" t="str">
        <f>IF(R452="","",ABS(R454-S452))</f>
        <v/>
      </c>
      <c r="U454" s="88" t="str">
        <f>IF(R452="","",RANK(T454,T452:T456,0))</f>
        <v/>
      </c>
      <c r="V454" s="88" t="str">
        <f>IF(R452="","",IF(U454=1,"",R454))</f>
        <v/>
      </c>
      <c r="W454" s="856"/>
      <c r="X454" s="123"/>
      <c r="Y454" s="124"/>
      <c r="Z454" s="125"/>
      <c r="AA454" s="126"/>
      <c r="AB454" s="843"/>
      <c r="AC454" s="843"/>
      <c r="AD454" s="803"/>
      <c r="AE454" s="803"/>
      <c r="AF454" s="838"/>
    </row>
    <row r="455" spans="1:32" x14ac:dyDescent="0.2">
      <c r="A455" s="871"/>
      <c r="B455" s="865"/>
      <c r="C455" s="859"/>
      <c r="D455" s="881"/>
      <c r="E455" s="884"/>
      <c r="F455" s="32" t="s">
        <v>5</v>
      </c>
      <c r="G455" s="72" t="str">
        <f>IF(M455&lt;&gt;"",G452,"")</f>
        <v/>
      </c>
      <c r="H455" s="7" t="str">
        <f>IF(N455&lt;&gt;"",H452,"")</f>
        <v/>
      </c>
      <c r="I455" s="7" t="str">
        <f>IF(O455&lt;&gt;"",I452,"")</f>
        <v/>
      </c>
      <c r="J455" s="7" t="str">
        <f>IF(P455&lt;&gt;"",J452,"")</f>
        <v/>
      </c>
      <c r="K455" s="70" t="str">
        <f>IF(Q455&lt;&gt;"",K452,"")</f>
        <v/>
      </c>
      <c r="L455" s="99" t="str">
        <f>IF(G452&lt;&gt;"",L452,"")</f>
        <v/>
      </c>
      <c r="M455" s="214"/>
      <c r="N455" s="214"/>
      <c r="O455" s="214"/>
      <c r="P455" s="214"/>
      <c r="Q455" s="215"/>
      <c r="R455" s="7" t="str">
        <f>IF(B452="","",IF(G455="","",(SUM(G455:K455)+SUM(M455:Q455)-L455)))</f>
        <v/>
      </c>
      <c r="S455" s="88"/>
      <c r="T455" s="88" t="str">
        <f>IF(R452="","",ABS(R455-S452))</f>
        <v/>
      </c>
      <c r="U455" s="88" t="str">
        <f>IF(R452="","",RANK(T455,T452:T456,0))</f>
        <v/>
      </c>
      <c r="V455" s="88" t="str">
        <f>IF(R452="","",IF(U455=1,"",R455))</f>
        <v/>
      </c>
      <c r="W455" s="856"/>
      <c r="X455" s="123"/>
      <c r="Y455" s="124"/>
      <c r="Z455" s="125"/>
      <c r="AA455" s="126"/>
      <c r="AB455" s="843"/>
      <c r="AC455" s="843"/>
      <c r="AD455" s="803"/>
      <c r="AE455" s="803"/>
      <c r="AF455" s="838"/>
    </row>
    <row r="456" spans="1:32" ht="16" thickBot="1" x14ac:dyDescent="0.25">
      <c r="A456" s="879"/>
      <c r="B456" s="901"/>
      <c r="C456" s="860"/>
      <c r="D456" s="882"/>
      <c r="E456" s="885"/>
      <c r="F456" s="252" t="s">
        <v>6</v>
      </c>
      <c r="G456" s="73" t="str">
        <f>IF(M456&lt;&gt;"",G452,"")</f>
        <v/>
      </c>
      <c r="H456" s="94" t="str">
        <f>IF(N456&lt;&gt;"",H452,"")</f>
        <v/>
      </c>
      <c r="I456" s="94" t="str">
        <f>IF(O456&lt;&gt;"",I452,"")</f>
        <v/>
      </c>
      <c r="J456" s="94" t="str">
        <f>IF(P456&lt;&gt;"",J452,"")</f>
        <v/>
      </c>
      <c r="K456" s="71" t="str">
        <f>IF(Q456&lt;&gt;"",K452,"")</f>
        <v/>
      </c>
      <c r="L456" s="270" t="str">
        <f>IF(G452&lt;&gt;"",L452,"")</f>
        <v/>
      </c>
      <c r="M456" s="226"/>
      <c r="N456" s="226"/>
      <c r="O456" s="226"/>
      <c r="P456" s="226"/>
      <c r="Q456" s="255"/>
      <c r="R456" s="94" t="str">
        <f>IF(B452="","",IF(G456="","",(SUM(G456:K456)+SUM(M456:Q456)-L456)))</f>
        <v/>
      </c>
      <c r="S456" s="93"/>
      <c r="T456" s="93"/>
      <c r="U456" s="93"/>
      <c r="V456" s="93"/>
      <c r="W456" s="904"/>
      <c r="X456" s="256"/>
      <c r="Y456" s="257"/>
      <c r="Z456" s="258"/>
      <c r="AA456" s="259"/>
      <c r="AB456" s="902"/>
      <c r="AC456" s="844"/>
      <c r="AD456" s="804"/>
      <c r="AE456" s="804"/>
      <c r="AF456" s="903"/>
    </row>
    <row r="457" spans="1:32" x14ac:dyDescent="0.2">
      <c r="A457" s="867" t="str">
        <f>IF('Names And Totals'!A98="","",'Names And Totals'!A98)</f>
        <v/>
      </c>
      <c r="B457" s="873" t="str">
        <f>IF('Names And Totals'!B98="","",'Names And Totals'!B98)</f>
        <v/>
      </c>
      <c r="C457" s="861" t="str">
        <f>IF(AC457="","",IF(AC457="DQ","DQ",RANK(AC457,$AC$12:$AC$507,0)+SUMPRODUCT(--(AC457=$AC$12:$AC$507),--(AB457&gt;$AB$12:$AB$507))))</f>
        <v/>
      </c>
      <c r="D457" s="886" t="str">
        <f>IF(AD457="","",IF(AC457="DQ","DQ",RANK(AD457,$AD$12:$AD$507,0)+SUMPRODUCT(--(AD457=$AD$12:$AD$507),--(AB457&gt;$AB$12:$AB$507))))</f>
        <v/>
      </c>
      <c r="E457" s="861" t="str">
        <f>IF(AE457="","",IF(AC457="DQ","DQ",RANK(AE457,$AE$12:$AE$507,0)+SUMPRODUCT(--(AE457=$AE$12:$AE$507),--(AB457&gt;$AB$12:$AB$507))))</f>
        <v/>
      </c>
      <c r="F457" s="33" t="s">
        <v>7</v>
      </c>
      <c r="G457" s="228"/>
      <c r="H457" s="218"/>
      <c r="I457" s="218"/>
      <c r="J457" s="218"/>
      <c r="K457" s="296"/>
      <c r="L457" s="295"/>
      <c r="M457" s="218"/>
      <c r="N457" s="218"/>
      <c r="O457" s="218"/>
      <c r="P457" s="218"/>
      <c r="Q457" s="219"/>
      <c r="R457" s="114" t="str">
        <f>IF(B457="","",IF(G457="","",(SUM(G457:K457)+SUM(M457:Q457)-L457)))</f>
        <v/>
      </c>
      <c r="S457" s="90" t="str">
        <f>IF(R457="","",AVERAGE(R457:R460))</f>
        <v/>
      </c>
      <c r="T457" s="90" t="str">
        <f>IF(R457="","",ABS(R457-S457))</f>
        <v/>
      </c>
      <c r="U457" s="90" t="str">
        <f>IF(R457="","",RANK(T457,T457:T461,0))</f>
        <v/>
      </c>
      <c r="V457" s="90" t="str">
        <f>IF(R457="","",IF(U457=1,"",R457))</f>
        <v/>
      </c>
      <c r="W457" s="971" t="str">
        <f>IF(R457="","",IF(AVERAGE(R457:R461)&lt;0,0,IF(R458="",R457,IF(R459="",AVERAGE(R457:R458),IF(R460="",AVERAGE(R457:R459),IF(R461="",AVERAGE(V457:V460),TRIMMEAN(R457:R461,0.4)))))))</f>
        <v/>
      </c>
      <c r="X457" s="228"/>
      <c r="Y457" s="229"/>
      <c r="Z457" s="230"/>
      <c r="AA457" s="131" t="str">
        <f>IF(X457="","",IF(X457="TO","TO",X457*60+Y457+Z457/100))</f>
        <v/>
      </c>
      <c r="AB457" s="849" t="str">
        <f>IF(B457="","",IF(AA458="",AA457,AVERAGE(AA457:AA458)))</f>
        <v/>
      </c>
      <c r="AC457" s="805" t="str">
        <f t="shared" ref="AC457" si="86">IF(AF457="DQ","DQ",IF(W457="","",W457))</f>
        <v/>
      </c>
      <c r="AD457" s="805" t="str">
        <f>IF(B457="","",IF(AF457="DQ","DQ",IF('Names And Totals'!E98="Female","",AC457)))</f>
        <v/>
      </c>
      <c r="AE457" s="805" t="str">
        <f>IF(B457="","",IF(AF457="DQ","DQ",IF('Names And Totals'!E98="Male","",AC457)))</f>
        <v/>
      </c>
      <c r="AF457" s="840"/>
    </row>
    <row r="458" spans="1:32" x14ac:dyDescent="0.2">
      <c r="A458" s="868"/>
      <c r="B458" s="874"/>
      <c r="C458" s="862"/>
      <c r="D458" s="887"/>
      <c r="E458" s="862"/>
      <c r="F458" s="34" t="s">
        <v>4</v>
      </c>
      <c r="G458" s="77" t="str">
        <f>IF(M458&lt;&gt;"",G457,"")</f>
        <v/>
      </c>
      <c r="H458" s="11" t="str">
        <f>IF(N458&lt;&gt;"",H457,"")</f>
        <v/>
      </c>
      <c r="I458" s="11" t="str">
        <f>IF(O458&lt;&gt;"",I457,"")</f>
        <v/>
      </c>
      <c r="J458" s="11" t="str">
        <f>IF(P458&lt;&gt;"",J457,"")</f>
        <v/>
      </c>
      <c r="K458" s="75" t="str">
        <f>IF(Q458&lt;&gt;"",K457,"")</f>
        <v/>
      </c>
      <c r="L458" s="98" t="str">
        <f>IF(G457&lt;&gt;"",L457,"")</f>
        <v/>
      </c>
      <c r="M458" s="220"/>
      <c r="N458" s="220"/>
      <c r="O458" s="220"/>
      <c r="P458" s="220"/>
      <c r="Q458" s="221"/>
      <c r="R458" s="11" t="str">
        <f>IF(B457="","",IF(G458="","",(SUM(G458:K458)+SUM(M458:Q458)-L458)))</f>
        <v/>
      </c>
      <c r="S458" s="89"/>
      <c r="T458" s="89" t="str">
        <f>IF(R457="","",ABS(R458-S457))</f>
        <v/>
      </c>
      <c r="U458" s="89" t="str">
        <f>IF(R457="","",RANK(T458,T457:T461,0))</f>
        <v/>
      </c>
      <c r="V458" s="89" t="str">
        <f>IF(R457="","",IF(U458=1,"",R458))</f>
        <v/>
      </c>
      <c r="W458" s="972"/>
      <c r="X458" s="210"/>
      <c r="Y458" s="211"/>
      <c r="Z458" s="231"/>
      <c r="AA458" s="132" t="str">
        <f>IF(X458="","",IF(X458="","",X458*60+Y458+Z458/100))</f>
        <v/>
      </c>
      <c r="AB458" s="850"/>
      <c r="AC458" s="806"/>
      <c r="AD458" s="806"/>
      <c r="AE458" s="806"/>
      <c r="AF458" s="841"/>
    </row>
    <row r="459" spans="1:32" x14ac:dyDescent="0.2">
      <c r="A459" s="868"/>
      <c r="B459" s="874"/>
      <c r="C459" s="862"/>
      <c r="D459" s="887"/>
      <c r="E459" s="862"/>
      <c r="F459" s="34" t="s">
        <v>8</v>
      </c>
      <c r="G459" s="77" t="str">
        <f>IF(M459&lt;&gt;"",G457,"")</f>
        <v/>
      </c>
      <c r="H459" s="11" t="str">
        <f>IF(N459&lt;&gt;"",H457,"")</f>
        <v/>
      </c>
      <c r="I459" s="11" t="str">
        <f>IF(O459&lt;&gt;"",I457,"")</f>
        <v/>
      </c>
      <c r="J459" s="11" t="str">
        <f>IF(P459&lt;&gt;"",J457,"")</f>
        <v/>
      </c>
      <c r="K459" s="75" t="str">
        <f>IF(Q459&lt;&gt;"",K457,"")</f>
        <v/>
      </c>
      <c r="L459" s="98" t="str">
        <f>IF(G457&lt;&gt;"",L457,"")</f>
        <v/>
      </c>
      <c r="M459" s="220"/>
      <c r="N459" s="220"/>
      <c r="O459" s="220"/>
      <c r="P459" s="220"/>
      <c r="Q459" s="221"/>
      <c r="R459" s="11" t="str">
        <f>IF(B457="","",IF(G459="","",(SUM(G459:K459)+SUM(M459:Q459)-L459)))</f>
        <v/>
      </c>
      <c r="S459" s="89"/>
      <c r="T459" s="89" t="str">
        <f>IF(R457="","",ABS(R459-S457))</f>
        <v/>
      </c>
      <c r="U459" s="89" t="str">
        <f>IF(R457="","",RANK(T459,T457:T461,0))</f>
        <v/>
      </c>
      <c r="V459" s="89" t="str">
        <f>IF(R457="","",IF(U459=1,"",R459))</f>
        <v/>
      </c>
      <c r="W459" s="972"/>
      <c r="X459" s="133"/>
      <c r="Y459" s="134"/>
      <c r="Z459" s="135"/>
      <c r="AA459" s="136"/>
      <c r="AB459" s="850"/>
      <c r="AC459" s="806"/>
      <c r="AD459" s="806"/>
      <c r="AE459" s="806"/>
      <c r="AF459" s="841"/>
    </row>
    <row r="460" spans="1:32" x14ac:dyDescent="0.2">
      <c r="A460" s="868"/>
      <c r="B460" s="874"/>
      <c r="C460" s="862"/>
      <c r="D460" s="887"/>
      <c r="E460" s="862"/>
      <c r="F460" s="34" t="s">
        <v>5</v>
      </c>
      <c r="G460" s="77" t="str">
        <f>IF(M460&lt;&gt;"",G457,"")</f>
        <v/>
      </c>
      <c r="H460" s="11" t="str">
        <f>IF(N460&lt;&gt;"",H457,"")</f>
        <v/>
      </c>
      <c r="I460" s="11" t="str">
        <f>IF(O460&lt;&gt;"",I457,"")</f>
        <v/>
      </c>
      <c r="J460" s="11" t="str">
        <f>IF(P460&lt;&gt;"",J457,"")</f>
        <v/>
      </c>
      <c r="K460" s="75" t="str">
        <f>IF(Q460&lt;&gt;"",K457,"")</f>
        <v/>
      </c>
      <c r="L460" s="98" t="str">
        <f>IF(G457&lt;&gt;"",L457,"")</f>
        <v/>
      </c>
      <c r="M460" s="220"/>
      <c r="N460" s="220"/>
      <c r="O460" s="220"/>
      <c r="P460" s="220"/>
      <c r="Q460" s="221"/>
      <c r="R460" s="11" t="str">
        <f>IF(B457="","",IF(G460="","",(SUM(G460:K460)+SUM(M460:Q460)-L460)))</f>
        <v/>
      </c>
      <c r="S460" s="89"/>
      <c r="T460" s="89" t="str">
        <f>IF(R457="","",ABS(R460-S457))</f>
        <v/>
      </c>
      <c r="U460" s="89" t="str">
        <f>IF(R457="","",RANK(T460,T457:T461,0))</f>
        <v/>
      </c>
      <c r="V460" s="89" t="str">
        <f>IF(R457="","",IF(U460=1,"",R460))</f>
        <v/>
      </c>
      <c r="W460" s="972"/>
      <c r="X460" s="133"/>
      <c r="Y460" s="134"/>
      <c r="Z460" s="135"/>
      <c r="AA460" s="136"/>
      <c r="AB460" s="850"/>
      <c r="AC460" s="806"/>
      <c r="AD460" s="806"/>
      <c r="AE460" s="806"/>
      <c r="AF460" s="841"/>
    </row>
    <row r="461" spans="1:32" ht="16" thickBot="1" x14ac:dyDescent="0.25">
      <c r="A461" s="869"/>
      <c r="B461" s="875"/>
      <c r="C461" s="863"/>
      <c r="D461" s="888"/>
      <c r="E461" s="863"/>
      <c r="F461" s="35" t="s">
        <v>6</v>
      </c>
      <c r="G461" s="78" t="str">
        <f>IF(M461&lt;&gt;"",G457,"")</f>
        <v/>
      </c>
      <c r="H461" s="116" t="str">
        <f>IF(N461&lt;&gt;"",H457,"")</f>
        <v/>
      </c>
      <c r="I461" s="116" t="str">
        <f>IF(O461&lt;&gt;"",I457,"")</f>
        <v/>
      </c>
      <c r="J461" s="116" t="str">
        <f>IF(P461&lt;&gt;"",J457,"")</f>
        <v/>
      </c>
      <c r="K461" s="76" t="str">
        <f>IF(Q461&lt;&gt;"",K457,"")</f>
        <v/>
      </c>
      <c r="L461" s="265" t="str">
        <f>IF(G457&lt;&gt;"",L457,"")</f>
        <v/>
      </c>
      <c r="M461" s="222"/>
      <c r="N461" s="222"/>
      <c r="O461" s="222"/>
      <c r="P461" s="222"/>
      <c r="Q461" s="223"/>
      <c r="R461" s="116" t="str">
        <f>IF(B457="","",IF(G461="","",(SUM(G461:K461)+SUM(M461:Q461)-L461)))</f>
        <v/>
      </c>
      <c r="S461" s="91"/>
      <c r="T461" s="91"/>
      <c r="U461" s="91"/>
      <c r="V461" s="91"/>
      <c r="W461" s="973"/>
      <c r="X461" s="137"/>
      <c r="Y461" s="138"/>
      <c r="Z461" s="139"/>
      <c r="AA461" s="140"/>
      <c r="AB461" s="851"/>
      <c r="AC461" s="807"/>
      <c r="AD461" s="807"/>
      <c r="AE461" s="807"/>
      <c r="AF461" s="842"/>
    </row>
    <row r="462" spans="1:32" x14ac:dyDescent="0.2">
      <c r="A462" s="870" t="str">
        <f>IF('Names And Totals'!A99="","",'Names And Totals'!A99)</f>
        <v/>
      </c>
      <c r="B462" s="864" t="str">
        <f>IF('Names And Totals'!B99="","",'Names And Totals'!B99)</f>
        <v/>
      </c>
      <c r="C462" s="858" t="str">
        <f>IF(AC462="","",IF(AC462="DQ","DQ",RANK(AC462,$AC$12:$AC$507,0)+SUMPRODUCT(--(AC462=$AC$12:$AC$507),--(AB462&gt;$AB$12:$AB$507))))</f>
        <v/>
      </c>
      <c r="D462" s="880" t="str">
        <f>IF(AD462="","",IF(AC462="DQ","DQ",RANK(AD462,$AD$12:$AD$507,0)+SUMPRODUCT(--(AD462=$AD$12:$AD$507),--(AB462&gt;$AB$12:$AB$507))))</f>
        <v/>
      </c>
      <c r="E462" s="883" t="str">
        <f>IF(AE462="","",IF(AC462="DQ","DQ",RANK(AE462,$AE$12:$AE$507,0)+SUMPRODUCT(--(AE462=$AE$12:$AE$507),--(AB462&gt;$AB$12:$AB$507))))</f>
        <v/>
      </c>
      <c r="F462" s="66" t="s">
        <v>7</v>
      </c>
      <c r="G462" s="232"/>
      <c r="H462" s="224"/>
      <c r="I462" s="224"/>
      <c r="J462" s="224"/>
      <c r="K462" s="237"/>
      <c r="L462" s="303"/>
      <c r="M462" s="224"/>
      <c r="N462" s="224"/>
      <c r="O462" s="224"/>
      <c r="P462" s="224"/>
      <c r="Q462" s="225"/>
      <c r="R462" s="117" t="str">
        <f>IF(B462="","",IF(G462="","",(SUM(G462:K462)+SUM(M462:Q462)-L462)))</f>
        <v/>
      </c>
      <c r="S462" s="92" t="str">
        <f>IF(R462="","",AVERAGE(R462:R465))</f>
        <v/>
      </c>
      <c r="T462" s="92" t="str">
        <f>IF(R462="","",ABS(R462-S462))</f>
        <v/>
      </c>
      <c r="U462" s="92" t="str">
        <f>IF(R462="","",RANK(T462,T462:T466,0))</f>
        <v/>
      </c>
      <c r="V462" s="92" t="str">
        <f>IF(R462="","",IF(U462=1,"",R462))</f>
        <v/>
      </c>
      <c r="W462" s="855" t="str">
        <f>IF(R462="","",IF(AVERAGE(R462:R466)&lt;0,0,IF(R463="",R462,IF(R464="",AVERAGE(R462:R463),IF(R465="",AVERAGE(R462:R464),IF(R466="",AVERAGE(V462:V465),TRIMMEAN(R462:R466,0.4)))))))</f>
        <v/>
      </c>
      <c r="X462" s="232"/>
      <c r="Y462" s="233"/>
      <c r="Z462" s="234"/>
      <c r="AA462" s="141" t="str">
        <f>IF(X462="","",IF(X462="TO","TO",X462*60+Y462+Z462/100))</f>
        <v/>
      </c>
      <c r="AB462" s="845" t="str">
        <f>IF(B462="","",IF(AA463="",AA462,AVERAGE(AA462:AA463)))</f>
        <v/>
      </c>
      <c r="AC462" s="845" t="str">
        <f t="shared" ref="AC462" si="87">IF(AF462="DQ","DQ",IF(W462="","",W462))</f>
        <v/>
      </c>
      <c r="AD462" s="802" t="str">
        <f>IF(B462="","",IF(AF462="DQ","DQ",IF('Names And Totals'!E99="Female","",AC462)))</f>
        <v/>
      </c>
      <c r="AE462" s="802" t="str">
        <f>IF(B462="","",IF(AF462="DQ","DQ",IF('Names And Totals'!E99="Male","",AC462)))</f>
        <v/>
      </c>
      <c r="AF462" s="837"/>
    </row>
    <row r="463" spans="1:32" x14ac:dyDescent="0.2">
      <c r="A463" s="871"/>
      <c r="B463" s="865"/>
      <c r="C463" s="859"/>
      <c r="D463" s="881"/>
      <c r="E463" s="884"/>
      <c r="F463" s="32" t="s">
        <v>4</v>
      </c>
      <c r="G463" s="72" t="str">
        <f>IF(M463&lt;&gt;"",G462,"")</f>
        <v/>
      </c>
      <c r="H463" s="7" t="str">
        <f>IF(N463&lt;&gt;"",H462,"")</f>
        <v/>
      </c>
      <c r="I463" s="7" t="str">
        <f>IF(O463&lt;&gt;"",I462,"")</f>
        <v/>
      </c>
      <c r="J463" s="7" t="str">
        <f>IF(P463&lt;&gt;"",J462,"")</f>
        <v/>
      </c>
      <c r="K463" s="70" t="str">
        <f>IF(Q463&lt;&gt;"",K462,"")</f>
        <v/>
      </c>
      <c r="L463" s="99" t="str">
        <f>IF(G462&lt;&gt;"",L462,"")</f>
        <v/>
      </c>
      <c r="M463" s="214"/>
      <c r="N463" s="214"/>
      <c r="O463" s="214"/>
      <c r="P463" s="214"/>
      <c r="Q463" s="215"/>
      <c r="R463" s="7" t="str">
        <f>IF(B462="","",IF(G463="","",(SUM(G463:K463)+SUM(M463:Q463)-L463)))</f>
        <v/>
      </c>
      <c r="S463" s="88"/>
      <c r="T463" s="88" t="str">
        <f>IF(R462="","",ABS(R463-S462))</f>
        <v/>
      </c>
      <c r="U463" s="88" t="str">
        <f>IF(R462="","",RANK(T463,T462:T466,0))</f>
        <v/>
      </c>
      <c r="V463" s="88" t="str">
        <f>IF(R462="","",IF(U463=1,"",R463))</f>
        <v/>
      </c>
      <c r="W463" s="856"/>
      <c r="X463" s="208"/>
      <c r="Y463" s="209"/>
      <c r="Z463" s="227"/>
      <c r="AA463" s="122" t="str">
        <f>IF(X463="","",IF(X463="","",X463*60+Y463+Z463/100))</f>
        <v/>
      </c>
      <c r="AB463" s="843"/>
      <c r="AC463" s="843"/>
      <c r="AD463" s="803"/>
      <c r="AE463" s="803"/>
      <c r="AF463" s="838"/>
    </row>
    <row r="464" spans="1:32" x14ac:dyDescent="0.2">
      <c r="A464" s="871"/>
      <c r="B464" s="865"/>
      <c r="C464" s="859"/>
      <c r="D464" s="881"/>
      <c r="E464" s="884"/>
      <c r="F464" s="32" t="s">
        <v>8</v>
      </c>
      <c r="G464" s="72" t="str">
        <f>IF(M464&lt;&gt;"",G462,"")</f>
        <v/>
      </c>
      <c r="H464" s="7" t="str">
        <f>IF(N464&lt;&gt;"",H462,"")</f>
        <v/>
      </c>
      <c r="I464" s="7" t="str">
        <f>IF(O464&lt;&gt;"",I462,"")</f>
        <v/>
      </c>
      <c r="J464" s="7" t="str">
        <f>IF(P464&lt;&gt;"",J462,"")</f>
        <v/>
      </c>
      <c r="K464" s="70" t="str">
        <f>IF(Q464&lt;&gt;"",K462,"")</f>
        <v/>
      </c>
      <c r="L464" s="99" t="str">
        <f>IF(G462&lt;&gt;"",L462,"")</f>
        <v/>
      </c>
      <c r="M464" s="214"/>
      <c r="N464" s="214"/>
      <c r="O464" s="214"/>
      <c r="P464" s="214"/>
      <c r="Q464" s="215"/>
      <c r="R464" s="7" t="str">
        <f>IF(B462="","",IF(G464="","",(SUM(G464:K464)+SUM(M464:Q464)-L464)))</f>
        <v/>
      </c>
      <c r="S464" s="88"/>
      <c r="T464" s="88" t="str">
        <f>IF(R462="","",ABS(R464-S462))</f>
        <v/>
      </c>
      <c r="U464" s="88" t="str">
        <f>IF(R462="","",RANK(T464,T462:T466,0))</f>
        <v/>
      </c>
      <c r="V464" s="88" t="str">
        <f>IF(R462="","",IF(U464=1,"",R464))</f>
        <v/>
      </c>
      <c r="W464" s="856"/>
      <c r="X464" s="123"/>
      <c r="Y464" s="124"/>
      <c r="Z464" s="125"/>
      <c r="AA464" s="126"/>
      <c r="AB464" s="843"/>
      <c r="AC464" s="843"/>
      <c r="AD464" s="803"/>
      <c r="AE464" s="803"/>
      <c r="AF464" s="838"/>
    </row>
    <row r="465" spans="1:32" x14ac:dyDescent="0.2">
      <c r="A465" s="871"/>
      <c r="B465" s="865"/>
      <c r="C465" s="859"/>
      <c r="D465" s="881"/>
      <c r="E465" s="884"/>
      <c r="F465" s="32" t="s">
        <v>5</v>
      </c>
      <c r="G465" s="72" t="str">
        <f>IF(M465&lt;&gt;"",G462,"")</f>
        <v/>
      </c>
      <c r="H465" s="7" t="str">
        <f>IF(N465&lt;&gt;"",H462,"")</f>
        <v/>
      </c>
      <c r="I465" s="7" t="str">
        <f>IF(O465&lt;&gt;"",I462,"")</f>
        <v/>
      </c>
      <c r="J465" s="7" t="str">
        <f>IF(P465&lt;&gt;"",J462,"")</f>
        <v/>
      </c>
      <c r="K465" s="70" t="str">
        <f>IF(Q465&lt;&gt;"",K462,"")</f>
        <v/>
      </c>
      <c r="L465" s="99" t="str">
        <f>IF(G462&lt;&gt;"",L462,"")</f>
        <v/>
      </c>
      <c r="M465" s="214"/>
      <c r="N465" s="214"/>
      <c r="O465" s="214"/>
      <c r="P465" s="214"/>
      <c r="Q465" s="215"/>
      <c r="R465" s="7" t="str">
        <f>IF(B462="","",IF(G465="","",(SUM(G465:K465)+SUM(M465:Q465)-L465)))</f>
        <v/>
      </c>
      <c r="S465" s="88"/>
      <c r="T465" s="88" t="str">
        <f>IF(R462="","",ABS(R465-S462))</f>
        <v/>
      </c>
      <c r="U465" s="88" t="str">
        <f>IF(R462="","",RANK(T465,T462:T466,0))</f>
        <v/>
      </c>
      <c r="V465" s="88" t="str">
        <f>IF(R462="","",IF(U465=1,"",R465))</f>
        <v/>
      </c>
      <c r="W465" s="856"/>
      <c r="X465" s="123"/>
      <c r="Y465" s="124"/>
      <c r="Z465" s="125"/>
      <c r="AA465" s="126"/>
      <c r="AB465" s="843"/>
      <c r="AC465" s="843"/>
      <c r="AD465" s="803"/>
      <c r="AE465" s="803"/>
      <c r="AF465" s="838"/>
    </row>
    <row r="466" spans="1:32" ht="16" thickBot="1" x14ac:dyDescent="0.25">
      <c r="A466" s="879"/>
      <c r="B466" s="901"/>
      <c r="C466" s="860"/>
      <c r="D466" s="882"/>
      <c r="E466" s="885"/>
      <c r="F466" s="252" t="s">
        <v>6</v>
      </c>
      <c r="G466" s="73" t="str">
        <f>IF(M466&lt;&gt;"",G462,"")</f>
        <v/>
      </c>
      <c r="H466" s="94" t="str">
        <f>IF(N466&lt;&gt;"",H462,"")</f>
        <v/>
      </c>
      <c r="I466" s="94" t="str">
        <f>IF(O466&lt;&gt;"",I462,"")</f>
        <v/>
      </c>
      <c r="J466" s="94" t="str">
        <f>IF(P466&lt;&gt;"",J462,"")</f>
        <v/>
      </c>
      <c r="K466" s="71" t="str">
        <f>IF(Q466&lt;&gt;"",K462,"")</f>
        <v/>
      </c>
      <c r="L466" s="270" t="str">
        <f>IF(G462&lt;&gt;"",L462,"")</f>
        <v/>
      </c>
      <c r="M466" s="226"/>
      <c r="N466" s="226"/>
      <c r="O466" s="226"/>
      <c r="P466" s="226"/>
      <c r="Q466" s="255"/>
      <c r="R466" s="94" t="str">
        <f>IF(B462="","",IF(G466="","",(SUM(G466:K466)+SUM(M466:Q466)-L466)))</f>
        <v/>
      </c>
      <c r="S466" s="93"/>
      <c r="T466" s="93"/>
      <c r="U466" s="93"/>
      <c r="V466" s="93"/>
      <c r="W466" s="904"/>
      <c r="X466" s="256"/>
      <c r="Y466" s="257"/>
      <c r="Z466" s="258"/>
      <c r="AA466" s="259"/>
      <c r="AB466" s="902"/>
      <c r="AC466" s="844"/>
      <c r="AD466" s="804"/>
      <c r="AE466" s="804"/>
      <c r="AF466" s="903"/>
    </row>
    <row r="467" spans="1:32" x14ac:dyDescent="0.2">
      <c r="A467" s="867" t="str">
        <f>IF('Names And Totals'!A100="","",'Names And Totals'!A100)</f>
        <v/>
      </c>
      <c r="B467" s="873" t="str">
        <f>IF('Names And Totals'!B100="","",'Names And Totals'!B100)</f>
        <v/>
      </c>
      <c r="C467" s="861" t="str">
        <f>IF(AC467="","",IF(AC467="DQ","DQ",RANK(AC467,$AC$12:$AC$507,0)+SUMPRODUCT(--(AC467=$AC$12:$AC$507),--(AB467&gt;$AB$12:$AB$507))))</f>
        <v/>
      </c>
      <c r="D467" s="886" t="str">
        <f>IF(AD467="","",IF(AC467="DQ","DQ",RANK(AD467,$AD$12:$AD$507,0)+SUMPRODUCT(--(AD467=$AD$12:$AD$507),--(AB467&gt;$AB$12:$AB$507))))</f>
        <v/>
      </c>
      <c r="E467" s="861" t="str">
        <f>IF(AE467="","",IF(AC467="DQ","DQ",RANK(AE467,$AE$12:$AE$507,0)+SUMPRODUCT(--(AE467=$AE$12:$AE$507),--(AB467&gt;$AB$12:$AB$507))))</f>
        <v/>
      </c>
      <c r="F467" s="33" t="s">
        <v>7</v>
      </c>
      <c r="G467" s="228"/>
      <c r="H467" s="218"/>
      <c r="I467" s="218"/>
      <c r="J467" s="218"/>
      <c r="K467" s="296"/>
      <c r="L467" s="295"/>
      <c r="M467" s="218"/>
      <c r="N467" s="218"/>
      <c r="O467" s="218"/>
      <c r="P467" s="218"/>
      <c r="Q467" s="219"/>
      <c r="R467" s="114" t="str">
        <f>IF(B467="","",IF(G467="","",(SUM(G467:K467)+SUM(M467:Q467)-L467)))</f>
        <v/>
      </c>
      <c r="S467" s="90" t="str">
        <f>IF(R467="","",AVERAGE(R467:R470))</f>
        <v/>
      </c>
      <c r="T467" s="90" t="str">
        <f>IF(R467="","",ABS(R467-S467))</f>
        <v/>
      </c>
      <c r="U467" s="90" t="str">
        <f>IF(R467="","",RANK(T467,T467:T471,0))</f>
        <v/>
      </c>
      <c r="V467" s="90" t="str">
        <f>IF(R467="","",IF(U467=1,"",R467))</f>
        <v/>
      </c>
      <c r="W467" s="971" t="str">
        <f>IF(R467="","",IF(AVERAGE(R467:R471)&lt;0,0,IF(R468="",R467,IF(R469="",AVERAGE(R467:R468),IF(R470="",AVERAGE(R467:R469),IF(R471="",AVERAGE(V467:V470),TRIMMEAN(R467:R471,0.4)))))))</f>
        <v/>
      </c>
      <c r="X467" s="228"/>
      <c r="Y467" s="229"/>
      <c r="Z467" s="230"/>
      <c r="AA467" s="131" t="str">
        <f>IF(X467="","",IF(X467="TO","TO",X467*60+Y467+Z467/100))</f>
        <v/>
      </c>
      <c r="AB467" s="849" t="str">
        <f>IF(B467="","",IF(AA468="",AA467,AVERAGE(AA467:AA468)))</f>
        <v/>
      </c>
      <c r="AC467" s="805" t="str">
        <f t="shared" ref="AC467" si="88">IF(AF467="DQ","DQ",IF(W467="","",W467))</f>
        <v/>
      </c>
      <c r="AD467" s="805" t="str">
        <f>IF(B467="","",IF(AF467="DQ","DQ",IF('Names And Totals'!E100="Female","",AC467)))</f>
        <v/>
      </c>
      <c r="AE467" s="805" t="str">
        <f>IF(B467="","",IF(AF467="DQ","DQ",IF('Names And Totals'!E100="Male","",AC467)))</f>
        <v/>
      </c>
      <c r="AF467" s="840"/>
    </row>
    <row r="468" spans="1:32" x14ac:dyDescent="0.2">
      <c r="A468" s="868"/>
      <c r="B468" s="874"/>
      <c r="C468" s="862"/>
      <c r="D468" s="887"/>
      <c r="E468" s="862"/>
      <c r="F468" s="34" t="s">
        <v>4</v>
      </c>
      <c r="G468" s="77" t="str">
        <f>IF(M468&lt;&gt;"",G467,"")</f>
        <v/>
      </c>
      <c r="H468" s="11" t="str">
        <f>IF(N468&lt;&gt;"",H467,"")</f>
        <v/>
      </c>
      <c r="I468" s="11" t="str">
        <f>IF(O468&lt;&gt;"",I467,"")</f>
        <v/>
      </c>
      <c r="J468" s="11" t="str">
        <f>IF(P468&lt;&gt;"",J467,"")</f>
        <v/>
      </c>
      <c r="K468" s="75" t="str">
        <f>IF(Q468&lt;&gt;"",K467,"")</f>
        <v/>
      </c>
      <c r="L468" s="98" t="str">
        <f>IF(G467&lt;&gt;"",L467,"")</f>
        <v/>
      </c>
      <c r="M468" s="220"/>
      <c r="N468" s="220"/>
      <c r="O468" s="220"/>
      <c r="P468" s="220"/>
      <c r="Q468" s="221"/>
      <c r="R468" s="11" t="str">
        <f>IF(B467="","",IF(G468="","",(SUM(G468:K468)+SUM(M468:Q468)-L468)))</f>
        <v/>
      </c>
      <c r="S468" s="89"/>
      <c r="T468" s="89" t="str">
        <f>IF(R467="","",ABS(R468-S467))</f>
        <v/>
      </c>
      <c r="U468" s="89" t="str">
        <f>IF(R467="","",RANK(T468,T467:T471,0))</f>
        <v/>
      </c>
      <c r="V468" s="89" t="str">
        <f>IF(R467="","",IF(U468=1,"",R468))</f>
        <v/>
      </c>
      <c r="W468" s="972"/>
      <c r="X468" s="210"/>
      <c r="Y468" s="211"/>
      <c r="Z468" s="231"/>
      <c r="AA468" s="132" t="str">
        <f>IF(X468="","",IF(X468="","",X468*60+Y468+Z468/100))</f>
        <v/>
      </c>
      <c r="AB468" s="850"/>
      <c r="AC468" s="806"/>
      <c r="AD468" s="806"/>
      <c r="AE468" s="806"/>
      <c r="AF468" s="841"/>
    </row>
    <row r="469" spans="1:32" x14ac:dyDescent="0.2">
      <c r="A469" s="868"/>
      <c r="B469" s="874"/>
      <c r="C469" s="862"/>
      <c r="D469" s="887"/>
      <c r="E469" s="862"/>
      <c r="F469" s="34" t="s">
        <v>8</v>
      </c>
      <c r="G469" s="77" t="str">
        <f>IF(M469&lt;&gt;"",G467,"")</f>
        <v/>
      </c>
      <c r="H469" s="11" t="str">
        <f>IF(N469&lt;&gt;"",H467,"")</f>
        <v/>
      </c>
      <c r="I469" s="11" t="str">
        <f>IF(O469&lt;&gt;"",I467,"")</f>
        <v/>
      </c>
      <c r="J469" s="11" t="str">
        <f>IF(P469&lt;&gt;"",J467,"")</f>
        <v/>
      </c>
      <c r="K469" s="75" t="str">
        <f>IF(Q469&lt;&gt;"",K467,"")</f>
        <v/>
      </c>
      <c r="L469" s="98" t="str">
        <f>IF(G467&lt;&gt;"",L467,"")</f>
        <v/>
      </c>
      <c r="M469" s="220"/>
      <c r="N469" s="220"/>
      <c r="O469" s="220"/>
      <c r="P469" s="220"/>
      <c r="Q469" s="221"/>
      <c r="R469" s="11" t="str">
        <f>IF(B467="","",IF(G469="","",(SUM(G469:K469)+SUM(M469:Q469)-L469)))</f>
        <v/>
      </c>
      <c r="S469" s="89"/>
      <c r="T469" s="89" t="str">
        <f>IF(R467="","",ABS(R469-S467))</f>
        <v/>
      </c>
      <c r="U469" s="89" t="str">
        <f>IF(R467="","",RANK(T469,T467:T471,0))</f>
        <v/>
      </c>
      <c r="V469" s="89" t="str">
        <f>IF(R467="","",IF(U469=1,"",R469))</f>
        <v/>
      </c>
      <c r="W469" s="972"/>
      <c r="X469" s="133"/>
      <c r="Y469" s="134"/>
      <c r="Z469" s="135"/>
      <c r="AA469" s="136"/>
      <c r="AB469" s="850"/>
      <c r="AC469" s="806"/>
      <c r="AD469" s="806"/>
      <c r="AE469" s="806"/>
      <c r="AF469" s="841"/>
    </row>
    <row r="470" spans="1:32" x14ac:dyDescent="0.2">
      <c r="A470" s="868"/>
      <c r="B470" s="874"/>
      <c r="C470" s="862"/>
      <c r="D470" s="887"/>
      <c r="E470" s="862"/>
      <c r="F470" s="34" t="s">
        <v>5</v>
      </c>
      <c r="G470" s="77" t="str">
        <f>IF(M470&lt;&gt;"",G467,"")</f>
        <v/>
      </c>
      <c r="H470" s="11" t="str">
        <f>IF(N470&lt;&gt;"",H467,"")</f>
        <v/>
      </c>
      <c r="I470" s="11" t="str">
        <f>IF(O470&lt;&gt;"",I467,"")</f>
        <v/>
      </c>
      <c r="J470" s="11" t="str">
        <f>IF(P470&lt;&gt;"",J467,"")</f>
        <v/>
      </c>
      <c r="K470" s="75" t="str">
        <f>IF(Q470&lt;&gt;"",K467,"")</f>
        <v/>
      </c>
      <c r="L470" s="98" t="str">
        <f>IF(G467&lt;&gt;"",L467,"")</f>
        <v/>
      </c>
      <c r="M470" s="220"/>
      <c r="N470" s="220"/>
      <c r="O470" s="220"/>
      <c r="P470" s="220"/>
      <c r="Q470" s="221"/>
      <c r="R470" s="11" t="str">
        <f>IF(B467="","",IF(G470="","",(SUM(G470:K470)+SUM(M470:Q470)-L470)))</f>
        <v/>
      </c>
      <c r="S470" s="89"/>
      <c r="T470" s="89" t="str">
        <f>IF(R467="","",ABS(R470-S467))</f>
        <v/>
      </c>
      <c r="U470" s="89" t="str">
        <f>IF(R467="","",RANK(T470,T467:T471,0))</f>
        <v/>
      </c>
      <c r="V470" s="89" t="str">
        <f>IF(R467="","",IF(U470=1,"",R470))</f>
        <v/>
      </c>
      <c r="W470" s="972"/>
      <c r="X470" s="133"/>
      <c r="Y470" s="134"/>
      <c r="Z470" s="135"/>
      <c r="AA470" s="136"/>
      <c r="AB470" s="850"/>
      <c r="AC470" s="806"/>
      <c r="AD470" s="806"/>
      <c r="AE470" s="806"/>
      <c r="AF470" s="841"/>
    </row>
    <row r="471" spans="1:32" ht="16" thickBot="1" x14ac:dyDescent="0.25">
      <c r="A471" s="869"/>
      <c r="B471" s="875"/>
      <c r="C471" s="863"/>
      <c r="D471" s="888"/>
      <c r="E471" s="863"/>
      <c r="F471" s="35" t="s">
        <v>6</v>
      </c>
      <c r="G471" s="78" t="str">
        <f>IF(M471&lt;&gt;"",G467,"")</f>
        <v/>
      </c>
      <c r="H471" s="116" t="str">
        <f>IF(N471&lt;&gt;"",H467,"")</f>
        <v/>
      </c>
      <c r="I471" s="116" t="str">
        <f>IF(O471&lt;&gt;"",I467,"")</f>
        <v/>
      </c>
      <c r="J471" s="116" t="str">
        <f>IF(P471&lt;&gt;"",J467,"")</f>
        <v/>
      </c>
      <c r="K471" s="76" t="str">
        <f>IF(Q471&lt;&gt;"",K467,"")</f>
        <v/>
      </c>
      <c r="L471" s="265" t="str">
        <f>IF(G467&lt;&gt;"",L467,"")</f>
        <v/>
      </c>
      <c r="M471" s="222"/>
      <c r="N471" s="222"/>
      <c r="O471" s="222"/>
      <c r="P471" s="222"/>
      <c r="Q471" s="223"/>
      <c r="R471" s="116" t="str">
        <f>IF(B467="","",IF(G471="","",(SUM(G471:K471)+SUM(M471:Q471)-L471)))</f>
        <v/>
      </c>
      <c r="S471" s="91"/>
      <c r="T471" s="91"/>
      <c r="U471" s="91"/>
      <c r="V471" s="91"/>
      <c r="W471" s="973"/>
      <c r="X471" s="137"/>
      <c r="Y471" s="138"/>
      <c r="Z471" s="139"/>
      <c r="AA471" s="140"/>
      <c r="AB471" s="851"/>
      <c r="AC471" s="807"/>
      <c r="AD471" s="807"/>
      <c r="AE471" s="807"/>
      <c r="AF471" s="842"/>
    </row>
    <row r="472" spans="1:32" x14ac:dyDescent="0.2">
      <c r="A472" s="870" t="str">
        <f>IF('Names And Totals'!A101="","",'Names And Totals'!A101)</f>
        <v/>
      </c>
      <c r="B472" s="864" t="str">
        <f>IF('Names And Totals'!B101="","",'Names And Totals'!B101)</f>
        <v/>
      </c>
      <c r="C472" s="858" t="str">
        <f>IF(AC472="","",IF(AC472="DQ","DQ",RANK(AC472,$AC$12:$AC$507,0)+SUMPRODUCT(--(AC472=$AC$12:$AC$507),--(AB472&gt;$AB$12:$AB$507))))</f>
        <v/>
      </c>
      <c r="D472" s="880" t="str">
        <f>IF(AD472="","",IF(AC472="DQ","DQ",RANK(AD472,$AD$12:$AD$507,0)+SUMPRODUCT(--(AD472=$AD$12:$AD$507),--(AB472&gt;$AB$12:$AB$507))))</f>
        <v/>
      </c>
      <c r="E472" s="883" t="str">
        <f>IF(AE472="","",IF(AC472="DQ","DQ",RANK(AE472,$AE$12:$AE$507,0)+SUMPRODUCT(--(AE472=$AE$12:$AE$507),--(AB472&gt;$AB$12:$AB$507))))</f>
        <v/>
      </c>
      <c r="F472" s="66" t="s">
        <v>7</v>
      </c>
      <c r="G472" s="232"/>
      <c r="H472" s="224"/>
      <c r="I472" s="224"/>
      <c r="J472" s="224"/>
      <c r="K472" s="237"/>
      <c r="L472" s="303"/>
      <c r="M472" s="224"/>
      <c r="N472" s="224"/>
      <c r="O472" s="224"/>
      <c r="P472" s="224"/>
      <c r="Q472" s="225"/>
      <c r="R472" s="117" t="str">
        <f>IF(B472="","",IF(G472="","",(SUM(G472:K472)+SUM(M472:Q472)-L472)))</f>
        <v/>
      </c>
      <c r="S472" s="92" t="str">
        <f>IF(R472="","",AVERAGE(R472:R475))</f>
        <v/>
      </c>
      <c r="T472" s="92" t="str">
        <f>IF(R472="","",ABS(R472-S472))</f>
        <v/>
      </c>
      <c r="U472" s="92" t="str">
        <f>IF(R472="","",RANK(T472,T472:T476,0))</f>
        <v/>
      </c>
      <c r="V472" s="92" t="str">
        <f>IF(R472="","",IF(U472=1,"",R472))</f>
        <v/>
      </c>
      <c r="W472" s="855" t="str">
        <f>IF(R472="","",IF(AVERAGE(R472:R476)&lt;0,0,IF(R473="",R472,IF(R474="",AVERAGE(R472:R473),IF(R475="",AVERAGE(R472:R474),IF(R476="",AVERAGE(V472:V475),TRIMMEAN(R472:R476,0.4)))))))</f>
        <v/>
      </c>
      <c r="X472" s="232"/>
      <c r="Y472" s="233"/>
      <c r="Z472" s="234"/>
      <c r="AA472" s="141" t="str">
        <f>IF(X472="","",IF(X472="TO","TO",X472*60+Y472+Z472/100))</f>
        <v/>
      </c>
      <c r="AB472" s="845" t="str">
        <f>IF(B472="","",IF(AA473="",AA472,AVERAGE(AA472:AA473)))</f>
        <v/>
      </c>
      <c r="AC472" s="845" t="str">
        <f t="shared" ref="AC472" si="89">IF(AF472="DQ","DQ",IF(W472="","",W472))</f>
        <v/>
      </c>
      <c r="AD472" s="802" t="str">
        <f>IF(B472="","",IF(AF472="DQ","DQ",IF('Names And Totals'!E101="Female","",AC472)))</f>
        <v/>
      </c>
      <c r="AE472" s="802" t="str">
        <f>IF(B472="","",IF(AF472="DQ","DQ",IF('Names And Totals'!E101="Male","",AC472)))</f>
        <v/>
      </c>
      <c r="AF472" s="837"/>
    </row>
    <row r="473" spans="1:32" x14ac:dyDescent="0.2">
      <c r="A473" s="871"/>
      <c r="B473" s="865"/>
      <c r="C473" s="859"/>
      <c r="D473" s="881"/>
      <c r="E473" s="884"/>
      <c r="F473" s="32" t="s">
        <v>4</v>
      </c>
      <c r="G473" s="72" t="str">
        <f>IF(M473&lt;&gt;"",G472,"")</f>
        <v/>
      </c>
      <c r="H473" s="7" t="str">
        <f>IF(N473&lt;&gt;"",H472,"")</f>
        <v/>
      </c>
      <c r="I473" s="7" t="str">
        <f>IF(O473&lt;&gt;"",I472,"")</f>
        <v/>
      </c>
      <c r="J473" s="7" t="str">
        <f>IF(P473&lt;&gt;"",J472,"")</f>
        <v/>
      </c>
      <c r="K473" s="70" t="str">
        <f>IF(Q473&lt;&gt;"",K472,"")</f>
        <v/>
      </c>
      <c r="L473" s="99" t="str">
        <f>IF(G472&lt;&gt;"",L472,"")</f>
        <v/>
      </c>
      <c r="M473" s="214"/>
      <c r="N473" s="214"/>
      <c r="O473" s="214"/>
      <c r="P473" s="214"/>
      <c r="Q473" s="215"/>
      <c r="R473" s="7" t="str">
        <f>IF(B472="","",IF(G473="","",(SUM(G473:K473)+SUM(M473:Q473)-L473)))</f>
        <v/>
      </c>
      <c r="S473" s="88"/>
      <c r="T473" s="88" t="str">
        <f>IF(R472="","",ABS(R473-S472))</f>
        <v/>
      </c>
      <c r="U473" s="88" t="str">
        <f>IF(R472="","",RANK(T473,T472:T476,0))</f>
        <v/>
      </c>
      <c r="V473" s="88" t="str">
        <f>IF(R472="","",IF(U473=1,"",R473))</f>
        <v/>
      </c>
      <c r="W473" s="856"/>
      <c r="X473" s="208"/>
      <c r="Y473" s="209"/>
      <c r="Z473" s="227"/>
      <c r="AA473" s="122" t="str">
        <f>IF(X473="","",IF(X473="","",X473*60+Y473+Z473/100))</f>
        <v/>
      </c>
      <c r="AB473" s="843"/>
      <c r="AC473" s="843"/>
      <c r="AD473" s="803"/>
      <c r="AE473" s="803"/>
      <c r="AF473" s="838"/>
    </row>
    <row r="474" spans="1:32" x14ac:dyDescent="0.2">
      <c r="A474" s="871"/>
      <c r="B474" s="865"/>
      <c r="C474" s="859"/>
      <c r="D474" s="881"/>
      <c r="E474" s="884"/>
      <c r="F474" s="32" t="s">
        <v>8</v>
      </c>
      <c r="G474" s="72" t="str">
        <f>IF(M474&lt;&gt;"",G472,"")</f>
        <v/>
      </c>
      <c r="H474" s="7" t="str">
        <f>IF(N474&lt;&gt;"",H472,"")</f>
        <v/>
      </c>
      <c r="I474" s="7" t="str">
        <f>IF(O474&lt;&gt;"",I472,"")</f>
        <v/>
      </c>
      <c r="J474" s="7" t="str">
        <f>IF(P474&lt;&gt;"",J472,"")</f>
        <v/>
      </c>
      <c r="K474" s="70" t="str">
        <f>IF(Q474&lt;&gt;"",K472,"")</f>
        <v/>
      </c>
      <c r="L474" s="99" t="str">
        <f>IF(G472&lt;&gt;"",L472,"")</f>
        <v/>
      </c>
      <c r="M474" s="214"/>
      <c r="N474" s="214"/>
      <c r="O474" s="214"/>
      <c r="P474" s="214"/>
      <c r="Q474" s="215"/>
      <c r="R474" s="7" t="str">
        <f>IF(B472="","",IF(G474="","",(SUM(G474:K474)+SUM(M474:Q474)-L474)))</f>
        <v/>
      </c>
      <c r="S474" s="88"/>
      <c r="T474" s="88" t="str">
        <f>IF(R472="","",ABS(R474-S472))</f>
        <v/>
      </c>
      <c r="U474" s="88" t="str">
        <f>IF(R472="","",RANK(T474,T472:T476,0))</f>
        <v/>
      </c>
      <c r="V474" s="88" t="str">
        <f>IF(R472="","",IF(U474=1,"",R474))</f>
        <v/>
      </c>
      <c r="W474" s="856"/>
      <c r="X474" s="123"/>
      <c r="Y474" s="124"/>
      <c r="Z474" s="125"/>
      <c r="AA474" s="126"/>
      <c r="AB474" s="843"/>
      <c r="AC474" s="843"/>
      <c r="AD474" s="803"/>
      <c r="AE474" s="803"/>
      <c r="AF474" s="838"/>
    </row>
    <row r="475" spans="1:32" x14ac:dyDescent="0.2">
      <c r="A475" s="871"/>
      <c r="B475" s="865"/>
      <c r="C475" s="859"/>
      <c r="D475" s="881"/>
      <c r="E475" s="884"/>
      <c r="F475" s="32" t="s">
        <v>5</v>
      </c>
      <c r="G475" s="72" t="str">
        <f>IF(M475&lt;&gt;"",G472,"")</f>
        <v/>
      </c>
      <c r="H475" s="7" t="str">
        <f>IF(N475&lt;&gt;"",H472,"")</f>
        <v/>
      </c>
      <c r="I475" s="7" t="str">
        <f>IF(O475&lt;&gt;"",I472,"")</f>
        <v/>
      </c>
      <c r="J475" s="7" t="str">
        <f>IF(P475&lt;&gt;"",J472,"")</f>
        <v/>
      </c>
      <c r="K475" s="70" t="str">
        <f>IF(Q475&lt;&gt;"",K472,"")</f>
        <v/>
      </c>
      <c r="L475" s="99" t="str">
        <f>IF(G472&lt;&gt;"",L472,"")</f>
        <v/>
      </c>
      <c r="M475" s="214"/>
      <c r="N475" s="214"/>
      <c r="O475" s="214"/>
      <c r="P475" s="214"/>
      <c r="Q475" s="215"/>
      <c r="R475" s="7" t="str">
        <f>IF(B472="","",IF(G475="","",(SUM(G475:K475)+SUM(M475:Q475)-L475)))</f>
        <v/>
      </c>
      <c r="S475" s="88"/>
      <c r="T475" s="88" t="str">
        <f>IF(R472="","",ABS(R475-S472))</f>
        <v/>
      </c>
      <c r="U475" s="88" t="str">
        <f>IF(R472="","",RANK(T475,T472:T476,0))</f>
        <v/>
      </c>
      <c r="V475" s="88" t="str">
        <f>IF(R472="","",IF(U475=1,"",R475))</f>
        <v/>
      </c>
      <c r="W475" s="856"/>
      <c r="X475" s="123"/>
      <c r="Y475" s="124"/>
      <c r="Z475" s="125"/>
      <c r="AA475" s="126"/>
      <c r="AB475" s="843"/>
      <c r="AC475" s="843"/>
      <c r="AD475" s="803"/>
      <c r="AE475" s="803"/>
      <c r="AF475" s="838"/>
    </row>
    <row r="476" spans="1:32" ht="16" thickBot="1" x14ac:dyDescent="0.25">
      <c r="A476" s="879"/>
      <c r="B476" s="901"/>
      <c r="C476" s="860"/>
      <c r="D476" s="882"/>
      <c r="E476" s="885"/>
      <c r="F476" s="252" t="s">
        <v>6</v>
      </c>
      <c r="G476" s="73" t="str">
        <f>IF(M476&lt;&gt;"",G472,"")</f>
        <v/>
      </c>
      <c r="H476" s="94" t="str">
        <f>IF(N476&lt;&gt;"",H472,"")</f>
        <v/>
      </c>
      <c r="I476" s="94" t="str">
        <f>IF(O476&lt;&gt;"",I472,"")</f>
        <v/>
      </c>
      <c r="J476" s="94" t="str">
        <f>IF(P476&lt;&gt;"",J472,"")</f>
        <v/>
      </c>
      <c r="K476" s="71" t="str">
        <f>IF(Q476&lt;&gt;"",K472,"")</f>
        <v/>
      </c>
      <c r="L476" s="270" t="str">
        <f>IF(G472&lt;&gt;"",L472,"")</f>
        <v/>
      </c>
      <c r="M476" s="226"/>
      <c r="N476" s="226"/>
      <c r="O476" s="226"/>
      <c r="P476" s="226"/>
      <c r="Q476" s="255"/>
      <c r="R476" s="94" t="str">
        <f>IF(B472="","",IF(G476="","",(SUM(G476:K476)+SUM(M476:Q476)-L476)))</f>
        <v/>
      </c>
      <c r="S476" s="93"/>
      <c r="T476" s="93"/>
      <c r="U476" s="93"/>
      <c r="V476" s="93"/>
      <c r="W476" s="904"/>
      <c r="X476" s="256"/>
      <c r="Y476" s="257"/>
      <c r="Z476" s="258"/>
      <c r="AA476" s="259"/>
      <c r="AB476" s="902"/>
      <c r="AC476" s="844"/>
      <c r="AD476" s="804"/>
      <c r="AE476" s="804"/>
      <c r="AF476" s="903"/>
    </row>
    <row r="477" spans="1:32" x14ac:dyDescent="0.2">
      <c r="A477" s="867" t="str">
        <f>IF('Names And Totals'!A102="","",'Names And Totals'!A102)</f>
        <v/>
      </c>
      <c r="B477" s="873" t="str">
        <f>IF('Names And Totals'!B102="","",'Names And Totals'!B102)</f>
        <v/>
      </c>
      <c r="C477" s="861" t="str">
        <f>IF(AC477="","",IF(AC477="DQ","DQ",RANK(AC477,$AC$12:$AC$507,0)+SUMPRODUCT(--(AC477=$AC$12:$AC$507),--(AB477&gt;$AB$12:$AB$507))))</f>
        <v/>
      </c>
      <c r="D477" s="886" t="str">
        <f>IF(AD477="","",IF(AC477="DQ","DQ",RANK(AD477,$AD$12:$AD$507,0)+SUMPRODUCT(--(AD477=$AD$12:$AD$507),--(AB477&gt;$AB$12:$AB$507))))</f>
        <v/>
      </c>
      <c r="E477" s="861" t="str">
        <f>IF(AE477="","",IF(AC477="DQ","DQ",RANK(AE477,$AE$12:$AE$507,0)+SUMPRODUCT(--(AE477=$AE$12:$AE$507),--(AB477&gt;$AB$12:$AB$507))))</f>
        <v/>
      </c>
      <c r="F477" s="33" t="s">
        <v>7</v>
      </c>
      <c r="G477" s="228"/>
      <c r="H477" s="218"/>
      <c r="I477" s="218"/>
      <c r="J477" s="218"/>
      <c r="K477" s="296"/>
      <c r="L477" s="295"/>
      <c r="M477" s="218"/>
      <c r="N477" s="218"/>
      <c r="O477" s="218"/>
      <c r="P477" s="218"/>
      <c r="Q477" s="219"/>
      <c r="R477" s="114" t="str">
        <f>IF(B477="","",IF(G477="","",(SUM(G477:K477)+SUM(M477:Q477)-L477)))</f>
        <v/>
      </c>
      <c r="S477" s="90" t="str">
        <f>IF(R477="","",AVERAGE(R477:R480))</f>
        <v/>
      </c>
      <c r="T477" s="90" t="str">
        <f>IF(R477="","",ABS(R477-S477))</f>
        <v/>
      </c>
      <c r="U477" s="90" t="str">
        <f>IF(R477="","",RANK(T477,T477:T481,0))</f>
        <v/>
      </c>
      <c r="V477" s="90" t="str">
        <f>IF(R477="","",IF(U477=1,"",R477))</f>
        <v/>
      </c>
      <c r="W477" s="971" t="str">
        <f>IF(R477="","",IF(AVERAGE(R477:R481)&lt;0,0,IF(R478="",R477,IF(R479="",AVERAGE(R477:R478),IF(R480="",AVERAGE(R477:R479),IF(R481="",AVERAGE(V477:V480),TRIMMEAN(R477:R481,0.4)))))))</f>
        <v/>
      </c>
      <c r="X477" s="228"/>
      <c r="Y477" s="229"/>
      <c r="Z477" s="230"/>
      <c r="AA477" s="131" t="str">
        <f>IF(X477="","",IF(X477="TO","TO",X477*60+Y477+Z477/100))</f>
        <v/>
      </c>
      <c r="AB477" s="849" t="str">
        <f>IF(B477="","",IF(AA478="",AA477,AVERAGE(AA477:AA478)))</f>
        <v/>
      </c>
      <c r="AC477" s="805" t="str">
        <f t="shared" ref="AC477" si="90">IF(AF477="DQ","DQ",IF(W477="","",W477))</f>
        <v/>
      </c>
      <c r="AD477" s="805" t="str">
        <f>IF(B477="","",IF(AF477="DQ","DQ",IF('Names And Totals'!E102="Female","",AC477)))</f>
        <v/>
      </c>
      <c r="AE477" s="805" t="str">
        <f>IF(B477="","",IF(AF477="DQ","DQ",IF('Names And Totals'!E102="Male","",AC477)))</f>
        <v/>
      </c>
      <c r="AF477" s="840"/>
    </row>
    <row r="478" spans="1:32" x14ac:dyDescent="0.2">
      <c r="A478" s="868"/>
      <c r="B478" s="874"/>
      <c r="C478" s="862"/>
      <c r="D478" s="887"/>
      <c r="E478" s="862"/>
      <c r="F478" s="34" t="s">
        <v>4</v>
      </c>
      <c r="G478" s="77" t="str">
        <f>IF(M478&lt;&gt;"",G477,"")</f>
        <v/>
      </c>
      <c r="H478" s="11" t="str">
        <f>IF(N478&lt;&gt;"",H477,"")</f>
        <v/>
      </c>
      <c r="I478" s="11" t="str">
        <f>IF(O478&lt;&gt;"",I477,"")</f>
        <v/>
      </c>
      <c r="J478" s="11" t="str">
        <f>IF(P478&lt;&gt;"",J477,"")</f>
        <v/>
      </c>
      <c r="K478" s="75" t="str">
        <f>IF(Q478&lt;&gt;"",K477,"")</f>
        <v/>
      </c>
      <c r="L478" s="98" t="str">
        <f>IF(G477&lt;&gt;"",L477,"")</f>
        <v/>
      </c>
      <c r="M478" s="220"/>
      <c r="N478" s="220"/>
      <c r="O478" s="220"/>
      <c r="P478" s="220"/>
      <c r="Q478" s="221"/>
      <c r="R478" s="11" t="str">
        <f>IF(B477="","",IF(G478="","",(SUM(G478:K478)+SUM(M478:Q478)-L478)))</f>
        <v/>
      </c>
      <c r="S478" s="89"/>
      <c r="T478" s="89" t="str">
        <f>IF(R477="","",ABS(R478-S477))</f>
        <v/>
      </c>
      <c r="U478" s="89" t="str">
        <f>IF(R477="","",RANK(T478,T477:T481,0))</f>
        <v/>
      </c>
      <c r="V478" s="89" t="str">
        <f>IF(R477="","",IF(U478=1,"",R478))</f>
        <v/>
      </c>
      <c r="W478" s="972"/>
      <c r="X478" s="210"/>
      <c r="Y478" s="211"/>
      <c r="Z478" s="231"/>
      <c r="AA478" s="132" t="str">
        <f>IF(X478="","",IF(X478="","",X478*60+Y478+Z478/100))</f>
        <v/>
      </c>
      <c r="AB478" s="850"/>
      <c r="AC478" s="806"/>
      <c r="AD478" s="806"/>
      <c r="AE478" s="806"/>
      <c r="AF478" s="841"/>
    </row>
    <row r="479" spans="1:32" x14ac:dyDescent="0.2">
      <c r="A479" s="868"/>
      <c r="B479" s="874"/>
      <c r="C479" s="862"/>
      <c r="D479" s="887"/>
      <c r="E479" s="862"/>
      <c r="F479" s="34" t="s">
        <v>8</v>
      </c>
      <c r="G479" s="77" t="str">
        <f>IF(M479&lt;&gt;"",G477,"")</f>
        <v/>
      </c>
      <c r="H479" s="11" t="str">
        <f>IF(N479&lt;&gt;"",H477,"")</f>
        <v/>
      </c>
      <c r="I479" s="11" t="str">
        <f>IF(O479&lt;&gt;"",I477,"")</f>
        <v/>
      </c>
      <c r="J479" s="11" t="str">
        <f>IF(P479&lt;&gt;"",J477,"")</f>
        <v/>
      </c>
      <c r="K479" s="75" t="str">
        <f>IF(Q479&lt;&gt;"",K477,"")</f>
        <v/>
      </c>
      <c r="L479" s="98" t="str">
        <f>IF(G477&lt;&gt;"",L477,"")</f>
        <v/>
      </c>
      <c r="M479" s="220"/>
      <c r="N479" s="220"/>
      <c r="O479" s="220"/>
      <c r="P479" s="220"/>
      <c r="Q479" s="221"/>
      <c r="R479" s="11" t="str">
        <f>IF(B477="","",IF(G479="","",(SUM(G479:K479)+SUM(M479:Q479)-L479)))</f>
        <v/>
      </c>
      <c r="S479" s="89"/>
      <c r="T479" s="89" t="str">
        <f>IF(R477="","",ABS(R479-S477))</f>
        <v/>
      </c>
      <c r="U479" s="89" t="str">
        <f>IF(R477="","",RANK(T479,T477:T481,0))</f>
        <v/>
      </c>
      <c r="V479" s="89" t="str">
        <f>IF(R477="","",IF(U479=1,"",R479))</f>
        <v/>
      </c>
      <c r="W479" s="972"/>
      <c r="X479" s="133"/>
      <c r="Y479" s="134"/>
      <c r="Z479" s="135"/>
      <c r="AA479" s="136"/>
      <c r="AB479" s="850"/>
      <c r="AC479" s="806"/>
      <c r="AD479" s="806"/>
      <c r="AE479" s="806"/>
      <c r="AF479" s="841"/>
    </row>
    <row r="480" spans="1:32" x14ac:dyDescent="0.2">
      <c r="A480" s="868"/>
      <c r="B480" s="874"/>
      <c r="C480" s="862"/>
      <c r="D480" s="887"/>
      <c r="E480" s="862"/>
      <c r="F480" s="34" t="s">
        <v>5</v>
      </c>
      <c r="G480" s="77" t="str">
        <f>IF(M480&lt;&gt;"",G477,"")</f>
        <v/>
      </c>
      <c r="H480" s="11" t="str">
        <f>IF(N480&lt;&gt;"",H477,"")</f>
        <v/>
      </c>
      <c r="I480" s="11" t="str">
        <f>IF(O480&lt;&gt;"",I477,"")</f>
        <v/>
      </c>
      <c r="J480" s="11" t="str">
        <f>IF(P480&lt;&gt;"",J477,"")</f>
        <v/>
      </c>
      <c r="K480" s="75" t="str">
        <f>IF(Q480&lt;&gt;"",K477,"")</f>
        <v/>
      </c>
      <c r="L480" s="98" t="str">
        <f>IF(G477&lt;&gt;"",L477,"")</f>
        <v/>
      </c>
      <c r="M480" s="220"/>
      <c r="N480" s="220"/>
      <c r="O480" s="220"/>
      <c r="P480" s="220"/>
      <c r="Q480" s="221"/>
      <c r="R480" s="11" t="str">
        <f>IF(B477="","",IF(G480="","",(SUM(G480:K480)+SUM(M480:Q480)-L480)))</f>
        <v/>
      </c>
      <c r="S480" s="89"/>
      <c r="T480" s="89" t="str">
        <f>IF(R477="","",ABS(R480-S477))</f>
        <v/>
      </c>
      <c r="U480" s="89" t="str">
        <f>IF(R477="","",RANK(T480,T477:T481,0))</f>
        <v/>
      </c>
      <c r="V480" s="89" t="str">
        <f>IF(R477="","",IF(U480=1,"",R480))</f>
        <v/>
      </c>
      <c r="W480" s="972"/>
      <c r="X480" s="133"/>
      <c r="Y480" s="134"/>
      <c r="Z480" s="135"/>
      <c r="AA480" s="136"/>
      <c r="AB480" s="850"/>
      <c r="AC480" s="806"/>
      <c r="AD480" s="806"/>
      <c r="AE480" s="806"/>
      <c r="AF480" s="841"/>
    </row>
    <row r="481" spans="1:32" ht="16" thickBot="1" x14ac:dyDescent="0.25">
      <c r="A481" s="869"/>
      <c r="B481" s="875"/>
      <c r="C481" s="863"/>
      <c r="D481" s="888"/>
      <c r="E481" s="863"/>
      <c r="F481" s="35" t="s">
        <v>6</v>
      </c>
      <c r="G481" s="78" t="str">
        <f>IF(M481&lt;&gt;"",G477,"")</f>
        <v/>
      </c>
      <c r="H481" s="116" t="str">
        <f>IF(N481&lt;&gt;"",H477,"")</f>
        <v/>
      </c>
      <c r="I481" s="116" t="str">
        <f>IF(O481&lt;&gt;"",I477,"")</f>
        <v/>
      </c>
      <c r="J481" s="116" t="str">
        <f>IF(P481&lt;&gt;"",J477,"")</f>
        <v/>
      </c>
      <c r="K481" s="76" t="str">
        <f>IF(Q481&lt;&gt;"",K477,"")</f>
        <v/>
      </c>
      <c r="L481" s="265" t="str">
        <f>IF(G477&lt;&gt;"",L477,"")</f>
        <v/>
      </c>
      <c r="M481" s="222"/>
      <c r="N481" s="222"/>
      <c r="O481" s="222"/>
      <c r="P481" s="222"/>
      <c r="Q481" s="223"/>
      <c r="R481" s="116" t="str">
        <f>IF(B477="","",IF(G481="","",(SUM(G481:K481)+SUM(M481:Q481)-L481)))</f>
        <v/>
      </c>
      <c r="S481" s="91"/>
      <c r="T481" s="91"/>
      <c r="U481" s="91"/>
      <c r="V481" s="91"/>
      <c r="W481" s="973"/>
      <c r="X481" s="137"/>
      <c r="Y481" s="138"/>
      <c r="Z481" s="139"/>
      <c r="AA481" s="140"/>
      <c r="AB481" s="851"/>
      <c r="AC481" s="807"/>
      <c r="AD481" s="807"/>
      <c r="AE481" s="807"/>
      <c r="AF481" s="842"/>
    </row>
    <row r="482" spans="1:32" x14ac:dyDescent="0.2">
      <c r="A482" s="870" t="str">
        <f>IF('Names And Totals'!A103="","",'Names And Totals'!A103)</f>
        <v/>
      </c>
      <c r="B482" s="864" t="str">
        <f>IF('Names And Totals'!B103="","",'Names And Totals'!B103)</f>
        <v/>
      </c>
      <c r="C482" s="858" t="str">
        <f>IF(AC482="","",IF(AC482="DQ","DQ",RANK(AC482,$AC$12:$AC$507,0)+SUMPRODUCT(--(AC482=$AC$12:$AC$507),--(AB482&gt;$AB$12:$AB$507))))</f>
        <v/>
      </c>
      <c r="D482" s="880" t="str">
        <f>IF(AD482="","",IF(AC482="DQ","DQ",RANK(AD482,$AD$12:$AD$507,0)+SUMPRODUCT(--(AD482=$AD$12:$AD$507),--(AB482&gt;$AB$12:$AB$507))))</f>
        <v/>
      </c>
      <c r="E482" s="883" t="str">
        <f>IF(AE482="","",IF(AC482="DQ","DQ",RANK(AE482,$AE$12:$AE$507,0)+SUMPRODUCT(--(AE482=$AE$12:$AE$507),--(AB482&gt;$AB$12:$AB$507))))</f>
        <v/>
      </c>
      <c r="F482" s="66" t="s">
        <v>7</v>
      </c>
      <c r="G482" s="232"/>
      <c r="H482" s="224"/>
      <c r="I482" s="224"/>
      <c r="J482" s="224"/>
      <c r="K482" s="237"/>
      <c r="L482" s="303"/>
      <c r="M482" s="224"/>
      <c r="N482" s="224"/>
      <c r="O482" s="224"/>
      <c r="P482" s="224"/>
      <c r="Q482" s="225"/>
      <c r="R482" s="117" t="str">
        <f>IF(B482="","",IF(G482="","",(SUM(G482:K482)+SUM(M482:Q482)-L482)))</f>
        <v/>
      </c>
      <c r="S482" s="92" t="str">
        <f>IF(R482="","",AVERAGE(R482:R485))</f>
        <v/>
      </c>
      <c r="T482" s="92" t="str">
        <f>IF(R482="","",ABS(R482-S482))</f>
        <v/>
      </c>
      <c r="U482" s="92" t="str">
        <f>IF(R482="","",RANK(T482,T482:T486,0))</f>
        <v/>
      </c>
      <c r="V482" s="92" t="str">
        <f>IF(R482="","",IF(U482=1,"",R482))</f>
        <v/>
      </c>
      <c r="W482" s="855" t="str">
        <f>IF(R482="","",IF(AVERAGE(R482:R486)&lt;0,0,IF(R483="",R482,IF(R484="",AVERAGE(R482:R483),IF(R485="",AVERAGE(R482:R484),IF(R486="",AVERAGE(V482:V485),TRIMMEAN(R482:R486,0.4)))))))</f>
        <v/>
      </c>
      <c r="X482" s="232"/>
      <c r="Y482" s="233"/>
      <c r="Z482" s="234"/>
      <c r="AA482" s="141" t="str">
        <f>IF(X482="","",IF(X482="TO","TO",X482*60+Y482+Z482/100))</f>
        <v/>
      </c>
      <c r="AB482" s="845" t="str">
        <f>IF(B482="","",IF(AA483="",AA482,AVERAGE(AA482:AA483)))</f>
        <v/>
      </c>
      <c r="AC482" s="845" t="str">
        <f t="shared" ref="AC482" si="91">IF(AF482="DQ","DQ",IF(W482="","",W482))</f>
        <v/>
      </c>
      <c r="AD482" s="802" t="str">
        <f>IF(B482="","",IF(AF482="DQ","DQ",IF('Names And Totals'!E103="Female","",AC482)))</f>
        <v/>
      </c>
      <c r="AE482" s="802" t="str">
        <f>IF(B482="","",IF(AF482="DQ","DQ",IF('Names And Totals'!E103="Male","",AC482)))</f>
        <v/>
      </c>
      <c r="AF482" s="837"/>
    </row>
    <row r="483" spans="1:32" x14ac:dyDescent="0.2">
      <c r="A483" s="871"/>
      <c r="B483" s="865"/>
      <c r="C483" s="859"/>
      <c r="D483" s="881"/>
      <c r="E483" s="884"/>
      <c r="F483" s="32" t="s">
        <v>4</v>
      </c>
      <c r="G483" s="72" t="str">
        <f>IF(M483&lt;&gt;"",G482,"")</f>
        <v/>
      </c>
      <c r="H483" s="7" t="str">
        <f>IF(N483&lt;&gt;"",H482,"")</f>
        <v/>
      </c>
      <c r="I483" s="7" t="str">
        <f>IF(O483&lt;&gt;"",I482,"")</f>
        <v/>
      </c>
      <c r="J483" s="7" t="str">
        <f>IF(P483&lt;&gt;"",J482,"")</f>
        <v/>
      </c>
      <c r="K483" s="70" t="str">
        <f>IF(Q483&lt;&gt;"",K482,"")</f>
        <v/>
      </c>
      <c r="L483" s="99" t="str">
        <f>IF(G482&lt;&gt;"",L482,"")</f>
        <v/>
      </c>
      <c r="M483" s="214"/>
      <c r="N483" s="214"/>
      <c r="O483" s="214"/>
      <c r="P483" s="214"/>
      <c r="Q483" s="215"/>
      <c r="R483" s="7" t="str">
        <f>IF(B482="","",IF(G483="","",(SUM(G483:K483)+SUM(M483:Q483)-L483)))</f>
        <v/>
      </c>
      <c r="S483" s="88"/>
      <c r="T483" s="88" t="str">
        <f>IF(R482="","",ABS(R483-S482))</f>
        <v/>
      </c>
      <c r="U483" s="88" t="str">
        <f>IF(R482="","",RANK(T483,T482:T486,0))</f>
        <v/>
      </c>
      <c r="V483" s="88" t="str">
        <f>IF(R482="","",IF(U483=1,"",R483))</f>
        <v/>
      </c>
      <c r="W483" s="856"/>
      <c r="X483" s="208"/>
      <c r="Y483" s="209"/>
      <c r="Z483" s="227"/>
      <c r="AA483" s="122" t="str">
        <f>IF(X483="","",IF(X483="","",X483*60+Y483+Z483/100))</f>
        <v/>
      </c>
      <c r="AB483" s="843"/>
      <c r="AC483" s="843"/>
      <c r="AD483" s="803"/>
      <c r="AE483" s="803"/>
      <c r="AF483" s="838"/>
    </row>
    <row r="484" spans="1:32" x14ac:dyDescent="0.2">
      <c r="A484" s="871"/>
      <c r="B484" s="865"/>
      <c r="C484" s="859"/>
      <c r="D484" s="881"/>
      <c r="E484" s="884"/>
      <c r="F484" s="32" t="s">
        <v>8</v>
      </c>
      <c r="G484" s="72" t="str">
        <f>IF(M484&lt;&gt;"",G482,"")</f>
        <v/>
      </c>
      <c r="H484" s="7" t="str">
        <f>IF(N484&lt;&gt;"",H482,"")</f>
        <v/>
      </c>
      <c r="I484" s="7" t="str">
        <f>IF(O484&lt;&gt;"",I482,"")</f>
        <v/>
      </c>
      <c r="J484" s="7" t="str">
        <f>IF(P484&lt;&gt;"",J482,"")</f>
        <v/>
      </c>
      <c r="K484" s="70" t="str">
        <f>IF(Q484&lt;&gt;"",K482,"")</f>
        <v/>
      </c>
      <c r="L484" s="99" t="str">
        <f>IF(G482&lt;&gt;"",L482,"")</f>
        <v/>
      </c>
      <c r="M484" s="214"/>
      <c r="N484" s="214"/>
      <c r="O484" s="214"/>
      <c r="P484" s="214"/>
      <c r="Q484" s="215"/>
      <c r="R484" s="7" t="str">
        <f>IF(B482="","",IF(G484="","",(SUM(G484:K484)+SUM(M484:Q484)-L484)))</f>
        <v/>
      </c>
      <c r="S484" s="88"/>
      <c r="T484" s="88" t="str">
        <f>IF(R482="","",ABS(R484-S482))</f>
        <v/>
      </c>
      <c r="U484" s="88" t="str">
        <f>IF(R482="","",RANK(T484,T482:T486,0))</f>
        <v/>
      </c>
      <c r="V484" s="88" t="str">
        <f>IF(R482="","",IF(U484=1,"",R484))</f>
        <v/>
      </c>
      <c r="W484" s="856"/>
      <c r="X484" s="123"/>
      <c r="Y484" s="124"/>
      <c r="Z484" s="125"/>
      <c r="AA484" s="126"/>
      <c r="AB484" s="843"/>
      <c r="AC484" s="843"/>
      <c r="AD484" s="803"/>
      <c r="AE484" s="803"/>
      <c r="AF484" s="838"/>
    </row>
    <row r="485" spans="1:32" x14ac:dyDescent="0.2">
      <c r="A485" s="871"/>
      <c r="B485" s="865"/>
      <c r="C485" s="859"/>
      <c r="D485" s="881"/>
      <c r="E485" s="884"/>
      <c r="F485" s="32" t="s">
        <v>5</v>
      </c>
      <c r="G485" s="72" t="str">
        <f>IF(M485&lt;&gt;"",G482,"")</f>
        <v/>
      </c>
      <c r="H485" s="7" t="str">
        <f>IF(N485&lt;&gt;"",H482,"")</f>
        <v/>
      </c>
      <c r="I485" s="7" t="str">
        <f>IF(O485&lt;&gt;"",I482,"")</f>
        <v/>
      </c>
      <c r="J485" s="7" t="str">
        <f>IF(P485&lt;&gt;"",J482,"")</f>
        <v/>
      </c>
      <c r="K485" s="70" t="str">
        <f>IF(Q485&lt;&gt;"",K482,"")</f>
        <v/>
      </c>
      <c r="L485" s="99" t="str">
        <f>IF(G482&lt;&gt;"",L482,"")</f>
        <v/>
      </c>
      <c r="M485" s="214"/>
      <c r="N485" s="214"/>
      <c r="O485" s="214"/>
      <c r="P485" s="214"/>
      <c r="Q485" s="215"/>
      <c r="R485" s="7" t="str">
        <f>IF(B482="","",IF(G485="","",(SUM(G485:K485)+SUM(M485:Q485)-L485)))</f>
        <v/>
      </c>
      <c r="S485" s="88"/>
      <c r="T485" s="88" t="str">
        <f>IF(R482="","",ABS(R485-S482))</f>
        <v/>
      </c>
      <c r="U485" s="88" t="str">
        <f>IF(R482="","",RANK(T485,T482:T486,0))</f>
        <v/>
      </c>
      <c r="V485" s="88" t="str">
        <f>IF(R482="","",IF(U485=1,"",R485))</f>
        <v/>
      </c>
      <c r="W485" s="856"/>
      <c r="X485" s="123"/>
      <c r="Y485" s="124"/>
      <c r="Z485" s="125"/>
      <c r="AA485" s="126"/>
      <c r="AB485" s="843"/>
      <c r="AC485" s="843"/>
      <c r="AD485" s="803"/>
      <c r="AE485" s="803"/>
      <c r="AF485" s="838"/>
    </row>
    <row r="486" spans="1:32" ht="16" thickBot="1" x14ac:dyDescent="0.25">
      <c r="A486" s="879"/>
      <c r="B486" s="901"/>
      <c r="C486" s="860"/>
      <c r="D486" s="882"/>
      <c r="E486" s="885"/>
      <c r="F486" s="252" t="s">
        <v>6</v>
      </c>
      <c r="G486" s="73" t="str">
        <f>IF(M486&lt;&gt;"",G482,"")</f>
        <v/>
      </c>
      <c r="H486" s="94" t="str">
        <f>IF(N486&lt;&gt;"",H482,"")</f>
        <v/>
      </c>
      <c r="I486" s="94" t="str">
        <f>IF(O486&lt;&gt;"",I482,"")</f>
        <v/>
      </c>
      <c r="J486" s="94" t="str">
        <f>IF(P486&lt;&gt;"",J482,"")</f>
        <v/>
      </c>
      <c r="K486" s="71" t="str">
        <f>IF(Q486&lt;&gt;"",K482,"")</f>
        <v/>
      </c>
      <c r="L486" s="270" t="str">
        <f>IF(G482&lt;&gt;"",L482,"")</f>
        <v/>
      </c>
      <c r="M486" s="226"/>
      <c r="N486" s="226"/>
      <c r="O486" s="226"/>
      <c r="P486" s="226"/>
      <c r="Q486" s="255"/>
      <c r="R486" s="94" t="str">
        <f>IF(B482="","",IF(G486="","",(SUM(G486:K486)+SUM(M486:Q486)-L486)))</f>
        <v/>
      </c>
      <c r="S486" s="93"/>
      <c r="T486" s="93"/>
      <c r="U486" s="93"/>
      <c r="V486" s="93"/>
      <c r="W486" s="904"/>
      <c r="X486" s="256"/>
      <c r="Y486" s="257"/>
      <c r="Z486" s="258"/>
      <c r="AA486" s="259"/>
      <c r="AB486" s="902"/>
      <c r="AC486" s="844"/>
      <c r="AD486" s="804"/>
      <c r="AE486" s="804"/>
      <c r="AF486" s="903"/>
    </row>
    <row r="487" spans="1:32" x14ac:dyDescent="0.2">
      <c r="A487" s="867" t="str">
        <f>IF('Names And Totals'!A104="","",'Names And Totals'!A104)</f>
        <v/>
      </c>
      <c r="B487" s="873" t="str">
        <f>IF('Names And Totals'!B104="","",'Names And Totals'!B104)</f>
        <v/>
      </c>
      <c r="C487" s="861" t="str">
        <f>IF(AC487="","",IF(AC487="DQ","DQ",RANK(AC487,$AC$12:$AC$507,0)+SUMPRODUCT(--(AC487=$AC$12:$AC$507),--(AB487&gt;$AB$12:$AB$507))))</f>
        <v/>
      </c>
      <c r="D487" s="886" t="str">
        <f>IF(AD487="","",IF(AC487="DQ","DQ",RANK(AD487,$AD$12:$AD$507,0)+SUMPRODUCT(--(AD487=$AD$12:$AD$507),--(AB487&gt;$AB$12:$AB$507))))</f>
        <v/>
      </c>
      <c r="E487" s="861" t="str">
        <f>IF(AE487="","",IF(AC487="DQ","DQ",RANK(AE487,$AE$12:$AE$507,0)+SUMPRODUCT(--(AE487=$AE$12:$AE$507),--(AB487&gt;$AB$12:$AB$507))))</f>
        <v/>
      </c>
      <c r="F487" s="33" t="s">
        <v>7</v>
      </c>
      <c r="G487" s="228"/>
      <c r="H487" s="218"/>
      <c r="I487" s="218"/>
      <c r="J487" s="218"/>
      <c r="K487" s="296"/>
      <c r="L487" s="295"/>
      <c r="M487" s="218"/>
      <c r="N487" s="218"/>
      <c r="O487" s="218"/>
      <c r="P487" s="218"/>
      <c r="Q487" s="219"/>
      <c r="R487" s="114" t="str">
        <f>IF(B487="","",IF(G487="","",(SUM(G487:K487)+SUM(M487:Q487)-L487)))</f>
        <v/>
      </c>
      <c r="S487" s="90" t="str">
        <f>IF(R487="","",AVERAGE(R487:R490))</f>
        <v/>
      </c>
      <c r="T487" s="90" t="str">
        <f>IF(R487="","",ABS(R487-S487))</f>
        <v/>
      </c>
      <c r="U487" s="90" t="str">
        <f>IF(R487="","",RANK(T487,T487:T491,0))</f>
        <v/>
      </c>
      <c r="V487" s="90" t="str">
        <f>IF(R487="","",IF(U487=1,"",R487))</f>
        <v/>
      </c>
      <c r="W487" s="971" t="str">
        <f>IF(R487="","",IF(AVERAGE(R487:R491)&lt;0,0,IF(R488="",R487,IF(R489="",AVERAGE(R487:R488),IF(R490="",AVERAGE(R487:R489),IF(R491="",AVERAGE(V487:V490),TRIMMEAN(R487:R491,0.4)))))))</f>
        <v/>
      </c>
      <c r="X487" s="228"/>
      <c r="Y487" s="229"/>
      <c r="Z487" s="230"/>
      <c r="AA487" s="131" t="str">
        <f>IF(X487="","",IF(X487="TO","TO",X487*60+Y487+Z487/100))</f>
        <v/>
      </c>
      <c r="AB487" s="849" t="str">
        <f>IF(B487="","",IF(AA488="",AA487,AVERAGE(AA487:AA488)))</f>
        <v/>
      </c>
      <c r="AC487" s="805" t="str">
        <f t="shared" ref="AC487" si="92">IF(AF487="DQ","DQ",IF(W487="","",W487))</f>
        <v/>
      </c>
      <c r="AD487" s="805" t="str">
        <f>IF(B487="","",IF(AF487="DQ","DQ",IF('Names And Totals'!E104="Female","",AC487)))</f>
        <v/>
      </c>
      <c r="AE487" s="805" t="str">
        <f>IF(B487="","",IF(AF487="DQ","DQ",IF('Names And Totals'!E104="Male","",AC487)))</f>
        <v/>
      </c>
      <c r="AF487" s="840"/>
    </row>
    <row r="488" spans="1:32" x14ac:dyDescent="0.2">
      <c r="A488" s="868"/>
      <c r="B488" s="874"/>
      <c r="C488" s="862"/>
      <c r="D488" s="887"/>
      <c r="E488" s="862"/>
      <c r="F488" s="34" t="s">
        <v>4</v>
      </c>
      <c r="G488" s="77" t="str">
        <f>IF(M488&lt;&gt;"",G487,"")</f>
        <v/>
      </c>
      <c r="H488" s="11" t="str">
        <f>IF(N488&lt;&gt;"",H487,"")</f>
        <v/>
      </c>
      <c r="I488" s="11" t="str">
        <f>IF(O488&lt;&gt;"",I487,"")</f>
        <v/>
      </c>
      <c r="J488" s="11" t="str">
        <f>IF(P488&lt;&gt;"",J487,"")</f>
        <v/>
      </c>
      <c r="K488" s="75" t="str">
        <f>IF(Q488&lt;&gt;"",K487,"")</f>
        <v/>
      </c>
      <c r="L488" s="98" t="str">
        <f>IF(G488&lt;&gt;"",L487,"")</f>
        <v/>
      </c>
      <c r="M488" s="220"/>
      <c r="N488" s="220"/>
      <c r="O488" s="220"/>
      <c r="P488" s="220"/>
      <c r="Q488" s="221"/>
      <c r="R488" s="11" t="str">
        <f>IF(B487="","",IF(G488="","",(SUM(G488:K488)+SUM(M488:Q488)-L488)))</f>
        <v/>
      </c>
      <c r="S488" s="89"/>
      <c r="T488" s="89" t="str">
        <f>IF(R487="","",ABS(R488-S487))</f>
        <v/>
      </c>
      <c r="U488" s="89" t="str">
        <f>IF(R487="","",RANK(T488,T487:T491,0))</f>
        <v/>
      </c>
      <c r="V488" s="89" t="str">
        <f>IF(R487="","",IF(U488=1,"",R488))</f>
        <v/>
      </c>
      <c r="W488" s="972"/>
      <c r="X488" s="210"/>
      <c r="Y488" s="211"/>
      <c r="Z488" s="231"/>
      <c r="AA488" s="132" t="str">
        <f>IF(X488="","",IF(X488="","",X488*60+Y488+Z488/100))</f>
        <v/>
      </c>
      <c r="AB488" s="850"/>
      <c r="AC488" s="806"/>
      <c r="AD488" s="806"/>
      <c r="AE488" s="806"/>
      <c r="AF488" s="841"/>
    </row>
    <row r="489" spans="1:32" x14ac:dyDescent="0.2">
      <c r="A489" s="868"/>
      <c r="B489" s="874"/>
      <c r="C489" s="862"/>
      <c r="D489" s="887"/>
      <c r="E489" s="862"/>
      <c r="F489" s="34" t="s">
        <v>8</v>
      </c>
      <c r="G489" s="77" t="str">
        <f>IF(M489&lt;&gt;"",G487,"")</f>
        <v/>
      </c>
      <c r="H489" s="11" t="str">
        <f>IF(N489&lt;&gt;"",H487,"")</f>
        <v/>
      </c>
      <c r="I489" s="11" t="str">
        <f>IF(O489&lt;&gt;"",I487,"")</f>
        <v/>
      </c>
      <c r="J489" s="11" t="str">
        <f>IF(P489&lt;&gt;"",J487,"")</f>
        <v/>
      </c>
      <c r="K489" s="75" t="str">
        <f>IF(Q489&lt;&gt;"",K487,"")</f>
        <v/>
      </c>
      <c r="L489" s="98" t="str">
        <f>IF(G489&lt;&gt;"",L487,"")</f>
        <v/>
      </c>
      <c r="M489" s="220"/>
      <c r="N489" s="220"/>
      <c r="O489" s="220"/>
      <c r="P489" s="220"/>
      <c r="Q489" s="221"/>
      <c r="R489" s="11" t="str">
        <f>IF(B487="","",IF(G489="","",(SUM(G489:K489)+SUM(M489:Q489)-L489)))</f>
        <v/>
      </c>
      <c r="S489" s="89"/>
      <c r="T489" s="89" t="str">
        <f>IF(R487="","",ABS(R489-S487))</f>
        <v/>
      </c>
      <c r="U489" s="89" t="str">
        <f>IF(R487="","",RANK(T489,T487:T491,0))</f>
        <v/>
      </c>
      <c r="V489" s="89" t="str">
        <f>IF(R487="","",IF(U489=1,"",R489))</f>
        <v/>
      </c>
      <c r="W489" s="972"/>
      <c r="X489" s="133"/>
      <c r="Y489" s="134"/>
      <c r="Z489" s="135"/>
      <c r="AA489" s="136"/>
      <c r="AB489" s="850"/>
      <c r="AC489" s="806"/>
      <c r="AD489" s="806"/>
      <c r="AE489" s="806"/>
      <c r="AF489" s="841"/>
    </row>
    <row r="490" spans="1:32" x14ac:dyDescent="0.2">
      <c r="A490" s="868"/>
      <c r="B490" s="874"/>
      <c r="C490" s="862"/>
      <c r="D490" s="887"/>
      <c r="E490" s="862"/>
      <c r="F490" s="34" t="s">
        <v>5</v>
      </c>
      <c r="G490" s="77" t="str">
        <f>IF(M490&lt;&gt;"",G487,"")</f>
        <v/>
      </c>
      <c r="H490" s="11" t="str">
        <f>IF(N490&lt;&gt;"",H487,"")</f>
        <v/>
      </c>
      <c r="I490" s="11" t="str">
        <f>IF(O490&lt;&gt;"",I487,"")</f>
        <v/>
      </c>
      <c r="J490" s="11" t="str">
        <f>IF(P490&lt;&gt;"",J487,"")</f>
        <v/>
      </c>
      <c r="K490" s="75" t="str">
        <f>IF(Q490&lt;&gt;"",K487,"")</f>
        <v/>
      </c>
      <c r="L490" s="98" t="str">
        <f>IF(G490&lt;&gt;"",L487,"")</f>
        <v/>
      </c>
      <c r="M490" s="220"/>
      <c r="N490" s="220"/>
      <c r="O490" s="220"/>
      <c r="P490" s="220"/>
      <c r="Q490" s="221"/>
      <c r="R490" s="11" t="str">
        <f>IF(B487="","",IF(G490="","",(SUM(G490:K490)+SUM(M490:Q490)-L490)))</f>
        <v/>
      </c>
      <c r="S490" s="89"/>
      <c r="T490" s="89" t="str">
        <f>IF(R487="","",ABS(R490-S487))</f>
        <v/>
      </c>
      <c r="U490" s="89" t="str">
        <f>IF(R487="","",RANK(T490,T487:T491,0))</f>
        <v/>
      </c>
      <c r="V490" s="89" t="str">
        <f>IF(R487="","",IF(U490=1,"",R490))</f>
        <v/>
      </c>
      <c r="W490" s="972"/>
      <c r="X490" s="133"/>
      <c r="Y490" s="134"/>
      <c r="Z490" s="135"/>
      <c r="AA490" s="136"/>
      <c r="AB490" s="850"/>
      <c r="AC490" s="806"/>
      <c r="AD490" s="806"/>
      <c r="AE490" s="806"/>
      <c r="AF490" s="841"/>
    </row>
    <row r="491" spans="1:32" ht="16" thickBot="1" x14ac:dyDescent="0.25">
      <c r="A491" s="869"/>
      <c r="B491" s="875"/>
      <c r="C491" s="863"/>
      <c r="D491" s="888"/>
      <c r="E491" s="863"/>
      <c r="F491" s="35" t="s">
        <v>6</v>
      </c>
      <c r="G491" s="78" t="str">
        <f>IF(M491&lt;&gt;"",G487,"")</f>
        <v/>
      </c>
      <c r="H491" s="116" t="str">
        <f>IF(N491&lt;&gt;"",H487,"")</f>
        <v/>
      </c>
      <c r="I491" s="116" t="str">
        <f>IF(O491&lt;&gt;"",I487,"")</f>
        <v/>
      </c>
      <c r="J491" s="116" t="str">
        <f>IF(P491&lt;&gt;"",J487,"")</f>
        <v/>
      </c>
      <c r="K491" s="76" t="str">
        <f>IF(Q491&lt;&gt;"",K487,"")</f>
        <v/>
      </c>
      <c r="L491" s="265" t="str">
        <f>IF(G491&lt;&gt;"",L487,"")</f>
        <v/>
      </c>
      <c r="M491" s="222"/>
      <c r="N491" s="222"/>
      <c r="O491" s="222"/>
      <c r="P491" s="222"/>
      <c r="Q491" s="223"/>
      <c r="R491" s="116" t="str">
        <f>IF(B487="","",IF(G491="","",(SUM(G491:K491)+SUM(M491:Q491)-L491)))</f>
        <v/>
      </c>
      <c r="S491" s="91"/>
      <c r="T491" s="91"/>
      <c r="U491" s="91"/>
      <c r="V491" s="91"/>
      <c r="W491" s="973"/>
      <c r="X491" s="137"/>
      <c r="Y491" s="138"/>
      <c r="Z491" s="139"/>
      <c r="AA491" s="140"/>
      <c r="AB491" s="851"/>
      <c r="AC491" s="807"/>
      <c r="AD491" s="807"/>
      <c r="AE491" s="807"/>
      <c r="AF491" s="842"/>
    </row>
    <row r="492" spans="1:32" x14ac:dyDescent="0.2">
      <c r="A492" s="870" t="str">
        <f>IF('Names And Totals'!A105="","",'Names And Totals'!A105)</f>
        <v/>
      </c>
      <c r="B492" s="864" t="str">
        <f>IF('Names And Totals'!B105="","",'Names And Totals'!B105)</f>
        <v/>
      </c>
      <c r="C492" s="858" t="str">
        <f>IF(AC492="","",IF(AC492="DQ","DQ",RANK(AC492,$AC$12:$AC$507,0)+SUMPRODUCT(--(AC492=$AC$12:$AC$507),--(AB492&gt;$AB$12:$AB$507))))</f>
        <v/>
      </c>
      <c r="D492" s="880" t="str">
        <f>IF(AD492="","",IF(AC492="DQ","DQ",RANK(AD492,$AD$12:$AD$507,0)+SUMPRODUCT(--(AD492=$AD$12:$AD$507),--(AB492&gt;$AB$12:$AB$507))))</f>
        <v/>
      </c>
      <c r="E492" s="883" t="str">
        <f>IF(AE492="","",IF(AC492="DQ","DQ",RANK(AE492,$AE$12:$AE$507,0)+SUMPRODUCT(--(AE492=$AE$12:$AE$507),--(AB492&gt;$AB$12:$AB$507))))</f>
        <v/>
      </c>
      <c r="F492" s="66" t="s">
        <v>7</v>
      </c>
      <c r="G492" s="232"/>
      <c r="H492" s="224"/>
      <c r="I492" s="224"/>
      <c r="J492" s="224"/>
      <c r="K492" s="237"/>
      <c r="L492" s="303"/>
      <c r="M492" s="224"/>
      <c r="N492" s="224"/>
      <c r="O492" s="224"/>
      <c r="P492" s="224"/>
      <c r="Q492" s="225"/>
      <c r="R492" s="117" t="str">
        <f>IF(B492="","",IF(G492="","",(SUM(G492:K492)+SUM(M492:Q492)-L492)))</f>
        <v/>
      </c>
      <c r="S492" s="92" t="str">
        <f>IF(R492="","",AVERAGE(R492:R495))</f>
        <v/>
      </c>
      <c r="T492" s="92" t="str">
        <f>IF(R492="","",ABS(R492-S492))</f>
        <v/>
      </c>
      <c r="U492" s="92" t="str">
        <f>IF(R492="","",RANK(T492,T492:T496,0))</f>
        <v/>
      </c>
      <c r="V492" s="92" t="str">
        <f>IF(R492="","",IF(U492=1,"",R492))</f>
        <v/>
      </c>
      <c r="W492" s="855" t="str">
        <f>IF(R492="","",IF(AVERAGE(R492:R496)&lt;0,0,IF(R493="",R492,IF(R494="",AVERAGE(R492:R493),IF(R495="",AVERAGE(R492:R494),IF(R496="",AVERAGE(V492:V495),TRIMMEAN(R492:R496,0.4)))))))</f>
        <v/>
      </c>
      <c r="X492" s="232"/>
      <c r="Y492" s="233"/>
      <c r="Z492" s="234"/>
      <c r="AA492" s="141" t="str">
        <f>IF(X492="","",IF(X492="TO","TO",X492*60+Y492+Z492/100))</f>
        <v/>
      </c>
      <c r="AB492" s="845" t="str">
        <f>IF(B492="","",IF(AA493="",AA492,AVERAGE(AA492:AA493)))</f>
        <v/>
      </c>
      <c r="AC492" s="845" t="str">
        <f t="shared" ref="AC492" si="93">IF(AF492="DQ","DQ",IF(W492="","",W492))</f>
        <v/>
      </c>
      <c r="AD492" s="802" t="str">
        <f>IF(B492="","",IF(AF492="DQ","DQ",IF('Names And Totals'!E105="Female","",AC492)))</f>
        <v/>
      </c>
      <c r="AE492" s="802" t="str">
        <f>IF(B492="","",IF(AF492="DQ","DQ",IF('Names And Totals'!E105="Male","",AC492)))</f>
        <v/>
      </c>
      <c r="AF492" s="837"/>
    </row>
    <row r="493" spans="1:32" x14ac:dyDescent="0.2">
      <c r="A493" s="871"/>
      <c r="B493" s="865"/>
      <c r="C493" s="859"/>
      <c r="D493" s="881"/>
      <c r="E493" s="884"/>
      <c r="F493" s="32" t="s">
        <v>4</v>
      </c>
      <c r="G493" s="72" t="str">
        <f>IF(M493&lt;&gt;"",G492,"")</f>
        <v/>
      </c>
      <c r="H493" s="7" t="str">
        <f>IF(N493&lt;&gt;"",H492,"")</f>
        <v/>
      </c>
      <c r="I493" s="7" t="str">
        <f>IF(O493&lt;&gt;"",I492,"")</f>
        <v/>
      </c>
      <c r="J493" s="7" t="str">
        <f>IF(P493&lt;&gt;"",J492,"")</f>
        <v/>
      </c>
      <c r="K493" s="70" t="str">
        <f>IF(Q493&lt;&gt;"",K492,"")</f>
        <v/>
      </c>
      <c r="L493" s="99" t="str">
        <f>IF(G492&lt;&gt;"",L492,"")</f>
        <v/>
      </c>
      <c r="M493" s="214"/>
      <c r="N493" s="214"/>
      <c r="O493" s="214"/>
      <c r="P493" s="214"/>
      <c r="Q493" s="215"/>
      <c r="R493" s="7" t="str">
        <f>IF(B492="","",IF(G493="","",(SUM(G493:K493)+SUM(M493:Q493)-L493)))</f>
        <v/>
      </c>
      <c r="S493" s="88"/>
      <c r="T493" s="88" t="str">
        <f>IF(R492="","",ABS(R493-S492))</f>
        <v/>
      </c>
      <c r="U493" s="88" t="str">
        <f>IF(R492="","",RANK(T493,T492:T496,0))</f>
        <v/>
      </c>
      <c r="V493" s="88" t="str">
        <f>IF(R492="","",IF(U493=1,"",R493))</f>
        <v/>
      </c>
      <c r="W493" s="856"/>
      <c r="X493" s="208"/>
      <c r="Y493" s="209"/>
      <c r="Z493" s="227"/>
      <c r="AA493" s="122" t="str">
        <f>IF(X493="","",IF(X493="","",X493*60+Y493+Z493/100))</f>
        <v/>
      </c>
      <c r="AB493" s="843"/>
      <c r="AC493" s="843"/>
      <c r="AD493" s="803"/>
      <c r="AE493" s="803"/>
      <c r="AF493" s="838"/>
    </row>
    <row r="494" spans="1:32" x14ac:dyDescent="0.2">
      <c r="A494" s="871"/>
      <c r="B494" s="865"/>
      <c r="C494" s="859"/>
      <c r="D494" s="881"/>
      <c r="E494" s="884"/>
      <c r="F494" s="32" t="s">
        <v>8</v>
      </c>
      <c r="G494" s="72" t="str">
        <f>IF(M494&lt;&gt;"",G492,"")</f>
        <v/>
      </c>
      <c r="H494" s="7" t="str">
        <f>IF(N494&lt;&gt;"",H492,"")</f>
        <v/>
      </c>
      <c r="I494" s="7" t="str">
        <f>IF(O494&lt;&gt;"",I492,"")</f>
        <v/>
      </c>
      <c r="J494" s="7" t="str">
        <f>IF(P494&lt;&gt;"",J492,"")</f>
        <v/>
      </c>
      <c r="K494" s="70" t="str">
        <f>IF(Q494&lt;&gt;"",K492,"")</f>
        <v/>
      </c>
      <c r="L494" s="99" t="str">
        <f>IF(G492&lt;&gt;"",L492,"")</f>
        <v/>
      </c>
      <c r="M494" s="214"/>
      <c r="N494" s="214"/>
      <c r="O494" s="214"/>
      <c r="P494" s="214"/>
      <c r="Q494" s="215"/>
      <c r="R494" s="7" t="str">
        <f>IF(B492="","",IF(G494="","",(SUM(G494:K494)+SUM(M494:Q494)-L494)))</f>
        <v/>
      </c>
      <c r="S494" s="88"/>
      <c r="T494" s="88" t="str">
        <f>IF(R492="","",ABS(R494-S492))</f>
        <v/>
      </c>
      <c r="U494" s="88" t="str">
        <f>IF(R492="","",RANK(T494,T492:T496,0))</f>
        <v/>
      </c>
      <c r="V494" s="88" t="str">
        <f>IF(R492="","",IF(U494=1,"",R494))</f>
        <v/>
      </c>
      <c r="W494" s="856"/>
      <c r="X494" s="123"/>
      <c r="Y494" s="124"/>
      <c r="Z494" s="125"/>
      <c r="AA494" s="126"/>
      <c r="AB494" s="843"/>
      <c r="AC494" s="843"/>
      <c r="AD494" s="803"/>
      <c r="AE494" s="803"/>
      <c r="AF494" s="838"/>
    </row>
    <row r="495" spans="1:32" x14ac:dyDescent="0.2">
      <c r="A495" s="871"/>
      <c r="B495" s="865"/>
      <c r="C495" s="859"/>
      <c r="D495" s="881"/>
      <c r="E495" s="884"/>
      <c r="F495" s="32" t="s">
        <v>5</v>
      </c>
      <c r="G495" s="72" t="str">
        <f>IF(M495&lt;&gt;"",G492,"")</f>
        <v/>
      </c>
      <c r="H495" s="7" t="str">
        <f>IF(N495&lt;&gt;"",H492,"")</f>
        <v/>
      </c>
      <c r="I495" s="7" t="str">
        <f>IF(O495&lt;&gt;"",I492,"")</f>
        <v/>
      </c>
      <c r="J495" s="7" t="str">
        <f>IF(P495&lt;&gt;"",J492,"")</f>
        <v/>
      </c>
      <c r="K495" s="70" t="str">
        <f>IF(Q495&lt;&gt;"",K492,"")</f>
        <v/>
      </c>
      <c r="L495" s="99" t="str">
        <f>IF(G492&lt;&gt;"",L492,"")</f>
        <v/>
      </c>
      <c r="M495" s="214"/>
      <c r="N495" s="214"/>
      <c r="O495" s="214"/>
      <c r="P495" s="214"/>
      <c r="Q495" s="215"/>
      <c r="R495" s="7" t="str">
        <f>IF(B492="","",IF(G495="","",(SUM(G495:K495)+SUM(M495:Q495)-L495)))</f>
        <v/>
      </c>
      <c r="S495" s="88"/>
      <c r="T495" s="88" t="str">
        <f>IF(R492="","",ABS(R495-S492))</f>
        <v/>
      </c>
      <c r="U495" s="88" t="str">
        <f>IF(R492="","",RANK(T495,T492:T496,0))</f>
        <v/>
      </c>
      <c r="V495" s="88" t="str">
        <f>IF(R492="","",IF(U495=1,"",R495))</f>
        <v/>
      </c>
      <c r="W495" s="856"/>
      <c r="X495" s="123"/>
      <c r="Y495" s="124"/>
      <c r="Z495" s="125"/>
      <c r="AA495" s="126"/>
      <c r="AB495" s="843"/>
      <c r="AC495" s="843"/>
      <c r="AD495" s="803"/>
      <c r="AE495" s="803"/>
      <c r="AF495" s="838"/>
    </row>
    <row r="496" spans="1:32" ht="16" thickBot="1" x14ac:dyDescent="0.25">
      <c r="A496" s="879"/>
      <c r="B496" s="901"/>
      <c r="C496" s="860"/>
      <c r="D496" s="882"/>
      <c r="E496" s="885"/>
      <c r="F496" s="252" t="s">
        <v>6</v>
      </c>
      <c r="G496" s="73" t="str">
        <f>IF(M496&lt;&gt;"",G492,"")</f>
        <v/>
      </c>
      <c r="H496" s="94" t="str">
        <f>IF(N496&lt;&gt;"",H492,"")</f>
        <v/>
      </c>
      <c r="I496" s="94" t="str">
        <f>IF(O496&lt;&gt;"",I492,"")</f>
        <v/>
      </c>
      <c r="J496" s="94" t="str">
        <f>IF(P496&lt;&gt;"",J492,"")</f>
        <v/>
      </c>
      <c r="K496" s="71" t="str">
        <f>IF(Q496&lt;&gt;"",K492,"")</f>
        <v/>
      </c>
      <c r="L496" s="270" t="str">
        <f>IF(G492&lt;&gt;"",L492,"")</f>
        <v/>
      </c>
      <c r="M496" s="226"/>
      <c r="N496" s="226"/>
      <c r="O496" s="226"/>
      <c r="P496" s="226"/>
      <c r="Q496" s="255"/>
      <c r="R496" s="94" t="str">
        <f>IF(B492="","",IF(G496="","",(SUM(G496:K496)+SUM(M496:Q496)-L496)))</f>
        <v/>
      </c>
      <c r="S496" s="93"/>
      <c r="T496" s="93"/>
      <c r="U496" s="93"/>
      <c r="V496" s="93"/>
      <c r="W496" s="904"/>
      <c r="X496" s="256"/>
      <c r="Y496" s="257"/>
      <c r="Z496" s="258"/>
      <c r="AA496" s="259"/>
      <c r="AB496" s="902"/>
      <c r="AC496" s="844"/>
      <c r="AD496" s="804"/>
      <c r="AE496" s="804"/>
      <c r="AF496" s="903"/>
    </row>
    <row r="497" spans="1:32" x14ac:dyDescent="0.2">
      <c r="A497" s="867" t="str">
        <f>IF('Names And Totals'!A106="","",'Names And Totals'!A106)</f>
        <v/>
      </c>
      <c r="B497" s="873" t="str">
        <f>IF('Names And Totals'!B106="","",'Names And Totals'!B106)</f>
        <v/>
      </c>
      <c r="C497" s="861" t="str">
        <f>IF(AC497="","",IF(AC497="DQ","DQ",RANK(AC497,$AC$12:$AC$507,0)+SUMPRODUCT(--(AC497=$AC$12:$AC$507),--(AB497&gt;$AB$12:$AB$507))))</f>
        <v/>
      </c>
      <c r="D497" s="886" t="str">
        <f>IF(AD497="","",IF(AC497="DQ","DQ",RANK(AD497,$AD$12:$AD$507,0)+SUMPRODUCT(--(AD497=$AD$12:$AD$507),--(AB497&gt;$AB$12:$AB$507))))</f>
        <v/>
      </c>
      <c r="E497" s="861" t="str">
        <f>IF(AE497="","",IF(AC497="DQ","DQ",RANK(AE497,$AE$12:$AE$507,0)+SUMPRODUCT(--(AE497=$AE$12:$AE$507),--(AB497&gt;$AB$12:$AB$507))))</f>
        <v/>
      </c>
      <c r="F497" s="33" t="s">
        <v>7</v>
      </c>
      <c r="G497" s="228"/>
      <c r="H497" s="218"/>
      <c r="I497" s="218"/>
      <c r="J497" s="218"/>
      <c r="K497" s="296"/>
      <c r="L497" s="295"/>
      <c r="M497" s="218"/>
      <c r="N497" s="218"/>
      <c r="O497" s="218"/>
      <c r="P497" s="218"/>
      <c r="Q497" s="219"/>
      <c r="R497" s="114" t="str">
        <f>IF(B497="","",IF(G497="","",(SUM(G497:K497)+SUM(M497:Q497)-L497)))</f>
        <v/>
      </c>
      <c r="S497" s="90" t="str">
        <f>IF(R497="","",AVERAGE(R497:R500))</f>
        <v/>
      </c>
      <c r="T497" s="90" t="str">
        <f>IF(R497="","",ABS(R497-S497))</f>
        <v/>
      </c>
      <c r="U497" s="90" t="str">
        <f>IF(R497="","",RANK(T497,T497:T501,0))</f>
        <v/>
      </c>
      <c r="V497" s="90" t="str">
        <f>IF(R497="","",IF(U497=1,"",R497))</f>
        <v/>
      </c>
      <c r="W497" s="971" t="str">
        <f>IF(R497="","",IF(AVERAGE(R497:R501)&lt;0,0,IF(R498="",R497,IF(R499="",AVERAGE(R497:R498),IF(R500="",AVERAGE(R497:R499),IF(R501="",AVERAGE(V497:V500),TRIMMEAN(R497:R501,0.4)))))))</f>
        <v/>
      </c>
      <c r="X497" s="228"/>
      <c r="Y497" s="229"/>
      <c r="Z497" s="230"/>
      <c r="AA497" s="131" t="str">
        <f>IF(X497="","",IF(X497="TO","TO",X497*60+Y497+Z497/100))</f>
        <v/>
      </c>
      <c r="AB497" s="849" t="str">
        <f>IF(B497="","",IF(AA498="",AA497,AVERAGE(AA497:AA498)))</f>
        <v/>
      </c>
      <c r="AC497" s="805" t="str">
        <f t="shared" ref="AC497" si="94">IF(AF497="DQ","DQ",IF(W497="","",W497))</f>
        <v/>
      </c>
      <c r="AD497" s="805" t="str">
        <f>IF(B497="","",IF(AF497="DQ","DQ",IF('Names And Totals'!E106="Female","",AC497)))</f>
        <v/>
      </c>
      <c r="AE497" s="805" t="str">
        <f>IF(B497="","",IF(AF497="DQ","DQ",IF('Names And Totals'!E106="Male","",AC497)))</f>
        <v/>
      </c>
      <c r="AF497" s="840"/>
    </row>
    <row r="498" spans="1:32" x14ac:dyDescent="0.2">
      <c r="A498" s="868"/>
      <c r="B498" s="874"/>
      <c r="C498" s="862"/>
      <c r="D498" s="887"/>
      <c r="E498" s="862"/>
      <c r="F498" s="34" t="s">
        <v>4</v>
      </c>
      <c r="G498" s="77" t="str">
        <f>IF(M498&lt;&gt;"",G497,"")</f>
        <v/>
      </c>
      <c r="H498" s="11" t="str">
        <f>IF(N498&lt;&gt;"",H497,"")</f>
        <v/>
      </c>
      <c r="I498" s="11" t="str">
        <f>IF(O498&lt;&gt;"",I497,"")</f>
        <v/>
      </c>
      <c r="J498" s="11" t="str">
        <f>IF(P498&lt;&gt;"",J497,"")</f>
        <v/>
      </c>
      <c r="K498" s="75" t="str">
        <f>IF(Q498&lt;&gt;"",K497,"")</f>
        <v/>
      </c>
      <c r="L498" s="98" t="str">
        <f>IF(G497&lt;&gt;"",L497,"")</f>
        <v/>
      </c>
      <c r="M498" s="220"/>
      <c r="N498" s="220"/>
      <c r="O498" s="220"/>
      <c r="P498" s="220"/>
      <c r="Q498" s="221"/>
      <c r="R498" s="11" t="str">
        <f>IF(B497="","",IF(G498="","",(SUM(G498:K498)+SUM(M498:Q498)-L498)))</f>
        <v/>
      </c>
      <c r="S498" s="89"/>
      <c r="T498" s="89" t="str">
        <f>IF(R497="","",ABS(R498-S497))</f>
        <v/>
      </c>
      <c r="U498" s="89" t="str">
        <f>IF(R497="","",RANK(T498,T497:T501,0))</f>
        <v/>
      </c>
      <c r="V498" s="89" t="str">
        <f>IF(R497="","",IF(U498=1,"",R498))</f>
        <v/>
      </c>
      <c r="W498" s="972"/>
      <c r="X498" s="210"/>
      <c r="Y498" s="211"/>
      <c r="Z498" s="231"/>
      <c r="AA498" s="132" t="str">
        <f>IF(X498="","",IF(X498="","",X498*60+Y498+Z498/100))</f>
        <v/>
      </c>
      <c r="AB498" s="850"/>
      <c r="AC498" s="806"/>
      <c r="AD498" s="806"/>
      <c r="AE498" s="806"/>
      <c r="AF498" s="841"/>
    </row>
    <row r="499" spans="1:32" x14ac:dyDescent="0.2">
      <c r="A499" s="868"/>
      <c r="B499" s="874"/>
      <c r="C499" s="862"/>
      <c r="D499" s="887"/>
      <c r="E499" s="862"/>
      <c r="F499" s="34" t="s">
        <v>8</v>
      </c>
      <c r="G499" s="77" t="str">
        <f>IF(M499&lt;&gt;"",G497,"")</f>
        <v/>
      </c>
      <c r="H499" s="11" t="str">
        <f>IF(N499&lt;&gt;"",H497,"")</f>
        <v/>
      </c>
      <c r="I499" s="11" t="str">
        <f>IF(O499&lt;&gt;"",I497,"")</f>
        <v/>
      </c>
      <c r="J499" s="11" t="str">
        <f>IF(P499&lt;&gt;"",J497,"")</f>
        <v/>
      </c>
      <c r="K499" s="75" t="str">
        <f>IF(Q499&lt;&gt;"",K497,"")</f>
        <v/>
      </c>
      <c r="L499" s="98" t="str">
        <f>IF(G497&lt;&gt;"",L497,"")</f>
        <v/>
      </c>
      <c r="M499" s="220"/>
      <c r="N499" s="220"/>
      <c r="O499" s="220"/>
      <c r="P499" s="220"/>
      <c r="Q499" s="221"/>
      <c r="R499" s="11" t="str">
        <f>IF(B497="","",IF(G499="","",(SUM(G499:K499)+SUM(M499:Q499)-L499)))</f>
        <v/>
      </c>
      <c r="S499" s="89"/>
      <c r="T499" s="89" t="str">
        <f>IF(R497="","",ABS(R499-S497))</f>
        <v/>
      </c>
      <c r="U499" s="89" t="str">
        <f>IF(R497="","",RANK(T499,T497:T501,0))</f>
        <v/>
      </c>
      <c r="V499" s="89" t="str">
        <f>IF(R497="","",IF(U499=1,"",R499))</f>
        <v/>
      </c>
      <c r="W499" s="972"/>
      <c r="X499" s="133"/>
      <c r="Y499" s="134"/>
      <c r="Z499" s="135"/>
      <c r="AA499" s="136"/>
      <c r="AB499" s="850"/>
      <c r="AC499" s="806"/>
      <c r="AD499" s="806"/>
      <c r="AE499" s="806"/>
      <c r="AF499" s="841"/>
    </row>
    <row r="500" spans="1:32" x14ac:dyDescent="0.2">
      <c r="A500" s="868"/>
      <c r="B500" s="874"/>
      <c r="C500" s="862"/>
      <c r="D500" s="887"/>
      <c r="E500" s="862"/>
      <c r="F500" s="34" t="s">
        <v>5</v>
      </c>
      <c r="G500" s="77" t="str">
        <f>IF(M500&lt;&gt;"",G497,"")</f>
        <v/>
      </c>
      <c r="H500" s="11" t="str">
        <f>IF(N500&lt;&gt;"",H497,"")</f>
        <v/>
      </c>
      <c r="I500" s="11" t="str">
        <f>IF(O500&lt;&gt;"",I497,"")</f>
        <v/>
      </c>
      <c r="J500" s="11" t="str">
        <f>IF(P500&lt;&gt;"",J497,"")</f>
        <v/>
      </c>
      <c r="K500" s="75" t="str">
        <f>IF(Q500&lt;&gt;"",K497,"")</f>
        <v/>
      </c>
      <c r="L500" s="98" t="str">
        <f>IF(G497&lt;&gt;"",L497,"")</f>
        <v/>
      </c>
      <c r="M500" s="220"/>
      <c r="N500" s="220"/>
      <c r="O500" s="220"/>
      <c r="P500" s="220"/>
      <c r="Q500" s="221"/>
      <c r="R500" s="11" t="str">
        <f>IF(B497="","",IF(G500="","",(SUM(G500:K500)+SUM(M500:Q500)-L500)))</f>
        <v/>
      </c>
      <c r="S500" s="89"/>
      <c r="T500" s="89" t="str">
        <f>IF(R497="","",ABS(R500-S497))</f>
        <v/>
      </c>
      <c r="U500" s="89" t="str">
        <f>IF(R497="","",RANK(T500,T497:T501,0))</f>
        <v/>
      </c>
      <c r="V500" s="89" t="str">
        <f>IF(R497="","",IF(U500=1,"",R500))</f>
        <v/>
      </c>
      <c r="W500" s="972"/>
      <c r="X500" s="133"/>
      <c r="Y500" s="134"/>
      <c r="Z500" s="135"/>
      <c r="AA500" s="136"/>
      <c r="AB500" s="850"/>
      <c r="AC500" s="806"/>
      <c r="AD500" s="806"/>
      <c r="AE500" s="806"/>
      <c r="AF500" s="841"/>
    </row>
    <row r="501" spans="1:32" ht="16" thickBot="1" x14ac:dyDescent="0.25">
      <c r="A501" s="869"/>
      <c r="B501" s="875"/>
      <c r="C501" s="863"/>
      <c r="D501" s="888"/>
      <c r="E501" s="863"/>
      <c r="F501" s="35" t="s">
        <v>6</v>
      </c>
      <c r="G501" s="78" t="str">
        <f>IF(M501&lt;&gt;"",G497,"")</f>
        <v/>
      </c>
      <c r="H501" s="116" t="str">
        <f>IF(N501&lt;&gt;"",H497,"")</f>
        <v/>
      </c>
      <c r="I501" s="116" t="str">
        <f>IF(O501&lt;&gt;"",I497,"")</f>
        <v/>
      </c>
      <c r="J501" s="116" t="str">
        <f>IF(P501&lt;&gt;"",J497,"")</f>
        <v/>
      </c>
      <c r="K501" s="76" t="str">
        <f>IF(Q501&lt;&gt;"",K497,"")</f>
        <v/>
      </c>
      <c r="L501" s="265" t="str">
        <f>IF(G497&lt;&gt;"",L497,"")</f>
        <v/>
      </c>
      <c r="M501" s="222"/>
      <c r="N501" s="222"/>
      <c r="O501" s="222"/>
      <c r="P501" s="222"/>
      <c r="Q501" s="223"/>
      <c r="R501" s="116" t="str">
        <f>IF(B497="","",IF(G501="","",(SUM(G501:K501)+SUM(M501:Q501)-L501)))</f>
        <v/>
      </c>
      <c r="S501" s="91"/>
      <c r="T501" s="91"/>
      <c r="U501" s="91"/>
      <c r="V501" s="91"/>
      <c r="W501" s="973"/>
      <c r="X501" s="137"/>
      <c r="Y501" s="138"/>
      <c r="Z501" s="139"/>
      <c r="AA501" s="140"/>
      <c r="AB501" s="851"/>
      <c r="AC501" s="807"/>
      <c r="AD501" s="807"/>
      <c r="AE501" s="807"/>
      <c r="AF501" s="842"/>
    </row>
    <row r="502" spans="1:32" x14ac:dyDescent="0.2">
      <c r="A502" s="870" t="str">
        <f>IF('Names And Totals'!A107="","",'Names And Totals'!A107)</f>
        <v/>
      </c>
      <c r="B502" s="864" t="str">
        <f>IF('Names And Totals'!B107="","",'Names And Totals'!B107)</f>
        <v/>
      </c>
      <c r="C502" s="858" t="str">
        <f>IF(AC502="","",IF(AC502="DQ","DQ",RANK(AC502,$AC$12:$AC$507,0)+SUMPRODUCT(--(AC502=$AC$12:$AC$507),--(AB502&gt;$AB$12:$AB$507))))</f>
        <v/>
      </c>
      <c r="D502" s="880" t="str">
        <f>IF(AD502="","",IF(AC502="DQ","DQ",RANK(AD502,$AD$12:$AD$507,0)+SUMPRODUCT(--(AD502=$AD$12:$AD$507),--(AB502&gt;$AB$12:$AB$507))))</f>
        <v/>
      </c>
      <c r="E502" s="883" t="str">
        <f>IF(AE502="","",IF(AC502="DQ","DQ",RANK(AE502,$AE$12:$AE$507,0)+SUMPRODUCT(--(AE502=$AE$12:$AE$507),--(AB502&gt;$AB$12:$AB$507))))</f>
        <v/>
      </c>
      <c r="F502" s="66" t="s">
        <v>7</v>
      </c>
      <c r="G502" s="232"/>
      <c r="H502" s="224"/>
      <c r="I502" s="224"/>
      <c r="J502" s="224"/>
      <c r="K502" s="237"/>
      <c r="L502" s="303"/>
      <c r="M502" s="224"/>
      <c r="N502" s="224"/>
      <c r="O502" s="224"/>
      <c r="P502" s="224"/>
      <c r="Q502" s="225"/>
      <c r="R502" s="117" t="str">
        <f>IF(B502="","",IF(G502="","",(SUM(G502:K502)+SUM(M502:Q502)-L502)))</f>
        <v/>
      </c>
      <c r="S502" s="92" t="str">
        <f>IF(R502="","",AVERAGE(R502:R505))</f>
        <v/>
      </c>
      <c r="T502" s="92" t="str">
        <f>IF(R502="","",ABS(R502-S502))</f>
        <v/>
      </c>
      <c r="U502" s="92" t="str">
        <f>IF(R502="","",RANK(T502,T502:T506,0))</f>
        <v/>
      </c>
      <c r="V502" s="92" t="str">
        <f>IF(R502="","",IF(U502=1,"",R502))</f>
        <v/>
      </c>
      <c r="W502" s="855" t="str">
        <f>IF(R502="","",IF(AVERAGE(R502:R506)&lt;0,0,IF(R503="",R502,IF(R504="",AVERAGE(R502:R503),IF(R505="",AVERAGE(R502:R504),IF(R506="",AVERAGE(V502:V505),TRIMMEAN(R502:R506,0.4)))))))</f>
        <v/>
      </c>
      <c r="X502" s="232"/>
      <c r="Y502" s="233"/>
      <c r="Z502" s="234"/>
      <c r="AA502" s="141" t="str">
        <f>IF(X502="","",IF(X502="TO","TO",X502*60+Y502+Z502/100))</f>
        <v/>
      </c>
      <c r="AB502" s="845" t="str">
        <f>IF(B502="","",IF(AA503="",AA502,AVERAGE(AA502:AA503)))</f>
        <v/>
      </c>
      <c r="AC502" s="845" t="str">
        <f t="shared" ref="AC502" si="95">IF(AF502="DQ","DQ",IF(W502="","",W502))</f>
        <v/>
      </c>
      <c r="AD502" s="802" t="str">
        <f>IF(B502="","",IF(AF502="DQ","DQ",IF('Names And Totals'!E107="Female","",AC502)))</f>
        <v/>
      </c>
      <c r="AE502" s="802" t="str">
        <f>IF(B502="","",IF(AF502="DQ","DQ",IF('Names And Totals'!E107="Male","",AC502)))</f>
        <v/>
      </c>
      <c r="AF502" s="837"/>
    </row>
    <row r="503" spans="1:32" x14ac:dyDescent="0.2">
      <c r="A503" s="871"/>
      <c r="B503" s="865"/>
      <c r="C503" s="859"/>
      <c r="D503" s="881"/>
      <c r="E503" s="884"/>
      <c r="F503" s="32" t="s">
        <v>4</v>
      </c>
      <c r="G503" s="72" t="str">
        <f>IF(M503&lt;&gt;"",G502,"")</f>
        <v/>
      </c>
      <c r="H503" s="7" t="str">
        <f>IF(N503&lt;&gt;"",H502,"")</f>
        <v/>
      </c>
      <c r="I503" s="7" t="str">
        <f>IF(O503&lt;&gt;"",I502,"")</f>
        <v/>
      </c>
      <c r="J503" s="7" t="str">
        <f>IF(P503&lt;&gt;"",J502,"")</f>
        <v/>
      </c>
      <c r="K503" s="70" t="str">
        <f>IF(Q503&lt;&gt;"",K502,"")</f>
        <v/>
      </c>
      <c r="L503" s="99" t="str">
        <f>IF(G502&lt;&gt;"",L502,"")</f>
        <v/>
      </c>
      <c r="M503" s="214"/>
      <c r="N503" s="214"/>
      <c r="O503" s="214"/>
      <c r="P503" s="214"/>
      <c r="Q503" s="215"/>
      <c r="R503" s="7" t="str">
        <f>IF(B502="","",IF(G503="","",(SUM(G503:K503)+SUM(M503:Q503)-L503)))</f>
        <v/>
      </c>
      <c r="S503" s="88"/>
      <c r="T503" s="88" t="str">
        <f>IF(R502="","",ABS(R503-S502))</f>
        <v/>
      </c>
      <c r="U503" s="88" t="str">
        <f>IF(R502="","",RANK(T503,T502:T506,0))</f>
        <v/>
      </c>
      <c r="V503" s="88" t="str">
        <f>IF(R502="","",IF(U503=1,"",R503))</f>
        <v/>
      </c>
      <c r="W503" s="856"/>
      <c r="X503" s="208"/>
      <c r="Y503" s="209"/>
      <c r="Z503" s="227"/>
      <c r="AA503" s="122" t="str">
        <f>IF(X503="","",IF(X503="","",X503*60+Y503+Z503/100))</f>
        <v/>
      </c>
      <c r="AB503" s="843"/>
      <c r="AC503" s="843"/>
      <c r="AD503" s="803"/>
      <c r="AE503" s="803"/>
      <c r="AF503" s="838"/>
    </row>
    <row r="504" spans="1:32" x14ac:dyDescent="0.2">
      <c r="A504" s="871"/>
      <c r="B504" s="865"/>
      <c r="C504" s="859"/>
      <c r="D504" s="881"/>
      <c r="E504" s="884"/>
      <c r="F504" s="32" t="s">
        <v>8</v>
      </c>
      <c r="G504" s="72" t="str">
        <f>IF(M504&lt;&gt;"",G502,"")</f>
        <v/>
      </c>
      <c r="H504" s="7" t="str">
        <f>IF(N504&lt;&gt;"",H502,"")</f>
        <v/>
      </c>
      <c r="I504" s="7" t="str">
        <f>IF(O504&lt;&gt;"",I502,"")</f>
        <v/>
      </c>
      <c r="J504" s="7" t="str">
        <f>IF(P504&lt;&gt;"",J502,"")</f>
        <v/>
      </c>
      <c r="K504" s="70" t="str">
        <f>IF(Q504&lt;&gt;"",K502,"")</f>
        <v/>
      </c>
      <c r="L504" s="99" t="str">
        <f>IF(G502&lt;&gt;"",L502,"")</f>
        <v/>
      </c>
      <c r="M504" s="214"/>
      <c r="N504" s="214"/>
      <c r="O504" s="214"/>
      <c r="P504" s="214"/>
      <c r="Q504" s="215"/>
      <c r="R504" s="7" t="str">
        <f>IF(B502="","",IF(G504="","",(SUM(G504:K504)+SUM(M504:Q504)-L504)))</f>
        <v/>
      </c>
      <c r="S504" s="88"/>
      <c r="T504" s="88" t="str">
        <f>IF(R502="","",ABS(R504-S502))</f>
        <v/>
      </c>
      <c r="U504" s="88" t="str">
        <f>IF(R502="","",RANK(T504,T502:T506,0))</f>
        <v/>
      </c>
      <c r="V504" s="88" t="str">
        <f>IF(R502="","",IF(U504=1,"",R504))</f>
        <v/>
      </c>
      <c r="W504" s="856"/>
      <c r="X504" s="123"/>
      <c r="Y504" s="124"/>
      <c r="Z504" s="125"/>
      <c r="AA504" s="126"/>
      <c r="AB504" s="843"/>
      <c r="AC504" s="843"/>
      <c r="AD504" s="803"/>
      <c r="AE504" s="803"/>
      <c r="AF504" s="838"/>
    </row>
    <row r="505" spans="1:32" x14ac:dyDescent="0.2">
      <c r="A505" s="871"/>
      <c r="B505" s="865"/>
      <c r="C505" s="859"/>
      <c r="D505" s="881"/>
      <c r="E505" s="884"/>
      <c r="F505" s="32" t="s">
        <v>5</v>
      </c>
      <c r="G505" s="72" t="str">
        <f>IF(M505&lt;&gt;"",G502,"")</f>
        <v/>
      </c>
      <c r="H505" s="7" t="str">
        <f>IF(N505&lt;&gt;"",H502,"")</f>
        <v/>
      </c>
      <c r="I505" s="7" t="str">
        <f>IF(O505&lt;&gt;"",I502,"")</f>
        <v/>
      </c>
      <c r="J505" s="7" t="str">
        <f>IF(P505&lt;&gt;"",J502,"")</f>
        <v/>
      </c>
      <c r="K505" s="70" t="str">
        <f>IF(Q505&lt;&gt;"",K502,"")</f>
        <v/>
      </c>
      <c r="L505" s="99" t="str">
        <f>IF(G502&lt;&gt;"",L502,"")</f>
        <v/>
      </c>
      <c r="M505" s="214"/>
      <c r="N505" s="214"/>
      <c r="O505" s="214"/>
      <c r="P505" s="214"/>
      <c r="Q505" s="215"/>
      <c r="R505" s="7" t="str">
        <f>IF(B502="","",IF(G505="","",(SUM(G505:K505)+SUM(M505:Q505)-L505)))</f>
        <v/>
      </c>
      <c r="S505" s="88"/>
      <c r="T505" s="88" t="str">
        <f>IF(R502="","",ABS(R505-S502))</f>
        <v/>
      </c>
      <c r="U505" s="88" t="str">
        <f>IF(R502="","",RANK(T505,T502:T506,0))</f>
        <v/>
      </c>
      <c r="V505" s="88" t="str">
        <f>IF(R502="","",IF(U505=1,"",R505))</f>
        <v/>
      </c>
      <c r="W505" s="856"/>
      <c r="X505" s="123"/>
      <c r="Y505" s="124"/>
      <c r="Z505" s="125"/>
      <c r="AA505" s="126"/>
      <c r="AB505" s="843"/>
      <c r="AC505" s="843"/>
      <c r="AD505" s="803"/>
      <c r="AE505" s="803"/>
      <c r="AF505" s="838"/>
    </row>
    <row r="506" spans="1:32" ht="16" thickBot="1" x14ac:dyDescent="0.25">
      <c r="A506" s="879"/>
      <c r="B506" s="901"/>
      <c r="C506" s="860"/>
      <c r="D506" s="882"/>
      <c r="E506" s="885"/>
      <c r="F506" s="252" t="s">
        <v>6</v>
      </c>
      <c r="G506" s="73" t="str">
        <f>IF(M506&lt;&gt;"",G502,"")</f>
        <v/>
      </c>
      <c r="H506" s="94" t="str">
        <f>IF(N506&lt;&gt;"",H502,"")</f>
        <v/>
      </c>
      <c r="I506" s="94" t="str">
        <f>IF(O506&lt;&gt;"",I502,"")</f>
        <v/>
      </c>
      <c r="J506" s="94" t="str">
        <f>IF(P506&lt;&gt;"",J502,"")</f>
        <v/>
      </c>
      <c r="K506" s="71" t="str">
        <f>IF(Q506&lt;&gt;"",K502,"")</f>
        <v/>
      </c>
      <c r="L506" s="270" t="str">
        <f>IF(G502&lt;&gt;"",L502,"")</f>
        <v/>
      </c>
      <c r="M506" s="226"/>
      <c r="N506" s="226"/>
      <c r="O506" s="226"/>
      <c r="P506" s="226"/>
      <c r="Q506" s="255"/>
      <c r="R506" s="94" t="str">
        <f>IF(B502="","",IF(G506="","",(SUM(G506:K506)+SUM(M506:Q506)-L506)))</f>
        <v/>
      </c>
      <c r="S506" s="93"/>
      <c r="T506" s="93"/>
      <c r="U506" s="93"/>
      <c r="V506" s="93"/>
      <c r="W506" s="904"/>
      <c r="X506" s="256"/>
      <c r="Y506" s="257"/>
      <c r="Z506" s="258"/>
      <c r="AA506" s="259"/>
      <c r="AB506" s="902"/>
      <c r="AC506" s="844"/>
      <c r="AD506" s="804"/>
      <c r="AE506" s="804"/>
      <c r="AF506" s="903"/>
    </row>
    <row r="507" spans="1:32" x14ac:dyDescent="0.2">
      <c r="A507" s="867" t="str">
        <f>IF('Names And Totals'!A108="","",'Names And Totals'!A108)</f>
        <v/>
      </c>
      <c r="B507" s="873" t="str">
        <f>IF('Names And Totals'!B108="","",'Names And Totals'!B108)</f>
        <v/>
      </c>
      <c r="C507" s="861" t="str">
        <f>IF(AC507="","",IF(AC507="DQ","DQ",RANK(AC507,$AC$12:$AC$507,0)+SUMPRODUCT(--(AC507=$AC$12:$AC$507),--(AB507&gt;$AB$12:$AB$507))))</f>
        <v/>
      </c>
      <c r="D507" s="886" t="str">
        <f>IF(AD507="","",IF(AC507="DQ","DQ",RANK(AD507,$AD$12:$AD$507,0)+SUMPRODUCT(--(AD507=$AD$12:$AD$507),--(AB507&gt;$AB$12:$AB$507))))</f>
        <v/>
      </c>
      <c r="E507" s="861" t="str">
        <f>IF(AE507="","",IF(AC507="DQ","DQ",RANK(AE507,$AE$12:$AE$507,0)+SUMPRODUCT(--(AE507=$AE$12:$AE$507),--(AB507&gt;$AB$12:$AB$507))))</f>
        <v/>
      </c>
      <c r="F507" s="33" t="s">
        <v>7</v>
      </c>
      <c r="G507" s="228"/>
      <c r="H507" s="218"/>
      <c r="I507" s="218"/>
      <c r="J507" s="218"/>
      <c r="K507" s="296"/>
      <c r="L507" s="295"/>
      <c r="M507" s="218"/>
      <c r="N507" s="218"/>
      <c r="O507" s="218"/>
      <c r="P507" s="218"/>
      <c r="Q507" s="219"/>
      <c r="R507" s="114" t="str">
        <f>IF(B507="","",IF(G507="","",(SUM(G507:K507)+SUM(M507:Q507)-L507)))</f>
        <v/>
      </c>
      <c r="S507" s="90" t="str">
        <f>IF(R507="","",AVERAGE(R507:R510))</f>
        <v/>
      </c>
      <c r="T507" s="90" t="str">
        <f>IF(R507="","",ABS(R507-S507))</f>
        <v/>
      </c>
      <c r="U507" s="90" t="str">
        <f>IF(R507="","",RANK(T507,T507:T511,0))</f>
        <v/>
      </c>
      <c r="V507" s="90" t="str">
        <f>IF(R507="","",IF(U507=1,"",R507))</f>
        <v/>
      </c>
      <c r="W507" s="971" t="str">
        <f>IF(R507="","",IF(AVERAGE(R507:R511)&lt;0,0,IF(R508="",R507,IF(R509="",AVERAGE(R507:R508),IF(R510="",AVERAGE(R507:R509),IF(R511="",AVERAGE(V507:V510),TRIMMEAN(R507:R511,0.4)))))))</f>
        <v/>
      </c>
      <c r="X507" s="228"/>
      <c r="Y507" s="229"/>
      <c r="Z507" s="230"/>
      <c r="AA507" s="131" t="str">
        <f>IF(X507="","",IF(X507="TO","TO",X507*60+Y507+Z507/100))</f>
        <v/>
      </c>
      <c r="AB507" s="849" t="str">
        <f>IF(B507="","",IF(AA508="",AA507,AVERAGE(AA507:AA508)))</f>
        <v/>
      </c>
      <c r="AC507" s="805" t="str">
        <f t="shared" ref="AC507" si="96">IF(AF507="DQ","DQ",IF(W507="","",W507))</f>
        <v/>
      </c>
      <c r="AD507" s="805" t="str">
        <f>IF(B507="","",IF(AF507="DQ","DQ",IF('Names And Totals'!E108="Female","",AC507)))</f>
        <v/>
      </c>
      <c r="AE507" s="805" t="str">
        <f>IF(B507="","",IF(AF507="DQ","DQ",IF('Names And Totals'!E108="Male","",AC507)))</f>
        <v/>
      </c>
      <c r="AF507" s="840"/>
    </row>
    <row r="508" spans="1:32" x14ac:dyDescent="0.2">
      <c r="A508" s="868"/>
      <c r="B508" s="874"/>
      <c r="C508" s="862"/>
      <c r="D508" s="887"/>
      <c r="E508" s="862"/>
      <c r="F508" s="34" t="s">
        <v>4</v>
      </c>
      <c r="G508" s="77" t="str">
        <f>IF(M508&lt;&gt;"",G507,"")</f>
        <v/>
      </c>
      <c r="H508" s="11" t="str">
        <f>IF(N508&lt;&gt;"",H507,"")</f>
        <v/>
      </c>
      <c r="I508" s="11" t="str">
        <f>IF(O508&lt;&gt;"",I507,"")</f>
        <v/>
      </c>
      <c r="J508" s="11" t="str">
        <f>IF(P508&lt;&gt;"",J507,"")</f>
        <v/>
      </c>
      <c r="K508" s="75" t="str">
        <f>IF(Q508&lt;&gt;"",K507,"")</f>
        <v/>
      </c>
      <c r="L508" s="98" t="str">
        <f>IF(G507&lt;&gt;"",L507,"")</f>
        <v/>
      </c>
      <c r="M508" s="220"/>
      <c r="N508" s="220"/>
      <c r="O508" s="220"/>
      <c r="P508" s="220"/>
      <c r="Q508" s="221"/>
      <c r="R508" s="11" t="str">
        <f>IF(B507="","",IF(G508="","",(SUM(G508:K508)+SUM(M508:Q508)-L508)))</f>
        <v/>
      </c>
      <c r="S508" s="89"/>
      <c r="T508" s="89" t="str">
        <f>IF(R507="","",ABS(R508-S507))</f>
        <v/>
      </c>
      <c r="U508" s="89" t="str">
        <f>IF(R507="","",RANK(T508,T507:T511,0))</f>
        <v/>
      </c>
      <c r="V508" s="89" t="str">
        <f>IF(R507="","",IF(U508=1,"",R508))</f>
        <v/>
      </c>
      <c r="W508" s="972"/>
      <c r="X508" s="210"/>
      <c r="Y508" s="211"/>
      <c r="Z508" s="231"/>
      <c r="AA508" s="132" t="str">
        <f>IF(X508="","",IF(X508="","",X508*60+Y508+Z508/100))</f>
        <v/>
      </c>
      <c r="AB508" s="850"/>
      <c r="AC508" s="806"/>
      <c r="AD508" s="806"/>
      <c r="AE508" s="806"/>
      <c r="AF508" s="841"/>
    </row>
    <row r="509" spans="1:32" x14ac:dyDescent="0.2">
      <c r="A509" s="868"/>
      <c r="B509" s="874"/>
      <c r="C509" s="862"/>
      <c r="D509" s="887"/>
      <c r="E509" s="862"/>
      <c r="F509" s="34" t="s">
        <v>8</v>
      </c>
      <c r="G509" s="77" t="str">
        <f>IF(M509&lt;&gt;"",G507,"")</f>
        <v/>
      </c>
      <c r="H509" s="11" t="str">
        <f>IF(N509&lt;&gt;"",H507,"")</f>
        <v/>
      </c>
      <c r="I509" s="11" t="str">
        <f>IF(O509&lt;&gt;"",I507,"")</f>
        <v/>
      </c>
      <c r="J509" s="11" t="str">
        <f>IF(P509&lt;&gt;"",J507,"")</f>
        <v/>
      </c>
      <c r="K509" s="75" t="str">
        <f>IF(Q509&lt;&gt;"",K507,"")</f>
        <v/>
      </c>
      <c r="L509" s="98" t="str">
        <f>IF(G507&lt;&gt;"",L507,"")</f>
        <v/>
      </c>
      <c r="M509" s="220"/>
      <c r="N509" s="220"/>
      <c r="O509" s="220"/>
      <c r="P509" s="220"/>
      <c r="Q509" s="221"/>
      <c r="R509" s="11" t="str">
        <f>IF(B507="","",IF(G509="","",(SUM(G509:K509)+SUM(M509:Q509)-L509)))</f>
        <v/>
      </c>
      <c r="S509" s="89"/>
      <c r="T509" s="89" t="str">
        <f>IF(R507="","",ABS(R509-S507))</f>
        <v/>
      </c>
      <c r="U509" s="89" t="str">
        <f>IF(R507="","",RANK(T509,T507:T511,0))</f>
        <v/>
      </c>
      <c r="V509" s="89" t="str">
        <f>IF(R507="","",IF(U509=1,"",R509))</f>
        <v/>
      </c>
      <c r="W509" s="972"/>
      <c r="X509" s="133"/>
      <c r="Y509" s="134"/>
      <c r="Z509" s="135"/>
      <c r="AA509" s="136"/>
      <c r="AB509" s="850"/>
      <c r="AC509" s="806"/>
      <c r="AD509" s="806"/>
      <c r="AE509" s="806"/>
      <c r="AF509" s="841"/>
    </row>
    <row r="510" spans="1:32" x14ac:dyDescent="0.2">
      <c r="A510" s="868"/>
      <c r="B510" s="874"/>
      <c r="C510" s="862"/>
      <c r="D510" s="887"/>
      <c r="E510" s="862"/>
      <c r="F510" s="34" t="s">
        <v>5</v>
      </c>
      <c r="G510" s="77" t="str">
        <f>IF(M510&lt;&gt;"",G507,"")</f>
        <v/>
      </c>
      <c r="H510" s="11" t="str">
        <f>IF(N510&lt;&gt;"",H507,"")</f>
        <v/>
      </c>
      <c r="I510" s="11" t="str">
        <f>IF(O510&lt;&gt;"",I507,"")</f>
        <v/>
      </c>
      <c r="J510" s="11" t="str">
        <f>IF(P510&lt;&gt;"",J507,"")</f>
        <v/>
      </c>
      <c r="K510" s="75" t="str">
        <f>IF(Q510&lt;&gt;"",K507,"")</f>
        <v/>
      </c>
      <c r="L510" s="98" t="str">
        <f>IF(G507&lt;&gt;"",L507,"")</f>
        <v/>
      </c>
      <c r="M510" s="220"/>
      <c r="N510" s="220"/>
      <c r="O510" s="220"/>
      <c r="P510" s="220"/>
      <c r="Q510" s="221"/>
      <c r="R510" s="11" t="str">
        <f>IF(B507="","",IF(G510="","",(SUM(G510:K510)+SUM(M510:Q510)-L510)))</f>
        <v/>
      </c>
      <c r="S510" s="89"/>
      <c r="T510" s="89" t="str">
        <f>IF(R507="","",ABS(R510-S507))</f>
        <v/>
      </c>
      <c r="U510" s="89" t="str">
        <f>IF(R507="","",RANK(T510,T507:T511,0))</f>
        <v/>
      </c>
      <c r="V510" s="89" t="str">
        <f>IF(R507="","",IF(U510=1,"",R510))</f>
        <v/>
      </c>
      <c r="W510" s="972"/>
      <c r="X510" s="133"/>
      <c r="Y510" s="134"/>
      <c r="Z510" s="135"/>
      <c r="AA510" s="136"/>
      <c r="AB510" s="850"/>
      <c r="AC510" s="806"/>
      <c r="AD510" s="806"/>
      <c r="AE510" s="806"/>
      <c r="AF510" s="841"/>
    </row>
    <row r="511" spans="1:32" ht="16" thickBot="1" x14ac:dyDescent="0.25">
      <c r="A511" s="869"/>
      <c r="B511" s="875"/>
      <c r="C511" s="863"/>
      <c r="D511" s="888"/>
      <c r="E511" s="863"/>
      <c r="F511" s="35" t="s">
        <v>6</v>
      </c>
      <c r="G511" s="78" t="str">
        <f>IF(M511&lt;&gt;"",G507,"")</f>
        <v/>
      </c>
      <c r="H511" s="116" t="str">
        <f>IF(N511&lt;&gt;"",H507,"")</f>
        <v/>
      </c>
      <c r="I511" s="116" t="str">
        <f>IF(O511&lt;&gt;"",I507,"")</f>
        <v/>
      </c>
      <c r="J511" s="116" t="str">
        <f>IF(P511&lt;&gt;"",J507,"")</f>
        <v/>
      </c>
      <c r="K511" s="76" t="str">
        <f>IF(Q511&lt;&gt;"",K507,"")</f>
        <v/>
      </c>
      <c r="L511" s="265" t="str">
        <f>IF(G507&lt;&gt;"",L507,"")</f>
        <v/>
      </c>
      <c r="M511" s="222"/>
      <c r="N511" s="222"/>
      <c r="O511" s="222"/>
      <c r="P511" s="222"/>
      <c r="Q511" s="223"/>
      <c r="R511" s="116" t="str">
        <f>IF(B507="","",IF(G511="","",(SUM(G511:K511)+SUM(M511:Q511)-L511)))</f>
        <v/>
      </c>
      <c r="S511" s="91"/>
      <c r="T511" s="91"/>
      <c r="U511" s="91"/>
      <c r="V511" s="91"/>
      <c r="W511" s="973"/>
      <c r="X511" s="137"/>
      <c r="Y511" s="138"/>
      <c r="Z511" s="139"/>
      <c r="AA511" s="140"/>
      <c r="AB511" s="851"/>
      <c r="AC511" s="807"/>
      <c r="AD511" s="807"/>
      <c r="AE511" s="807"/>
      <c r="AF511" s="842"/>
    </row>
    <row r="512" spans="1:32" x14ac:dyDescent="0.2">
      <c r="C512"/>
      <c r="D512"/>
      <c r="E512"/>
    </row>
    <row r="513" spans="3:5" x14ac:dyDescent="0.2">
      <c r="C513"/>
      <c r="D513"/>
      <c r="E513"/>
    </row>
    <row r="514" spans="3:5" x14ac:dyDescent="0.2">
      <c r="C514"/>
      <c r="D514"/>
      <c r="E514"/>
    </row>
    <row r="515" spans="3:5" x14ac:dyDescent="0.2">
      <c r="C515"/>
      <c r="D515"/>
      <c r="E515"/>
    </row>
    <row r="516" spans="3:5" x14ac:dyDescent="0.2">
      <c r="C516"/>
      <c r="D516"/>
      <c r="E516"/>
    </row>
  </sheetData>
  <mergeCells count="1149">
    <mergeCell ref="D502:D506"/>
    <mergeCell ref="E502:E506"/>
    <mergeCell ref="D507:D511"/>
    <mergeCell ref="E507:E511"/>
    <mergeCell ref="D477:D481"/>
    <mergeCell ref="E477:E481"/>
    <mergeCell ref="D482:D486"/>
    <mergeCell ref="E482:E486"/>
    <mergeCell ref="D487:D491"/>
    <mergeCell ref="E487:E491"/>
    <mergeCell ref="D492:D496"/>
    <mergeCell ref="E492:E496"/>
    <mergeCell ref="D497:D501"/>
    <mergeCell ref="E497:E501"/>
    <mergeCell ref="D452:D456"/>
    <mergeCell ref="E452:E456"/>
    <mergeCell ref="D457:D461"/>
    <mergeCell ref="E457:E461"/>
    <mergeCell ref="D462:D466"/>
    <mergeCell ref="E462:E466"/>
    <mergeCell ref="D467:D471"/>
    <mergeCell ref="E467:E471"/>
    <mergeCell ref="D472:D476"/>
    <mergeCell ref="E472:E476"/>
    <mergeCell ref="D427:D431"/>
    <mergeCell ref="E427:E431"/>
    <mergeCell ref="D432:D436"/>
    <mergeCell ref="E432:E436"/>
    <mergeCell ref="D437:D441"/>
    <mergeCell ref="E437:E441"/>
    <mergeCell ref="D442:D446"/>
    <mergeCell ref="E442:E446"/>
    <mergeCell ref="D447:D451"/>
    <mergeCell ref="E447:E451"/>
    <mergeCell ref="D402:D406"/>
    <mergeCell ref="E402:E406"/>
    <mergeCell ref="D407:D411"/>
    <mergeCell ref="E407:E411"/>
    <mergeCell ref="D412:D416"/>
    <mergeCell ref="E412:E416"/>
    <mergeCell ref="D417:D421"/>
    <mergeCell ref="E417:E421"/>
    <mergeCell ref="D422:D426"/>
    <mergeCell ref="E422:E426"/>
    <mergeCell ref="D377:D381"/>
    <mergeCell ref="E377:E381"/>
    <mergeCell ref="D382:D386"/>
    <mergeCell ref="E382:E386"/>
    <mergeCell ref="D387:D391"/>
    <mergeCell ref="E387:E391"/>
    <mergeCell ref="D392:D396"/>
    <mergeCell ref="E392:E396"/>
    <mergeCell ref="D397:D401"/>
    <mergeCell ref="E397:E401"/>
    <mergeCell ref="D352:D356"/>
    <mergeCell ref="E352:E356"/>
    <mergeCell ref="D357:D361"/>
    <mergeCell ref="E357:E361"/>
    <mergeCell ref="D362:D366"/>
    <mergeCell ref="E362:E366"/>
    <mergeCell ref="D367:D371"/>
    <mergeCell ref="E367:E371"/>
    <mergeCell ref="D372:D376"/>
    <mergeCell ref="E372:E376"/>
    <mergeCell ref="D327:D331"/>
    <mergeCell ref="E327:E331"/>
    <mergeCell ref="D332:D336"/>
    <mergeCell ref="E332:E336"/>
    <mergeCell ref="D337:D341"/>
    <mergeCell ref="E337:E341"/>
    <mergeCell ref="D342:D346"/>
    <mergeCell ref="E342:E346"/>
    <mergeCell ref="D347:D351"/>
    <mergeCell ref="E347:E351"/>
    <mergeCell ref="D302:D306"/>
    <mergeCell ref="E302:E306"/>
    <mergeCell ref="D307:D311"/>
    <mergeCell ref="E307:E311"/>
    <mergeCell ref="D312:D316"/>
    <mergeCell ref="E312:E316"/>
    <mergeCell ref="D317:D321"/>
    <mergeCell ref="E317:E321"/>
    <mergeCell ref="D322:D326"/>
    <mergeCell ref="E322:E326"/>
    <mergeCell ref="D277:D281"/>
    <mergeCell ref="E277:E281"/>
    <mergeCell ref="D282:D286"/>
    <mergeCell ref="E282:E286"/>
    <mergeCell ref="D287:D291"/>
    <mergeCell ref="E287:E291"/>
    <mergeCell ref="D292:D296"/>
    <mergeCell ref="E292:E296"/>
    <mergeCell ref="D297:D301"/>
    <mergeCell ref="E297:E301"/>
    <mergeCell ref="D252:D256"/>
    <mergeCell ref="E252:E256"/>
    <mergeCell ref="D257:D261"/>
    <mergeCell ref="E257:E261"/>
    <mergeCell ref="D262:D266"/>
    <mergeCell ref="E262:E266"/>
    <mergeCell ref="D267:D271"/>
    <mergeCell ref="E267:E271"/>
    <mergeCell ref="D272:D276"/>
    <mergeCell ref="E272:E276"/>
    <mergeCell ref="D227:D231"/>
    <mergeCell ref="E227:E231"/>
    <mergeCell ref="D232:D236"/>
    <mergeCell ref="E232:E236"/>
    <mergeCell ref="D237:D241"/>
    <mergeCell ref="E237:E241"/>
    <mergeCell ref="D242:D246"/>
    <mergeCell ref="E242:E246"/>
    <mergeCell ref="D247:D251"/>
    <mergeCell ref="E247:E251"/>
    <mergeCell ref="D202:D206"/>
    <mergeCell ref="E202:E206"/>
    <mergeCell ref="D207:D211"/>
    <mergeCell ref="E207:E211"/>
    <mergeCell ref="D212:D216"/>
    <mergeCell ref="E212:E216"/>
    <mergeCell ref="D217:D221"/>
    <mergeCell ref="E217:E221"/>
    <mergeCell ref="D222:D226"/>
    <mergeCell ref="E222:E226"/>
    <mergeCell ref="D182:D186"/>
    <mergeCell ref="E182:E186"/>
    <mergeCell ref="D187:D191"/>
    <mergeCell ref="E187:E191"/>
    <mergeCell ref="D192:D196"/>
    <mergeCell ref="E192:E196"/>
    <mergeCell ref="D197:D201"/>
    <mergeCell ref="E197:E201"/>
    <mergeCell ref="D152:D156"/>
    <mergeCell ref="E152:E156"/>
    <mergeCell ref="D157:D161"/>
    <mergeCell ref="E157:E161"/>
    <mergeCell ref="D162:D166"/>
    <mergeCell ref="E162:E166"/>
    <mergeCell ref="D167:D171"/>
    <mergeCell ref="E167:E171"/>
    <mergeCell ref="D172:D176"/>
    <mergeCell ref="E172:E176"/>
    <mergeCell ref="E57:E61"/>
    <mergeCell ref="D62:D66"/>
    <mergeCell ref="E62:E66"/>
    <mergeCell ref="D67:D71"/>
    <mergeCell ref="E67:E71"/>
    <mergeCell ref="D72:D76"/>
    <mergeCell ref="E72:E76"/>
    <mergeCell ref="D127:D131"/>
    <mergeCell ref="E127:E131"/>
    <mergeCell ref="D132:D136"/>
    <mergeCell ref="E132:E136"/>
    <mergeCell ref="D137:D141"/>
    <mergeCell ref="E137:E141"/>
    <mergeCell ref="D142:D146"/>
    <mergeCell ref="E142:E146"/>
    <mergeCell ref="D147:D151"/>
    <mergeCell ref="E147:E151"/>
    <mergeCell ref="D102:D106"/>
    <mergeCell ref="E102:E106"/>
    <mergeCell ref="D107:D111"/>
    <mergeCell ref="E107:E111"/>
    <mergeCell ref="D112:D116"/>
    <mergeCell ref="E112:E116"/>
    <mergeCell ref="D117:D121"/>
    <mergeCell ref="E117:E121"/>
    <mergeCell ref="D122:D126"/>
    <mergeCell ref="E122:E126"/>
    <mergeCell ref="C372:C376"/>
    <mergeCell ref="C377:C381"/>
    <mergeCell ref="C382:C386"/>
    <mergeCell ref="C387:C391"/>
    <mergeCell ref="C392:C396"/>
    <mergeCell ref="C507:C511"/>
    <mergeCell ref="C462:C466"/>
    <mergeCell ref="C467:C471"/>
    <mergeCell ref="C472:C476"/>
    <mergeCell ref="C477:C481"/>
    <mergeCell ref="C482:C486"/>
    <mergeCell ref="C487:C491"/>
    <mergeCell ref="C492:C496"/>
    <mergeCell ref="C497:C501"/>
    <mergeCell ref="C502:C506"/>
    <mergeCell ref="C417:C421"/>
    <mergeCell ref="C422:C426"/>
    <mergeCell ref="C427:C431"/>
    <mergeCell ref="C432:C436"/>
    <mergeCell ref="C437:C441"/>
    <mergeCell ref="C442:C446"/>
    <mergeCell ref="C447:C451"/>
    <mergeCell ref="C452:C456"/>
    <mergeCell ref="C457:C461"/>
    <mergeCell ref="C277:C281"/>
    <mergeCell ref="C192:C196"/>
    <mergeCell ref="C197:C201"/>
    <mergeCell ref="C202:C206"/>
    <mergeCell ref="C207:C211"/>
    <mergeCell ref="C212:C216"/>
    <mergeCell ref="C217:C221"/>
    <mergeCell ref="C222:C226"/>
    <mergeCell ref="C227:C231"/>
    <mergeCell ref="C232:C236"/>
    <mergeCell ref="C397:C401"/>
    <mergeCell ref="C402:C406"/>
    <mergeCell ref="C407:C411"/>
    <mergeCell ref="C412:C416"/>
    <mergeCell ref="C327:C331"/>
    <mergeCell ref="C332:C336"/>
    <mergeCell ref="C337:C341"/>
    <mergeCell ref="C342:C346"/>
    <mergeCell ref="C347:C351"/>
    <mergeCell ref="C352:C356"/>
    <mergeCell ref="C357:C361"/>
    <mergeCell ref="C362:C366"/>
    <mergeCell ref="C367:C371"/>
    <mergeCell ref="C282:C286"/>
    <mergeCell ref="C287:C291"/>
    <mergeCell ref="C292:C296"/>
    <mergeCell ref="C297:C301"/>
    <mergeCell ref="C302:C306"/>
    <mergeCell ref="C307:C311"/>
    <mergeCell ref="C312:C316"/>
    <mergeCell ref="C317:C321"/>
    <mergeCell ref="C322:C326"/>
    <mergeCell ref="AB502:AB506"/>
    <mergeCell ref="AC502:AC506"/>
    <mergeCell ref="AF502:AF506"/>
    <mergeCell ref="W507:W511"/>
    <mergeCell ref="AB507:AB511"/>
    <mergeCell ref="AC507:AC511"/>
    <mergeCell ref="AF507:AF511"/>
    <mergeCell ref="W492:W496"/>
    <mergeCell ref="AB492:AB496"/>
    <mergeCell ref="AC492:AC496"/>
    <mergeCell ref="AF492:AF496"/>
    <mergeCell ref="W497:W501"/>
    <mergeCell ref="AB497:AB501"/>
    <mergeCell ref="AC497:AC501"/>
    <mergeCell ref="AF497:AF501"/>
    <mergeCell ref="AD492:AD496"/>
    <mergeCell ref="AE492:AE496"/>
    <mergeCell ref="AD497:AD501"/>
    <mergeCell ref="AE497:AE501"/>
    <mergeCell ref="AD502:AD506"/>
    <mergeCell ref="AE502:AE506"/>
    <mergeCell ref="AD507:AD511"/>
    <mergeCell ref="AE507:AE511"/>
    <mergeCell ref="AC482:AC486"/>
    <mergeCell ref="AF482:AF486"/>
    <mergeCell ref="W487:W491"/>
    <mergeCell ref="AB487:AB491"/>
    <mergeCell ref="AC487:AC491"/>
    <mergeCell ref="AF487:AF491"/>
    <mergeCell ref="W472:W476"/>
    <mergeCell ref="AB472:AB476"/>
    <mergeCell ref="AC472:AC476"/>
    <mergeCell ref="AF472:AF476"/>
    <mergeCell ref="W477:W481"/>
    <mergeCell ref="AB477:AB481"/>
    <mergeCell ref="AC477:AC481"/>
    <mergeCell ref="AF477:AF481"/>
    <mergeCell ref="AD472:AD476"/>
    <mergeCell ref="AE472:AE476"/>
    <mergeCell ref="AD477:AD481"/>
    <mergeCell ref="AE477:AE481"/>
    <mergeCell ref="AD482:AD486"/>
    <mergeCell ref="AE482:AE486"/>
    <mergeCell ref="AD487:AD491"/>
    <mergeCell ref="AE487:AE491"/>
    <mergeCell ref="W482:W486"/>
    <mergeCell ref="AB482:AB486"/>
    <mergeCell ref="AB462:AB466"/>
    <mergeCell ref="AC462:AC466"/>
    <mergeCell ref="AF462:AF466"/>
    <mergeCell ref="W467:W471"/>
    <mergeCell ref="AB467:AB471"/>
    <mergeCell ref="AC467:AC471"/>
    <mergeCell ref="AF467:AF471"/>
    <mergeCell ref="W452:W456"/>
    <mergeCell ref="AB452:AB456"/>
    <mergeCell ref="AC452:AC456"/>
    <mergeCell ref="AF452:AF456"/>
    <mergeCell ref="W457:W461"/>
    <mergeCell ref="AB457:AB461"/>
    <mergeCell ref="AC457:AC461"/>
    <mergeCell ref="AF457:AF461"/>
    <mergeCell ref="AD452:AD456"/>
    <mergeCell ref="AE452:AE456"/>
    <mergeCell ref="AD457:AD461"/>
    <mergeCell ref="AE457:AE461"/>
    <mergeCell ref="AD462:AD466"/>
    <mergeCell ref="AE462:AE466"/>
    <mergeCell ref="AD467:AD471"/>
    <mergeCell ref="AE467:AE471"/>
    <mergeCell ref="AB442:AB446"/>
    <mergeCell ref="AC442:AC446"/>
    <mergeCell ref="AF442:AF446"/>
    <mergeCell ref="W447:W451"/>
    <mergeCell ref="AB447:AB451"/>
    <mergeCell ref="AC447:AC451"/>
    <mergeCell ref="AF447:AF451"/>
    <mergeCell ref="AB432:AB436"/>
    <mergeCell ref="AC432:AC436"/>
    <mergeCell ref="AF432:AF436"/>
    <mergeCell ref="W437:W441"/>
    <mergeCell ref="AB437:AB441"/>
    <mergeCell ref="AC437:AC441"/>
    <mergeCell ref="AF437:AF441"/>
    <mergeCell ref="W432:W436"/>
    <mergeCell ref="W442:W446"/>
    <mergeCell ref="AD432:AD436"/>
    <mergeCell ref="AE432:AE436"/>
    <mergeCell ref="AD437:AD441"/>
    <mergeCell ref="AE437:AE441"/>
    <mergeCell ref="AD442:AD446"/>
    <mergeCell ref="AE442:AE446"/>
    <mergeCell ref="AD447:AD451"/>
    <mergeCell ref="AE447:AE451"/>
    <mergeCell ref="AB422:AB426"/>
    <mergeCell ref="AC422:AC426"/>
    <mergeCell ref="AF422:AF426"/>
    <mergeCell ref="W427:W431"/>
    <mergeCell ref="AB427:AB431"/>
    <mergeCell ref="AC427:AC431"/>
    <mergeCell ref="AF427:AF431"/>
    <mergeCell ref="AB412:AB416"/>
    <mergeCell ref="AC412:AC416"/>
    <mergeCell ref="AF412:AF416"/>
    <mergeCell ref="W417:W421"/>
    <mergeCell ref="AB417:AB421"/>
    <mergeCell ref="AC417:AC421"/>
    <mergeCell ref="AF417:AF421"/>
    <mergeCell ref="W412:W416"/>
    <mergeCell ref="W422:W426"/>
    <mergeCell ref="AD412:AD416"/>
    <mergeCell ref="AE412:AE416"/>
    <mergeCell ref="AD417:AD421"/>
    <mergeCell ref="AE417:AE421"/>
    <mergeCell ref="AD422:AD426"/>
    <mergeCell ref="AE422:AE426"/>
    <mergeCell ref="AD427:AD431"/>
    <mergeCell ref="AE427:AE431"/>
    <mergeCell ref="AB402:AB406"/>
    <mergeCell ref="AC402:AC406"/>
    <mergeCell ref="AF402:AF406"/>
    <mergeCell ref="W407:W411"/>
    <mergeCell ref="AB407:AB411"/>
    <mergeCell ref="AC407:AC411"/>
    <mergeCell ref="AF407:AF411"/>
    <mergeCell ref="AB392:AB396"/>
    <mergeCell ref="AC392:AC396"/>
    <mergeCell ref="AF392:AF396"/>
    <mergeCell ref="W397:W401"/>
    <mergeCell ref="AB397:AB401"/>
    <mergeCell ref="AC397:AC401"/>
    <mergeCell ref="AF397:AF401"/>
    <mergeCell ref="W392:W396"/>
    <mergeCell ref="W402:W406"/>
    <mergeCell ref="AD392:AD396"/>
    <mergeCell ref="AE392:AE396"/>
    <mergeCell ref="AD397:AD401"/>
    <mergeCell ref="AE397:AE401"/>
    <mergeCell ref="AD402:AD406"/>
    <mergeCell ref="AE402:AE406"/>
    <mergeCell ref="AD407:AD411"/>
    <mergeCell ref="AE407:AE411"/>
    <mergeCell ref="AB382:AB386"/>
    <mergeCell ref="AC382:AC386"/>
    <mergeCell ref="AF382:AF386"/>
    <mergeCell ref="W387:W391"/>
    <mergeCell ref="AB387:AB391"/>
    <mergeCell ref="AC387:AC391"/>
    <mergeCell ref="AF387:AF391"/>
    <mergeCell ref="AB372:AB376"/>
    <mergeCell ref="AC372:AC376"/>
    <mergeCell ref="AF372:AF376"/>
    <mergeCell ref="W377:W381"/>
    <mergeCell ref="AB377:AB381"/>
    <mergeCell ref="AC377:AC381"/>
    <mergeCell ref="AF377:AF381"/>
    <mergeCell ref="W372:W376"/>
    <mergeCell ref="W382:W386"/>
    <mergeCell ref="AD372:AD376"/>
    <mergeCell ref="AE372:AE376"/>
    <mergeCell ref="AD377:AD381"/>
    <mergeCell ref="AE377:AE381"/>
    <mergeCell ref="AD382:AD386"/>
    <mergeCell ref="AE382:AE386"/>
    <mergeCell ref="AD387:AD391"/>
    <mergeCell ref="AE387:AE391"/>
    <mergeCell ref="AB362:AB366"/>
    <mergeCell ref="AC362:AC366"/>
    <mergeCell ref="AF362:AF366"/>
    <mergeCell ref="W367:W371"/>
    <mergeCell ref="AB367:AB371"/>
    <mergeCell ref="AC367:AC371"/>
    <mergeCell ref="AF367:AF371"/>
    <mergeCell ref="AB352:AB356"/>
    <mergeCell ref="AC352:AC356"/>
    <mergeCell ref="AF352:AF356"/>
    <mergeCell ref="W357:W361"/>
    <mergeCell ref="AB357:AB361"/>
    <mergeCell ref="AC357:AC361"/>
    <mergeCell ref="AF357:AF361"/>
    <mergeCell ref="AD352:AD356"/>
    <mergeCell ref="AE352:AE356"/>
    <mergeCell ref="AD357:AD361"/>
    <mergeCell ref="AE357:AE361"/>
    <mergeCell ref="AD362:AD366"/>
    <mergeCell ref="AE362:AE366"/>
    <mergeCell ref="AD367:AD371"/>
    <mergeCell ref="AE367:AE371"/>
    <mergeCell ref="AB342:AB346"/>
    <mergeCell ref="AC342:AC346"/>
    <mergeCell ref="AF342:AF346"/>
    <mergeCell ref="W347:W351"/>
    <mergeCell ref="AB347:AB351"/>
    <mergeCell ref="AC347:AC351"/>
    <mergeCell ref="AF347:AF351"/>
    <mergeCell ref="AB332:AB336"/>
    <mergeCell ref="AC332:AC336"/>
    <mergeCell ref="AF332:AF336"/>
    <mergeCell ref="W337:W341"/>
    <mergeCell ref="AB337:AB341"/>
    <mergeCell ref="AC337:AC341"/>
    <mergeCell ref="AF337:AF341"/>
    <mergeCell ref="AD332:AD336"/>
    <mergeCell ref="AE332:AE336"/>
    <mergeCell ref="AD337:AD341"/>
    <mergeCell ref="AE337:AE341"/>
    <mergeCell ref="AD342:AD346"/>
    <mergeCell ref="AE342:AE346"/>
    <mergeCell ref="AD347:AD351"/>
    <mergeCell ref="AE347:AE351"/>
    <mergeCell ref="AB322:AB326"/>
    <mergeCell ref="AC322:AC326"/>
    <mergeCell ref="AF322:AF326"/>
    <mergeCell ref="W327:W331"/>
    <mergeCell ref="AB327:AB331"/>
    <mergeCell ref="AC327:AC331"/>
    <mergeCell ref="AF327:AF331"/>
    <mergeCell ref="AB312:AB316"/>
    <mergeCell ref="AC312:AC316"/>
    <mergeCell ref="AF312:AF316"/>
    <mergeCell ref="W317:W321"/>
    <mergeCell ref="AB317:AB321"/>
    <mergeCell ref="AC317:AC321"/>
    <mergeCell ref="AF317:AF321"/>
    <mergeCell ref="AD312:AD316"/>
    <mergeCell ref="AE312:AE316"/>
    <mergeCell ref="AD317:AD321"/>
    <mergeCell ref="AE317:AE321"/>
    <mergeCell ref="AD322:AD326"/>
    <mergeCell ref="AE322:AE326"/>
    <mergeCell ref="AD327:AD331"/>
    <mergeCell ref="AE327:AE331"/>
    <mergeCell ref="AB302:AB306"/>
    <mergeCell ref="AC302:AC306"/>
    <mergeCell ref="AF302:AF306"/>
    <mergeCell ref="W307:W311"/>
    <mergeCell ref="AB307:AB311"/>
    <mergeCell ref="AC307:AC311"/>
    <mergeCell ref="AF307:AF311"/>
    <mergeCell ref="AB292:AB296"/>
    <mergeCell ref="AC292:AC296"/>
    <mergeCell ref="AF292:AF296"/>
    <mergeCell ref="W297:W301"/>
    <mergeCell ref="AB297:AB301"/>
    <mergeCell ref="AC297:AC301"/>
    <mergeCell ref="AF297:AF301"/>
    <mergeCell ref="AD292:AD296"/>
    <mergeCell ref="AE292:AE296"/>
    <mergeCell ref="AD297:AD301"/>
    <mergeCell ref="AE297:AE301"/>
    <mergeCell ref="AD302:AD306"/>
    <mergeCell ref="AE302:AE306"/>
    <mergeCell ref="AD307:AD311"/>
    <mergeCell ref="AE307:AE311"/>
    <mergeCell ref="W302:W306"/>
    <mergeCell ref="AB282:AB286"/>
    <mergeCell ref="AC282:AC286"/>
    <mergeCell ref="AF282:AF286"/>
    <mergeCell ref="W287:W291"/>
    <mergeCell ref="AB287:AB291"/>
    <mergeCell ref="AC287:AC291"/>
    <mergeCell ref="AF287:AF291"/>
    <mergeCell ref="AB272:AB276"/>
    <mergeCell ref="AC272:AC276"/>
    <mergeCell ref="AF272:AF276"/>
    <mergeCell ref="W277:W281"/>
    <mergeCell ref="AB277:AB281"/>
    <mergeCell ref="AC277:AC281"/>
    <mergeCell ref="AF277:AF281"/>
    <mergeCell ref="AD272:AD276"/>
    <mergeCell ref="AE272:AE276"/>
    <mergeCell ref="AD277:AD281"/>
    <mergeCell ref="AE277:AE281"/>
    <mergeCell ref="AD282:AD286"/>
    <mergeCell ref="AE282:AE286"/>
    <mergeCell ref="AD287:AD291"/>
    <mergeCell ref="AE287:AE291"/>
    <mergeCell ref="AB262:AB266"/>
    <mergeCell ref="AC262:AC266"/>
    <mergeCell ref="AF262:AF266"/>
    <mergeCell ref="W267:W271"/>
    <mergeCell ref="AB267:AB271"/>
    <mergeCell ref="AC267:AC271"/>
    <mergeCell ref="AF267:AF271"/>
    <mergeCell ref="AB252:AB256"/>
    <mergeCell ref="AC252:AC256"/>
    <mergeCell ref="AF252:AF256"/>
    <mergeCell ref="W257:W261"/>
    <mergeCell ref="AB257:AB261"/>
    <mergeCell ref="AC257:AC261"/>
    <mergeCell ref="AF257:AF261"/>
    <mergeCell ref="W252:W256"/>
    <mergeCell ref="AD252:AD256"/>
    <mergeCell ref="AE252:AE256"/>
    <mergeCell ref="AD257:AD261"/>
    <mergeCell ref="AE257:AE261"/>
    <mergeCell ref="AD262:AD266"/>
    <mergeCell ref="AE262:AE266"/>
    <mergeCell ref="AD267:AD271"/>
    <mergeCell ref="AE267:AE271"/>
    <mergeCell ref="AB242:AB246"/>
    <mergeCell ref="AC242:AC246"/>
    <mergeCell ref="AF242:AF246"/>
    <mergeCell ref="W247:W251"/>
    <mergeCell ref="AB247:AB251"/>
    <mergeCell ref="AC247:AC251"/>
    <mergeCell ref="AF247:AF251"/>
    <mergeCell ref="W242:W246"/>
    <mergeCell ref="AB232:AB236"/>
    <mergeCell ref="AC232:AC236"/>
    <mergeCell ref="AF232:AF236"/>
    <mergeCell ref="W237:W241"/>
    <mergeCell ref="AB237:AB241"/>
    <mergeCell ref="AC237:AC241"/>
    <mergeCell ref="AF237:AF241"/>
    <mergeCell ref="W232:W236"/>
    <mergeCell ref="AD232:AD236"/>
    <mergeCell ref="AE232:AE236"/>
    <mergeCell ref="AD237:AD241"/>
    <mergeCell ref="AE237:AE241"/>
    <mergeCell ref="AD242:AD246"/>
    <mergeCell ref="AE242:AE246"/>
    <mergeCell ref="AD247:AD251"/>
    <mergeCell ref="AE247:AE251"/>
    <mergeCell ref="AB222:AB226"/>
    <mergeCell ref="AC222:AC226"/>
    <mergeCell ref="AF222:AF226"/>
    <mergeCell ref="W227:W231"/>
    <mergeCell ref="AB227:AB231"/>
    <mergeCell ref="AC227:AC231"/>
    <mergeCell ref="AF227:AF231"/>
    <mergeCell ref="W222:W226"/>
    <mergeCell ref="AB212:AB216"/>
    <mergeCell ref="AC212:AC216"/>
    <mergeCell ref="AF212:AF216"/>
    <mergeCell ref="W217:W221"/>
    <mergeCell ref="AB217:AB221"/>
    <mergeCell ref="AC217:AC221"/>
    <mergeCell ref="AF217:AF221"/>
    <mergeCell ref="W212:W216"/>
    <mergeCell ref="AD227:AD231"/>
    <mergeCell ref="AE227:AE231"/>
    <mergeCell ref="AD212:AD216"/>
    <mergeCell ref="AE212:AE216"/>
    <mergeCell ref="AD217:AD221"/>
    <mergeCell ref="AE217:AE221"/>
    <mergeCell ref="AD222:AD226"/>
    <mergeCell ref="AE222:AE226"/>
    <mergeCell ref="AF187:AF191"/>
    <mergeCell ref="AB202:AB206"/>
    <mergeCell ref="AC202:AC206"/>
    <mergeCell ref="AF202:AF206"/>
    <mergeCell ref="W207:W211"/>
    <mergeCell ref="AB207:AB211"/>
    <mergeCell ref="AC207:AC211"/>
    <mergeCell ref="AF207:AF211"/>
    <mergeCell ref="AB197:AB201"/>
    <mergeCell ref="AC197:AC201"/>
    <mergeCell ref="AF197:AF201"/>
    <mergeCell ref="W192:W196"/>
    <mergeCell ref="AB192:AB196"/>
    <mergeCell ref="AC192:AC196"/>
    <mergeCell ref="AF192:AF196"/>
    <mergeCell ref="AB187:AB191"/>
    <mergeCell ref="W202:W206"/>
    <mergeCell ref="W197:W201"/>
    <mergeCell ref="AD192:AD196"/>
    <mergeCell ref="AE192:AE196"/>
    <mergeCell ref="AD197:AD201"/>
    <mergeCell ref="AE197:AE201"/>
    <mergeCell ref="AD202:AD206"/>
    <mergeCell ref="AE202:AE206"/>
    <mergeCell ref="AD207:AD211"/>
    <mergeCell ref="AE207:AE211"/>
    <mergeCell ref="AF162:AF166"/>
    <mergeCell ref="W172:W176"/>
    <mergeCell ref="AB172:AB176"/>
    <mergeCell ref="AC172:AC176"/>
    <mergeCell ref="AF172:AF176"/>
    <mergeCell ref="AB167:AB171"/>
    <mergeCell ref="AC167:AC171"/>
    <mergeCell ref="AF167:AF171"/>
    <mergeCell ref="W162:W166"/>
    <mergeCell ref="W177:W181"/>
    <mergeCell ref="AB177:AB181"/>
    <mergeCell ref="AC177:AC181"/>
    <mergeCell ref="AF177:AF181"/>
    <mergeCell ref="AE177:AE181"/>
    <mergeCell ref="AF182:AF186"/>
    <mergeCell ref="W182:W186"/>
    <mergeCell ref="AB147:AB151"/>
    <mergeCell ref="AC147:AC151"/>
    <mergeCell ref="AF147:AF151"/>
    <mergeCell ref="W157:W161"/>
    <mergeCell ref="AB157:AB161"/>
    <mergeCell ref="AC157:AC161"/>
    <mergeCell ref="AF157:AF161"/>
    <mergeCell ref="W152:W156"/>
    <mergeCell ref="AB152:AB156"/>
    <mergeCell ref="AC152:AC156"/>
    <mergeCell ref="AF152:AF156"/>
    <mergeCell ref="AD147:AD151"/>
    <mergeCell ref="AE147:AE151"/>
    <mergeCell ref="AD152:AD156"/>
    <mergeCell ref="AE152:AE156"/>
    <mergeCell ref="AD157:AD161"/>
    <mergeCell ref="A502:A506"/>
    <mergeCell ref="B502:B506"/>
    <mergeCell ref="A507:A511"/>
    <mergeCell ref="B507:B511"/>
    <mergeCell ref="W147:W151"/>
    <mergeCell ref="W167:W171"/>
    <mergeCell ref="W187:W191"/>
    <mergeCell ref="W262:W266"/>
    <mergeCell ref="W272:W276"/>
    <mergeCell ref="W282:W286"/>
    <mergeCell ref="W292:W296"/>
    <mergeCell ref="A472:A476"/>
    <mergeCell ref="B472:B476"/>
    <mergeCell ref="A477:A481"/>
    <mergeCell ref="B477:B481"/>
    <mergeCell ref="A482:A486"/>
    <mergeCell ref="B482:B486"/>
    <mergeCell ref="A487:A491"/>
    <mergeCell ref="B487:B491"/>
    <mergeCell ref="A492:A496"/>
    <mergeCell ref="B492:B496"/>
    <mergeCell ref="A447:A451"/>
    <mergeCell ref="W462:W466"/>
    <mergeCell ref="W502:W506"/>
    <mergeCell ref="C237:C241"/>
    <mergeCell ref="C242:C246"/>
    <mergeCell ref="C247:C251"/>
    <mergeCell ref="C252:C256"/>
    <mergeCell ref="C257:C261"/>
    <mergeCell ref="C262:C266"/>
    <mergeCell ref="C267:C271"/>
    <mergeCell ref="C272:C276"/>
    <mergeCell ref="A497:A501"/>
    <mergeCell ref="B497:B501"/>
    <mergeCell ref="W312:W316"/>
    <mergeCell ref="W322:W326"/>
    <mergeCell ref="W332:W336"/>
    <mergeCell ref="W342:W346"/>
    <mergeCell ref="W352:W356"/>
    <mergeCell ref="W362:W366"/>
    <mergeCell ref="B447:B451"/>
    <mergeCell ref="A452:A456"/>
    <mergeCell ref="B452:B456"/>
    <mergeCell ref="A457:A461"/>
    <mergeCell ref="B457:B461"/>
    <mergeCell ref="A462:A466"/>
    <mergeCell ref="B462:B466"/>
    <mergeCell ref="A467:A471"/>
    <mergeCell ref="B467:B471"/>
    <mergeCell ref="A422:A426"/>
    <mergeCell ref="B422:B426"/>
    <mergeCell ref="A427:A431"/>
    <mergeCell ref="B427:B431"/>
    <mergeCell ref="A432:A436"/>
    <mergeCell ref="B432:B436"/>
    <mergeCell ref="A437:A441"/>
    <mergeCell ref="B437:B441"/>
    <mergeCell ref="A442:A446"/>
    <mergeCell ref="B442:B446"/>
    <mergeCell ref="A397:A401"/>
    <mergeCell ref="B397:B401"/>
    <mergeCell ref="A402:A406"/>
    <mergeCell ref="B402:B406"/>
    <mergeCell ref="A407:A411"/>
    <mergeCell ref="A417:A421"/>
    <mergeCell ref="B417:B421"/>
    <mergeCell ref="A372:A376"/>
    <mergeCell ref="B372:B376"/>
    <mergeCell ref="A377:A381"/>
    <mergeCell ref="B377:B381"/>
    <mergeCell ref="A382:A386"/>
    <mergeCell ref="B382:B386"/>
    <mergeCell ref="A387:A391"/>
    <mergeCell ref="B387:B391"/>
    <mergeCell ref="A392:A396"/>
    <mergeCell ref="B392:B396"/>
    <mergeCell ref="A347:A351"/>
    <mergeCell ref="B347:B351"/>
    <mergeCell ref="A352:A356"/>
    <mergeCell ref="B352:B356"/>
    <mergeCell ref="A357:A361"/>
    <mergeCell ref="B357:B361"/>
    <mergeCell ref="A362:A366"/>
    <mergeCell ref="B362:B366"/>
    <mergeCell ref="A367:A371"/>
    <mergeCell ref="B367:B371"/>
    <mergeCell ref="A332:A336"/>
    <mergeCell ref="B332:B336"/>
    <mergeCell ref="A337:A341"/>
    <mergeCell ref="B337:B341"/>
    <mergeCell ref="A342:A346"/>
    <mergeCell ref="B342:B346"/>
    <mergeCell ref="A302:A306"/>
    <mergeCell ref="B302:B306"/>
    <mergeCell ref="A307:A311"/>
    <mergeCell ref="B307:B311"/>
    <mergeCell ref="A312:A316"/>
    <mergeCell ref="B312:B316"/>
    <mergeCell ref="A317:A321"/>
    <mergeCell ref="B317:B321"/>
    <mergeCell ref="B407:B411"/>
    <mergeCell ref="A412:A416"/>
    <mergeCell ref="B412:B416"/>
    <mergeCell ref="A262:A266"/>
    <mergeCell ref="B262:B266"/>
    <mergeCell ref="A267:A271"/>
    <mergeCell ref="B267:B271"/>
    <mergeCell ref="A222:A226"/>
    <mergeCell ref="B222:B226"/>
    <mergeCell ref="A227:A231"/>
    <mergeCell ref="B227:B231"/>
    <mergeCell ref="A232:A236"/>
    <mergeCell ref="B232:B236"/>
    <mergeCell ref="A237:A241"/>
    <mergeCell ref="B237:B241"/>
    <mergeCell ref="A242:A246"/>
    <mergeCell ref="B242:B246"/>
    <mergeCell ref="A322:A326"/>
    <mergeCell ref="B322:B326"/>
    <mergeCell ref="A327:A331"/>
    <mergeCell ref="B327:B331"/>
    <mergeCell ref="A297:A301"/>
    <mergeCell ref="B297:B301"/>
    <mergeCell ref="A272:A276"/>
    <mergeCell ref="B272:B276"/>
    <mergeCell ref="A277:A281"/>
    <mergeCell ref="B277:B281"/>
    <mergeCell ref="A282:A286"/>
    <mergeCell ref="B282:B286"/>
    <mergeCell ref="A287:A291"/>
    <mergeCell ref="B287:B291"/>
    <mergeCell ref="A292:A296"/>
    <mergeCell ref="B292:B296"/>
    <mergeCell ref="A257:A261"/>
    <mergeCell ref="B257:B261"/>
    <mergeCell ref="A212:A216"/>
    <mergeCell ref="B212:B216"/>
    <mergeCell ref="A217:A221"/>
    <mergeCell ref="B217:B221"/>
    <mergeCell ref="A172:A176"/>
    <mergeCell ref="B172:B176"/>
    <mergeCell ref="A177:A181"/>
    <mergeCell ref="B177:B181"/>
    <mergeCell ref="A182:A186"/>
    <mergeCell ref="B182:B186"/>
    <mergeCell ref="A187:A191"/>
    <mergeCell ref="B187:B191"/>
    <mergeCell ref="A192:A196"/>
    <mergeCell ref="B192:B196"/>
    <mergeCell ref="A247:A251"/>
    <mergeCell ref="B247:B251"/>
    <mergeCell ref="A252:A256"/>
    <mergeCell ref="B252:B256"/>
    <mergeCell ref="A162:A166"/>
    <mergeCell ref="B162:B166"/>
    <mergeCell ref="A167:A171"/>
    <mergeCell ref="B167:B171"/>
    <mergeCell ref="A137:A141"/>
    <mergeCell ref="B137:B141"/>
    <mergeCell ref="C137:C141"/>
    <mergeCell ref="W137:W141"/>
    <mergeCell ref="AB137:AB141"/>
    <mergeCell ref="AC137:AC141"/>
    <mergeCell ref="A197:A201"/>
    <mergeCell ref="B197:B201"/>
    <mergeCell ref="A202:A206"/>
    <mergeCell ref="B202:B206"/>
    <mergeCell ref="A207:A211"/>
    <mergeCell ref="B207:B211"/>
    <mergeCell ref="AB182:AB186"/>
    <mergeCell ref="AC182:AC186"/>
    <mergeCell ref="AC187:AC191"/>
    <mergeCell ref="C147:C151"/>
    <mergeCell ref="C152:C156"/>
    <mergeCell ref="C157:C161"/>
    <mergeCell ref="C162:C166"/>
    <mergeCell ref="C167:C171"/>
    <mergeCell ref="C172:C176"/>
    <mergeCell ref="C177:C181"/>
    <mergeCell ref="C182:C186"/>
    <mergeCell ref="C187:C191"/>
    <mergeCell ref="D177:D181"/>
    <mergeCell ref="E177:E181"/>
    <mergeCell ref="AB162:AB166"/>
    <mergeCell ref="AC162:AC166"/>
    <mergeCell ref="A1:C1"/>
    <mergeCell ref="C4:C6"/>
    <mergeCell ref="F4:F6"/>
    <mergeCell ref="AA1:AC1"/>
    <mergeCell ref="AA2:AC3"/>
    <mergeCell ref="A4:B5"/>
    <mergeCell ref="X4:Z5"/>
    <mergeCell ref="K5:K6"/>
    <mergeCell ref="J5:J6"/>
    <mergeCell ref="A3:Z3"/>
    <mergeCell ref="F1:Q1"/>
    <mergeCell ref="A147:A151"/>
    <mergeCell ref="B147:B151"/>
    <mergeCell ref="A152:A156"/>
    <mergeCell ref="B152:B156"/>
    <mergeCell ref="A157:A161"/>
    <mergeCell ref="B157:B161"/>
    <mergeCell ref="B7:B11"/>
    <mergeCell ref="C7:C11"/>
    <mergeCell ref="A7:A11"/>
    <mergeCell ref="W7:W11"/>
    <mergeCell ref="AB7:AB11"/>
    <mergeCell ref="AC7:AC11"/>
    <mergeCell ref="D27:D31"/>
    <mergeCell ref="E27:E31"/>
    <mergeCell ref="D32:D36"/>
    <mergeCell ref="E32:E36"/>
    <mergeCell ref="D37:D41"/>
    <mergeCell ref="E37:E41"/>
    <mergeCell ref="D42:D46"/>
    <mergeCell ref="E42:E46"/>
    <mergeCell ref="B132:B136"/>
    <mergeCell ref="AF137:AF141"/>
    <mergeCell ref="A142:A146"/>
    <mergeCell ref="B142:B146"/>
    <mergeCell ref="AB142:AB146"/>
    <mergeCell ref="AC142:AC146"/>
    <mergeCell ref="AF142:AF146"/>
    <mergeCell ref="C142:C146"/>
    <mergeCell ref="W142:W146"/>
    <mergeCell ref="C12:C16"/>
    <mergeCell ref="B12:B16"/>
    <mergeCell ref="A12:A16"/>
    <mergeCell ref="W12:W16"/>
    <mergeCell ref="AB4:AB6"/>
    <mergeCell ref="AC4:AC6"/>
    <mergeCell ref="W4:W6"/>
    <mergeCell ref="AA4:AA6"/>
    <mergeCell ref="L4:L6"/>
    <mergeCell ref="R4:R6"/>
    <mergeCell ref="AF7:AF11"/>
    <mergeCell ref="D47:D51"/>
    <mergeCell ref="E47:E51"/>
    <mergeCell ref="D4:D6"/>
    <mergeCell ref="E4:E6"/>
    <mergeCell ref="D7:D11"/>
    <mergeCell ref="E7:E11"/>
    <mergeCell ref="D12:D16"/>
    <mergeCell ref="E12:E16"/>
    <mergeCell ref="D17:D21"/>
    <mergeCell ref="E17:E21"/>
    <mergeCell ref="D22:D26"/>
    <mergeCell ref="I5:I6"/>
    <mergeCell ref="C132:C136"/>
    <mergeCell ref="C17:C21"/>
    <mergeCell ref="B17:B21"/>
    <mergeCell ref="A17:A21"/>
    <mergeCell ref="C22:C26"/>
    <mergeCell ref="W17:W21"/>
    <mergeCell ref="W22:W26"/>
    <mergeCell ref="AB12:AB16"/>
    <mergeCell ref="AC12:AC16"/>
    <mergeCell ref="S4:S6"/>
    <mergeCell ref="V4:V6"/>
    <mergeCell ref="T4:T6"/>
    <mergeCell ref="U4:U6"/>
    <mergeCell ref="C117:C121"/>
    <mergeCell ref="C112:C116"/>
    <mergeCell ref="B117:B121"/>
    <mergeCell ref="B112:B116"/>
    <mergeCell ref="B122:B126"/>
    <mergeCell ref="A112:A116"/>
    <mergeCell ref="A117:A121"/>
    <mergeCell ref="A122:A126"/>
    <mergeCell ref="C27:C31"/>
    <mergeCell ref="B27:B31"/>
    <mergeCell ref="A22:A26"/>
    <mergeCell ref="A27:A31"/>
    <mergeCell ref="C32:C36"/>
    <mergeCell ref="E22:E26"/>
    <mergeCell ref="D77:D81"/>
    <mergeCell ref="E77:E81"/>
    <mergeCell ref="D82:D86"/>
    <mergeCell ref="E82:E86"/>
    <mergeCell ref="D87:D91"/>
    <mergeCell ref="E87:E91"/>
    <mergeCell ref="C37:C41"/>
    <mergeCell ref="C42:C46"/>
    <mergeCell ref="C107:C111"/>
    <mergeCell ref="C102:C106"/>
    <mergeCell ref="C97:C101"/>
    <mergeCell ref="C92:C96"/>
    <mergeCell ref="B92:B96"/>
    <mergeCell ref="B97:B101"/>
    <mergeCell ref="B102:B106"/>
    <mergeCell ref="B107:B111"/>
    <mergeCell ref="B22:B26"/>
    <mergeCell ref="B32:B36"/>
    <mergeCell ref="B37:B41"/>
    <mergeCell ref="A32:A36"/>
    <mergeCell ref="A37:A41"/>
    <mergeCell ref="B42:B46"/>
    <mergeCell ref="A42:A46"/>
    <mergeCell ref="A107:A111"/>
    <mergeCell ref="A102:A106"/>
    <mergeCell ref="A97:A101"/>
    <mergeCell ref="A92:A96"/>
    <mergeCell ref="C77:C81"/>
    <mergeCell ref="C82:C86"/>
    <mergeCell ref="B87:B91"/>
    <mergeCell ref="B82:B86"/>
    <mergeCell ref="B77:B81"/>
    <mergeCell ref="A77:A81"/>
    <mergeCell ref="A82:A86"/>
    <mergeCell ref="A87:A91"/>
    <mergeCell ref="C47:C51"/>
    <mergeCell ref="C52:C56"/>
    <mergeCell ref="C57:C61"/>
    <mergeCell ref="C62:C66"/>
    <mergeCell ref="C67:C71"/>
    <mergeCell ref="C72:C76"/>
    <mergeCell ref="C87:C91"/>
    <mergeCell ref="B52:B56"/>
    <mergeCell ref="A57:A61"/>
    <mergeCell ref="A62:A66"/>
    <mergeCell ref="A52:A56"/>
    <mergeCell ref="B47:B51"/>
    <mergeCell ref="A47:A51"/>
    <mergeCell ref="B72:B76"/>
    <mergeCell ref="B67:B71"/>
    <mergeCell ref="A67:A71"/>
    <mergeCell ref="A72:A76"/>
    <mergeCell ref="B62:B66"/>
    <mergeCell ref="B57:B61"/>
    <mergeCell ref="W132:W136"/>
    <mergeCell ref="W117:W121"/>
    <mergeCell ref="W122:W126"/>
    <mergeCell ref="W127:W131"/>
    <mergeCell ref="A132:A136"/>
    <mergeCell ref="C127:C131"/>
    <mergeCell ref="B127:B131"/>
    <mergeCell ref="A127:A131"/>
    <mergeCell ref="C122:C126"/>
    <mergeCell ref="D92:D96"/>
    <mergeCell ref="E92:E96"/>
    <mergeCell ref="D97:D101"/>
    <mergeCell ref="E97:E101"/>
    <mergeCell ref="D52:D56"/>
    <mergeCell ref="E52:E56"/>
    <mergeCell ref="D57:D61"/>
    <mergeCell ref="W87:W91"/>
    <mergeCell ref="W92:W96"/>
    <mergeCell ref="W97:W101"/>
    <mergeCell ref="W102:W106"/>
    <mergeCell ref="W107:W111"/>
    <mergeCell ref="W112:W116"/>
    <mergeCell ref="W57:W61"/>
    <mergeCell ref="W62:W66"/>
    <mergeCell ref="W67:W71"/>
    <mergeCell ref="W72:W76"/>
    <mergeCell ref="W77:W81"/>
    <mergeCell ref="W82:W86"/>
    <mergeCell ref="W27:W31"/>
    <mergeCell ref="W32:W36"/>
    <mergeCell ref="W37:W41"/>
    <mergeCell ref="W42:W46"/>
    <mergeCell ref="W47:W51"/>
    <mergeCell ref="W52:W56"/>
    <mergeCell ref="AB117:AB121"/>
    <mergeCell ref="AB122:AB126"/>
    <mergeCell ref="AB127:AB131"/>
    <mergeCell ref="AB132:AB136"/>
    <mergeCell ref="AB77:AB81"/>
    <mergeCell ref="AB82:AB86"/>
    <mergeCell ref="AB87:AB91"/>
    <mergeCell ref="AB92:AB96"/>
    <mergeCell ref="AB97:AB101"/>
    <mergeCell ref="AB102:AB106"/>
    <mergeCell ref="AC17:AC21"/>
    <mergeCell ref="AC47:AC51"/>
    <mergeCell ref="AC77:AC81"/>
    <mergeCell ref="AC122:AC126"/>
    <mergeCell ref="AC92:AC96"/>
    <mergeCell ref="AB47:AB51"/>
    <mergeCell ref="AB52:AB56"/>
    <mergeCell ref="AB57:AB61"/>
    <mergeCell ref="AB62:AB66"/>
    <mergeCell ref="AB67:AB71"/>
    <mergeCell ref="AB72:AB76"/>
    <mergeCell ref="AC82:AC86"/>
    <mergeCell ref="AC57:AC61"/>
    <mergeCell ref="AC67:AC71"/>
    <mergeCell ref="AB17:AB21"/>
    <mergeCell ref="AB22:AB26"/>
    <mergeCell ref="AB27:AB31"/>
    <mergeCell ref="AB32:AB36"/>
    <mergeCell ref="AB37:AB41"/>
    <mergeCell ref="AB42:AB46"/>
    <mergeCell ref="AB107:AB111"/>
    <mergeCell ref="AB112:AB116"/>
    <mergeCell ref="AF17:AF21"/>
    <mergeCell ref="AC22:AC26"/>
    <mergeCell ref="AF22:AF26"/>
    <mergeCell ref="AC27:AC31"/>
    <mergeCell ref="AF27:AF31"/>
    <mergeCell ref="AC42:AC46"/>
    <mergeCell ref="AF42:AF46"/>
    <mergeCell ref="AC32:AC36"/>
    <mergeCell ref="AF32:AF36"/>
    <mergeCell ref="AC37:AC41"/>
    <mergeCell ref="AF37:AF41"/>
    <mergeCell ref="AC52:AC56"/>
    <mergeCell ref="AF52:AF56"/>
    <mergeCell ref="AE42:AE46"/>
    <mergeCell ref="AD47:AD51"/>
    <mergeCell ref="AE47:AE51"/>
    <mergeCell ref="AD52:AD56"/>
    <mergeCell ref="AE52:AE56"/>
    <mergeCell ref="AD17:AD21"/>
    <mergeCell ref="AE17:AE21"/>
    <mergeCell ref="AD22:AD26"/>
    <mergeCell ref="AE22:AE26"/>
    <mergeCell ref="AD27:AD31"/>
    <mergeCell ref="AE27:AE31"/>
    <mergeCell ref="AD32:AD36"/>
    <mergeCell ref="AE32:AE36"/>
    <mergeCell ref="AD37:AD41"/>
    <mergeCell ref="AE37:AE41"/>
    <mergeCell ref="AD42:AD46"/>
    <mergeCell ref="AF57:AF61"/>
    <mergeCell ref="AC62:AC66"/>
    <mergeCell ref="AF62:AF66"/>
    <mergeCell ref="AF47:AF51"/>
    <mergeCell ref="AF122:AF126"/>
    <mergeCell ref="AC117:AC121"/>
    <mergeCell ref="AF117:AF121"/>
    <mergeCell ref="AC112:AC116"/>
    <mergeCell ref="AF112:AF116"/>
    <mergeCell ref="AC132:AC136"/>
    <mergeCell ref="AF132:AF136"/>
    <mergeCell ref="AC127:AC131"/>
    <mergeCell ref="AF127:AF131"/>
    <mergeCell ref="AF92:AF96"/>
    <mergeCell ref="AC107:AC111"/>
    <mergeCell ref="AF107:AF111"/>
    <mergeCell ref="AC97:AC101"/>
    <mergeCell ref="AC102:AC106"/>
    <mergeCell ref="AF102:AF106"/>
    <mergeCell ref="AF97:AF101"/>
    <mergeCell ref="AF82:AF86"/>
    <mergeCell ref="AC87:AC91"/>
    <mergeCell ref="AF87:AF91"/>
    <mergeCell ref="AF77:AF81"/>
    <mergeCell ref="AF67:AF71"/>
    <mergeCell ref="AC72:AC76"/>
    <mergeCell ref="AF72:AF76"/>
    <mergeCell ref="AD57:AD61"/>
    <mergeCell ref="AE57:AE61"/>
    <mergeCell ref="AD62:AD66"/>
    <mergeCell ref="AE62:AE66"/>
    <mergeCell ref="AD67:AD71"/>
    <mergeCell ref="S1:Z1"/>
    <mergeCell ref="H5:H6"/>
    <mergeCell ref="G5:G6"/>
    <mergeCell ref="M4:Q4"/>
    <mergeCell ref="M5:M6"/>
    <mergeCell ref="N5:N6"/>
    <mergeCell ref="O5:O6"/>
    <mergeCell ref="P5:P6"/>
    <mergeCell ref="Q5:Q6"/>
    <mergeCell ref="G4:K4"/>
    <mergeCell ref="AD1:AF3"/>
    <mergeCell ref="AD4:AD6"/>
    <mergeCell ref="AE4:AE6"/>
    <mergeCell ref="AD7:AD11"/>
    <mergeCell ref="AE7:AE11"/>
    <mergeCell ref="AD12:AD16"/>
    <mergeCell ref="AE12:AE16"/>
    <mergeCell ref="AF4:AF6"/>
    <mergeCell ref="AF12:AF16"/>
    <mergeCell ref="AE67:AE71"/>
    <mergeCell ref="AD72:AD76"/>
    <mergeCell ref="AE72:AE76"/>
    <mergeCell ref="AD77:AD81"/>
    <mergeCell ref="AE77:AE81"/>
    <mergeCell ref="AD82:AD86"/>
    <mergeCell ref="AE82:AE86"/>
    <mergeCell ref="AD87:AD91"/>
    <mergeCell ref="AE87:AE91"/>
    <mergeCell ref="AD92:AD96"/>
    <mergeCell ref="AE92:AE96"/>
    <mergeCell ref="AD97:AD101"/>
    <mergeCell ref="AE97:AE101"/>
    <mergeCell ref="AD102:AD106"/>
    <mergeCell ref="AE102:AE106"/>
    <mergeCell ref="AD107:AD111"/>
    <mergeCell ref="AE107:AE111"/>
    <mergeCell ref="AD112:AD116"/>
    <mergeCell ref="AE112:AE116"/>
    <mergeCell ref="AD117:AD121"/>
    <mergeCell ref="AE117:AE121"/>
    <mergeCell ref="AD122:AD126"/>
    <mergeCell ref="AE122:AE126"/>
    <mergeCell ref="AD127:AD131"/>
    <mergeCell ref="AE127:AE131"/>
    <mergeCell ref="AD132:AD136"/>
    <mergeCell ref="AE132:AE136"/>
    <mergeCell ref="AD137:AD141"/>
    <mergeCell ref="AE137:AE141"/>
    <mergeCell ref="AD142:AD146"/>
    <mergeCell ref="AE142:AE146"/>
    <mergeCell ref="AD182:AD186"/>
    <mergeCell ref="AE182:AE186"/>
    <mergeCell ref="AD187:AD191"/>
    <mergeCell ref="AE187:AE191"/>
    <mergeCell ref="AE157:AE161"/>
    <mergeCell ref="AD162:AD166"/>
    <mergeCell ref="AE162:AE166"/>
    <mergeCell ref="AD167:AD171"/>
    <mergeCell ref="AE167:AE171"/>
    <mergeCell ref="AD172:AD176"/>
    <mergeCell ref="AE172:AE176"/>
    <mergeCell ref="AD177:AD181"/>
  </mergeCells>
  <conditionalFormatting sqref="C18:C511">
    <cfRule type="cellIs" dxfId="1318" priority="972" operator="lessThan">
      <formula>4</formula>
    </cfRule>
  </conditionalFormatting>
  <conditionalFormatting sqref="C12:E12 C13:C16">
    <cfRule type="cellIs" dxfId="1317" priority="1521" operator="lessThan">
      <formula>4</formula>
    </cfRule>
  </conditionalFormatting>
  <conditionalFormatting sqref="C17:E17">
    <cfRule type="cellIs" dxfId="1316" priority="543" operator="lessThan">
      <formula>4</formula>
    </cfRule>
  </conditionalFormatting>
  <conditionalFormatting sqref="D22:E22">
    <cfRule type="cellIs" dxfId="1315" priority="542" operator="lessThan">
      <formula>4</formula>
    </cfRule>
  </conditionalFormatting>
  <conditionalFormatting sqref="D27:E27">
    <cfRule type="cellIs" dxfId="1314" priority="541" operator="lessThan">
      <formula>4</formula>
    </cfRule>
  </conditionalFormatting>
  <conditionalFormatting sqref="D32:E32">
    <cfRule type="cellIs" dxfId="1313" priority="540" operator="lessThan">
      <formula>4</formula>
    </cfRule>
  </conditionalFormatting>
  <conditionalFormatting sqref="D37:E37">
    <cfRule type="cellIs" dxfId="1312" priority="539" operator="lessThan">
      <formula>4</formula>
    </cfRule>
  </conditionalFormatting>
  <conditionalFormatting sqref="D42:E42">
    <cfRule type="cellIs" dxfId="1311" priority="538" operator="lessThan">
      <formula>4</formula>
    </cfRule>
  </conditionalFormatting>
  <conditionalFormatting sqref="D47:E47">
    <cfRule type="cellIs" dxfId="1310" priority="537" operator="lessThan">
      <formula>4</formula>
    </cfRule>
  </conditionalFormatting>
  <conditionalFormatting sqref="D52:E52">
    <cfRule type="cellIs" dxfId="1309" priority="536" operator="lessThan">
      <formula>4</formula>
    </cfRule>
  </conditionalFormatting>
  <conditionalFormatting sqref="D57:E57">
    <cfRule type="cellIs" dxfId="1308" priority="535" operator="lessThan">
      <formula>4</formula>
    </cfRule>
  </conditionalFormatting>
  <conditionalFormatting sqref="D62:E62">
    <cfRule type="cellIs" dxfId="1307" priority="444" operator="lessThan">
      <formula>4</formula>
    </cfRule>
  </conditionalFormatting>
  <conditionalFormatting sqref="D67:E67">
    <cfRule type="cellIs" dxfId="1306" priority="443" operator="lessThan">
      <formula>4</formula>
    </cfRule>
  </conditionalFormatting>
  <conditionalFormatting sqref="D72:E72">
    <cfRule type="cellIs" dxfId="1305" priority="442" operator="lessThan">
      <formula>4</formula>
    </cfRule>
  </conditionalFormatting>
  <conditionalFormatting sqref="D77:E77">
    <cfRule type="cellIs" dxfId="1304" priority="441" operator="lessThan">
      <formula>4</formula>
    </cfRule>
  </conditionalFormatting>
  <conditionalFormatting sqref="D82:E82">
    <cfRule type="cellIs" dxfId="1303" priority="440" operator="lessThan">
      <formula>4</formula>
    </cfRule>
  </conditionalFormatting>
  <conditionalFormatting sqref="D87:E87">
    <cfRule type="cellIs" dxfId="1302" priority="439" operator="lessThan">
      <formula>4</formula>
    </cfRule>
  </conditionalFormatting>
  <conditionalFormatting sqref="D92:E92">
    <cfRule type="cellIs" dxfId="1301" priority="438" operator="lessThan">
      <formula>4</formula>
    </cfRule>
  </conditionalFormatting>
  <conditionalFormatting sqref="D97:E97">
    <cfRule type="cellIs" dxfId="1300" priority="437" operator="lessThan">
      <formula>4</formula>
    </cfRule>
  </conditionalFormatting>
  <conditionalFormatting sqref="D102:E102">
    <cfRule type="cellIs" dxfId="1299" priority="436" operator="lessThan">
      <formula>4</formula>
    </cfRule>
  </conditionalFormatting>
  <conditionalFormatting sqref="D107:E107">
    <cfRule type="cellIs" dxfId="1298" priority="435" operator="lessThan">
      <formula>4</formula>
    </cfRule>
  </conditionalFormatting>
  <conditionalFormatting sqref="D112:E112">
    <cfRule type="cellIs" dxfId="1297" priority="434" operator="lessThan">
      <formula>4</formula>
    </cfRule>
  </conditionalFormatting>
  <conditionalFormatting sqref="D117:E117">
    <cfRule type="cellIs" dxfId="1296" priority="433" operator="lessThan">
      <formula>4</formula>
    </cfRule>
  </conditionalFormatting>
  <conditionalFormatting sqref="D122:E122">
    <cfRule type="cellIs" dxfId="1295" priority="432" operator="lessThan">
      <formula>4</formula>
    </cfRule>
  </conditionalFormatting>
  <conditionalFormatting sqref="D127:E127">
    <cfRule type="cellIs" dxfId="1294" priority="431" operator="lessThan">
      <formula>4</formula>
    </cfRule>
  </conditionalFormatting>
  <conditionalFormatting sqref="D132:E132">
    <cfRule type="cellIs" dxfId="1293" priority="430" operator="lessThan">
      <formula>4</formula>
    </cfRule>
  </conditionalFormatting>
  <conditionalFormatting sqref="D137:E137">
    <cfRule type="cellIs" dxfId="1292" priority="429" operator="lessThan">
      <formula>4</formula>
    </cfRule>
  </conditionalFormatting>
  <conditionalFormatting sqref="D142:E142">
    <cfRule type="cellIs" dxfId="1291" priority="428" operator="lessThan">
      <formula>4</formula>
    </cfRule>
  </conditionalFormatting>
  <conditionalFormatting sqref="D147:E147">
    <cfRule type="cellIs" dxfId="1290" priority="427" operator="lessThan">
      <formula>4</formula>
    </cfRule>
  </conditionalFormatting>
  <conditionalFormatting sqref="D152:E152">
    <cfRule type="cellIs" dxfId="1289" priority="426" operator="lessThan">
      <formula>4</formula>
    </cfRule>
  </conditionalFormatting>
  <conditionalFormatting sqref="D157:E157">
    <cfRule type="cellIs" dxfId="1288" priority="425" operator="lessThan">
      <formula>4</formula>
    </cfRule>
  </conditionalFormatting>
  <conditionalFormatting sqref="D162:E162">
    <cfRule type="cellIs" dxfId="1287" priority="424" operator="lessThan">
      <formula>4</formula>
    </cfRule>
  </conditionalFormatting>
  <conditionalFormatting sqref="D167:E167">
    <cfRule type="cellIs" dxfId="1286" priority="423" operator="lessThan">
      <formula>4</formula>
    </cfRule>
  </conditionalFormatting>
  <conditionalFormatting sqref="D172:E172">
    <cfRule type="cellIs" dxfId="1285" priority="422" operator="lessThan">
      <formula>4</formula>
    </cfRule>
  </conditionalFormatting>
  <conditionalFormatting sqref="D177:E177">
    <cfRule type="cellIs" dxfId="1284" priority="421" operator="lessThan">
      <formula>4</formula>
    </cfRule>
  </conditionalFormatting>
  <conditionalFormatting sqref="D182:E182">
    <cfRule type="cellIs" dxfId="1283" priority="420" operator="lessThan">
      <formula>4</formula>
    </cfRule>
  </conditionalFormatting>
  <conditionalFormatting sqref="D187:E187">
    <cfRule type="cellIs" dxfId="1282" priority="419" operator="lessThan">
      <formula>4</formula>
    </cfRule>
  </conditionalFormatting>
  <conditionalFormatting sqref="D192:E192">
    <cfRule type="cellIs" dxfId="1281" priority="418" operator="lessThan">
      <formula>4</formula>
    </cfRule>
  </conditionalFormatting>
  <conditionalFormatting sqref="D197:E197">
    <cfRule type="cellIs" dxfId="1280" priority="417" operator="lessThan">
      <formula>4</formula>
    </cfRule>
  </conditionalFormatting>
  <conditionalFormatting sqref="D202:E202">
    <cfRule type="cellIs" dxfId="1279" priority="416" operator="lessThan">
      <formula>4</formula>
    </cfRule>
  </conditionalFormatting>
  <conditionalFormatting sqref="D207:E207">
    <cfRule type="cellIs" dxfId="1278" priority="415" operator="lessThan">
      <formula>4</formula>
    </cfRule>
  </conditionalFormatting>
  <conditionalFormatting sqref="D212:E212">
    <cfRule type="cellIs" dxfId="1277" priority="414" operator="lessThan">
      <formula>4</formula>
    </cfRule>
  </conditionalFormatting>
  <conditionalFormatting sqref="D217:E217">
    <cfRule type="cellIs" dxfId="1276" priority="413" operator="lessThan">
      <formula>4</formula>
    </cfRule>
  </conditionalFormatting>
  <conditionalFormatting sqref="D222:E222">
    <cfRule type="cellIs" dxfId="1275" priority="412" operator="lessThan">
      <formula>4</formula>
    </cfRule>
  </conditionalFormatting>
  <conditionalFormatting sqref="D227:E227">
    <cfRule type="cellIs" dxfId="1274" priority="411" operator="lessThan">
      <formula>4</formula>
    </cfRule>
  </conditionalFormatting>
  <conditionalFormatting sqref="D232:E232">
    <cfRule type="cellIs" dxfId="1273" priority="410" operator="lessThan">
      <formula>4</formula>
    </cfRule>
  </conditionalFormatting>
  <conditionalFormatting sqref="D237:E237">
    <cfRule type="cellIs" dxfId="1272" priority="409" operator="lessThan">
      <formula>4</formula>
    </cfRule>
  </conditionalFormatting>
  <conditionalFormatting sqref="D242:E242">
    <cfRule type="cellIs" dxfId="1271" priority="408" operator="lessThan">
      <formula>4</formula>
    </cfRule>
  </conditionalFormatting>
  <conditionalFormatting sqref="D247:E247">
    <cfRule type="cellIs" dxfId="1270" priority="407" operator="lessThan">
      <formula>4</formula>
    </cfRule>
  </conditionalFormatting>
  <conditionalFormatting sqref="D252:E252">
    <cfRule type="cellIs" dxfId="1269" priority="406" operator="lessThan">
      <formula>4</formula>
    </cfRule>
  </conditionalFormatting>
  <conditionalFormatting sqref="D257:E257">
    <cfRule type="cellIs" dxfId="1268" priority="405" operator="lessThan">
      <formula>4</formula>
    </cfRule>
  </conditionalFormatting>
  <conditionalFormatting sqref="D262:E262">
    <cfRule type="cellIs" dxfId="1267" priority="404" operator="lessThan">
      <formula>4</formula>
    </cfRule>
  </conditionalFormatting>
  <conditionalFormatting sqref="D267:E267">
    <cfRule type="cellIs" dxfId="1266" priority="403" operator="lessThan">
      <formula>4</formula>
    </cfRule>
  </conditionalFormatting>
  <conditionalFormatting sqref="D272:E272">
    <cfRule type="cellIs" dxfId="1265" priority="402" operator="lessThan">
      <formula>4</formula>
    </cfRule>
  </conditionalFormatting>
  <conditionalFormatting sqref="D277:E277">
    <cfRule type="cellIs" dxfId="1264" priority="401" operator="lessThan">
      <formula>4</formula>
    </cfRule>
  </conditionalFormatting>
  <conditionalFormatting sqref="D282:E282">
    <cfRule type="cellIs" dxfId="1263" priority="400" operator="lessThan">
      <formula>4</formula>
    </cfRule>
  </conditionalFormatting>
  <conditionalFormatting sqref="D287:E287">
    <cfRule type="cellIs" dxfId="1262" priority="399" operator="lessThan">
      <formula>4</formula>
    </cfRule>
  </conditionalFormatting>
  <conditionalFormatting sqref="D292:E292">
    <cfRule type="cellIs" dxfId="1261" priority="398" operator="lessThan">
      <formula>4</formula>
    </cfRule>
  </conditionalFormatting>
  <conditionalFormatting sqref="D297:E297">
    <cfRule type="cellIs" dxfId="1260" priority="397" operator="lessThan">
      <formula>4</formula>
    </cfRule>
  </conditionalFormatting>
  <conditionalFormatting sqref="D302:E302">
    <cfRule type="cellIs" dxfId="1259" priority="396" operator="lessThan">
      <formula>4</formula>
    </cfRule>
  </conditionalFormatting>
  <conditionalFormatting sqref="D307:E307">
    <cfRule type="cellIs" dxfId="1258" priority="395" operator="lessThan">
      <formula>4</formula>
    </cfRule>
  </conditionalFormatting>
  <conditionalFormatting sqref="D312:E312">
    <cfRule type="cellIs" dxfId="1257" priority="394" operator="lessThan">
      <formula>4</formula>
    </cfRule>
  </conditionalFormatting>
  <conditionalFormatting sqref="D317:E317">
    <cfRule type="cellIs" dxfId="1256" priority="393" operator="lessThan">
      <formula>4</formula>
    </cfRule>
  </conditionalFormatting>
  <conditionalFormatting sqref="D322:E322">
    <cfRule type="cellIs" dxfId="1255" priority="392" operator="lessThan">
      <formula>4</formula>
    </cfRule>
  </conditionalFormatting>
  <conditionalFormatting sqref="D327:E327">
    <cfRule type="cellIs" dxfId="1254" priority="391" operator="lessThan">
      <formula>4</formula>
    </cfRule>
  </conditionalFormatting>
  <conditionalFormatting sqref="D332:E332">
    <cfRule type="cellIs" dxfId="1253" priority="390" operator="lessThan">
      <formula>4</formula>
    </cfRule>
  </conditionalFormatting>
  <conditionalFormatting sqref="D337:E337">
    <cfRule type="cellIs" dxfId="1252" priority="389" operator="lessThan">
      <formula>4</formula>
    </cfRule>
  </conditionalFormatting>
  <conditionalFormatting sqref="D342:E342">
    <cfRule type="cellIs" dxfId="1251" priority="388" operator="lessThan">
      <formula>4</formula>
    </cfRule>
  </conditionalFormatting>
  <conditionalFormatting sqref="D347:E347">
    <cfRule type="cellIs" dxfId="1250" priority="387" operator="lessThan">
      <formula>4</formula>
    </cfRule>
  </conditionalFormatting>
  <conditionalFormatting sqref="D352:E352">
    <cfRule type="cellIs" dxfId="1249" priority="386" operator="lessThan">
      <formula>4</formula>
    </cfRule>
  </conditionalFormatting>
  <conditionalFormatting sqref="D357:E357">
    <cfRule type="cellIs" dxfId="1248" priority="385" operator="lessThan">
      <formula>4</formula>
    </cfRule>
  </conditionalFormatting>
  <conditionalFormatting sqref="D362:E362">
    <cfRule type="cellIs" dxfId="1247" priority="384" operator="lessThan">
      <formula>4</formula>
    </cfRule>
  </conditionalFormatting>
  <conditionalFormatting sqref="D367:E367">
    <cfRule type="cellIs" dxfId="1246" priority="383" operator="lessThan">
      <formula>4</formula>
    </cfRule>
  </conditionalFormatting>
  <conditionalFormatting sqref="D372:E372">
    <cfRule type="cellIs" dxfId="1245" priority="382" operator="lessThan">
      <formula>4</formula>
    </cfRule>
  </conditionalFormatting>
  <conditionalFormatting sqref="D377:E377">
    <cfRule type="cellIs" dxfId="1244" priority="381" operator="lessThan">
      <formula>4</formula>
    </cfRule>
  </conditionalFormatting>
  <conditionalFormatting sqref="D382:E382">
    <cfRule type="cellIs" dxfId="1243" priority="380" operator="lessThan">
      <formula>4</formula>
    </cfRule>
  </conditionalFormatting>
  <conditionalFormatting sqref="D387:E387">
    <cfRule type="cellIs" dxfId="1242" priority="379" operator="lessThan">
      <formula>4</formula>
    </cfRule>
  </conditionalFormatting>
  <conditionalFormatting sqref="D392:E392">
    <cfRule type="cellIs" dxfId="1241" priority="378" operator="lessThan">
      <formula>4</formula>
    </cfRule>
  </conditionalFormatting>
  <conditionalFormatting sqref="D397:E397">
    <cfRule type="cellIs" dxfId="1240" priority="377" operator="lessThan">
      <formula>4</formula>
    </cfRule>
  </conditionalFormatting>
  <conditionalFormatting sqref="D402:E402">
    <cfRule type="cellIs" dxfId="1239" priority="376" operator="lessThan">
      <formula>4</formula>
    </cfRule>
  </conditionalFormatting>
  <conditionalFormatting sqref="D407:E407">
    <cfRule type="cellIs" dxfId="1238" priority="375" operator="lessThan">
      <formula>4</formula>
    </cfRule>
  </conditionalFormatting>
  <conditionalFormatting sqref="D412:E412">
    <cfRule type="cellIs" dxfId="1237" priority="374" operator="lessThan">
      <formula>4</formula>
    </cfRule>
  </conditionalFormatting>
  <conditionalFormatting sqref="D417:E417">
    <cfRule type="cellIs" dxfId="1236" priority="373" operator="lessThan">
      <formula>4</formula>
    </cfRule>
  </conditionalFormatting>
  <conditionalFormatting sqref="D422:E422">
    <cfRule type="cellIs" dxfId="1235" priority="372" operator="lessThan">
      <formula>4</formula>
    </cfRule>
  </conditionalFormatting>
  <conditionalFormatting sqref="D427:E427">
    <cfRule type="cellIs" dxfId="1234" priority="371" operator="lessThan">
      <formula>4</formula>
    </cfRule>
  </conditionalFormatting>
  <conditionalFormatting sqref="D432:E432">
    <cfRule type="cellIs" dxfId="1233" priority="370" operator="lessThan">
      <formula>4</formula>
    </cfRule>
  </conditionalFormatting>
  <conditionalFormatting sqref="D437:E437">
    <cfRule type="cellIs" dxfId="1232" priority="369" operator="lessThan">
      <formula>4</formula>
    </cfRule>
  </conditionalFormatting>
  <conditionalFormatting sqref="D442:E442">
    <cfRule type="cellIs" dxfId="1231" priority="368" operator="lessThan">
      <formula>4</formula>
    </cfRule>
  </conditionalFormatting>
  <conditionalFormatting sqref="D447:E447">
    <cfRule type="cellIs" dxfId="1230" priority="367" operator="lessThan">
      <formula>4</formula>
    </cfRule>
  </conditionalFormatting>
  <conditionalFormatting sqref="D452:E452">
    <cfRule type="cellIs" dxfId="1229" priority="366" operator="lessThan">
      <formula>4</formula>
    </cfRule>
  </conditionalFormatting>
  <conditionalFormatting sqref="D457:E457">
    <cfRule type="cellIs" dxfId="1228" priority="365" operator="lessThan">
      <formula>4</formula>
    </cfRule>
  </conditionalFormatting>
  <conditionalFormatting sqref="D462:E462">
    <cfRule type="cellIs" dxfId="1227" priority="364" operator="lessThan">
      <formula>4</formula>
    </cfRule>
  </conditionalFormatting>
  <conditionalFormatting sqref="D467:E467">
    <cfRule type="cellIs" dxfId="1226" priority="363" operator="lessThan">
      <formula>4</formula>
    </cfRule>
  </conditionalFormatting>
  <conditionalFormatting sqref="D472:E472">
    <cfRule type="cellIs" dxfId="1225" priority="362" operator="lessThan">
      <formula>4</formula>
    </cfRule>
  </conditionalFormatting>
  <conditionalFormatting sqref="D477:E477">
    <cfRule type="cellIs" dxfId="1224" priority="361" operator="lessThan">
      <formula>4</formula>
    </cfRule>
  </conditionalFormatting>
  <conditionalFormatting sqref="D482:E482">
    <cfRule type="cellIs" dxfId="1223" priority="360" operator="lessThan">
      <formula>4</formula>
    </cfRule>
  </conditionalFormatting>
  <conditionalFormatting sqref="D487:E487">
    <cfRule type="cellIs" dxfId="1222" priority="359" operator="lessThan">
      <formula>4</formula>
    </cfRule>
  </conditionalFormatting>
  <conditionalFormatting sqref="D492:E492">
    <cfRule type="cellIs" dxfId="1221" priority="358" operator="lessThan">
      <formula>4</formula>
    </cfRule>
  </conditionalFormatting>
  <conditionalFormatting sqref="D497:E497">
    <cfRule type="cellIs" dxfId="1220" priority="357" operator="lessThan">
      <formula>4</formula>
    </cfRule>
  </conditionalFormatting>
  <conditionalFormatting sqref="D502:E502">
    <cfRule type="cellIs" dxfId="1219" priority="356" operator="lessThan">
      <formula>4</formula>
    </cfRule>
  </conditionalFormatting>
  <conditionalFormatting sqref="D507:E507">
    <cfRule type="cellIs" dxfId="1218" priority="355" operator="lessThan">
      <formula>4</formula>
    </cfRule>
  </conditionalFormatting>
  <conditionalFormatting sqref="G12:L12">
    <cfRule type="containsBlanks" dxfId="1217" priority="848">
      <formula>LEN(TRIM(G12))=0</formula>
    </cfRule>
  </conditionalFormatting>
  <conditionalFormatting sqref="G13:L16 G23:L26 G33:L36 G43:L46 G53:L56 G63:L66 G73:L76 G83:L86 G93:L96 G103:L106 G113:L116 G123:L126 G133:L136 G143:L146 G153:L156 G163:L166 G173:L176 G183:L186 G193:L196 G203:L206 G213:L216 G223:L226 G233:L236 G243:L246 G253:L256 G263:L266 G273:L276 G283:L286 G293:L296 G303:L306 G313:L316 G323:L326 G333:L336 G343:L346 G353:L356 G363:L366 G373:L376 G383:L386 G393:L396 G403:L406 G413:L416 G423:L426 G433:L436 G443:L446 G453:L456 G463:L466 G473:L476 G483:L486 G493:L496 G503:L506">
    <cfRule type="containsBlanks" dxfId="1216" priority="1516">
      <formula>LEN(TRIM(G13))=0</formula>
    </cfRule>
  </conditionalFormatting>
  <conditionalFormatting sqref="G17:L17">
    <cfRule type="containsBlanks" dxfId="1215" priority="344">
      <formula>LEN(TRIM(G17))=0</formula>
    </cfRule>
  </conditionalFormatting>
  <conditionalFormatting sqref="G18:L21">
    <cfRule type="containsBlanks" dxfId="1214" priority="349">
      <formula>LEN(TRIM(G18))=0</formula>
    </cfRule>
  </conditionalFormatting>
  <conditionalFormatting sqref="G27:L27">
    <cfRule type="containsBlanks" dxfId="1213" priority="337">
      <formula>LEN(TRIM(G27))=0</formula>
    </cfRule>
  </conditionalFormatting>
  <conditionalFormatting sqref="G28:L31">
    <cfRule type="containsBlanks" dxfId="1212" priority="342">
      <formula>LEN(TRIM(G28))=0</formula>
    </cfRule>
  </conditionalFormatting>
  <conditionalFormatting sqref="G32:L32">
    <cfRule type="containsBlanks" dxfId="1211" priority="836">
      <formula>LEN(TRIM(G32))=0</formula>
    </cfRule>
  </conditionalFormatting>
  <conditionalFormatting sqref="G37:L37">
    <cfRule type="containsBlanks" dxfId="1210" priority="330">
      <formula>LEN(TRIM(G37))=0</formula>
    </cfRule>
  </conditionalFormatting>
  <conditionalFormatting sqref="G38:L41">
    <cfRule type="containsBlanks" dxfId="1209" priority="335">
      <formula>LEN(TRIM(G38))=0</formula>
    </cfRule>
  </conditionalFormatting>
  <conditionalFormatting sqref="G42:L42">
    <cfRule type="containsBlanks" dxfId="1208" priority="826">
      <formula>LEN(TRIM(G42))=0</formula>
    </cfRule>
  </conditionalFormatting>
  <conditionalFormatting sqref="G47:L47">
    <cfRule type="containsBlanks" dxfId="1207" priority="323">
      <formula>LEN(TRIM(G47))=0</formula>
    </cfRule>
  </conditionalFormatting>
  <conditionalFormatting sqref="G48:L51">
    <cfRule type="containsBlanks" dxfId="1206" priority="328">
      <formula>LEN(TRIM(G48))=0</formula>
    </cfRule>
  </conditionalFormatting>
  <conditionalFormatting sqref="G52:L52">
    <cfRule type="containsBlanks" dxfId="1205" priority="820">
      <formula>LEN(TRIM(G52))=0</formula>
    </cfRule>
  </conditionalFormatting>
  <conditionalFormatting sqref="G57:L57">
    <cfRule type="containsBlanks" dxfId="1204" priority="316">
      <formula>LEN(TRIM(G57))=0</formula>
    </cfRule>
  </conditionalFormatting>
  <conditionalFormatting sqref="G58:L61">
    <cfRule type="containsBlanks" dxfId="1203" priority="321">
      <formula>LEN(TRIM(G58))=0</formula>
    </cfRule>
  </conditionalFormatting>
  <conditionalFormatting sqref="G62:L62">
    <cfRule type="containsBlanks" dxfId="1202" priority="814">
      <formula>LEN(TRIM(G62))=0</formula>
    </cfRule>
  </conditionalFormatting>
  <conditionalFormatting sqref="G67:L67">
    <cfRule type="containsBlanks" dxfId="1201" priority="309">
      <formula>LEN(TRIM(G67))=0</formula>
    </cfRule>
  </conditionalFormatting>
  <conditionalFormatting sqref="G68:L71">
    <cfRule type="containsBlanks" dxfId="1200" priority="314">
      <formula>LEN(TRIM(G68))=0</formula>
    </cfRule>
  </conditionalFormatting>
  <conditionalFormatting sqref="G72:L72">
    <cfRule type="containsBlanks" dxfId="1199" priority="808">
      <formula>LEN(TRIM(G72))=0</formula>
    </cfRule>
  </conditionalFormatting>
  <conditionalFormatting sqref="G77:L77">
    <cfRule type="containsBlanks" dxfId="1198" priority="302">
      <formula>LEN(TRIM(G77))=0</formula>
    </cfRule>
  </conditionalFormatting>
  <conditionalFormatting sqref="G78:L81">
    <cfRule type="containsBlanks" dxfId="1197" priority="307">
      <formula>LEN(TRIM(G78))=0</formula>
    </cfRule>
  </conditionalFormatting>
  <conditionalFormatting sqref="G82:L82">
    <cfRule type="containsBlanks" dxfId="1196" priority="802">
      <formula>LEN(TRIM(G82))=0</formula>
    </cfRule>
  </conditionalFormatting>
  <conditionalFormatting sqref="G87:L87">
    <cfRule type="containsBlanks" dxfId="1195" priority="295">
      <formula>LEN(TRIM(G87))=0</formula>
    </cfRule>
  </conditionalFormatting>
  <conditionalFormatting sqref="G88:L91">
    <cfRule type="containsBlanks" dxfId="1194" priority="300">
      <formula>LEN(TRIM(G88))=0</formula>
    </cfRule>
  </conditionalFormatting>
  <conditionalFormatting sqref="G92:L92">
    <cfRule type="containsBlanks" dxfId="1193" priority="795">
      <formula>LEN(TRIM(G92))=0</formula>
    </cfRule>
  </conditionalFormatting>
  <conditionalFormatting sqref="G97:L97">
    <cfRule type="containsBlanks" dxfId="1192" priority="288">
      <formula>LEN(TRIM(G97))=0</formula>
    </cfRule>
  </conditionalFormatting>
  <conditionalFormatting sqref="G98:L101">
    <cfRule type="containsBlanks" dxfId="1191" priority="293">
      <formula>LEN(TRIM(G98))=0</formula>
    </cfRule>
  </conditionalFormatting>
  <conditionalFormatting sqref="G102:L102">
    <cfRule type="containsBlanks" dxfId="1190" priority="788">
      <formula>LEN(TRIM(G102))=0</formula>
    </cfRule>
  </conditionalFormatting>
  <conditionalFormatting sqref="G107:L107">
    <cfRule type="containsBlanks" dxfId="1189" priority="281">
      <formula>LEN(TRIM(G107))=0</formula>
    </cfRule>
  </conditionalFormatting>
  <conditionalFormatting sqref="G108:L111">
    <cfRule type="containsBlanks" dxfId="1188" priority="286">
      <formula>LEN(TRIM(G108))=0</formula>
    </cfRule>
  </conditionalFormatting>
  <conditionalFormatting sqref="G112:L112">
    <cfRule type="containsBlanks" dxfId="1187" priority="782">
      <formula>LEN(TRIM(G112))=0</formula>
    </cfRule>
  </conditionalFormatting>
  <conditionalFormatting sqref="G117:L117">
    <cfRule type="containsBlanks" dxfId="1186" priority="274">
      <formula>LEN(TRIM(G117))=0</formula>
    </cfRule>
  </conditionalFormatting>
  <conditionalFormatting sqref="G118:L121">
    <cfRule type="containsBlanks" dxfId="1185" priority="279">
      <formula>LEN(TRIM(G118))=0</formula>
    </cfRule>
  </conditionalFormatting>
  <conditionalFormatting sqref="G122:L122">
    <cfRule type="containsBlanks" dxfId="1184" priority="568">
      <formula>LEN(TRIM(G122))=0</formula>
    </cfRule>
  </conditionalFormatting>
  <conditionalFormatting sqref="G127:L127">
    <cfRule type="containsBlanks" dxfId="1183" priority="267">
      <formula>LEN(TRIM(G127))=0</formula>
    </cfRule>
  </conditionalFormatting>
  <conditionalFormatting sqref="G128:L131">
    <cfRule type="containsBlanks" dxfId="1182" priority="272">
      <formula>LEN(TRIM(G128))=0</formula>
    </cfRule>
  </conditionalFormatting>
  <conditionalFormatting sqref="G132:L132">
    <cfRule type="containsBlanks" dxfId="1181" priority="573">
      <formula>LEN(TRIM(G132))=0</formula>
    </cfRule>
  </conditionalFormatting>
  <conditionalFormatting sqref="G137:L137">
    <cfRule type="containsBlanks" dxfId="1180" priority="260">
      <formula>LEN(TRIM(G137))=0</formula>
    </cfRule>
  </conditionalFormatting>
  <conditionalFormatting sqref="G138:L141">
    <cfRule type="containsBlanks" dxfId="1179" priority="265">
      <formula>LEN(TRIM(G138))=0</formula>
    </cfRule>
  </conditionalFormatting>
  <conditionalFormatting sqref="G142:L142">
    <cfRule type="containsBlanks" dxfId="1178" priority="579">
      <formula>LEN(TRIM(G142))=0</formula>
    </cfRule>
  </conditionalFormatting>
  <conditionalFormatting sqref="G147:L147">
    <cfRule type="containsBlanks" dxfId="1177" priority="253">
      <formula>LEN(TRIM(G147))=0</formula>
    </cfRule>
  </conditionalFormatting>
  <conditionalFormatting sqref="G148:L151">
    <cfRule type="containsBlanks" dxfId="1176" priority="258">
      <formula>LEN(TRIM(G148))=0</formula>
    </cfRule>
  </conditionalFormatting>
  <conditionalFormatting sqref="G152:L152">
    <cfRule type="containsBlanks" dxfId="1175" priority="585">
      <formula>LEN(TRIM(G152))=0</formula>
    </cfRule>
  </conditionalFormatting>
  <conditionalFormatting sqref="G157:L157">
    <cfRule type="containsBlanks" dxfId="1174" priority="246">
      <formula>LEN(TRIM(G157))=0</formula>
    </cfRule>
  </conditionalFormatting>
  <conditionalFormatting sqref="G158:L161">
    <cfRule type="containsBlanks" dxfId="1173" priority="251">
      <formula>LEN(TRIM(G158))=0</formula>
    </cfRule>
  </conditionalFormatting>
  <conditionalFormatting sqref="G162:L162">
    <cfRule type="containsBlanks" dxfId="1172" priority="591">
      <formula>LEN(TRIM(G162))=0</formula>
    </cfRule>
  </conditionalFormatting>
  <conditionalFormatting sqref="G167:L167">
    <cfRule type="containsBlanks" dxfId="1171" priority="239">
      <formula>LEN(TRIM(G167))=0</formula>
    </cfRule>
  </conditionalFormatting>
  <conditionalFormatting sqref="G168:L171">
    <cfRule type="containsBlanks" dxfId="1170" priority="244">
      <formula>LEN(TRIM(G168))=0</formula>
    </cfRule>
  </conditionalFormatting>
  <conditionalFormatting sqref="G172:L172">
    <cfRule type="containsBlanks" dxfId="1169" priority="594">
      <formula>LEN(TRIM(G172))=0</formula>
    </cfRule>
  </conditionalFormatting>
  <conditionalFormatting sqref="G177:L177">
    <cfRule type="containsBlanks" dxfId="1168" priority="232">
      <formula>LEN(TRIM(G177))=0</formula>
    </cfRule>
  </conditionalFormatting>
  <conditionalFormatting sqref="G178:L181">
    <cfRule type="containsBlanks" dxfId="1167" priority="237">
      <formula>LEN(TRIM(G178))=0</formula>
    </cfRule>
  </conditionalFormatting>
  <conditionalFormatting sqref="G182:L182">
    <cfRule type="containsBlanks" dxfId="1166" priority="603">
      <formula>LEN(TRIM(G182))=0</formula>
    </cfRule>
  </conditionalFormatting>
  <conditionalFormatting sqref="G187:L187">
    <cfRule type="containsBlanks" dxfId="1165" priority="225">
      <formula>LEN(TRIM(G187))=0</formula>
    </cfRule>
  </conditionalFormatting>
  <conditionalFormatting sqref="G188:L191">
    <cfRule type="containsBlanks" dxfId="1164" priority="230">
      <formula>LEN(TRIM(G188))=0</formula>
    </cfRule>
  </conditionalFormatting>
  <conditionalFormatting sqref="G192:L192">
    <cfRule type="containsBlanks" dxfId="1163" priority="609">
      <formula>LEN(TRIM(G192))=0</formula>
    </cfRule>
  </conditionalFormatting>
  <conditionalFormatting sqref="G197:L197">
    <cfRule type="containsBlanks" dxfId="1162" priority="218">
      <formula>LEN(TRIM(G197))=0</formula>
    </cfRule>
  </conditionalFormatting>
  <conditionalFormatting sqref="G198:L201">
    <cfRule type="containsBlanks" dxfId="1161" priority="223">
      <formula>LEN(TRIM(G198))=0</formula>
    </cfRule>
  </conditionalFormatting>
  <conditionalFormatting sqref="G202:L202">
    <cfRule type="containsBlanks" dxfId="1160" priority="615">
      <formula>LEN(TRIM(G202))=0</formula>
    </cfRule>
  </conditionalFormatting>
  <conditionalFormatting sqref="G207:L207">
    <cfRule type="containsBlanks" dxfId="1159" priority="211">
      <formula>LEN(TRIM(G207))=0</formula>
    </cfRule>
  </conditionalFormatting>
  <conditionalFormatting sqref="G208:L211">
    <cfRule type="containsBlanks" dxfId="1158" priority="216">
      <formula>LEN(TRIM(G208))=0</formula>
    </cfRule>
  </conditionalFormatting>
  <conditionalFormatting sqref="G212:L212">
    <cfRule type="containsBlanks" dxfId="1157" priority="932">
      <formula>LEN(TRIM(G212))=0</formula>
    </cfRule>
  </conditionalFormatting>
  <conditionalFormatting sqref="G217:L217">
    <cfRule type="containsBlanks" dxfId="1156" priority="204">
      <formula>LEN(TRIM(G217))=0</formula>
    </cfRule>
  </conditionalFormatting>
  <conditionalFormatting sqref="G218:L221">
    <cfRule type="containsBlanks" dxfId="1155" priority="209">
      <formula>LEN(TRIM(G218))=0</formula>
    </cfRule>
  </conditionalFormatting>
  <conditionalFormatting sqref="G222:L222">
    <cfRule type="containsBlanks" dxfId="1154" priority="618">
      <formula>LEN(TRIM(G222))=0</formula>
    </cfRule>
  </conditionalFormatting>
  <conditionalFormatting sqref="G227:L227">
    <cfRule type="containsBlanks" dxfId="1153" priority="197">
      <formula>LEN(TRIM(G227))=0</formula>
    </cfRule>
  </conditionalFormatting>
  <conditionalFormatting sqref="G228:L231">
    <cfRule type="containsBlanks" dxfId="1152" priority="202">
      <formula>LEN(TRIM(G228))=0</formula>
    </cfRule>
  </conditionalFormatting>
  <conditionalFormatting sqref="G232:L232">
    <cfRule type="containsBlanks" dxfId="1151" priority="621">
      <formula>LEN(TRIM(G232))=0</formula>
    </cfRule>
  </conditionalFormatting>
  <conditionalFormatting sqref="G237:L237">
    <cfRule type="containsBlanks" dxfId="1150" priority="190">
      <formula>LEN(TRIM(G237))=0</formula>
    </cfRule>
  </conditionalFormatting>
  <conditionalFormatting sqref="G238:L241">
    <cfRule type="containsBlanks" dxfId="1149" priority="195">
      <formula>LEN(TRIM(G238))=0</formula>
    </cfRule>
  </conditionalFormatting>
  <conditionalFormatting sqref="G242:L242">
    <cfRule type="containsBlanks" dxfId="1148" priority="624">
      <formula>LEN(TRIM(G242))=0</formula>
    </cfRule>
  </conditionalFormatting>
  <conditionalFormatting sqref="G247:L247">
    <cfRule type="containsBlanks" dxfId="1147" priority="183">
      <formula>LEN(TRIM(G247))=0</formula>
    </cfRule>
  </conditionalFormatting>
  <conditionalFormatting sqref="G248:L251">
    <cfRule type="containsBlanks" dxfId="1146" priority="188">
      <formula>LEN(TRIM(G248))=0</formula>
    </cfRule>
  </conditionalFormatting>
  <conditionalFormatting sqref="G252:L252">
    <cfRule type="containsBlanks" dxfId="1145" priority="648">
      <formula>LEN(TRIM(G252))=0</formula>
    </cfRule>
  </conditionalFormatting>
  <conditionalFormatting sqref="G257:L257">
    <cfRule type="containsBlanks" dxfId="1144" priority="176">
      <formula>LEN(TRIM(G257))=0</formula>
    </cfRule>
  </conditionalFormatting>
  <conditionalFormatting sqref="G258:L261">
    <cfRule type="containsBlanks" dxfId="1143" priority="181">
      <formula>LEN(TRIM(G258))=0</formula>
    </cfRule>
  </conditionalFormatting>
  <conditionalFormatting sqref="G262:L262">
    <cfRule type="containsBlanks" dxfId="1142" priority="651">
      <formula>LEN(TRIM(G262))=0</formula>
    </cfRule>
  </conditionalFormatting>
  <conditionalFormatting sqref="G267:L267">
    <cfRule type="containsBlanks" dxfId="1141" priority="169">
      <formula>LEN(TRIM(G267))=0</formula>
    </cfRule>
  </conditionalFormatting>
  <conditionalFormatting sqref="G268:L271">
    <cfRule type="containsBlanks" dxfId="1140" priority="174">
      <formula>LEN(TRIM(G268))=0</formula>
    </cfRule>
  </conditionalFormatting>
  <conditionalFormatting sqref="G272:L272">
    <cfRule type="containsBlanks" dxfId="1139" priority="654">
      <formula>LEN(TRIM(G272))=0</formula>
    </cfRule>
  </conditionalFormatting>
  <conditionalFormatting sqref="G277:L277">
    <cfRule type="containsBlanks" dxfId="1138" priority="162">
      <formula>LEN(TRIM(G277))=0</formula>
    </cfRule>
  </conditionalFormatting>
  <conditionalFormatting sqref="G278:L281">
    <cfRule type="containsBlanks" dxfId="1137" priority="167">
      <formula>LEN(TRIM(G278))=0</formula>
    </cfRule>
  </conditionalFormatting>
  <conditionalFormatting sqref="G282:L282">
    <cfRule type="containsBlanks" dxfId="1136" priority="918">
      <formula>LEN(TRIM(G282))=0</formula>
    </cfRule>
  </conditionalFormatting>
  <conditionalFormatting sqref="G287:L287">
    <cfRule type="containsBlanks" dxfId="1135" priority="155">
      <formula>LEN(TRIM(G287))=0</formula>
    </cfRule>
  </conditionalFormatting>
  <conditionalFormatting sqref="G288:L291">
    <cfRule type="containsBlanks" dxfId="1134" priority="160">
      <formula>LEN(TRIM(G288))=0</formula>
    </cfRule>
  </conditionalFormatting>
  <conditionalFormatting sqref="G292:L292">
    <cfRule type="containsBlanks" dxfId="1133" priority="657">
      <formula>LEN(TRIM(G292))=0</formula>
    </cfRule>
  </conditionalFormatting>
  <conditionalFormatting sqref="G297:L297">
    <cfRule type="containsBlanks" dxfId="1132" priority="148">
      <formula>LEN(TRIM(G297))=0</formula>
    </cfRule>
  </conditionalFormatting>
  <conditionalFormatting sqref="G298:L301">
    <cfRule type="containsBlanks" dxfId="1131" priority="153">
      <formula>LEN(TRIM(G298))=0</formula>
    </cfRule>
  </conditionalFormatting>
  <conditionalFormatting sqref="G302:L302">
    <cfRule type="containsBlanks" dxfId="1130" priority="675">
      <formula>LEN(TRIM(G302))=0</formula>
    </cfRule>
  </conditionalFormatting>
  <conditionalFormatting sqref="G307:L307">
    <cfRule type="containsBlanks" dxfId="1129" priority="141">
      <formula>LEN(TRIM(G307))=0</formula>
    </cfRule>
  </conditionalFormatting>
  <conditionalFormatting sqref="G308:L311">
    <cfRule type="containsBlanks" dxfId="1128" priority="146">
      <formula>LEN(TRIM(G308))=0</formula>
    </cfRule>
  </conditionalFormatting>
  <conditionalFormatting sqref="G312:L312">
    <cfRule type="containsBlanks" dxfId="1127" priority="678">
      <formula>LEN(TRIM(G312))=0</formula>
    </cfRule>
  </conditionalFormatting>
  <conditionalFormatting sqref="G317:L317">
    <cfRule type="containsBlanks" dxfId="1126" priority="134">
      <formula>LEN(TRIM(G317))=0</formula>
    </cfRule>
  </conditionalFormatting>
  <conditionalFormatting sqref="G318:L321">
    <cfRule type="containsBlanks" dxfId="1125" priority="139">
      <formula>LEN(TRIM(G318))=0</formula>
    </cfRule>
  </conditionalFormatting>
  <conditionalFormatting sqref="G322:L322">
    <cfRule type="containsBlanks" dxfId="1124" priority="681">
      <formula>LEN(TRIM(G322))=0</formula>
    </cfRule>
  </conditionalFormatting>
  <conditionalFormatting sqref="G327:L327">
    <cfRule type="containsBlanks" dxfId="1123" priority="127">
      <formula>LEN(TRIM(G327))=0</formula>
    </cfRule>
  </conditionalFormatting>
  <conditionalFormatting sqref="G328:L331">
    <cfRule type="containsBlanks" dxfId="1122" priority="132">
      <formula>LEN(TRIM(G328))=0</formula>
    </cfRule>
  </conditionalFormatting>
  <conditionalFormatting sqref="G332:L332">
    <cfRule type="containsBlanks" dxfId="1121" priority="687">
      <formula>LEN(TRIM(G332))=0</formula>
    </cfRule>
  </conditionalFormatting>
  <conditionalFormatting sqref="G337:L337">
    <cfRule type="containsBlanks" dxfId="1120" priority="120">
      <formula>LEN(TRIM(G337))=0</formula>
    </cfRule>
  </conditionalFormatting>
  <conditionalFormatting sqref="G338:L341">
    <cfRule type="containsBlanks" dxfId="1119" priority="125">
      <formula>LEN(TRIM(G338))=0</formula>
    </cfRule>
  </conditionalFormatting>
  <conditionalFormatting sqref="G342:L342">
    <cfRule type="containsBlanks" dxfId="1118" priority="693">
      <formula>LEN(TRIM(G342))=0</formula>
    </cfRule>
  </conditionalFormatting>
  <conditionalFormatting sqref="G347:L347">
    <cfRule type="containsBlanks" dxfId="1117" priority="113">
      <formula>LEN(TRIM(G347))=0</formula>
    </cfRule>
  </conditionalFormatting>
  <conditionalFormatting sqref="G348:L351">
    <cfRule type="containsBlanks" dxfId="1116" priority="118">
      <formula>LEN(TRIM(G348))=0</formula>
    </cfRule>
  </conditionalFormatting>
  <conditionalFormatting sqref="G357:L357">
    <cfRule type="containsBlanks" dxfId="1115" priority="106">
      <formula>LEN(TRIM(G357))=0</formula>
    </cfRule>
  </conditionalFormatting>
  <conditionalFormatting sqref="G358:L361">
    <cfRule type="containsBlanks" dxfId="1114" priority="111">
      <formula>LEN(TRIM(G358))=0</formula>
    </cfRule>
  </conditionalFormatting>
  <conditionalFormatting sqref="G367:L367">
    <cfRule type="containsBlanks" dxfId="1113" priority="99">
      <formula>LEN(TRIM(G367))=0</formula>
    </cfRule>
  </conditionalFormatting>
  <conditionalFormatting sqref="G368:L371">
    <cfRule type="containsBlanks" dxfId="1112" priority="104">
      <formula>LEN(TRIM(G368))=0</formula>
    </cfRule>
  </conditionalFormatting>
  <conditionalFormatting sqref="G377:L377">
    <cfRule type="containsBlanks" dxfId="1111" priority="92">
      <formula>LEN(TRIM(G377))=0</formula>
    </cfRule>
  </conditionalFormatting>
  <conditionalFormatting sqref="G378:L381">
    <cfRule type="containsBlanks" dxfId="1110" priority="97">
      <formula>LEN(TRIM(G378))=0</formula>
    </cfRule>
  </conditionalFormatting>
  <conditionalFormatting sqref="G387:L387">
    <cfRule type="containsBlanks" dxfId="1109" priority="85">
      <formula>LEN(TRIM(G387))=0</formula>
    </cfRule>
  </conditionalFormatting>
  <conditionalFormatting sqref="G388:L391">
    <cfRule type="containsBlanks" dxfId="1108" priority="90">
      <formula>LEN(TRIM(G388))=0</formula>
    </cfRule>
  </conditionalFormatting>
  <conditionalFormatting sqref="G397:L397">
    <cfRule type="containsBlanks" dxfId="1107" priority="78">
      <formula>LEN(TRIM(G397))=0</formula>
    </cfRule>
  </conditionalFormatting>
  <conditionalFormatting sqref="G398:L401">
    <cfRule type="containsBlanks" dxfId="1106" priority="83">
      <formula>LEN(TRIM(G398))=0</formula>
    </cfRule>
  </conditionalFormatting>
  <conditionalFormatting sqref="G407:L407">
    <cfRule type="containsBlanks" dxfId="1105" priority="71">
      <formula>LEN(TRIM(G407))=0</formula>
    </cfRule>
  </conditionalFormatting>
  <conditionalFormatting sqref="G408:L411">
    <cfRule type="containsBlanks" dxfId="1104" priority="76">
      <formula>LEN(TRIM(G408))=0</formula>
    </cfRule>
  </conditionalFormatting>
  <conditionalFormatting sqref="G417:L417">
    <cfRule type="containsBlanks" dxfId="1103" priority="64">
      <formula>LEN(TRIM(G417))=0</formula>
    </cfRule>
  </conditionalFormatting>
  <conditionalFormatting sqref="G418:L421">
    <cfRule type="containsBlanks" dxfId="1102" priority="69">
      <formula>LEN(TRIM(G418))=0</formula>
    </cfRule>
  </conditionalFormatting>
  <conditionalFormatting sqref="G427:L427">
    <cfRule type="containsBlanks" dxfId="1101" priority="57">
      <formula>LEN(TRIM(G427))=0</formula>
    </cfRule>
  </conditionalFormatting>
  <conditionalFormatting sqref="G428:L431">
    <cfRule type="containsBlanks" dxfId="1100" priority="62">
      <formula>LEN(TRIM(G428))=0</formula>
    </cfRule>
  </conditionalFormatting>
  <conditionalFormatting sqref="G437:L437">
    <cfRule type="containsBlanks" dxfId="1099" priority="50">
      <formula>LEN(TRIM(G437))=0</formula>
    </cfRule>
  </conditionalFormatting>
  <conditionalFormatting sqref="G438:L441">
    <cfRule type="containsBlanks" dxfId="1098" priority="55">
      <formula>LEN(TRIM(G438))=0</formula>
    </cfRule>
  </conditionalFormatting>
  <conditionalFormatting sqref="G447:L447">
    <cfRule type="containsBlanks" dxfId="1097" priority="43">
      <formula>LEN(TRIM(G447))=0</formula>
    </cfRule>
  </conditionalFormatting>
  <conditionalFormatting sqref="G448:L451">
    <cfRule type="containsBlanks" dxfId="1096" priority="48">
      <formula>LEN(TRIM(G448))=0</formula>
    </cfRule>
  </conditionalFormatting>
  <conditionalFormatting sqref="G457:L457">
    <cfRule type="containsBlanks" dxfId="1095" priority="36">
      <formula>LEN(TRIM(G457))=0</formula>
    </cfRule>
  </conditionalFormatting>
  <conditionalFormatting sqref="G458:L461">
    <cfRule type="containsBlanks" dxfId="1094" priority="41">
      <formula>LEN(TRIM(G458))=0</formula>
    </cfRule>
  </conditionalFormatting>
  <conditionalFormatting sqref="G467:L467">
    <cfRule type="containsBlanks" dxfId="1093" priority="29">
      <formula>LEN(TRIM(G467))=0</formula>
    </cfRule>
  </conditionalFormatting>
  <conditionalFormatting sqref="G468:L471">
    <cfRule type="containsBlanks" dxfId="1092" priority="34">
      <formula>LEN(TRIM(G468))=0</formula>
    </cfRule>
  </conditionalFormatting>
  <conditionalFormatting sqref="G477:L477">
    <cfRule type="containsBlanks" dxfId="1091" priority="22">
      <formula>LEN(TRIM(G477))=0</formula>
    </cfRule>
  </conditionalFormatting>
  <conditionalFormatting sqref="G478:L481">
    <cfRule type="containsBlanks" dxfId="1090" priority="27">
      <formula>LEN(TRIM(G478))=0</formula>
    </cfRule>
  </conditionalFormatting>
  <conditionalFormatting sqref="G487:L487">
    <cfRule type="containsBlanks" dxfId="1089" priority="15">
      <formula>LEN(TRIM(G487))=0</formula>
    </cfRule>
  </conditionalFormatting>
  <conditionalFormatting sqref="G488:L491">
    <cfRule type="containsBlanks" dxfId="1088" priority="20">
      <formula>LEN(TRIM(G488))=0</formula>
    </cfRule>
  </conditionalFormatting>
  <conditionalFormatting sqref="G497:L497">
    <cfRule type="containsBlanks" dxfId="1087" priority="8">
      <formula>LEN(TRIM(G497))=0</formula>
    </cfRule>
  </conditionalFormatting>
  <conditionalFormatting sqref="G498:L501">
    <cfRule type="containsBlanks" dxfId="1086" priority="13">
      <formula>LEN(TRIM(G498))=0</formula>
    </cfRule>
  </conditionalFormatting>
  <conditionalFormatting sqref="G507:L507">
    <cfRule type="containsBlanks" dxfId="1085" priority="1">
      <formula>LEN(TRIM(G507))=0</formula>
    </cfRule>
  </conditionalFormatting>
  <conditionalFormatting sqref="G508:L511">
    <cfRule type="containsBlanks" dxfId="1084" priority="6">
      <formula>LEN(TRIM(G508))=0</formula>
    </cfRule>
  </conditionalFormatting>
  <conditionalFormatting sqref="G22:Q22">
    <cfRule type="containsBlanks" dxfId="1083" priority="842">
      <formula>LEN(TRIM(G22))=0</formula>
    </cfRule>
  </conditionalFormatting>
  <conditionalFormatting sqref="G352:Q352">
    <cfRule type="containsBlanks" dxfId="1082" priority="904">
      <formula>LEN(TRIM(G352))=0</formula>
    </cfRule>
  </conditionalFormatting>
  <conditionalFormatting sqref="G362:Q362">
    <cfRule type="containsBlanks" dxfId="1081" priority="902">
      <formula>LEN(TRIM(G362))=0</formula>
    </cfRule>
  </conditionalFormatting>
  <conditionalFormatting sqref="G372:Q372">
    <cfRule type="containsBlanks" dxfId="1080" priority="900">
      <formula>LEN(TRIM(G372))=0</formula>
    </cfRule>
  </conditionalFormatting>
  <conditionalFormatting sqref="G382:Q382">
    <cfRule type="containsBlanks" dxfId="1079" priority="898">
      <formula>LEN(TRIM(G382))=0</formula>
    </cfRule>
  </conditionalFormatting>
  <conditionalFormatting sqref="G392:Q392">
    <cfRule type="containsBlanks" dxfId="1078" priority="896">
      <formula>LEN(TRIM(G392))=0</formula>
    </cfRule>
  </conditionalFormatting>
  <conditionalFormatting sqref="G402:Q402">
    <cfRule type="containsBlanks" dxfId="1077" priority="894">
      <formula>LEN(TRIM(G402))=0</formula>
    </cfRule>
  </conditionalFormatting>
  <conditionalFormatting sqref="G412:Q412">
    <cfRule type="containsBlanks" dxfId="1076" priority="892">
      <formula>LEN(TRIM(G412))=0</formula>
    </cfRule>
  </conditionalFormatting>
  <conditionalFormatting sqref="G422:Q422">
    <cfRule type="containsBlanks" dxfId="1075" priority="890">
      <formula>LEN(TRIM(G422))=0</formula>
    </cfRule>
  </conditionalFormatting>
  <conditionalFormatting sqref="G432:Q432">
    <cfRule type="containsBlanks" dxfId="1074" priority="888">
      <formula>LEN(TRIM(G432))=0</formula>
    </cfRule>
  </conditionalFormatting>
  <conditionalFormatting sqref="G442:Q442">
    <cfRule type="containsBlanks" dxfId="1073" priority="886">
      <formula>LEN(TRIM(G442))=0</formula>
    </cfRule>
  </conditionalFormatting>
  <conditionalFormatting sqref="G452:Q452">
    <cfRule type="containsBlanks" dxfId="1072" priority="884">
      <formula>LEN(TRIM(G452))=0</formula>
    </cfRule>
  </conditionalFormatting>
  <conditionalFormatting sqref="G462:Q462">
    <cfRule type="containsBlanks" dxfId="1071" priority="882">
      <formula>LEN(TRIM(G462))=0</formula>
    </cfRule>
  </conditionalFormatting>
  <conditionalFormatting sqref="G472:Q472">
    <cfRule type="containsBlanks" dxfId="1070" priority="880">
      <formula>LEN(TRIM(G472))=0</formula>
    </cfRule>
  </conditionalFormatting>
  <conditionalFormatting sqref="G482:Q482">
    <cfRule type="containsBlanks" dxfId="1069" priority="878">
      <formula>LEN(TRIM(G482))=0</formula>
    </cfRule>
  </conditionalFormatting>
  <conditionalFormatting sqref="G492:Q492">
    <cfRule type="containsBlanks" dxfId="1068" priority="876">
      <formula>LEN(TRIM(G492))=0</formula>
    </cfRule>
  </conditionalFormatting>
  <conditionalFormatting sqref="G502:Q502">
    <cfRule type="containsBlanks" dxfId="1067" priority="874">
      <formula>LEN(TRIM(G502))=0</formula>
    </cfRule>
  </conditionalFormatting>
  <conditionalFormatting sqref="M12:Q511">
    <cfRule type="containsBlanks" dxfId="1066" priority="4">
      <formula>LEN(TRIM(M12))=0</formula>
    </cfRule>
  </conditionalFormatting>
  <conditionalFormatting sqref="X12:Z13">
    <cfRule type="containsBlanks" dxfId="1065" priority="835">
      <formula>LEN(TRIM(X12))=0</formula>
    </cfRule>
  </conditionalFormatting>
  <conditionalFormatting sqref="X17:Z18">
    <cfRule type="containsBlanks" dxfId="1064" priority="834">
      <formula>LEN(TRIM(X17))=0</formula>
    </cfRule>
  </conditionalFormatting>
  <conditionalFormatting sqref="X22:Z23">
    <cfRule type="containsBlanks" dxfId="1063" priority="1519">
      <formula>LEN(TRIM(X22))=0</formula>
    </cfRule>
  </conditionalFormatting>
  <conditionalFormatting sqref="X27:Z28">
    <cfRule type="containsBlanks" dxfId="1062" priority="1587">
      <formula>LEN(TRIM(X27))=0</formula>
    </cfRule>
  </conditionalFormatting>
  <conditionalFormatting sqref="X32:Z33">
    <cfRule type="containsBlanks" dxfId="1061" priority="1586">
      <formula>LEN(TRIM(X32))=0</formula>
    </cfRule>
  </conditionalFormatting>
  <conditionalFormatting sqref="X37:Z38">
    <cfRule type="containsBlanks" dxfId="1060" priority="830">
      <formula>LEN(TRIM(X37))=0</formula>
    </cfRule>
  </conditionalFormatting>
  <conditionalFormatting sqref="X42:Z43">
    <cfRule type="containsBlanks" dxfId="1059" priority="1584">
      <formula>LEN(TRIM(X42))=0</formula>
    </cfRule>
  </conditionalFormatting>
  <conditionalFormatting sqref="X47:Z48">
    <cfRule type="containsBlanks" dxfId="1058" priority="1583">
      <formula>LEN(TRIM(X47))=0</formula>
    </cfRule>
  </conditionalFormatting>
  <conditionalFormatting sqref="X52:Z53">
    <cfRule type="containsBlanks" dxfId="1057" priority="1582">
      <formula>LEN(TRIM(X52))=0</formula>
    </cfRule>
  </conditionalFormatting>
  <conditionalFormatting sqref="X57:Z58">
    <cfRule type="containsBlanks" dxfId="1056" priority="829">
      <formula>LEN(TRIM(X57))=0</formula>
    </cfRule>
  </conditionalFormatting>
  <conditionalFormatting sqref="X62:Z63">
    <cfRule type="containsBlanks" dxfId="1055" priority="1580">
      <formula>LEN(TRIM(X62))=0</formula>
    </cfRule>
  </conditionalFormatting>
  <conditionalFormatting sqref="X67:Z68">
    <cfRule type="containsBlanks" dxfId="1054" priority="1579">
      <formula>LEN(TRIM(X67))=0</formula>
    </cfRule>
  </conditionalFormatting>
  <conditionalFormatting sqref="X72:Z73">
    <cfRule type="containsBlanks" dxfId="1053" priority="1578">
      <formula>LEN(TRIM(X72))=0</formula>
    </cfRule>
  </conditionalFormatting>
  <conditionalFormatting sqref="X77:Z78">
    <cfRule type="containsBlanks" dxfId="1052" priority="801">
      <formula>LEN(TRIM(X77))=0</formula>
    </cfRule>
  </conditionalFormatting>
  <conditionalFormatting sqref="X82:Z83">
    <cfRule type="containsBlanks" dxfId="1051" priority="1576">
      <formula>LEN(TRIM(X82))=0</formula>
    </cfRule>
  </conditionalFormatting>
  <conditionalFormatting sqref="X87:Z88">
    <cfRule type="containsBlanks" dxfId="1050" priority="1575">
      <formula>LEN(TRIM(X87))=0</formula>
    </cfRule>
  </conditionalFormatting>
  <conditionalFormatting sqref="X92:Z93">
    <cfRule type="containsBlanks" dxfId="1049" priority="1574">
      <formula>LEN(TRIM(X92))=0</formula>
    </cfRule>
  </conditionalFormatting>
  <conditionalFormatting sqref="X97:Z98">
    <cfRule type="containsBlanks" dxfId="1048" priority="1573">
      <formula>LEN(TRIM(X97))=0</formula>
    </cfRule>
  </conditionalFormatting>
  <conditionalFormatting sqref="X102:Z103">
    <cfRule type="containsBlanks" dxfId="1047" priority="791">
      <formula>LEN(TRIM(X102))=0</formula>
    </cfRule>
  </conditionalFormatting>
  <conditionalFormatting sqref="X107:Z108">
    <cfRule type="containsBlanks" dxfId="1046" priority="1571">
      <formula>LEN(TRIM(X107))=0</formula>
    </cfRule>
  </conditionalFormatting>
  <conditionalFormatting sqref="X112:Z113">
    <cfRule type="containsBlanks" dxfId="1045" priority="778">
      <formula>LEN(TRIM(X112))=0</formula>
    </cfRule>
  </conditionalFormatting>
  <conditionalFormatting sqref="X117:Z118">
    <cfRule type="containsBlanks" dxfId="1044" priority="1569">
      <formula>LEN(TRIM(X117))=0</formula>
    </cfRule>
  </conditionalFormatting>
  <conditionalFormatting sqref="X122:Z123">
    <cfRule type="containsBlanks" dxfId="1043" priority="731">
      <formula>LEN(TRIM(X122))=0</formula>
    </cfRule>
  </conditionalFormatting>
  <conditionalFormatting sqref="X127:Z128">
    <cfRule type="containsBlanks" dxfId="1042" priority="730">
      <formula>LEN(TRIM(X127))=0</formula>
    </cfRule>
  </conditionalFormatting>
  <conditionalFormatting sqref="X132:Z133">
    <cfRule type="containsBlanks" dxfId="1041" priority="729">
      <formula>LEN(TRIM(X132))=0</formula>
    </cfRule>
  </conditionalFormatting>
  <conditionalFormatting sqref="X137:Z138">
    <cfRule type="containsBlanks" dxfId="1040" priority="728">
      <formula>LEN(TRIM(X137))=0</formula>
    </cfRule>
  </conditionalFormatting>
  <conditionalFormatting sqref="X142:Z143">
    <cfRule type="containsBlanks" dxfId="1039" priority="727">
      <formula>LEN(TRIM(X142))=0</formula>
    </cfRule>
  </conditionalFormatting>
  <conditionalFormatting sqref="X147:Z148">
    <cfRule type="containsBlanks" dxfId="1038" priority="1381">
      <formula>LEN(TRIM(X147))=0</formula>
    </cfRule>
  </conditionalFormatting>
  <conditionalFormatting sqref="X152:Z153">
    <cfRule type="containsBlanks" dxfId="1037" priority="726">
      <formula>LEN(TRIM(X152))=0</formula>
    </cfRule>
  </conditionalFormatting>
  <conditionalFormatting sqref="X157:Z158">
    <cfRule type="containsBlanks" dxfId="1036" priority="1371">
      <formula>LEN(TRIM(X157))=0</formula>
    </cfRule>
  </conditionalFormatting>
  <conditionalFormatting sqref="X162:Z163">
    <cfRule type="containsBlanks" dxfId="1035" priority="725">
      <formula>LEN(TRIM(X162))=0</formula>
    </cfRule>
  </conditionalFormatting>
  <conditionalFormatting sqref="X167:Z168">
    <cfRule type="containsBlanks" dxfId="1034" priority="724">
      <formula>LEN(TRIM(X167))=0</formula>
    </cfRule>
  </conditionalFormatting>
  <conditionalFormatting sqref="X172:Z173">
    <cfRule type="containsBlanks" dxfId="1033" priority="723">
      <formula>LEN(TRIM(X172))=0</formula>
    </cfRule>
  </conditionalFormatting>
  <conditionalFormatting sqref="X177:Z178">
    <cfRule type="containsBlanks" dxfId="1032" priority="722">
      <formula>LEN(TRIM(X177))=0</formula>
    </cfRule>
  </conditionalFormatting>
  <conditionalFormatting sqref="X182:Z183">
    <cfRule type="containsBlanks" dxfId="1031" priority="721">
      <formula>LEN(TRIM(X182))=0</formula>
    </cfRule>
  </conditionalFormatting>
  <conditionalFormatting sqref="X187:Z188">
    <cfRule type="containsBlanks" dxfId="1030" priority="720">
      <formula>LEN(TRIM(X187))=0</formula>
    </cfRule>
  </conditionalFormatting>
  <conditionalFormatting sqref="X192:Z193">
    <cfRule type="containsBlanks" dxfId="1029" priority="1332">
      <formula>LEN(TRIM(X192))=0</formula>
    </cfRule>
  </conditionalFormatting>
  <conditionalFormatting sqref="X197:Z198">
    <cfRule type="containsBlanks" dxfId="1028" priority="719">
      <formula>LEN(TRIM(X197))=0</formula>
    </cfRule>
  </conditionalFormatting>
  <conditionalFormatting sqref="X202:Z203">
    <cfRule type="containsBlanks" dxfId="1027" priority="718">
      <formula>LEN(TRIM(X202))=0</formula>
    </cfRule>
  </conditionalFormatting>
  <conditionalFormatting sqref="X207:Z208">
    <cfRule type="containsBlanks" dxfId="1026" priority="1321">
      <formula>LEN(TRIM(X207))=0</formula>
    </cfRule>
  </conditionalFormatting>
  <conditionalFormatting sqref="X212:Z213">
    <cfRule type="containsBlanks" dxfId="1025" priority="1312">
      <formula>LEN(TRIM(X212))=0</formula>
    </cfRule>
  </conditionalFormatting>
  <conditionalFormatting sqref="X217:Z218">
    <cfRule type="containsBlanks" dxfId="1024" priority="717">
      <formula>LEN(TRIM(X217))=0</formula>
    </cfRule>
  </conditionalFormatting>
  <conditionalFormatting sqref="X222:Z223">
    <cfRule type="containsBlanks" dxfId="1023" priority="716">
      <formula>LEN(TRIM(X222))=0</formula>
    </cfRule>
  </conditionalFormatting>
  <conditionalFormatting sqref="X227:Z228">
    <cfRule type="containsBlanks" dxfId="1022" priority="715">
      <formula>LEN(TRIM(X227))=0</formula>
    </cfRule>
  </conditionalFormatting>
  <conditionalFormatting sqref="X232:Z233">
    <cfRule type="containsBlanks" dxfId="1021" priority="1292">
      <formula>LEN(TRIM(X232))=0</formula>
    </cfRule>
  </conditionalFormatting>
  <conditionalFormatting sqref="X237:Z238">
    <cfRule type="containsBlanks" dxfId="1020" priority="714">
      <formula>LEN(TRIM(X237))=0</formula>
    </cfRule>
  </conditionalFormatting>
  <conditionalFormatting sqref="X242:Z243">
    <cfRule type="containsBlanks" dxfId="1019" priority="1282">
      <formula>LEN(TRIM(X242))=0</formula>
    </cfRule>
  </conditionalFormatting>
  <conditionalFormatting sqref="X247:Z248">
    <cfRule type="containsBlanks" dxfId="1018" priority="713">
      <formula>LEN(TRIM(X247))=0</formula>
    </cfRule>
  </conditionalFormatting>
  <conditionalFormatting sqref="X252:Z253">
    <cfRule type="containsBlanks" dxfId="1017" priority="712">
      <formula>LEN(TRIM(X252))=0</formula>
    </cfRule>
  </conditionalFormatting>
  <conditionalFormatting sqref="X257:Z258">
    <cfRule type="containsBlanks" dxfId="1016" priority="711">
      <formula>LEN(TRIM(X257))=0</formula>
    </cfRule>
  </conditionalFormatting>
  <conditionalFormatting sqref="X262:Z263">
    <cfRule type="containsBlanks" dxfId="1015" priority="710">
      <formula>LEN(TRIM(X262))=0</formula>
    </cfRule>
  </conditionalFormatting>
  <conditionalFormatting sqref="X267:Z268">
    <cfRule type="containsBlanks" dxfId="1014" priority="709">
      <formula>LEN(TRIM(X267))=0</formula>
    </cfRule>
  </conditionalFormatting>
  <conditionalFormatting sqref="X272:Z273">
    <cfRule type="containsBlanks" dxfId="1013" priority="708">
      <formula>LEN(TRIM(X272))=0</formula>
    </cfRule>
  </conditionalFormatting>
  <conditionalFormatting sqref="X277:Z278">
    <cfRule type="containsBlanks" dxfId="1012" priority="707">
      <formula>LEN(TRIM(X277))=0</formula>
    </cfRule>
  </conditionalFormatting>
  <conditionalFormatting sqref="X282:Z283">
    <cfRule type="containsBlanks" dxfId="1011" priority="1242">
      <formula>LEN(TRIM(X282))=0</formula>
    </cfRule>
  </conditionalFormatting>
  <conditionalFormatting sqref="X287:Z288">
    <cfRule type="containsBlanks" dxfId="1010" priority="706">
      <formula>LEN(TRIM(X287))=0</formula>
    </cfRule>
  </conditionalFormatting>
  <conditionalFormatting sqref="X292:Z293">
    <cfRule type="containsBlanks" dxfId="1009" priority="1232">
      <formula>LEN(TRIM(X292))=0</formula>
    </cfRule>
  </conditionalFormatting>
  <conditionalFormatting sqref="X297:Z298">
    <cfRule type="containsBlanks" dxfId="1008" priority="705">
      <formula>LEN(TRIM(X297))=0</formula>
    </cfRule>
  </conditionalFormatting>
  <conditionalFormatting sqref="X302:Z303">
    <cfRule type="containsBlanks" dxfId="1007" priority="704">
      <formula>LEN(TRIM(X302))=0</formula>
    </cfRule>
  </conditionalFormatting>
  <conditionalFormatting sqref="X307:Z308">
    <cfRule type="containsBlanks" dxfId="1006" priority="703">
      <formula>LEN(TRIM(X307))=0</formula>
    </cfRule>
  </conditionalFormatting>
  <conditionalFormatting sqref="X312:Z313">
    <cfRule type="containsBlanks" dxfId="1005" priority="702">
      <formula>LEN(TRIM(X312))=0</formula>
    </cfRule>
  </conditionalFormatting>
  <conditionalFormatting sqref="X317:Z318">
    <cfRule type="containsBlanks" dxfId="1004" priority="701">
      <formula>LEN(TRIM(X317))=0</formula>
    </cfRule>
  </conditionalFormatting>
  <conditionalFormatting sqref="X322:Z323">
    <cfRule type="containsBlanks" dxfId="1003" priority="700">
      <formula>LEN(TRIM(X322))=0</formula>
    </cfRule>
  </conditionalFormatting>
  <conditionalFormatting sqref="X327:Z328">
    <cfRule type="containsBlanks" dxfId="1002" priority="699">
      <formula>LEN(TRIM(X327))=0</formula>
    </cfRule>
  </conditionalFormatting>
  <conditionalFormatting sqref="X332:Z333">
    <cfRule type="containsBlanks" dxfId="1001" priority="698">
      <formula>LEN(TRIM(X332))=0</formula>
    </cfRule>
  </conditionalFormatting>
  <conditionalFormatting sqref="X337:Z338">
    <cfRule type="containsBlanks" dxfId="1000" priority="697">
      <formula>LEN(TRIM(X337))=0</formula>
    </cfRule>
  </conditionalFormatting>
  <conditionalFormatting sqref="X342:Z343">
    <cfRule type="containsBlanks" dxfId="999" priority="696">
      <formula>LEN(TRIM(X342))=0</formula>
    </cfRule>
  </conditionalFormatting>
  <conditionalFormatting sqref="X347:Z348">
    <cfRule type="containsBlanks" dxfId="998" priority="1181">
      <formula>LEN(TRIM(X347))=0</formula>
    </cfRule>
  </conditionalFormatting>
  <conditionalFormatting sqref="X352:Z353">
    <cfRule type="containsBlanks" dxfId="997" priority="1172">
      <formula>LEN(TRIM(X352))=0</formula>
    </cfRule>
  </conditionalFormatting>
  <conditionalFormatting sqref="X357:Z358">
    <cfRule type="containsBlanks" dxfId="996" priority="1171">
      <formula>LEN(TRIM(X357))=0</formula>
    </cfRule>
  </conditionalFormatting>
  <conditionalFormatting sqref="X362:Z363">
    <cfRule type="containsBlanks" dxfId="995" priority="1162">
      <formula>LEN(TRIM(X362))=0</formula>
    </cfRule>
  </conditionalFormatting>
  <conditionalFormatting sqref="X367:Z368">
    <cfRule type="containsBlanks" dxfId="994" priority="1161">
      <formula>LEN(TRIM(X367))=0</formula>
    </cfRule>
  </conditionalFormatting>
  <conditionalFormatting sqref="X372:Z373">
    <cfRule type="containsBlanks" dxfId="993" priority="1152">
      <formula>LEN(TRIM(X372))=0</formula>
    </cfRule>
  </conditionalFormatting>
  <conditionalFormatting sqref="X377:Z378">
    <cfRule type="containsBlanks" dxfId="992" priority="1151">
      <formula>LEN(TRIM(X377))=0</formula>
    </cfRule>
  </conditionalFormatting>
  <conditionalFormatting sqref="X382:Z383">
    <cfRule type="containsBlanks" dxfId="991" priority="1142">
      <formula>LEN(TRIM(X382))=0</formula>
    </cfRule>
  </conditionalFormatting>
  <conditionalFormatting sqref="X387:Z388">
    <cfRule type="containsBlanks" dxfId="990" priority="1141">
      <formula>LEN(TRIM(X387))=0</formula>
    </cfRule>
  </conditionalFormatting>
  <conditionalFormatting sqref="X392:Z393">
    <cfRule type="containsBlanks" dxfId="989" priority="1132">
      <formula>LEN(TRIM(X392))=0</formula>
    </cfRule>
  </conditionalFormatting>
  <conditionalFormatting sqref="X397:Z398">
    <cfRule type="containsBlanks" dxfId="988" priority="1131">
      <formula>LEN(TRIM(X397))=0</formula>
    </cfRule>
  </conditionalFormatting>
  <conditionalFormatting sqref="X402:Z403">
    <cfRule type="containsBlanks" dxfId="987" priority="1122">
      <formula>LEN(TRIM(X402))=0</formula>
    </cfRule>
  </conditionalFormatting>
  <conditionalFormatting sqref="X407:Z408">
    <cfRule type="containsBlanks" dxfId="986" priority="1121">
      <formula>LEN(TRIM(X407))=0</formula>
    </cfRule>
  </conditionalFormatting>
  <conditionalFormatting sqref="X412:Z413">
    <cfRule type="containsBlanks" dxfId="985" priority="1112">
      <formula>LEN(TRIM(X412))=0</formula>
    </cfRule>
  </conditionalFormatting>
  <conditionalFormatting sqref="X417:Z418">
    <cfRule type="containsBlanks" dxfId="984" priority="1111">
      <formula>LEN(TRIM(X417))=0</formula>
    </cfRule>
  </conditionalFormatting>
  <conditionalFormatting sqref="X422:Z423">
    <cfRule type="containsBlanks" dxfId="983" priority="1102">
      <formula>LEN(TRIM(X422))=0</formula>
    </cfRule>
  </conditionalFormatting>
  <conditionalFormatting sqref="X427:Z428">
    <cfRule type="containsBlanks" dxfId="982" priority="1101">
      <formula>LEN(TRIM(X427))=0</formula>
    </cfRule>
  </conditionalFormatting>
  <conditionalFormatting sqref="X432:Z433">
    <cfRule type="containsBlanks" dxfId="981" priority="1092">
      <formula>LEN(TRIM(X432))=0</formula>
    </cfRule>
  </conditionalFormatting>
  <conditionalFormatting sqref="X437:Z438">
    <cfRule type="containsBlanks" dxfId="980" priority="1091">
      <formula>LEN(TRIM(X437))=0</formula>
    </cfRule>
  </conditionalFormatting>
  <conditionalFormatting sqref="X442:Z443">
    <cfRule type="containsBlanks" dxfId="979" priority="1082">
      <formula>LEN(TRIM(X442))=0</formula>
    </cfRule>
  </conditionalFormatting>
  <conditionalFormatting sqref="X447:Z448">
    <cfRule type="containsBlanks" dxfId="978" priority="1081">
      <formula>LEN(TRIM(X447))=0</formula>
    </cfRule>
  </conditionalFormatting>
  <conditionalFormatting sqref="X452:Z453">
    <cfRule type="containsBlanks" dxfId="977" priority="1072">
      <formula>LEN(TRIM(X452))=0</formula>
    </cfRule>
  </conditionalFormatting>
  <conditionalFormatting sqref="X457:Z458">
    <cfRule type="containsBlanks" dxfId="976" priority="1071">
      <formula>LEN(TRIM(X457))=0</formula>
    </cfRule>
  </conditionalFormatting>
  <conditionalFormatting sqref="X462:Z463">
    <cfRule type="containsBlanks" dxfId="975" priority="1062">
      <formula>LEN(TRIM(X462))=0</formula>
    </cfRule>
  </conditionalFormatting>
  <conditionalFormatting sqref="X467:Z468">
    <cfRule type="containsBlanks" dxfId="974" priority="1061">
      <formula>LEN(TRIM(X467))=0</formula>
    </cfRule>
  </conditionalFormatting>
  <conditionalFormatting sqref="X472:Z473">
    <cfRule type="containsBlanks" dxfId="973" priority="1052">
      <formula>LEN(TRIM(X472))=0</formula>
    </cfRule>
  </conditionalFormatting>
  <conditionalFormatting sqref="X477:Z478">
    <cfRule type="containsBlanks" dxfId="972" priority="1051">
      <formula>LEN(TRIM(X477))=0</formula>
    </cfRule>
  </conditionalFormatting>
  <conditionalFormatting sqref="X482:Z483">
    <cfRule type="containsBlanks" dxfId="971" priority="1042">
      <formula>LEN(TRIM(X482))=0</formula>
    </cfRule>
  </conditionalFormatting>
  <conditionalFormatting sqref="X487:Z488">
    <cfRule type="containsBlanks" dxfId="970" priority="1041">
      <formula>LEN(TRIM(X487))=0</formula>
    </cfRule>
  </conditionalFormatting>
  <conditionalFormatting sqref="X492:Z493">
    <cfRule type="containsBlanks" dxfId="969" priority="1032">
      <formula>LEN(TRIM(X492))=0</formula>
    </cfRule>
  </conditionalFormatting>
  <conditionalFormatting sqref="X497:Z498">
    <cfRule type="containsBlanks" dxfId="968" priority="1031">
      <formula>LEN(TRIM(X497))=0</formula>
    </cfRule>
  </conditionalFormatting>
  <conditionalFormatting sqref="X502:Z503">
    <cfRule type="containsBlanks" dxfId="967" priority="1022">
      <formula>LEN(TRIM(X502))=0</formula>
    </cfRule>
  </conditionalFormatting>
  <conditionalFormatting sqref="X507:Z508">
    <cfRule type="containsBlanks" dxfId="966" priority="1021">
      <formula>LEN(TRIM(X507))=0</formula>
    </cfRule>
  </conditionalFormatting>
  <dataValidations count="28">
    <dataValidation type="list" allowBlank="1" showInputMessage="1" showErrorMessage="1" errorTitle="Entry Error" error="Entries must be between 0 and 10, or 999 if the competitor timed out." sqref="X24:X26 X509:X511 X504:X506 X499:X501 X494:X496 X489:X491 X484:X486 X479:X481 X474:X476 X469:X471 X464:X466 X459:X461 X454:X456 X449:X451 X444:X446 X439:X441 X434:X436 X429:X431 X424:X426 X419:X421 X414:X416 X409:X411 X404:X406 X399:X401 X394:X396 X389:X391 X384:X386 X379:X381 X374:X376 X369:X371 X364:X366 X359:X361 X354:X356 X349:X351 X344:X346 X339:X341 X334:X336 X329:X331 X324:X326 X319:X321 X314:X316 X309:X311 X304:X306 X299:X301 X294:X296 X289:X291 X284:X286 X279:X281 X274:X276 X269:X271 X264:X266 X259:X261 X254:X256 X249:X251 X244:X246 X239:X241 X234:X236 X229:X231 X224:X226 X219:X221 X214:X216 X209:X211 X204:X206 X199:X201 X194:X196 X189:X191 X184:X186 X179:X181 X174:X176 X169:X171 X164:X166 X159:X161 X154:X156 X149:X151 X144:X146 X139:X141 X134:X136 X129:X131 X124:X126 X119:X121 X114:X116 X109:X111 X104:X106 X99:X101 X94:X96 X89:X91 X84:X86 X79:X81 X74:X76 X69:X71 X64:X66 X59:X61 X54:X56 X49:X51 X44:X46 X39:X41 X34:X36 X29:X31 X14:X16 X19:X21" xr:uid="{00000000-0002-0000-0100-000000000000}">
      <formula1>"0,1,2,3,4,5,6,7,8,9,10,999"</formula1>
    </dataValidation>
    <dataValidation type="whole" allowBlank="1" showInputMessage="1" showErrorMessage="1" errorTitle="Entry Error" error="Entries must be between 0 and 59." sqref="Y12:Y511" xr:uid="{00000000-0002-0000-0100-000001000000}">
      <formula1>0</formula1>
      <formula2>59</formula2>
    </dataValidation>
    <dataValidation type="whole" allowBlank="1" showInputMessage="1" showErrorMessage="1" errorTitle="Entry Error" error="Entries must be between 0 and 99." sqref="Z12:Z511" xr:uid="{00000000-0002-0000-0100-000002000000}">
      <formula1>0</formula1>
      <formula2>99</formula2>
    </dataValidation>
    <dataValidation type="list" allowBlank="1" showInputMessage="1" showErrorMessage="1" errorTitle="Entry Error" error="Entries must be 0 or 3." sqref="L12 L127 L17 L22 L27 L32 L37 L42 L47 L52 L57 L62 L67 L72 L77 L82 L87 L92 L97 L102 L107 L112 L117 L122 L132 L137 L187 L147 L157 L167 L177 L142 L152 L162 L172 L182 L192 L197 L202 L207 L212 L217 L222 L227 L232 L237 L242 L247 L252 L257 L262 L267 L272 L277 L282 L287 L292 L297 L302 L307 L312 L317 L322 L327 L332 L337 L342 L347 L352 L357 L362 L367 L372 L377 L382 L387 L392 L397 L402 L407 L412 L417 L422 L427 L432 L437 L442 L447 L452 L457 L462 L467 L472 L477 L482 L487 L492 L497 L502 L507" xr:uid="{00000000-0002-0000-0100-000003000000}">
      <formula1>"0,1,2,3,4,5"</formula1>
    </dataValidation>
    <dataValidation type="list" allowBlank="1" showInputMessage="1" showErrorMessage="1" errorTitle="Entry Error" error="This column is only to be filled if the competitor was disqualified from this event." sqref="AF12:AF511" xr:uid="{00000000-0002-0000-0100-000004000000}">
      <formula1>"DQ"</formula1>
    </dataValidation>
    <dataValidation type="list" allowBlank="1" showInputMessage="1" showErrorMessage="1" errorTitle="Entry Error" error="Entries must be 0 or 1." sqref="G12:J12 G17:J17 G22:J22 G27:J27 G32:J32 G37:J37 G42:J42 G47:J47 G52:J52 G57:J57 G62:J62 G67:J67 G72:J72 G77:J77 G82:J82 G87:J87 G92:J92 G97:J97 G102:J102 G107:J107 G112:J112 G117:J117 G122:J122 G127:J127 G502:J502 G132:J132 G182:J182 G142:J142 G152:J152 G162:J162 G172:J172 G137:J137 G147:J147 G157:J157 G167:J167 G177:J177 G187:J187 G192:J192 G197:J197 G202:J202 G207:J207 G212:J212 G217:J217 G222:J222 G227:J227 G232:J232 G237:J237 G242:J242 G247:J247 G252:J252 G257:J257 G262:J262 G267:J267 G272:J272 G277:J277 G282:J282 G287:J287 G292:J292 G297:J297 G302:J302 G307:J307 G312:J312 G317:J317 G322:J322 G327:J327 G332:J332 G337:J337 G342:J342 G347:J347 G352:J352 G357:J357 G362:J362 G367:J367 G372:J372 G377:J377 G382:J382 G387:J387 G392:J392 G397:J397 G402:J402 G407:J407 G412:J412 G417:J417 G422:J422 G427:J427 G432:J432 G437:J437 G442:J442 G447:J447 G452:J452 G457:J457 G462:J462 G467:J467 G472:J472 G477:J477 G482:J482 G487:J487 G492:J492 G497:J497 G507:J507" xr:uid="{00000000-0002-0000-0100-000005000000}">
      <formula1>"0,1"</formula1>
    </dataValidation>
    <dataValidation type="whole" allowBlank="1" showInputMessage="1" showErrorMessage="1" errorTitle="Entry Error" error="Entries must be between 0 and 6." sqref="M12:N511" xr:uid="{00000000-0002-0000-0100-000006000000}">
      <formula1>0</formula1>
      <formula2>6</formula2>
    </dataValidation>
    <dataValidation type="whole" allowBlank="1" showInputMessage="1" showErrorMessage="1" errorTitle="Entry Error" error="Entries must be between 0 and 12." sqref="O13:O21 O23:O511" xr:uid="{00000000-0002-0000-0100-000007000000}">
      <formula1>0</formula1>
      <formula2>15</formula2>
    </dataValidation>
    <dataValidation type="list" allowBlank="1" showInputMessage="1" showErrorMessage="1" errorTitle="Entry Error" error="Entries must be 0, 1, 4 or 5." sqref="K12 K17 K22 K27 K32 K37 K42 K47 K52 K57 K62 K67 K72 K77 K82 K87 K92 K97 K102 K107 K112 K117 K122 K127 K132 K137 K142 K147 K152 K157 K162 K167 K172 K177 K182 K187 K192 K197 K202 K207 K212 K217 K222 K227 K232 K237 K242 K247 K252 K257 K262 K267 K272 K277 K282 K287 K292 K297 K302 K307 K312 K317 K322 K327 K332 K337 K342 K347 K352 K357 K362 K367 K372 K377 K382 K387 K392 K397 K402 K407 K412 K417 K422 K427 K432 K437 K442 K447 K452 K457 K462 K467 K472 K477 K482 K487 K492 K497 K502 K507" xr:uid="{00000000-0002-0000-0100-000008000000}">
      <formula1>"0,1,2,3"</formula1>
    </dataValidation>
    <dataValidation allowBlank="1" showInputMessage="1" showErrorMessage="1" promptTitle="Competitor Number" prompt="The competitor's number will autofill from the Names and Totals sheet._x000a__x000a_NO DATA NEEDS TO BE ENTERED HERE." sqref="A7:A11" xr:uid="{00000000-0002-0000-0100-000009000000}"/>
    <dataValidation allowBlank="1" showInputMessage="1" showErrorMessage="1" promptTitle="Competitor Name" prompt="The competitor's name will autofill from the Names and Totals sheet. _x000a__x000a_NO DATA NEEDS TO BE ENTERED HERE." sqref="B7:B11" xr:uid="{00000000-0002-0000-0100-00000A000000}"/>
    <dataValidation allowBlank="1" showInputMessage="1" showErrorMessage="1" promptTitle="Rank" prompt="The competitor's rank will be automatically calculated once scores are entered._x000a__x000a_NO DATA NEEDS TO BE ENTERED HERE." sqref="C7:E11" xr:uid="{00000000-0002-0000-0100-00000B000000}"/>
    <dataValidation allowBlank="1" showInputMessage="1" showErrorMessage="1" promptTitle="Scoring Points and Penalties" prompt="Only enter scoring points and penalties ONCE per competitor. The program will auto-populate once you enter more discretionary points." sqref="G7:L7" xr:uid="{00000000-0002-0000-0100-00000C000000}"/>
    <dataValidation allowBlank="1" showInputMessage="1" showErrorMessage="1" promptTitle="Discretionary Points" prompt="Enter discretionary points for EACH judge for EACH competitor. _x000a__x000a_Do NOT skip rows!_x000a__x000a_If there are fewer than 5 judges, leave the last row(s) blank. Entering zeros will negatively affect the scores." sqref="M7:Q11" xr:uid="{00000000-0002-0000-0100-00000D000000}"/>
    <dataValidation allowBlank="1" showInputMessage="1" showErrorMessage="1" promptTitle="Totals" prompt="The competitor's total scores will autofill as scores are entered the program._x000a__x000a_NO DATA NEEDS TO BE ENTERED HERE." sqref="R7:R11" xr:uid="{00000000-0002-0000-0100-00000E000000}"/>
    <dataValidation allowBlank="1" showInputMessage="1" showErrorMessage="1" promptTitle="Average Middle Score" prompt="The program will automatically drop the high and low score when there are 5 judges._x000a__x000a_NO DATA NEEDS TO BE ENTERED HERE." sqref="W7:W11" xr:uid="{00000000-0002-0000-0100-00000F000000}"/>
    <dataValidation allowBlank="1" showInputMessage="1" showErrorMessage="1" promptTitle="Time" prompt="Enter two times per competitor. DON'T LEAVE THIS BLANK!_x000a__x000a_If the competitor timed out, leave this cell blank." sqref="Y7:Z8 X8" xr:uid="{00000000-0002-0000-0100-000010000000}"/>
    <dataValidation allowBlank="1" showInputMessage="1" showErrorMessage="1" promptTitle="Time (in seconds)" prompt="The program will automatically calculate the times in seconds._x000a__x000a_NO DATA NEEDS TO BE ENTERED HERE." sqref="AA7:AA8" xr:uid="{00000000-0002-0000-0100-000011000000}"/>
    <dataValidation allowBlank="1" showInputMessage="1" showErrorMessage="1" promptTitle="Average Time" prompt="The program will automatically calculate the average time._x000a__x000a_NO DATA NEEDS TO BE ENTERED HERE." sqref="AB7:AB11" xr:uid="{00000000-0002-0000-0100-000012000000}"/>
    <dataValidation allowBlank="1" showInputMessage="1" showErrorMessage="1" promptTitle="Final Score" prompt="The program will automatically calculate the final score by adding the average middle score with the efficiency points._x000a__x000a_NO DATA NEEDS TO BE ENTERED HERE." sqref="AC7:AC11" xr:uid="{00000000-0002-0000-0100-000014000000}"/>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 sqref="AF7:AF11" xr:uid="{00000000-0002-0000-0100-000015000000}"/>
    <dataValidation allowBlank="1" showInputMessage="1" showErrorMessage="1" promptTitle="Scoring Points and Penalties" prompt="Data will autofill once more discretionary points are entered._x000a__x000a_NO DATA NEEDS TO BE ENTERED HERE." sqref="G8:L11" xr:uid="{00000000-0002-0000-0100-000016000000}"/>
    <dataValidation type="list" allowBlank="1" showInputMessage="1" showErrorMessage="1" errorTitle="Entry Error" error="Entries must be between 0 and 10." sqref="X13 X18 X23 X28 X33 X38 X43 X48 X53 X58 X63 X68 X73 X78 X83 X88 X93 X98 X103 X108 X113 X118 X123 X128 X133 X138 X143 X148 X153 X158 X163 X168 X173 X178 X183 X188 X193 X198 X203 X208 X213 X218 X223 X228 X233 X238 X243 X248 X253 X258 X263 X268 X273 X278 X283 X288 X293 X298 X303 X308 X313 X318 X323 X328 X333 X338 X343 X348 X353 X358 X363 X368 X373 X378 X383 X388 X393 X398 X403 X408 X413 X418 X423 X428 X433 X438 X443 X448 X453 X458 X463 X468 X473 X478 X483 X488 X493 X498 X503 X508" xr:uid="{00000000-0002-0000-0100-000017000000}">
      <formula1>"0,1,2,3,4,5,6,7,8,9,10"</formula1>
    </dataValidation>
    <dataValidation allowBlank="1" showInputMessage="1" showErrorMessage="1" promptTitle="Time" prompt="Enter two times per competitor. DON'T LEAVE THIS BLANK!_x000a__x000a_If the competitor timed out, enter TO (Timed Out) in the first minutes cell only." sqref="X7" xr:uid="{00000000-0002-0000-0100-000018000000}"/>
    <dataValidation type="list" allowBlank="1" showInputMessage="1" showErrorMessage="1" errorTitle="Entry Error" error="Entries must be between 0 and 10, or TO if timed-out." sqref="X507 X502 X497 X492 X487 X482 X477 X472 X467 X462 X457 X452 X447 X442 X437 X432 X427 X422 X417 X412 X407 X402 X397 X392 X387 X382 X377 X372 X367 X362 X357 X352 X347 X342 X337 X332 X327 X322 X317 X312 X307 X302 X297 X292 X287 X282 X277 X272 X267 X262 X257 X252 X247 X242 X237 X232 X227 X222 X217 X212 X207 X202 X197 X192 X187 X182 X177 X172 X167 X162 X157 X152 X147 X142 X137 X132 X127 X122 X117 X112 X107 X102 X97 X92 X87 X82 X77 X72 X67 X62 X57 X52 X47 X42 X37 X32 X27 X22 X17 X12" xr:uid="{00000000-0002-0000-0100-00001A000000}">
      <formula1>"TO,0,1,2,3,4,5,6,7,8,9,10"</formula1>
    </dataValidation>
    <dataValidation type="whole" allowBlank="1" showInputMessage="1" showErrorMessage="1" errorTitle="Entry Error" error="Entries must be between 0 and 15." sqref="O12 O22" xr:uid="{F2B18492-F106-43AC-A036-A8CFB1D59279}">
      <formula1>0</formula1>
      <formula2>15</formula2>
    </dataValidation>
    <dataValidation type="whole" allowBlank="1" showInputMessage="1" showErrorMessage="1" errorTitle="Entry Error" error="Entries must be between 0 and 9." sqref="P12:P511" xr:uid="{4D0905F9-12BB-4135-8B1C-672D800F4DCD}">
      <formula1>0</formula1>
      <formula2>9</formula2>
    </dataValidation>
    <dataValidation type="whole" allowBlank="1" showInputMessage="1" showErrorMessage="1" errorTitle="Entry Error" error="Entries must be between 0 and 7." sqref="Q12:Q511" xr:uid="{BD7197AB-ED75-4B86-92A7-F75D6CC19A90}">
      <formula1>0</formula1>
      <formula2>7</formula2>
    </dataValidation>
  </dataValidations>
  <pageMargins left="0.25" right="0.25" top="0.75" bottom="0.75" header="0.3" footer="0.3"/>
  <pageSetup scale="6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524"/>
  <sheetViews>
    <sheetView zoomScaleNormal="100" workbookViewId="0">
      <pane xSplit="2" ySplit="6" topLeftCell="E38" activePane="bottomRight" state="frozen"/>
      <selection pane="topRight" activeCell="C1" sqref="C1"/>
      <selection pane="bottomLeft" activeCell="A6" sqref="A6"/>
      <selection pane="bottomRight" activeCell="Y45" sqref="Y45"/>
    </sheetView>
  </sheetViews>
  <sheetFormatPr baseColWidth="10" defaultColWidth="8.83203125" defaultRowHeight="15" x14ac:dyDescent="0.2"/>
  <cols>
    <col min="1" max="1" width="4.33203125" style="1" customWidth="1"/>
    <col min="2" max="2" width="28.6640625" style="1" customWidth="1"/>
    <col min="3" max="3" width="11.5" style="1" hidden="1" customWidth="1"/>
    <col min="4" max="4" width="12.5" style="1" hidden="1" customWidth="1"/>
    <col min="5" max="5" width="8" style="1" customWidth="1"/>
    <col min="6" max="6" width="9.1640625" style="1" customWidth="1"/>
    <col min="7" max="7" width="7.5" style="1" customWidth="1"/>
    <col min="8" max="11" width="6.83203125" style="1" customWidth="1"/>
    <col min="12" max="12" width="8.33203125" style="1" customWidth="1"/>
    <col min="13" max="13" width="10.33203125" style="192" hidden="1" customWidth="1"/>
    <col min="14" max="14" width="10.33203125" style="143" hidden="1" customWidth="1"/>
    <col min="15" max="15" width="10.33203125" style="145" hidden="1" customWidth="1"/>
    <col min="16" max="17" width="10.33203125" style="143" hidden="1" customWidth="1"/>
    <col min="18" max="18" width="9.1640625" style="1" customWidth="1"/>
    <col min="19" max="21" width="7.6640625" style="143" hidden="1" customWidth="1"/>
    <col min="22" max="22" width="4.33203125" style="1" customWidth="1"/>
    <col min="23" max="23" width="24" customWidth="1"/>
  </cols>
  <sheetData>
    <row r="1" spans="1:24" ht="22.5" customHeight="1" thickBot="1" x14ac:dyDescent="0.25">
      <c r="A1" s="996" t="s">
        <v>3</v>
      </c>
      <c r="B1" s="997"/>
      <c r="C1" s="997"/>
      <c r="D1" s="998"/>
      <c r="E1" s="601"/>
      <c r="F1" s="601"/>
      <c r="G1" s="999">
        <f>'Names And Totals'!C2</f>
        <v>0</v>
      </c>
      <c r="H1" s="1000"/>
      <c r="I1" s="1000"/>
      <c r="J1" s="1001"/>
      <c r="K1" s="340"/>
      <c r="L1" s="20" t="s">
        <v>0</v>
      </c>
      <c r="M1" s="186"/>
      <c r="N1" s="48"/>
      <c r="O1" s="49"/>
      <c r="P1" s="48"/>
      <c r="Q1" s="144"/>
      <c r="R1" s="808">
        <f>'Names And Totals'!K2</f>
        <v>0</v>
      </c>
      <c r="S1" s="809"/>
      <c r="T1" s="809"/>
      <c r="U1" s="809"/>
      <c r="V1" s="810"/>
    </row>
    <row r="2" spans="1:24" ht="6" customHeight="1" thickBot="1" x14ac:dyDescent="0.25">
      <c r="A2" s="987"/>
      <c r="B2" s="988"/>
      <c r="C2" s="988"/>
      <c r="D2" s="988"/>
      <c r="E2" s="988"/>
      <c r="F2" s="988"/>
      <c r="G2" s="988"/>
      <c r="H2" s="988"/>
      <c r="I2" s="988"/>
      <c r="J2" s="988"/>
      <c r="K2" s="988"/>
      <c r="L2" s="988"/>
      <c r="M2" s="988"/>
      <c r="N2" s="988"/>
      <c r="O2" s="988"/>
      <c r="P2" s="988"/>
      <c r="Q2" s="988"/>
      <c r="R2" s="988"/>
      <c r="S2" s="988"/>
      <c r="T2" s="988"/>
      <c r="U2" s="988"/>
      <c r="V2" s="989"/>
    </row>
    <row r="3" spans="1:24" ht="27" customHeight="1" x14ac:dyDescent="0.2">
      <c r="A3" s="1017"/>
      <c r="B3" s="1017"/>
      <c r="C3" s="588"/>
      <c r="D3" s="373">
        <f>IF('Names And Totals'!K6="ASCENT EVENT",10,15)</f>
        <v>10</v>
      </c>
      <c r="E3" s="373"/>
      <c r="F3" s="373"/>
      <c r="G3" s="364"/>
      <c r="H3" s="364"/>
      <c r="I3" s="364"/>
      <c r="J3" s="365"/>
      <c r="K3" s="364"/>
      <c r="L3" s="284" t="s">
        <v>34</v>
      </c>
      <c r="M3" s="282"/>
      <c r="N3" s="282"/>
      <c r="O3" s="283"/>
      <c r="P3" s="282"/>
      <c r="Q3" s="282"/>
      <c r="R3" s="282"/>
      <c r="S3" s="990">
        <f>MIN(R12:R507)</f>
        <v>30.33666666666667</v>
      </c>
      <c r="T3" s="990"/>
      <c r="U3" s="990"/>
      <c r="V3" s="990"/>
      <c r="W3" s="597" t="s">
        <v>188</v>
      </c>
      <c r="X3" s="598">
        <f t="array" ref="X3">MIN(IF($C$12:$C$507="Female",$R$12:$R$507))</f>
        <v>72.36</v>
      </c>
    </row>
    <row r="4" spans="1:24" ht="24" customHeight="1" thickBot="1" x14ac:dyDescent="0.25">
      <c r="A4" s="1014" t="s">
        <v>141</v>
      </c>
      <c r="B4" s="1015"/>
      <c r="C4" s="1015"/>
      <c r="D4" s="1015"/>
      <c r="E4" s="1015"/>
      <c r="F4" s="1015"/>
      <c r="G4" s="1015"/>
      <c r="H4" s="1015"/>
      <c r="I4" s="1015"/>
      <c r="J4" s="1016"/>
      <c r="K4" s="374"/>
      <c r="L4" s="366" t="s">
        <v>103</v>
      </c>
      <c r="M4" s="367"/>
      <c r="N4" s="367"/>
      <c r="O4" s="368"/>
      <c r="P4" s="367"/>
      <c r="Q4" s="367"/>
      <c r="R4" s="367"/>
      <c r="S4" s="825">
        <v>2</v>
      </c>
      <c r="T4" s="825"/>
      <c r="U4" s="825"/>
      <c r="V4" s="825"/>
      <c r="W4" s="599" t="s">
        <v>189</v>
      </c>
      <c r="X4" s="600">
        <f t="array" ref="X4">MIN(IF($C$12:$C$507="Male",$R$12:$R$507))</f>
        <v>30.33666666666667</v>
      </c>
    </row>
    <row r="5" spans="1:24" ht="31.5" customHeight="1" x14ac:dyDescent="0.2">
      <c r="A5" s="996" t="s">
        <v>28</v>
      </c>
      <c r="B5" s="997"/>
      <c r="C5" s="1021" t="s">
        <v>170</v>
      </c>
      <c r="D5" s="921" t="s">
        <v>119</v>
      </c>
      <c r="E5" s="921" t="s">
        <v>190</v>
      </c>
      <c r="F5" s="921" t="s">
        <v>191</v>
      </c>
      <c r="G5" s="1024" t="s">
        <v>46</v>
      </c>
      <c r="H5" s="946" t="s">
        <v>31</v>
      </c>
      <c r="I5" s="946"/>
      <c r="J5" s="947"/>
      <c r="K5" s="1036" t="s">
        <v>231</v>
      </c>
      <c r="L5" s="976" t="s">
        <v>30</v>
      </c>
      <c r="M5" s="1002" t="s">
        <v>53</v>
      </c>
      <c r="N5" s="1003"/>
      <c r="O5" s="1003"/>
      <c r="P5" s="1003"/>
      <c r="Q5" s="1004"/>
      <c r="R5" s="921" t="s">
        <v>32</v>
      </c>
      <c r="S5" s="978" t="s">
        <v>17</v>
      </c>
      <c r="T5" s="974" t="s">
        <v>177</v>
      </c>
      <c r="U5" s="974" t="s">
        <v>178</v>
      </c>
      <c r="V5" s="991" t="s">
        <v>47</v>
      </c>
    </row>
    <row r="6" spans="1:24" ht="26.25" customHeight="1" thickBot="1" x14ac:dyDescent="0.25">
      <c r="A6" s="369" t="s">
        <v>40</v>
      </c>
      <c r="B6" s="370" t="s">
        <v>105</v>
      </c>
      <c r="C6" s="1022"/>
      <c r="D6" s="923"/>
      <c r="E6" s="923"/>
      <c r="F6" s="923"/>
      <c r="G6" s="1025"/>
      <c r="H6" s="371" t="s">
        <v>13</v>
      </c>
      <c r="I6" s="371" t="s">
        <v>14</v>
      </c>
      <c r="J6" s="372" t="s">
        <v>15</v>
      </c>
      <c r="K6" s="1037"/>
      <c r="L6" s="977"/>
      <c r="M6" s="1005"/>
      <c r="N6" s="1006"/>
      <c r="O6" s="1006"/>
      <c r="P6" s="1006"/>
      <c r="Q6" s="1007"/>
      <c r="R6" s="923"/>
      <c r="S6" s="979"/>
      <c r="T6" s="975"/>
      <c r="U6" s="975"/>
      <c r="V6" s="992"/>
    </row>
    <row r="7" spans="1:24" ht="15" customHeight="1" x14ac:dyDescent="0.2">
      <c r="A7" s="962"/>
      <c r="B7" s="1027" t="s">
        <v>167</v>
      </c>
      <c r="C7" s="594"/>
      <c r="D7" s="924"/>
      <c r="E7" s="924"/>
      <c r="F7" s="924"/>
      <c r="G7" s="519" t="s">
        <v>7</v>
      </c>
      <c r="H7" s="377"/>
      <c r="I7" s="330"/>
      <c r="J7" s="485"/>
      <c r="K7" s="1038"/>
      <c r="L7" s="520"/>
      <c r="M7" s="521"/>
      <c r="N7" s="521"/>
      <c r="O7" s="521"/>
      <c r="P7" s="521"/>
      <c r="Q7" s="522"/>
      <c r="R7" s="1030"/>
      <c r="S7" s="1033"/>
      <c r="T7" s="589"/>
      <c r="U7" s="589"/>
      <c r="V7" s="993"/>
    </row>
    <row r="8" spans="1:24" ht="15" customHeight="1" x14ac:dyDescent="0.2">
      <c r="A8" s="963"/>
      <c r="B8" s="1028"/>
      <c r="C8" s="595"/>
      <c r="D8" s="925"/>
      <c r="E8" s="925"/>
      <c r="F8" s="925"/>
      <c r="G8" s="523" t="s">
        <v>4</v>
      </c>
      <c r="H8" s="360"/>
      <c r="I8" s="483"/>
      <c r="J8" s="361"/>
      <c r="K8" s="1039"/>
      <c r="L8" s="524"/>
      <c r="M8" s="525"/>
      <c r="N8" s="525"/>
      <c r="O8" s="525"/>
      <c r="P8" s="525"/>
      <c r="Q8" s="526"/>
      <c r="R8" s="1031"/>
      <c r="S8" s="1034"/>
      <c r="T8" s="590"/>
      <c r="U8" s="590"/>
      <c r="V8" s="994"/>
    </row>
    <row r="9" spans="1:24" ht="15" customHeight="1" x14ac:dyDescent="0.2">
      <c r="A9" s="963"/>
      <c r="B9" s="1028"/>
      <c r="C9" s="595"/>
      <c r="D9" s="925"/>
      <c r="E9" s="925"/>
      <c r="F9" s="925"/>
      <c r="G9" s="523" t="s">
        <v>8</v>
      </c>
      <c r="H9" s="360"/>
      <c r="I9" s="483"/>
      <c r="J9" s="361"/>
      <c r="K9" s="1039"/>
      <c r="L9" s="524"/>
      <c r="M9" s="525"/>
      <c r="N9" s="525"/>
      <c r="O9" s="525"/>
      <c r="P9" s="525"/>
      <c r="Q9" s="526"/>
      <c r="R9" s="1031"/>
      <c r="S9" s="1034"/>
      <c r="T9" s="590"/>
      <c r="U9" s="590"/>
      <c r="V9" s="994"/>
    </row>
    <row r="10" spans="1:24" ht="15" customHeight="1" x14ac:dyDescent="0.2">
      <c r="A10" s="963"/>
      <c r="B10" s="1028"/>
      <c r="C10" s="595"/>
      <c r="D10" s="925"/>
      <c r="E10" s="925"/>
      <c r="F10" s="925"/>
      <c r="G10" s="523" t="s">
        <v>5</v>
      </c>
      <c r="H10" s="360"/>
      <c r="I10" s="483"/>
      <c r="J10" s="361"/>
      <c r="K10" s="1039"/>
      <c r="L10" s="524"/>
      <c r="M10" s="525"/>
      <c r="N10" s="525"/>
      <c r="O10" s="525"/>
      <c r="P10" s="525"/>
      <c r="Q10" s="526"/>
      <c r="R10" s="1031"/>
      <c r="S10" s="1034"/>
      <c r="T10" s="590"/>
      <c r="U10" s="590"/>
      <c r="V10" s="994"/>
    </row>
    <row r="11" spans="1:24" ht="15" customHeight="1" thickBot="1" x14ac:dyDescent="0.25">
      <c r="A11" s="964"/>
      <c r="B11" s="1029"/>
      <c r="C11" s="596"/>
      <c r="D11" s="926"/>
      <c r="E11" s="926"/>
      <c r="F11" s="926"/>
      <c r="G11" s="527" t="s">
        <v>6</v>
      </c>
      <c r="H11" s="378"/>
      <c r="I11" s="484"/>
      <c r="J11" s="379"/>
      <c r="K11" s="1040"/>
      <c r="L11" s="528"/>
      <c r="M11" s="529"/>
      <c r="N11" s="529"/>
      <c r="O11" s="529"/>
      <c r="P11" s="529"/>
      <c r="Q11" s="530"/>
      <c r="R11" s="1032"/>
      <c r="S11" s="1035"/>
      <c r="T11" s="591"/>
      <c r="U11" s="591"/>
      <c r="V11" s="995"/>
    </row>
    <row r="12" spans="1:24" x14ac:dyDescent="0.2">
      <c r="A12" s="1023">
        <f>IF('Names And Totals'!A9="","",'Names And Totals'!A9)</f>
        <v>26</v>
      </c>
      <c r="B12" s="1026" t="str">
        <f>IF('Names And Totals'!B9="","",'Names And Totals'!B9)</f>
        <v>Carlos Banuelos</v>
      </c>
      <c r="C12" s="883" t="str">
        <f>IF('Names And Totals'!B9="","",'Names And Totals'!E9)</f>
        <v>Male</v>
      </c>
      <c r="D12" s="884">
        <f>IF(V12="DQ","DQ",IF(S12="","",IF(R12="TO","TO",RANK(R12,$R$12:$R$507,1))))</f>
        <v>5</v>
      </c>
      <c r="E12" s="883">
        <f>IF(T12="","",IF(V12="DQ","DQ",IF(S12="","",RANK(T12,$T$12:$T$507,0))))</f>
        <v>5</v>
      </c>
      <c r="F12" s="883" t="str">
        <f>IF(U12="","",IF(V12="DQ","DQ",IF(S12="","",RANK(U12,$U$12:$U$507,0))))</f>
        <v/>
      </c>
      <c r="G12" s="375" t="s">
        <v>7</v>
      </c>
      <c r="H12" s="224">
        <v>0</v>
      </c>
      <c r="I12" s="233">
        <v>36</v>
      </c>
      <c r="J12" s="234">
        <v>72</v>
      </c>
      <c r="K12" s="1018">
        <v>0</v>
      </c>
      <c r="L12" s="376">
        <f>IF(B12="","",IF(H12="","",IF(H12="TO","TO",H12*60+I12+J12/100)))</f>
        <v>36.72</v>
      </c>
      <c r="M12" s="362"/>
      <c r="N12" s="338">
        <f>IF(L12="","",ABS(L12-M13))</f>
        <v>8.6666666666666003E-2</v>
      </c>
      <c r="O12" s="363">
        <f>IF(N12="","",RANK(N12,N12:N16))</f>
        <v>1</v>
      </c>
      <c r="P12" s="338" t="str">
        <f t="shared" ref="P12:P15" si="0">IF(L12="","",IF(O12=1,"",L12))</f>
        <v/>
      </c>
      <c r="Q12" s="338">
        <f>IF(B12="","",L12)</f>
        <v>36.72</v>
      </c>
      <c r="R12" s="803">
        <f>IF(B12="","",IF(V12="DQ","DQ",IF(L12="TO","TO",IF(L13="",Q12,IF(L14="",Q13,IF(L15="",Q14,IF(L16="",Q15,Q16)))))))</f>
        <v>36.806666666666665</v>
      </c>
      <c r="S12" s="986">
        <f>IF(B12="","",IF(V12="DQ","DQ",IF(R12="","",IF(L12="TO",0,IF(AND(C12="Female",($D$3-(R12-$X$3)/$S$4)-K12&gt;0),($D$3-(R12-$X$3)/$S$4)-K12,IF(AND(C12="Male",($D$3-(R12-$X$4)/$S$4)-K12&gt;0),($D$3-(R12-$X$4)/$S$4)-K12,0))))))</f>
        <v>6.7650000000000023</v>
      </c>
      <c r="T12" s="802">
        <f>IF(B12="","",IF(S12="","",IF(C12="Female","",S12)))</f>
        <v>6.7650000000000023</v>
      </c>
      <c r="U12" s="802" t="str">
        <f>IF(B12="","",IF(S12="","",IF(C12="Male","",S12)))</f>
        <v/>
      </c>
      <c r="V12" s="980"/>
    </row>
    <row r="13" spans="1:24" x14ac:dyDescent="0.2">
      <c r="A13" s="1023"/>
      <c r="B13" s="1026"/>
      <c r="C13" s="884"/>
      <c r="D13" s="884"/>
      <c r="E13" s="884"/>
      <c r="F13" s="884"/>
      <c r="G13" s="13" t="s">
        <v>4</v>
      </c>
      <c r="H13" s="214">
        <v>0</v>
      </c>
      <c r="I13" s="209">
        <v>36</v>
      </c>
      <c r="J13" s="227">
        <v>86</v>
      </c>
      <c r="K13" s="1019"/>
      <c r="L13" s="182">
        <f>IF(B12="","",IF(H13="","",H13*60+I13+J13/100))</f>
        <v>36.86</v>
      </c>
      <c r="M13" s="187">
        <f>IF(B12="","",IF(L12="","",AVERAGE(L12:L15)))</f>
        <v>36.806666666666665</v>
      </c>
      <c r="N13" s="180">
        <f>IF(L13="","",ABS(L13-M13))</f>
        <v>5.3333333333334565E-2</v>
      </c>
      <c r="O13" s="200">
        <f>IF(N13="","",RANK(N13,N12:N16))</f>
        <v>2</v>
      </c>
      <c r="P13" s="180">
        <f t="shared" si="0"/>
        <v>36.86</v>
      </c>
      <c r="Q13" s="180">
        <f>IF(B12="","",IF(L12="","",AVERAGE(L12:L13)))</f>
        <v>36.79</v>
      </c>
      <c r="R13" s="803"/>
      <c r="S13" s="986"/>
      <c r="T13" s="803"/>
      <c r="U13" s="803"/>
      <c r="V13" s="981"/>
    </row>
    <row r="14" spans="1:24" x14ac:dyDescent="0.2">
      <c r="A14" s="1023"/>
      <c r="B14" s="1026"/>
      <c r="C14" s="884"/>
      <c r="D14" s="884"/>
      <c r="E14" s="884"/>
      <c r="F14" s="884"/>
      <c r="G14" s="14" t="s">
        <v>8</v>
      </c>
      <c r="H14" s="216">
        <v>0</v>
      </c>
      <c r="I14" s="342">
        <v>36</v>
      </c>
      <c r="J14" s="343">
        <v>84</v>
      </c>
      <c r="K14" s="1019"/>
      <c r="L14" s="182">
        <f>IF(B12="","",IF(H14="","",H14*60+I14+J14/100))</f>
        <v>36.840000000000003</v>
      </c>
      <c r="M14" s="187"/>
      <c r="N14" s="180">
        <f>IF(L14="","",ABS(L14-M13))</f>
        <v>3.3333333333338544E-2</v>
      </c>
      <c r="O14" s="200">
        <f>IF(N14="","",RANK(N14,N12:N16))</f>
        <v>3</v>
      </c>
      <c r="P14" s="180">
        <f t="shared" si="0"/>
        <v>36.840000000000003</v>
      </c>
      <c r="Q14" s="180">
        <f>IF(B12="","",IF(L12="","",AVERAGE(L12:L14)))</f>
        <v>36.806666666666665</v>
      </c>
      <c r="R14" s="803"/>
      <c r="S14" s="986"/>
      <c r="T14" s="803"/>
      <c r="U14" s="803"/>
      <c r="V14" s="981"/>
    </row>
    <row r="15" spans="1:24" x14ac:dyDescent="0.2">
      <c r="A15" s="1023"/>
      <c r="B15" s="1026"/>
      <c r="C15" s="884"/>
      <c r="D15" s="884"/>
      <c r="E15" s="884"/>
      <c r="F15" s="884"/>
      <c r="G15" s="13" t="s">
        <v>5</v>
      </c>
      <c r="H15" s="214"/>
      <c r="I15" s="209"/>
      <c r="J15" s="227"/>
      <c r="K15" s="1019"/>
      <c r="L15" s="182" t="str">
        <f>IF(B12="","",IF(H15="","",IF(H15+I15+J15=0,"",H15*60+I15+J15/100)))</f>
        <v/>
      </c>
      <c r="M15" s="187"/>
      <c r="N15" s="180" t="str">
        <f>IF(L15="","",ABS(L15-M13))</f>
        <v/>
      </c>
      <c r="O15" s="200" t="str">
        <f>IF(N15="","",RANK(N15,N12:N16))</f>
        <v/>
      </c>
      <c r="P15" s="180" t="str">
        <f t="shared" si="0"/>
        <v/>
      </c>
      <c r="Q15" s="180">
        <f>IF(B12="","",IF(L12="","",AVERAGE(P12:P15)))</f>
        <v>36.85</v>
      </c>
      <c r="R15" s="803"/>
      <c r="S15" s="986"/>
      <c r="T15" s="803"/>
      <c r="U15" s="803"/>
      <c r="V15" s="981"/>
    </row>
    <row r="16" spans="1:24" ht="16" thickBot="1" x14ac:dyDescent="0.25">
      <c r="A16" s="1023"/>
      <c r="B16" s="1026"/>
      <c r="C16" s="885"/>
      <c r="D16" s="884"/>
      <c r="E16" s="885"/>
      <c r="F16" s="885"/>
      <c r="G16" s="61" t="s">
        <v>6</v>
      </c>
      <c r="H16" s="238"/>
      <c r="I16" s="576"/>
      <c r="J16" s="577"/>
      <c r="K16" s="1020"/>
      <c r="L16" s="182" t="str">
        <f>IF(B12="","",IF(H16="","",IF(H16+I16+J16=0,"",H16*60+I16+J16/100)))</f>
        <v/>
      </c>
      <c r="M16" s="188"/>
      <c r="N16" s="181"/>
      <c r="O16" s="201"/>
      <c r="P16" s="181"/>
      <c r="Q16" s="181">
        <f>IF(B12="","",IF(L12="","",TRIMMEAN(L12:L16,0.4)))</f>
        <v>36.806666666666665</v>
      </c>
      <c r="R16" s="803"/>
      <c r="S16" s="986"/>
      <c r="T16" s="804"/>
      <c r="U16" s="804"/>
      <c r="V16" s="982"/>
    </row>
    <row r="17" spans="1:22" x14ac:dyDescent="0.2">
      <c r="A17" s="1008">
        <f>IF('Names And Totals'!A10="","",'Names And Totals'!A10)</f>
        <v>7</v>
      </c>
      <c r="B17" s="873" t="str">
        <f>IF('Names And Totals'!B10="","",'Names And Totals'!B10)</f>
        <v>Katie Becker</v>
      </c>
      <c r="C17" s="861" t="str">
        <f>IF('Names And Totals'!B10="","",'Names And Totals'!E10)</f>
        <v>Female</v>
      </c>
      <c r="D17" s="861">
        <f>IF(V17="DQ","DQ",IF(S17="","",IF(R17="TO","TO",RANK(R17,$R$12:$R$507,1))))</f>
        <v>17</v>
      </c>
      <c r="E17" s="861" t="str">
        <f>IF(T17="","",IF(V17="DQ","DQ",IF(S17="","",RANK(T17,$T$12:$T$507,0))))</f>
        <v/>
      </c>
      <c r="F17" s="861">
        <f>IF(U17="","",IF(V17="DQ","DQ",IF(S17="","",RANK(U17,$U$12:$U$507,0))))</f>
        <v>2</v>
      </c>
      <c r="G17" s="15" t="s">
        <v>7</v>
      </c>
      <c r="H17" s="218">
        <v>1</v>
      </c>
      <c r="I17" s="229">
        <v>34</v>
      </c>
      <c r="J17" s="229">
        <v>65</v>
      </c>
      <c r="K17" s="846">
        <v>0</v>
      </c>
      <c r="L17" s="183">
        <f>IF(B17="","",IF(H17="","",IF(H17="TO","TO",H17*60+I17+J17/100)))</f>
        <v>94.65</v>
      </c>
      <c r="M17" s="189"/>
      <c r="N17" s="205">
        <f>IF(L17="","",ABS(L17-M18))</f>
        <v>0.10333333333332462</v>
      </c>
      <c r="O17" s="202">
        <f>IF(N17="","",RANK(N17,N17:N21))</f>
        <v>1</v>
      </c>
      <c r="P17" s="205" t="str">
        <f t="shared" ref="P17:P20" si="1">IF(L17="","",IF(O17=1,"",L17))</f>
        <v/>
      </c>
      <c r="Q17" s="205">
        <f>IF(B17="","",L17)</f>
        <v>94.65</v>
      </c>
      <c r="R17" s="805">
        <f>IF(B17="","",IF(V17="DQ","DQ",IF(L17="TO","TO",IF(L18="",Q17,IF(L19="",Q18,IF(L20="",Q19,IF(L21="",Q20,Q21)))))))</f>
        <v>94.546666666666681</v>
      </c>
      <c r="S17" s="805">
        <f>IF(B17="","",IF(V17="DQ","DQ",IF(R17="","",IF(L17="TO",0,IF(AND(C17="Female",($D$3-(R17-$X$3)/$S$4)-K17&gt;0),($D$3-(R17-$X$3)/$S$4)-K17,IF(AND(C17="Male",($D$3-(R17-$X$4)/$S$4)-K17&gt;0),($D$3-(R17-$X$4)/$S$4)-K17,0))))))</f>
        <v>0</v>
      </c>
      <c r="T17" s="805" t="str">
        <f>IF(B17="","",IF(S17="","",IF(C17="Female","",S17)))</f>
        <v/>
      </c>
      <c r="U17" s="805">
        <f>IF(B17="","",IF(S17="","",IF(C17="Male","",S17)))</f>
        <v>0</v>
      </c>
      <c r="V17" s="983"/>
    </row>
    <row r="18" spans="1:22" x14ac:dyDescent="0.2">
      <c r="A18" s="1009"/>
      <c r="B18" s="874"/>
      <c r="C18" s="862"/>
      <c r="D18" s="862"/>
      <c r="E18" s="862"/>
      <c r="F18" s="862"/>
      <c r="G18" s="16" t="s">
        <v>4</v>
      </c>
      <c r="H18" s="220">
        <v>1</v>
      </c>
      <c r="I18" s="211">
        <v>34</v>
      </c>
      <c r="J18" s="211">
        <v>45</v>
      </c>
      <c r="K18" s="847"/>
      <c r="L18" s="184">
        <f>IF(B17="","",IF(H18="","",H18*60+I18+J18/100))</f>
        <v>94.45</v>
      </c>
      <c r="M18" s="190">
        <f>IF(B17="","",IF(L17="","",AVERAGE(L17:L21)))</f>
        <v>94.546666666666681</v>
      </c>
      <c r="N18" s="206">
        <f>IF(L18="","",ABS(L18-M18))</f>
        <v>9.6666666666678225E-2</v>
      </c>
      <c r="O18" s="203">
        <f>IF(N18="","",RANK(N18,N17:N21))</f>
        <v>2</v>
      </c>
      <c r="P18" s="206">
        <f t="shared" si="1"/>
        <v>94.45</v>
      </c>
      <c r="Q18" s="206">
        <f>IF(B17="","",IF(L17="","",AVERAGE(L17:L18)))</f>
        <v>94.550000000000011</v>
      </c>
      <c r="R18" s="806"/>
      <c r="S18" s="806"/>
      <c r="T18" s="806"/>
      <c r="U18" s="806"/>
      <c r="V18" s="984"/>
    </row>
    <row r="19" spans="1:22" x14ac:dyDescent="0.2">
      <c r="A19" s="1009"/>
      <c r="B19" s="874"/>
      <c r="C19" s="862"/>
      <c r="D19" s="862"/>
      <c r="E19" s="862"/>
      <c r="F19" s="862"/>
      <c r="G19" s="16" t="s">
        <v>8</v>
      </c>
      <c r="H19" s="220">
        <v>1</v>
      </c>
      <c r="I19" s="211">
        <v>34</v>
      </c>
      <c r="J19" s="211">
        <v>54</v>
      </c>
      <c r="K19" s="847"/>
      <c r="L19" s="184">
        <f>IF(B17="","",IF(H19="","",H19*60+I19+J19/100))</f>
        <v>94.54</v>
      </c>
      <c r="M19" s="190"/>
      <c r="N19" s="206">
        <f>IF(L19="","",ABS(L19-M18))</f>
        <v>6.6666666666748142E-3</v>
      </c>
      <c r="O19" s="203">
        <f>IF(N19="","",RANK(N19,N17:N21))</f>
        <v>3</v>
      </c>
      <c r="P19" s="206">
        <f t="shared" si="1"/>
        <v>94.54</v>
      </c>
      <c r="Q19" s="206">
        <f>IF(B17="","",IF(L17="","",AVERAGE(L17:L19)))</f>
        <v>94.546666666666681</v>
      </c>
      <c r="R19" s="806"/>
      <c r="S19" s="806"/>
      <c r="T19" s="806"/>
      <c r="U19" s="806"/>
      <c r="V19" s="984"/>
    </row>
    <row r="20" spans="1:22" x14ac:dyDescent="0.2">
      <c r="A20" s="1009"/>
      <c r="B20" s="874"/>
      <c r="C20" s="862"/>
      <c r="D20" s="862"/>
      <c r="E20" s="862"/>
      <c r="F20" s="862"/>
      <c r="G20" s="16" t="s">
        <v>5</v>
      </c>
      <c r="H20" s="220"/>
      <c r="I20" s="211"/>
      <c r="J20" s="211"/>
      <c r="K20" s="847"/>
      <c r="L20" s="184" t="str">
        <f>IF(B17="","",IF(H20="","",IF(H20+I20+J20=0,"",H20*60+I20+J20/100)))</f>
        <v/>
      </c>
      <c r="M20" s="190"/>
      <c r="N20" s="206" t="str">
        <f>IF(L20="","",ABS(L20-M18))</f>
        <v/>
      </c>
      <c r="O20" s="203" t="str">
        <f>IF(N20="","",RANK(N20,N17:N21))</f>
        <v/>
      </c>
      <c r="P20" s="206" t="str">
        <f t="shared" si="1"/>
        <v/>
      </c>
      <c r="Q20" s="206">
        <f>IF(B17="","",IF(L17="","",AVERAGE(P17:P20)))</f>
        <v>94.495000000000005</v>
      </c>
      <c r="R20" s="806"/>
      <c r="S20" s="806"/>
      <c r="T20" s="806"/>
      <c r="U20" s="806"/>
      <c r="V20" s="984"/>
    </row>
    <row r="21" spans="1:22" ht="16" thickBot="1" x14ac:dyDescent="0.25">
      <c r="A21" s="1010"/>
      <c r="B21" s="875"/>
      <c r="C21" s="863"/>
      <c r="D21" s="863"/>
      <c r="E21" s="863"/>
      <c r="F21" s="863"/>
      <c r="G21" s="17" t="s">
        <v>6</v>
      </c>
      <c r="H21" s="222"/>
      <c r="I21" s="239"/>
      <c r="J21" s="239"/>
      <c r="K21" s="848"/>
      <c r="L21" s="185" t="str">
        <f>IF(B17="","",IF(H21="","",IF(H21+I21+J21=0,"",H21*60+I21+J21/100)))</f>
        <v/>
      </c>
      <c r="M21" s="191"/>
      <c r="N21" s="207"/>
      <c r="O21" s="204"/>
      <c r="P21" s="207"/>
      <c r="Q21" s="207">
        <f>IF(B17="","",IF(L17="","",TRIMMEAN(L17:L21,0.4)))</f>
        <v>94.546666666666681</v>
      </c>
      <c r="R21" s="807"/>
      <c r="S21" s="807"/>
      <c r="T21" s="807"/>
      <c r="U21" s="807"/>
      <c r="V21" s="985"/>
    </row>
    <row r="22" spans="1:22" x14ac:dyDescent="0.2">
      <c r="A22" s="1011">
        <f>IF('Names And Totals'!A11="","",'Names And Totals'!A11)</f>
        <v>23</v>
      </c>
      <c r="B22" s="864" t="str">
        <f>IF('Names And Totals'!B11="","",'Names And Totals'!B11)</f>
        <v>Kelly Marie Bougher</v>
      </c>
      <c r="C22" s="883" t="str">
        <f>IF('Names And Totals'!B11="","",'Names And Totals'!E11)</f>
        <v>Female</v>
      </c>
      <c r="D22" s="884">
        <f>IF(V22="DQ","DQ",IF(S22="","",IF(R22="TO","TO",RANK(R22,$R$12:$R$507,1))))</f>
        <v>23</v>
      </c>
      <c r="E22" s="883" t="str">
        <f>IF(T22="","",IF(V22="DQ","DQ",IF(S22="","",RANK(T22,$T$12:$T$507,0))))</f>
        <v/>
      </c>
      <c r="F22" s="883">
        <f>IF(U22="","",IF(V22="DQ","DQ",IF(S22="","",RANK(U22,$U$12:$U$507,0))))</f>
        <v>2</v>
      </c>
      <c r="G22" s="375" t="s">
        <v>7</v>
      </c>
      <c r="H22" s="224">
        <v>4</v>
      </c>
      <c r="I22" s="233">
        <v>24</v>
      </c>
      <c r="J22" s="234">
        <v>18</v>
      </c>
      <c r="K22" s="1018">
        <v>0</v>
      </c>
      <c r="L22" s="376">
        <f>IF(B22="","",IF(H22="","",IF(H22="TO","TO",H22*60+I22+J22/100)))</f>
        <v>264.18</v>
      </c>
      <c r="M22" s="362"/>
      <c r="N22" s="338">
        <f>IF(L22="","",ABS(L22-M23))</f>
        <v>0.12333333333333485</v>
      </c>
      <c r="O22" s="363">
        <f>IF(N22="","",RANK(N22,N22:N26))</f>
        <v>2</v>
      </c>
      <c r="P22" s="338">
        <f t="shared" ref="P22:P25" si="2">IF(L22="","",IF(O22=1,"",L22))</f>
        <v>264.18</v>
      </c>
      <c r="Q22" s="338">
        <f>IF(B22="","",L22)</f>
        <v>264.18</v>
      </c>
      <c r="R22" s="803">
        <f>IF(B22="","",IF(V22="DQ","DQ",IF(L22="TO","TO",IF(L23="",Q22,IF(L24="",Q23,IF(L25="",Q24,IF(L26="",Q25,Q26)))))))</f>
        <v>264.05666666666667</v>
      </c>
      <c r="S22" s="986">
        <f>IF(B22="","",IF(V22="DQ","DQ",IF(R22="","",IF(L22="TO",0,IF(AND(C22="Female",($D$3-(R22-$X$3)/$S$4)-K22&gt;0),($D$3-(R22-$X$3)/$S$4)-K22,IF(AND(C22="Male",($D$3-(R22-$X$4)/$S$4)-K22&gt;0),($D$3-(R22-$X$4)/$S$4)-K22,0))))))</f>
        <v>0</v>
      </c>
      <c r="T22" s="802" t="str">
        <f>IF(B22="","",IF(S22="","",IF(C22="Female","",S22)))</f>
        <v/>
      </c>
      <c r="U22" s="802">
        <f>IF(B22="","",IF(S22="","",IF(C22="Male","",S22)))</f>
        <v>0</v>
      </c>
      <c r="V22" s="980"/>
    </row>
    <row r="23" spans="1:22" x14ac:dyDescent="0.2">
      <c r="A23" s="1012"/>
      <c r="B23" s="865"/>
      <c r="C23" s="884"/>
      <c r="D23" s="884"/>
      <c r="E23" s="884"/>
      <c r="F23" s="884"/>
      <c r="G23" s="13" t="s">
        <v>4</v>
      </c>
      <c r="H23" s="224">
        <v>4</v>
      </c>
      <c r="I23" s="209">
        <v>24</v>
      </c>
      <c r="J23" s="227">
        <v>9</v>
      </c>
      <c r="K23" s="1019"/>
      <c r="L23" s="182">
        <f>IF(B22="","",IF(H23="","",H23*60+I23+J23/100))</f>
        <v>264.08999999999997</v>
      </c>
      <c r="M23" s="187">
        <f>IF(B22="","",IF(L22="","",AVERAGE(L22:L25)))</f>
        <v>264.05666666666667</v>
      </c>
      <c r="N23" s="180">
        <f>IF(L23="","",ABS(L23-M23))</f>
        <v>3.3333333333303017E-2</v>
      </c>
      <c r="O23" s="200">
        <f>IF(N23="","",RANK(N23,N22:N26))</f>
        <v>3</v>
      </c>
      <c r="P23" s="180">
        <f t="shared" si="2"/>
        <v>264.08999999999997</v>
      </c>
      <c r="Q23" s="180">
        <f>IF(B22="","",IF(L22="","",AVERAGE(L22:L23)))</f>
        <v>264.13499999999999</v>
      </c>
      <c r="R23" s="803"/>
      <c r="S23" s="986"/>
      <c r="T23" s="803"/>
      <c r="U23" s="803"/>
      <c r="V23" s="981"/>
    </row>
    <row r="24" spans="1:22" x14ac:dyDescent="0.2">
      <c r="A24" s="1012"/>
      <c r="B24" s="865"/>
      <c r="C24" s="884"/>
      <c r="D24" s="884"/>
      <c r="E24" s="884"/>
      <c r="F24" s="884"/>
      <c r="G24" s="14" t="s">
        <v>8</v>
      </c>
      <c r="H24" s="224">
        <v>4</v>
      </c>
      <c r="I24" s="342">
        <v>23</v>
      </c>
      <c r="J24" s="343">
        <v>90</v>
      </c>
      <c r="K24" s="1019"/>
      <c r="L24" s="182">
        <f>IF(B22="","",IF(H24="","",H24*60+I24+J24/100))</f>
        <v>263.89999999999998</v>
      </c>
      <c r="M24" s="187"/>
      <c r="N24" s="180">
        <f>IF(L24="","",ABS(L24-M23))</f>
        <v>0.15666666666669471</v>
      </c>
      <c r="O24" s="200">
        <f>IF(N24="","",RANK(N24,N22:N26))</f>
        <v>1</v>
      </c>
      <c r="P24" s="180" t="str">
        <f t="shared" si="2"/>
        <v/>
      </c>
      <c r="Q24" s="180">
        <f>IF(B22="","",IF(L22="","",AVERAGE(L22:L24)))</f>
        <v>264.05666666666667</v>
      </c>
      <c r="R24" s="803"/>
      <c r="S24" s="986"/>
      <c r="T24" s="803"/>
      <c r="U24" s="803"/>
      <c r="V24" s="981"/>
    </row>
    <row r="25" spans="1:22" x14ac:dyDescent="0.2">
      <c r="A25" s="1012"/>
      <c r="B25" s="865"/>
      <c r="C25" s="884"/>
      <c r="D25" s="884"/>
      <c r="E25" s="884"/>
      <c r="F25" s="884"/>
      <c r="G25" s="13" t="s">
        <v>5</v>
      </c>
      <c r="H25" s="224"/>
      <c r="I25" s="209"/>
      <c r="J25" s="227"/>
      <c r="K25" s="1019"/>
      <c r="L25" s="182" t="str">
        <f>IF(B22="","",IF(H25="","",IF(H25+I25+J25=0,"",H25*60+I25+J25/100)))</f>
        <v/>
      </c>
      <c r="M25" s="187"/>
      <c r="N25" s="180" t="str">
        <f>IF(L25="","",ABS(L25-M23))</f>
        <v/>
      </c>
      <c r="O25" s="200" t="str">
        <f>IF(N25="","",RANK(N25,N22:N26))</f>
        <v/>
      </c>
      <c r="P25" s="180" t="str">
        <f t="shared" si="2"/>
        <v/>
      </c>
      <c r="Q25" s="180">
        <f>IF(B22="","",IF(L22="","",AVERAGE(P22:P25)))</f>
        <v>264.13499999999999</v>
      </c>
      <c r="R25" s="803"/>
      <c r="S25" s="986"/>
      <c r="T25" s="803"/>
      <c r="U25" s="803"/>
      <c r="V25" s="981"/>
    </row>
    <row r="26" spans="1:22" ht="16" thickBot="1" x14ac:dyDescent="0.25">
      <c r="A26" s="1013"/>
      <c r="B26" s="866"/>
      <c r="C26" s="885"/>
      <c r="D26" s="884"/>
      <c r="E26" s="885"/>
      <c r="F26" s="885"/>
      <c r="G26" s="61" t="s">
        <v>6</v>
      </c>
      <c r="H26" s="224"/>
      <c r="I26" s="576"/>
      <c r="J26" s="577"/>
      <c r="K26" s="1020"/>
      <c r="L26" s="182" t="str">
        <f>IF(B22="","",IF(H26="","",IF(H26+I26+J26=0,"",H26*60+I26+J26/100)))</f>
        <v/>
      </c>
      <c r="M26" s="188"/>
      <c r="N26" s="181"/>
      <c r="O26" s="201"/>
      <c r="P26" s="181"/>
      <c r="Q26" s="181">
        <f>IF(B22="","",IF(L22="","",TRIMMEAN(L22:L26,0.4)))</f>
        <v>264.05666666666667</v>
      </c>
      <c r="R26" s="803"/>
      <c r="S26" s="986"/>
      <c r="T26" s="804"/>
      <c r="U26" s="804"/>
      <c r="V26" s="982"/>
    </row>
    <row r="27" spans="1:22" x14ac:dyDescent="0.2">
      <c r="A27" s="1008">
        <f>IF('Names And Totals'!A12="","",'Names And Totals'!A12)</f>
        <v>4</v>
      </c>
      <c r="B27" s="873" t="str">
        <f>IF('Names And Totals'!B12="","",'Names And Totals'!B12)</f>
        <v>Libby Bower</v>
      </c>
      <c r="C27" s="861" t="str">
        <f>IF('Names And Totals'!B12="","",'Names And Totals'!E12)</f>
        <v>Female</v>
      </c>
      <c r="D27" s="861">
        <f>IF(V27="DQ","DQ",IF(S27="","",IF(R27="TO","TO",RANK(R27,$R$12:$R$507,1))))</f>
        <v>16</v>
      </c>
      <c r="E27" s="861" t="str">
        <f>IF(T27="","",IF(V27="DQ","DQ",IF(S27="","",RANK(T27,$T$12:$T$507,0))))</f>
        <v/>
      </c>
      <c r="F27" s="861">
        <f>IF(U27="","",IF(V27="DQ","DQ",IF(S27="","",RANK(U27,$U$12:$U$507,0))))</f>
        <v>1</v>
      </c>
      <c r="G27" s="15" t="s">
        <v>7</v>
      </c>
      <c r="H27" s="218">
        <v>1</v>
      </c>
      <c r="I27" s="229">
        <v>12</v>
      </c>
      <c r="J27" s="229">
        <v>34</v>
      </c>
      <c r="K27" s="846">
        <v>0</v>
      </c>
      <c r="L27" s="183">
        <f>IF(B27="","",IF(H27="","",IF(H27="TO","TO",H27*60+I27+J27/100)))</f>
        <v>72.34</v>
      </c>
      <c r="M27" s="189"/>
      <c r="N27" s="205">
        <f>IF(L27="","",ABS(L27-M28))</f>
        <v>1.9999999999996021E-2</v>
      </c>
      <c r="O27" s="202">
        <f>IF(N27="","",RANK(N27,N27:N31))</f>
        <v>3</v>
      </c>
      <c r="P27" s="205">
        <f t="shared" ref="P27:P30" si="3">IF(L27="","",IF(O27=1,"",L27))</f>
        <v>72.34</v>
      </c>
      <c r="Q27" s="205">
        <f>IF(B27="","",L27)</f>
        <v>72.34</v>
      </c>
      <c r="R27" s="805">
        <f>IF(B27="","",IF(V27="DQ","DQ",IF(L27="TO","TO",IF(L28="",Q27,IF(L29="",Q28,IF(L30="",Q29,IF(L31="",Q30,Q31)))))))</f>
        <v>72.36</v>
      </c>
      <c r="S27" s="805">
        <f>IF(B27="","",IF(V27="DQ","DQ",IF(R27="","",IF(L27="TO",0,IF(AND(C27="Female",($D$3-(R27-$X$3)/$S$4)-K27&gt;0),($D$3-(R27-$X$3)/$S$4)-K27,IF(AND(C27="Male",($D$3-(R27-$X$4)/$S$4)-K27&gt;0),($D$3-(R27-$X$4)/$S$4)-K27,0))))))</f>
        <v>10</v>
      </c>
      <c r="T27" s="805" t="str">
        <f>IF(B27="","",IF(S27="","",IF(C27="Female","",S27)))</f>
        <v/>
      </c>
      <c r="U27" s="805">
        <f>IF(B27="","",IF(S27="","",IF(C27="Male","",S27)))</f>
        <v>10</v>
      </c>
      <c r="V27" s="983"/>
    </row>
    <row r="28" spans="1:22" x14ac:dyDescent="0.2">
      <c r="A28" s="1009"/>
      <c r="B28" s="874"/>
      <c r="C28" s="862"/>
      <c r="D28" s="862"/>
      <c r="E28" s="862"/>
      <c r="F28" s="862"/>
      <c r="G28" s="16" t="s">
        <v>4</v>
      </c>
      <c r="H28" s="220">
        <v>1</v>
      </c>
      <c r="I28" s="211">
        <v>12</v>
      </c>
      <c r="J28" s="211">
        <v>33</v>
      </c>
      <c r="K28" s="847"/>
      <c r="L28" s="184">
        <f>IF(B27="","",IF(H28="","",H28*60+I28+J28/100))</f>
        <v>72.33</v>
      </c>
      <c r="M28" s="190">
        <f>IF(B27="","",IF(L27="","",AVERAGE(L27:L31)))</f>
        <v>72.36</v>
      </c>
      <c r="N28" s="206">
        <f>IF(L28="","",ABS(L28-M28))</f>
        <v>3.0000000000001137E-2</v>
      </c>
      <c r="O28" s="203">
        <f>IF(N28="","",RANK(N28,N27:N31))</f>
        <v>2</v>
      </c>
      <c r="P28" s="206">
        <f t="shared" si="3"/>
        <v>72.33</v>
      </c>
      <c r="Q28" s="206">
        <f>IF(B27="","",IF(L27="","",AVERAGE(L27:L28)))</f>
        <v>72.335000000000008</v>
      </c>
      <c r="R28" s="806"/>
      <c r="S28" s="806"/>
      <c r="T28" s="806"/>
      <c r="U28" s="806"/>
      <c r="V28" s="984"/>
    </row>
    <row r="29" spans="1:22" x14ac:dyDescent="0.2">
      <c r="A29" s="1009"/>
      <c r="B29" s="874"/>
      <c r="C29" s="862"/>
      <c r="D29" s="862"/>
      <c r="E29" s="862"/>
      <c r="F29" s="862"/>
      <c r="G29" s="16" t="s">
        <v>8</v>
      </c>
      <c r="H29" s="220">
        <v>1</v>
      </c>
      <c r="I29" s="211">
        <v>12</v>
      </c>
      <c r="J29" s="211">
        <v>41</v>
      </c>
      <c r="K29" s="847"/>
      <c r="L29" s="184">
        <f>IF(B27="","",IF(H29="","",H29*60+I29+J29/100))</f>
        <v>72.41</v>
      </c>
      <c r="M29" s="190"/>
      <c r="N29" s="206">
        <f>IF(L29="","",ABS(L29-M28))</f>
        <v>4.9999999999997158E-2</v>
      </c>
      <c r="O29" s="203">
        <f>IF(N29="","",RANK(N29,N27:N31))</f>
        <v>1</v>
      </c>
      <c r="P29" s="206" t="str">
        <f t="shared" si="3"/>
        <v/>
      </c>
      <c r="Q29" s="206">
        <f>IF(B27="","",IF(L27="","",AVERAGE(L27:L29)))</f>
        <v>72.36</v>
      </c>
      <c r="R29" s="806"/>
      <c r="S29" s="806"/>
      <c r="T29" s="806"/>
      <c r="U29" s="806"/>
      <c r="V29" s="984"/>
    </row>
    <row r="30" spans="1:22" x14ac:dyDescent="0.2">
      <c r="A30" s="1009"/>
      <c r="B30" s="874"/>
      <c r="C30" s="862"/>
      <c r="D30" s="862"/>
      <c r="E30" s="862"/>
      <c r="F30" s="862"/>
      <c r="G30" s="16" t="s">
        <v>5</v>
      </c>
      <c r="H30" s="220"/>
      <c r="I30" s="211"/>
      <c r="J30" s="211"/>
      <c r="K30" s="847"/>
      <c r="L30" s="184" t="str">
        <f>IF(B27="","",IF(H30="","",IF(H30+I30+J30=0,"",H30*60+I30+J30/100)))</f>
        <v/>
      </c>
      <c r="M30" s="190"/>
      <c r="N30" s="206" t="str">
        <f>IF(L30="","",ABS(L30-M28))</f>
        <v/>
      </c>
      <c r="O30" s="203" t="str">
        <f>IF(N30="","",RANK(N30,N27:N31))</f>
        <v/>
      </c>
      <c r="P30" s="206" t="str">
        <f t="shared" si="3"/>
        <v/>
      </c>
      <c r="Q30" s="206">
        <f>IF(B27="","",IF(L27="","",AVERAGE(P27:P30)))</f>
        <v>72.335000000000008</v>
      </c>
      <c r="R30" s="806"/>
      <c r="S30" s="806"/>
      <c r="T30" s="806"/>
      <c r="U30" s="806"/>
      <c r="V30" s="984"/>
    </row>
    <row r="31" spans="1:22" ht="16" thickBot="1" x14ac:dyDescent="0.25">
      <c r="A31" s="1010"/>
      <c r="B31" s="875"/>
      <c r="C31" s="863"/>
      <c r="D31" s="863"/>
      <c r="E31" s="863"/>
      <c r="F31" s="863"/>
      <c r="G31" s="17" t="s">
        <v>6</v>
      </c>
      <c r="H31" s="222"/>
      <c r="I31" s="239"/>
      <c r="J31" s="239"/>
      <c r="K31" s="848"/>
      <c r="L31" s="185" t="str">
        <f>IF(B27="","",IF(H31="","",IF(H31+I31+J31=0,"",H31*60+I31+J31/100)))</f>
        <v/>
      </c>
      <c r="M31" s="191"/>
      <c r="N31" s="207"/>
      <c r="O31" s="204"/>
      <c r="P31" s="207"/>
      <c r="Q31" s="207">
        <f>IF(B27="","",IF(L27="","",TRIMMEAN(L27:L31,0.4)))</f>
        <v>72.36</v>
      </c>
      <c r="R31" s="807"/>
      <c r="S31" s="807"/>
      <c r="T31" s="807"/>
      <c r="U31" s="807"/>
      <c r="V31" s="985"/>
    </row>
    <row r="32" spans="1:22" x14ac:dyDescent="0.2">
      <c r="A32" s="1011">
        <f>IF('Names And Totals'!A13="","",'Names And Totals'!A13)</f>
        <v>10</v>
      </c>
      <c r="B32" s="864" t="str">
        <f>IF('Names And Totals'!B13="","",'Names And Totals'!B13)</f>
        <v>Dana Brelowski</v>
      </c>
      <c r="C32" s="883" t="str">
        <f>IF('Names And Totals'!B13="","",'Names And Totals'!E13)</f>
        <v>Female</v>
      </c>
      <c r="D32" s="884">
        <f>IF(V32="DQ","DQ",IF(S32="","",IF(R32="TO","TO",RANK(R32,$R$12:$R$507,1))))</f>
        <v>19</v>
      </c>
      <c r="E32" s="883" t="str">
        <f>IF(T32="","",IF(V32="DQ","DQ",IF(S32="","",RANK(T32,$T$12:$T$507,0))))</f>
        <v/>
      </c>
      <c r="F32" s="883">
        <f>IF(U32="","",IF(V32="DQ","DQ",IF(S32="","",RANK(U32,$U$12:$U$507,0))))</f>
        <v>2</v>
      </c>
      <c r="G32" s="375" t="s">
        <v>7</v>
      </c>
      <c r="H32" s="224">
        <v>2</v>
      </c>
      <c r="I32" s="233">
        <v>5</v>
      </c>
      <c r="J32" s="234">
        <v>41</v>
      </c>
      <c r="K32" s="1018">
        <v>0</v>
      </c>
      <c r="L32" s="376">
        <f>IF(B32="","",IF(H32="","",IF(H32="TO","TO",H32*60+I32+J32/100)))</f>
        <v>125.41</v>
      </c>
      <c r="M32" s="362"/>
      <c r="N32" s="338">
        <f>IF(L32="","",ABS(L32-M33))</f>
        <v>0.13333333333333997</v>
      </c>
      <c r="O32" s="363">
        <f>IF(N32="","",RANK(N32,N32:N36))</f>
        <v>2</v>
      </c>
      <c r="P32" s="338">
        <f t="shared" ref="P32:P35" si="4">IF(L32="","",IF(O32=1,"",L32))</f>
        <v>125.41</v>
      </c>
      <c r="Q32" s="338">
        <f>IF(B32="","",L32)</f>
        <v>125.41</v>
      </c>
      <c r="R32" s="803">
        <f>IF(B32="","",IF(V32="DQ","DQ",IF(L32="TO","TO",IF(L33="",Q32,IF(L34="",Q33,IF(L35="",Q34,IF(L36="",Q35,Q36)))))))</f>
        <v>125.54333333333334</v>
      </c>
      <c r="S32" s="986">
        <f>IF(B32="","",IF(V32="DQ","DQ",IF(R32="","",IF(L32="TO",0,IF(AND(C32="Female",($D$3-(R32-$X$3)/$S$4)-K32&gt;0),($D$3-(R32-$X$3)/$S$4)-K32,IF(AND(C32="Male",($D$3-(R32-$X$4)/$S$4)-K32&gt;0),($D$3-(R32-$X$4)/$S$4)-K32,0))))))</f>
        <v>0</v>
      </c>
      <c r="T32" s="802" t="str">
        <f>IF(B32="","",IF(S32="","",IF(C32="Female","",S32)))</f>
        <v/>
      </c>
      <c r="U32" s="802">
        <f>IF(B32="","",IF(S32="","",IF(C32="Male","",S32)))</f>
        <v>0</v>
      </c>
      <c r="V32" s="980"/>
    </row>
    <row r="33" spans="1:22" x14ac:dyDescent="0.2">
      <c r="A33" s="1012"/>
      <c r="B33" s="865"/>
      <c r="C33" s="884"/>
      <c r="D33" s="884"/>
      <c r="E33" s="884"/>
      <c r="F33" s="884"/>
      <c r="G33" s="13" t="s">
        <v>4</v>
      </c>
      <c r="H33" s="214">
        <v>2</v>
      </c>
      <c r="I33" s="209">
        <v>5</v>
      </c>
      <c r="J33" s="227">
        <v>47</v>
      </c>
      <c r="K33" s="1019"/>
      <c r="L33" s="182">
        <f>IF(B32="","",IF(H33="","",H33*60+I33+J33/100))</f>
        <v>125.47</v>
      </c>
      <c r="M33" s="187">
        <f>IF(B32="","",IF(L32="","",AVERAGE(L32:L35)))</f>
        <v>125.54333333333334</v>
      </c>
      <c r="N33" s="180">
        <f>IF(L33="","",ABS(L33-M33))</f>
        <v>7.3333333333337691E-2</v>
      </c>
      <c r="O33" s="200">
        <f>IF(N33="","",RANK(N33,N32:N36))</f>
        <v>3</v>
      </c>
      <c r="P33" s="180">
        <f t="shared" si="4"/>
        <v>125.47</v>
      </c>
      <c r="Q33" s="180">
        <f>IF(B32="","",IF(L32="","",AVERAGE(L32:L33)))</f>
        <v>125.44</v>
      </c>
      <c r="R33" s="803"/>
      <c r="S33" s="986"/>
      <c r="T33" s="803"/>
      <c r="U33" s="803"/>
      <c r="V33" s="981"/>
    </row>
    <row r="34" spans="1:22" x14ac:dyDescent="0.2">
      <c r="A34" s="1012"/>
      <c r="B34" s="865"/>
      <c r="C34" s="884"/>
      <c r="D34" s="884"/>
      <c r="E34" s="884"/>
      <c r="F34" s="884"/>
      <c r="G34" s="14" t="s">
        <v>8</v>
      </c>
      <c r="H34" s="216">
        <v>2</v>
      </c>
      <c r="I34" s="342">
        <v>5</v>
      </c>
      <c r="J34" s="343">
        <v>75</v>
      </c>
      <c r="K34" s="1019"/>
      <c r="L34" s="182">
        <f>IF(B32="","",IF(H34="","",H34*60+I34+J34/100))</f>
        <v>125.75</v>
      </c>
      <c r="M34" s="187"/>
      <c r="N34" s="180">
        <f>IF(L34="","",ABS(L34-M33))</f>
        <v>0.20666666666666345</v>
      </c>
      <c r="O34" s="200">
        <f>IF(N34="","",RANK(N34,N32:N36))</f>
        <v>1</v>
      </c>
      <c r="P34" s="180" t="str">
        <f t="shared" si="4"/>
        <v/>
      </c>
      <c r="Q34" s="180">
        <f>IF(B32="","",IF(L32="","",AVERAGE(L32:L34)))</f>
        <v>125.54333333333334</v>
      </c>
      <c r="R34" s="803"/>
      <c r="S34" s="986"/>
      <c r="T34" s="803"/>
      <c r="U34" s="803"/>
      <c r="V34" s="981"/>
    </row>
    <row r="35" spans="1:22" x14ac:dyDescent="0.2">
      <c r="A35" s="1012"/>
      <c r="B35" s="865"/>
      <c r="C35" s="884"/>
      <c r="D35" s="884"/>
      <c r="E35" s="884"/>
      <c r="F35" s="884"/>
      <c r="G35" s="13" t="s">
        <v>5</v>
      </c>
      <c r="H35" s="214"/>
      <c r="I35" s="209"/>
      <c r="J35" s="227"/>
      <c r="K35" s="1019"/>
      <c r="L35" s="182" t="str">
        <f>IF(B32="","",IF(H35="","",IF(H35+I35+J35=0,"",H35*60+I35+J35/100)))</f>
        <v/>
      </c>
      <c r="M35" s="187"/>
      <c r="N35" s="180" t="str">
        <f>IF(L35="","",ABS(L35-M33))</f>
        <v/>
      </c>
      <c r="O35" s="200" t="str">
        <f>IF(N35="","",RANK(N35,N32:N36))</f>
        <v/>
      </c>
      <c r="P35" s="180" t="str">
        <f t="shared" si="4"/>
        <v/>
      </c>
      <c r="Q35" s="180">
        <f>IF(B32="","",IF(L32="","",AVERAGE(P32:P35)))</f>
        <v>125.44</v>
      </c>
      <c r="R35" s="803"/>
      <c r="S35" s="986"/>
      <c r="T35" s="803"/>
      <c r="U35" s="803"/>
      <c r="V35" s="981"/>
    </row>
    <row r="36" spans="1:22" ht="16" thickBot="1" x14ac:dyDescent="0.25">
      <c r="A36" s="1013"/>
      <c r="B36" s="866"/>
      <c r="C36" s="885"/>
      <c r="D36" s="884"/>
      <c r="E36" s="885"/>
      <c r="F36" s="885"/>
      <c r="G36" s="61" t="s">
        <v>6</v>
      </c>
      <c r="H36" s="238"/>
      <c r="I36" s="576"/>
      <c r="J36" s="577"/>
      <c r="K36" s="1020"/>
      <c r="L36" s="182" t="str">
        <f>IF(B32="","",IF(H36="","",IF(H36+I36+J36=0,"",H36*60+I36+J36/100)))</f>
        <v/>
      </c>
      <c r="M36" s="188"/>
      <c r="N36" s="181"/>
      <c r="O36" s="201"/>
      <c r="P36" s="181"/>
      <c r="Q36" s="181">
        <f>IF(B32="","",IF(L32="","",TRIMMEAN(L32:L36,0.4)))</f>
        <v>125.54333333333334</v>
      </c>
      <c r="R36" s="803"/>
      <c r="S36" s="986"/>
      <c r="T36" s="804"/>
      <c r="U36" s="804"/>
      <c r="V36" s="982"/>
    </row>
    <row r="37" spans="1:22" x14ac:dyDescent="0.2">
      <c r="A37" s="1008">
        <f>IF('Names And Totals'!A14="","",'Names And Totals'!A14)</f>
        <v>16</v>
      </c>
      <c r="B37" s="873" t="str">
        <f>IF('Names And Totals'!B14="","",'Names And Totals'!B14)</f>
        <v>Grace Ehlinger</v>
      </c>
      <c r="C37" s="861" t="str">
        <f>IF('Names And Totals'!B14="","",'Names And Totals'!E14)</f>
        <v>Female</v>
      </c>
      <c r="D37" s="861" t="str">
        <f>IF(V37="DQ","DQ",IF(S37="","",IF(R37="TO","TO",RANK(R37,$R$12:$R$507,1))))</f>
        <v/>
      </c>
      <c r="E37" s="861" t="str">
        <f>IF(T37="","",IF(V37="DQ","DQ",IF(S37="","",RANK(T37,$T$12:$T$507,0))))</f>
        <v/>
      </c>
      <c r="F37" s="861" t="str">
        <f>IF(U37="","",IF(V37="DQ","DQ",IF(S37="","",RANK(U37,$U$12:$U$507,0))))</f>
        <v/>
      </c>
      <c r="G37" s="15" t="s">
        <v>7</v>
      </c>
      <c r="H37" s="218"/>
      <c r="I37" s="229"/>
      <c r="J37" s="229"/>
      <c r="K37" s="846"/>
      <c r="L37" s="183" t="str">
        <f>IF(B37="","",IF(H37="","",IF(H37="TO","TO",H37*60+I37+J37/100)))</f>
        <v/>
      </c>
      <c r="M37" s="189"/>
      <c r="N37" s="205" t="str">
        <f>IF(L37="","",ABS(L37-M38))</f>
        <v/>
      </c>
      <c r="O37" s="202" t="str">
        <f>IF(N37="","",RANK(N37,N37:N41))</f>
        <v/>
      </c>
      <c r="P37" s="205" t="str">
        <f t="shared" ref="P37:P40" si="5">IF(L37="","",IF(O37=1,"",L37))</f>
        <v/>
      </c>
      <c r="Q37" s="205" t="str">
        <f>IF(B37="","",L37)</f>
        <v/>
      </c>
      <c r="R37" s="805" t="str">
        <f>IF(B37="","",IF(V37="DQ","DQ",IF(L37="TO","TO",IF(L38="",Q37,IF(L39="",Q38,IF(L40="",Q39,IF(L41="",Q40,Q41)))))))</f>
        <v/>
      </c>
      <c r="S37" s="805" t="str">
        <f>IF(B37="","",IF(V37="DQ","DQ",IF(R37="","",IF(L37="TO",0,IF(AND(C37="Female",($D$3-(R37-$X$3)/$S$4)-K37&gt;0),($D$3-(R37-$X$3)/$S$4)-K37,IF(AND(C37="Male",($D$3-(R37-$X$4)/$S$4)-K37&gt;0),($D$3-(R37-$X$4)/$S$4)-K37,0))))))</f>
        <v/>
      </c>
      <c r="T37" s="805" t="str">
        <f>IF(B37="","",IF(S37="","",IF(C37="Female","",S37)))</f>
        <v/>
      </c>
      <c r="U37" s="805" t="str">
        <f>IF(B37="","",IF(S37="","",IF(C37="Male","",S37)))</f>
        <v/>
      </c>
      <c r="V37" s="983"/>
    </row>
    <row r="38" spans="1:22" x14ac:dyDescent="0.2">
      <c r="A38" s="1009"/>
      <c r="B38" s="874"/>
      <c r="C38" s="862"/>
      <c r="D38" s="862"/>
      <c r="E38" s="862"/>
      <c r="F38" s="862"/>
      <c r="G38" s="16" t="s">
        <v>4</v>
      </c>
      <c r="H38" s="220"/>
      <c r="I38" s="211"/>
      <c r="J38" s="211"/>
      <c r="K38" s="847"/>
      <c r="L38" s="184" t="str">
        <f>IF(B37="","",IF(H38="","",H38*60+I38+J38/100))</f>
        <v/>
      </c>
      <c r="M38" s="190" t="str">
        <f>IF(B37="","",IF(L37="","",AVERAGE(L37:L41)))</f>
        <v/>
      </c>
      <c r="N38" s="206" t="str">
        <f>IF(L38="","",ABS(L38-M38))</f>
        <v/>
      </c>
      <c r="O38" s="203" t="str">
        <f>IF(N38="","",RANK(N38,N37:N41))</f>
        <v/>
      </c>
      <c r="P38" s="206" t="str">
        <f t="shared" si="5"/>
        <v/>
      </c>
      <c r="Q38" s="206" t="str">
        <f>IF(B37="","",IF(L37="","",AVERAGE(L37:L38)))</f>
        <v/>
      </c>
      <c r="R38" s="806"/>
      <c r="S38" s="806"/>
      <c r="T38" s="806"/>
      <c r="U38" s="806"/>
      <c r="V38" s="984"/>
    </row>
    <row r="39" spans="1:22" x14ac:dyDescent="0.2">
      <c r="A39" s="1009"/>
      <c r="B39" s="874"/>
      <c r="C39" s="862"/>
      <c r="D39" s="862"/>
      <c r="E39" s="862"/>
      <c r="F39" s="862"/>
      <c r="G39" s="16" t="s">
        <v>8</v>
      </c>
      <c r="H39" s="220"/>
      <c r="I39" s="211"/>
      <c r="J39" s="211"/>
      <c r="K39" s="847"/>
      <c r="L39" s="184" t="str">
        <f>IF(B37="","",IF(H39="","",H39*60+I39+J39/100))</f>
        <v/>
      </c>
      <c r="M39" s="190"/>
      <c r="N39" s="206" t="str">
        <f>IF(L39="","",ABS(L39-M38))</f>
        <v/>
      </c>
      <c r="O39" s="203" t="str">
        <f>IF(N39="","",RANK(N39,N37:N41))</f>
        <v/>
      </c>
      <c r="P39" s="206" t="str">
        <f t="shared" si="5"/>
        <v/>
      </c>
      <c r="Q39" s="206" t="str">
        <f>IF(B37="","",IF(L37="","",AVERAGE(L37:L39)))</f>
        <v/>
      </c>
      <c r="R39" s="806"/>
      <c r="S39" s="806"/>
      <c r="T39" s="806"/>
      <c r="U39" s="806"/>
      <c r="V39" s="984"/>
    </row>
    <row r="40" spans="1:22" x14ac:dyDescent="0.2">
      <c r="A40" s="1009"/>
      <c r="B40" s="874"/>
      <c r="C40" s="862"/>
      <c r="D40" s="862"/>
      <c r="E40" s="862"/>
      <c r="F40" s="862"/>
      <c r="G40" s="16" t="s">
        <v>5</v>
      </c>
      <c r="H40" s="220"/>
      <c r="I40" s="211"/>
      <c r="J40" s="211"/>
      <c r="K40" s="847"/>
      <c r="L40" s="184" t="str">
        <f>IF(B37="","",IF(H40="","",IF(H40+I40+J40=0,"",H40*60+I40+J40/100)))</f>
        <v/>
      </c>
      <c r="M40" s="190"/>
      <c r="N40" s="206" t="str">
        <f>IF(L40="","",ABS(L40-M38))</f>
        <v/>
      </c>
      <c r="O40" s="203" t="str">
        <f>IF(N40="","",RANK(N40,N37:N41))</f>
        <v/>
      </c>
      <c r="P40" s="206" t="str">
        <f t="shared" si="5"/>
        <v/>
      </c>
      <c r="Q40" s="206" t="str">
        <f>IF(B37="","",IF(L37="","",AVERAGE(P37:P40)))</f>
        <v/>
      </c>
      <c r="R40" s="806"/>
      <c r="S40" s="806"/>
      <c r="T40" s="806"/>
      <c r="U40" s="806"/>
      <c r="V40" s="984"/>
    </row>
    <row r="41" spans="1:22" ht="16" thickBot="1" x14ac:dyDescent="0.25">
      <c r="A41" s="1010"/>
      <c r="B41" s="875"/>
      <c r="C41" s="863"/>
      <c r="D41" s="863"/>
      <c r="E41" s="863"/>
      <c r="F41" s="863"/>
      <c r="G41" s="17" t="s">
        <v>6</v>
      </c>
      <c r="H41" s="222"/>
      <c r="I41" s="239"/>
      <c r="J41" s="239"/>
      <c r="K41" s="848"/>
      <c r="L41" s="185" t="str">
        <f>IF(B37="","",IF(H41="","",IF(H41+I41+J41=0,"",H41*60+I41+J41/100)))</f>
        <v/>
      </c>
      <c r="M41" s="191"/>
      <c r="N41" s="207"/>
      <c r="O41" s="204"/>
      <c r="P41" s="207"/>
      <c r="Q41" s="207" t="str">
        <f>IF(B37="","",IF(L37="","",TRIMMEAN(L37:L41,0.4)))</f>
        <v/>
      </c>
      <c r="R41" s="807"/>
      <c r="S41" s="807"/>
      <c r="T41" s="807"/>
      <c r="U41" s="807"/>
      <c r="V41" s="985"/>
    </row>
    <row r="42" spans="1:22" x14ac:dyDescent="0.2">
      <c r="A42" s="1011">
        <f>IF('Names And Totals'!A15="","",'Names And Totals'!A15)</f>
        <v>18</v>
      </c>
      <c r="B42" s="864" t="str">
        <f>IF('Names And Totals'!B15="","",'Names And Totals'!B15)</f>
        <v>Edward Fermoso</v>
      </c>
      <c r="C42" s="883" t="str">
        <f>IF('Names And Totals'!B15="","",'Names And Totals'!E15)</f>
        <v>Male</v>
      </c>
      <c r="D42" s="884">
        <f>IF(V42="DQ","DQ",IF(S42="","",IF(R42="TO","TO",RANK(R42,$R$12:$R$507,1))))</f>
        <v>15</v>
      </c>
      <c r="E42" s="883">
        <f>IF(T42="","",IF(V42="DQ","DQ",IF(S42="","",RANK(T42,$T$12:$T$507,0))))</f>
        <v>11</v>
      </c>
      <c r="F42" s="883" t="str">
        <f>IF(U42="","",IF(V42="DQ","DQ",IF(S42="","",RANK(U42,$U$12:$U$507,0))))</f>
        <v/>
      </c>
      <c r="G42" s="375" t="s">
        <v>7</v>
      </c>
      <c r="H42" s="224">
        <v>1</v>
      </c>
      <c r="I42" s="233">
        <v>10</v>
      </c>
      <c r="J42" s="234">
        <v>66</v>
      </c>
      <c r="K42" s="1018">
        <v>0</v>
      </c>
      <c r="L42" s="376">
        <f>IF(B42="","",IF(H42="","",IF(H42="TO","TO",H42*60+I42+J42/100)))</f>
        <v>70.66</v>
      </c>
      <c r="M42" s="362"/>
      <c r="N42" s="338">
        <f>IF(L42="","",ABS(L42-M43))</f>
        <v>0.26000000000000512</v>
      </c>
      <c r="O42" s="363">
        <f>IF(N42="","",RANK(N42,N42:N46))</f>
        <v>3</v>
      </c>
      <c r="P42" s="338">
        <f t="shared" ref="P42:P45" si="6">IF(L42="","",IF(O42=1,"",L42))</f>
        <v>70.66</v>
      </c>
      <c r="Q42" s="338">
        <f>IF(B42="","",L42)</f>
        <v>70.66</v>
      </c>
      <c r="R42" s="803">
        <f>IF(B42="","",IF(V42="DQ","DQ",IF(L42="TO","TO",IF(L43="",Q42,IF(L44="",Q43,IF(L45="",Q44,IF(L46="",Q45,Q46)))))))</f>
        <v>70.92</v>
      </c>
      <c r="S42" s="986">
        <f>IF(B42="","",IF(V42="DQ","DQ",IF(R42="","",IF(L42="TO",0,IF(AND(C42="Female",($D$3-(R42-$X$3)/$S$4)-K42&gt;0),($D$3-(R42-$X$3)/$S$4)-K42,IF(AND(C42="Male",($D$3-(R42-$X$4)/$S$4)-K42&gt;0),($D$3-(R42-$X$4)/$S$4)-K42,0))))))</f>
        <v>0</v>
      </c>
      <c r="T42" s="802">
        <f>IF(B42="","",IF(S42="","",IF(C42="Female","",S42)))</f>
        <v>0</v>
      </c>
      <c r="U42" s="802" t="str">
        <f>IF(B42="","",IF(S42="","",IF(C42="Male","",S42)))</f>
        <v/>
      </c>
      <c r="V42" s="980"/>
    </row>
    <row r="43" spans="1:22" x14ac:dyDescent="0.2">
      <c r="A43" s="1012"/>
      <c r="B43" s="865"/>
      <c r="C43" s="884"/>
      <c r="D43" s="884"/>
      <c r="E43" s="884"/>
      <c r="F43" s="884"/>
      <c r="G43" s="13" t="s">
        <v>4</v>
      </c>
      <c r="H43" s="214">
        <v>1</v>
      </c>
      <c r="I43" s="209">
        <v>10</v>
      </c>
      <c r="J43" s="227">
        <v>38</v>
      </c>
      <c r="K43" s="1019"/>
      <c r="L43" s="182">
        <f>IF(B42="","",IF(H43="","",H43*60+I43+J43/100))</f>
        <v>70.38</v>
      </c>
      <c r="M43" s="187">
        <f>IF(B42="","",IF(L42="","",AVERAGE(L42:L45)))</f>
        <v>70.92</v>
      </c>
      <c r="N43" s="180">
        <f>IF(L43="","",ABS(L43-M43))</f>
        <v>0.54000000000000625</v>
      </c>
      <c r="O43" s="200">
        <f>IF(N43="","",RANK(N43,N42:N46))</f>
        <v>2</v>
      </c>
      <c r="P43" s="180">
        <f t="shared" si="6"/>
        <v>70.38</v>
      </c>
      <c r="Q43" s="180">
        <f>IF(B42="","",IF(L42="","",AVERAGE(L42:L43)))</f>
        <v>70.52</v>
      </c>
      <c r="R43" s="803"/>
      <c r="S43" s="986"/>
      <c r="T43" s="803"/>
      <c r="U43" s="803"/>
      <c r="V43" s="981"/>
    </row>
    <row r="44" spans="1:22" x14ac:dyDescent="0.2">
      <c r="A44" s="1012"/>
      <c r="B44" s="865"/>
      <c r="C44" s="884"/>
      <c r="D44" s="884"/>
      <c r="E44" s="884"/>
      <c r="F44" s="884"/>
      <c r="G44" s="14" t="s">
        <v>8</v>
      </c>
      <c r="H44" s="216">
        <v>1</v>
      </c>
      <c r="I44" s="342">
        <v>11</v>
      </c>
      <c r="J44" s="343">
        <v>72</v>
      </c>
      <c r="K44" s="1019"/>
      <c r="L44" s="182">
        <f>IF(B42="","",IF(H44="","",H44*60+I44+J44/100))</f>
        <v>71.72</v>
      </c>
      <c r="M44" s="187"/>
      <c r="N44" s="180">
        <f>IF(L44="","",ABS(L44-M43))</f>
        <v>0.79999999999999716</v>
      </c>
      <c r="O44" s="200">
        <f>IF(N44="","",RANK(N44,N42:N46))</f>
        <v>1</v>
      </c>
      <c r="P44" s="180" t="str">
        <f t="shared" si="6"/>
        <v/>
      </c>
      <c r="Q44" s="180">
        <f>IF(B42="","",IF(L42="","",AVERAGE(L42:L44)))</f>
        <v>70.92</v>
      </c>
      <c r="R44" s="803"/>
      <c r="S44" s="986"/>
      <c r="T44" s="803"/>
      <c r="U44" s="803"/>
      <c r="V44" s="981"/>
    </row>
    <row r="45" spans="1:22" x14ac:dyDescent="0.2">
      <c r="A45" s="1012"/>
      <c r="B45" s="865"/>
      <c r="C45" s="884"/>
      <c r="D45" s="884"/>
      <c r="E45" s="884"/>
      <c r="F45" s="884"/>
      <c r="G45" s="13" t="s">
        <v>5</v>
      </c>
      <c r="H45" s="214"/>
      <c r="I45" s="209"/>
      <c r="J45" s="227"/>
      <c r="K45" s="1019"/>
      <c r="L45" s="182" t="str">
        <f>IF(B42="","",IF(H45="","",IF(H45+I45+J45=0,"",H45*60+I45+J45/100)))</f>
        <v/>
      </c>
      <c r="M45" s="187"/>
      <c r="N45" s="180" t="str">
        <f>IF(L45="","",ABS(L45-M43))</f>
        <v/>
      </c>
      <c r="O45" s="200" t="str">
        <f>IF(N45="","",RANK(N45,N42:N46))</f>
        <v/>
      </c>
      <c r="P45" s="180" t="str">
        <f t="shared" si="6"/>
        <v/>
      </c>
      <c r="Q45" s="180">
        <f>IF(B42="","",IF(L42="","",AVERAGE(P42:P45)))</f>
        <v>70.52</v>
      </c>
      <c r="R45" s="803"/>
      <c r="S45" s="986"/>
      <c r="T45" s="803"/>
      <c r="U45" s="803"/>
      <c r="V45" s="981"/>
    </row>
    <row r="46" spans="1:22" ht="16" thickBot="1" x14ac:dyDescent="0.25">
      <c r="A46" s="1013"/>
      <c r="B46" s="866"/>
      <c r="C46" s="885"/>
      <c r="D46" s="884"/>
      <c r="E46" s="885"/>
      <c r="F46" s="885"/>
      <c r="G46" s="61" t="s">
        <v>6</v>
      </c>
      <c r="H46" s="238"/>
      <c r="I46" s="576"/>
      <c r="J46" s="577"/>
      <c r="K46" s="1020"/>
      <c r="L46" s="182" t="str">
        <f>IF(B42="","",IF(H46="","",IF(H46+I46+J46=0,"",H46*60+I46+J46/100)))</f>
        <v/>
      </c>
      <c r="M46" s="188"/>
      <c r="N46" s="181"/>
      <c r="O46" s="201"/>
      <c r="P46" s="181"/>
      <c r="Q46" s="181">
        <f>IF(B42="","",IF(L42="","",TRIMMEAN(L42:L46,0.4)))</f>
        <v>70.92</v>
      </c>
      <c r="R46" s="803"/>
      <c r="S46" s="986"/>
      <c r="T46" s="804"/>
      <c r="U46" s="804"/>
      <c r="V46" s="982"/>
    </row>
    <row r="47" spans="1:22" x14ac:dyDescent="0.2">
      <c r="A47" s="1008">
        <f>IF('Names And Totals'!A16="","",'Names And Totals'!A16)</f>
        <v>8</v>
      </c>
      <c r="B47" s="873" t="str">
        <f>IF('Names And Totals'!B16="","",'Names And Totals'!B16)</f>
        <v>Katie Fleming</v>
      </c>
      <c r="C47" s="861" t="str">
        <f>IF('Names And Totals'!B16="","",'Names And Totals'!E16)</f>
        <v>Female</v>
      </c>
      <c r="D47" s="861">
        <f>IF(V47="DQ","DQ",IF(S47="","",IF(R47="TO","TO",RANK(R47,$R$12:$R$507,1))))</f>
        <v>21</v>
      </c>
      <c r="E47" s="861" t="str">
        <f>IF(T47="","",IF(V47="DQ","DQ",IF(S47="","",RANK(T47,$T$12:$T$507,0))))</f>
        <v/>
      </c>
      <c r="F47" s="861">
        <f>IF(U47="","",IF(V47="DQ","DQ",IF(S47="","",RANK(U47,$U$12:$U$507,0))))</f>
        <v>2</v>
      </c>
      <c r="G47" s="15" t="s">
        <v>7</v>
      </c>
      <c r="H47" s="218">
        <v>2</v>
      </c>
      <c r="I47" s="229">
        <v>45</v>
      </c>
      <c r="J47" s="229">
        <v>35</v>
      </c>
      <c r="K47" s="846">
        <v>0</v>
      </c>
      <c r="L47" s="183">
        <f>IF(B47="","",IF(H47="","",IF(H47="TO","TO",H47*60+I47+J47/100)))</f>
        <v>165.35</v>
      </c>
      <c r="M47" s="189"/>
      <c r="N47" s="205">
        <f>IF(L47="","",ABS(L47-M48))</f>
        <v>2.3333333333340533E-2</v>
      </c>
      <c r="O47" s="202">
        <f>IF(N47="","",RANK(N47,N47:N51))</f>
        <v>3</v>
      </c>
      <c r="P47" s="205">
        <f t="shared" ref="P47:P50" si="7">IF(L47="","",IF(O47=1,"",L47))</f>
        <v>165.35</v>
      </c>
      <c r="Q47" s="205">
        <f>IF(B47="","",L47)</f>
        <v>165.35</v>
      </c>
      <c r="R47" s="805">
        <f>IF(B47="","",IF(V47="DQ","DQ",IF(L47="TO","TO",IF(L48="",Q47,IF(L49="",Q48,IF(L50="",Q49,IF(L51="",Q50,Q51)))))))</f>
        <v>165.37333333333333</v>
      </c>
      <c r="S47" s="805">
        <f>IF(B47="","",IF(V47="DQ","DQ",IF(R47="","",IF(L47="TO",0,IF(AND(C47="Female",($D$3-(R47-$X$3)/$S$4)-K47&gt;0),($D$3-(R47-$X$3)/$S$4)-K47,IF(AND(C47="Male",($D$3-(R47-$X$4)/$S$4)-K47&gt;0),($D$3-(R47-$X$4)/$S$4)-K47,0))))))</f>
        <v>0</v>
      </c>
      <c r="T47" s="805" t="str">
        <f>IF(B47="","",IF(S47="","",IF(C47="Female","",S47)))</f>
        <v/>
      </c>
      <c r="U47" s="805">
        <f>IF(B47="","",IF(S47="","",IF(C47="Male","",S47)))</f>
        <v>0</v>
      </c>
      <c r="V47" s="983"/>
    </row>
    <row r="48" spans="1:22" x14ac:dyDescent="0.2">
      <c r="A48" s="1009"/>
      <c r="B48" s="874"/>
      <c r="C48" s="862"/>
      <c r="D48" s="862"/>
      <c r="E48" s="862"/>
      <c r="F48" s="862"/>
      <c r="G48" s="16" t="s">
        <v>4</v>
      </c>
      <c r="H48" s="220">
        <v>2</v>
      </c>
      <c r="I48" s="211">
        <v>45</v>
      </c>
      <c r="J48" s="211">
        <v>44</v>
      </c>
      <c r="K48" s="847"/>
      <c r="L48" s="184">
        <f>IF(B47="","",IF(H48="","",H48*60+I48+J48/100))</f>
        <v>165.44</v>
      </c>
      <c r="M48" s="190">
        <f>IF(B47="","",IF(L47="","",AVERAGE(L47:L51)))</f>
        <v>165.37333333333333</v>
      </c>
      <c r="N48" s="206">
        <f>IF(L48="","",ABS(L48-M48))</f>
        <v>6.6666666666662877E-2</v>
      </c>
      <c r="O48" s="203">
        <f>IF(N48="","",RANK(N48,N47:N51))</f>
        <v>1</v>
      </c>
      <c r="P48" s="206" t="str">
        <f t="shared" si="7"/>
        <v/>
      </c>
      <c r="Q48" s="206">
        <f>IF(B47="","",IF(L47="","",AVERAGE(L47:L48)))</f>
        <v>165.39499999999998</v>
      </c>
      <c r="R48" s="806"/>
      <c r="S48" s="806"/>
      <c r="T48" s="806"/>
      <c r="U48" s="806"/>
      <c r="V48" s="984"/>
    </row>
    <row r="49" spans="1:22" x14ac:dyDescent="0.2">
      <c r="A49" s="1009"/>
      <c r="B49" s="874"/>
      <c r="C49" s="862"/>
      <c r="D49" s="862"/>
      <c r="E49" s="862"/>
      <c r="F49" s="862"/>
      <c r="G49" s="16" t="s">
        <v>8</v>
      </c>
      <c r="H49" s="220">
        <v>2</v>
      </c>
      <c r="I49" s="211">
        <v>45</v>
      </c>
      <c r="J49" s="211">
        <v>33</v>
      </c>
      <c r="K49" s="847"/>
      <c r="L49" s="184">
        <f>IF(B47="","",IF(H49="","",H49*60+I49+J49/100))</f>
        <v>165.33</v>
      </c>
      <c r="M49" s="190"/>
      <c r="N49" s="206">
        <f>IF(L49="","",ABS(L49-M48))</f>
        <v>4.3333333333322344E-2</v>
      </c>
      <c r="O49" s="203">
        <f>IF(N49="","",RANK(N49,N47:N51))</f>
        <v>2</v>
      </c>
      <c r="P49" s="206">
        <f t="shared" si="7"/>
        <v>165.33</v>
      </c>
      <c r="Q49" s="206">
        <f>IF(B47="","",IF(L47="","",AVERAGE(L47:L49)))</f>
        <v>165.37333333333333</v>
      </c>
      <c r="R49" s="806"/>
      <c r="S49" s="806"/>
      <c r="T49" s="806"/>
      <c r="U49" s="806"/>
      <c r="V49" s="984"/>
    </row>
    <row r="50" spans="1:22" x14ac:dyDescent="0.2">
      <c r="A50" s="1009"/>
      <c r="B50" s="874"/>
      <c r="C50" s="862"/>
      <c r="D50" s="862"/>
      <c r="E50" s="862"/>
      <c r="F50" s="862"/>
      <c r="G50" s="16" t="s">
        <v>5</v>
      </c>
      <c r="H50" s="220"/>
      <c r="I50" s="211"/>
      <c r="J50" s="211"/>
      <c r="K50" s="847"/>
      <c r="L50" s="184" t="str">
        <f>IF(B47="","",IF(H50="","",IF(H50+I50+J50=0,"",H50*60+I50+J50/100)))</f>
        <v/>
      </c>
      <c r="M50" s="190"/>
      <c r="N50" s="206" t="str">
        <f>IF(L50="","",ABS(L50-M48))</f>
        <v/>
      </c>
      <c r="O50" s="203" t="str">
        <f>IF(N50="","",RANK(N50,N47:N51))</f>
        <v/>
      </c>
      <c r="P50" s="206" t="str">
        <f t="shared" si="7"/>
        <v/>
      </c>
      <c r="Q50" s="206">
        <f>IF(B47="","",IF(L47="","",AVERAGE(P47:P50)))</f>
        <v>165.34</v>
      </c>
      <c r="R50" s="806"/>
      <c r="S50" s="806"/>
      <c r="T50" s="806"/>
      <c r="U50" s="806"/>
      <c r="V50" s="984"/>
    </row>
    <row r="51" spans="1:22" ht="16" thickBot="1" x14ac:dyDescent="0.25">
      <c r="A51" s="1010"/>
      <c r="B51" s="875"/>
      <c r="C51" s="863"/>
      <c r="D51" s="863"/>
      <c r="E51" s="863"/>
      <c r="F51" s="863"/>
      <c r="G51" s="17" t="s">
        <v>6</v>
      </c>
      <c r="H51" s="222"/>
      <c r="I51" s="239"/>
      <c r="J51" s="239"/>
      <c r="K51" s="848"/>
      <c r="L51" s="185" t="str">
        <f>IF(B47="","",IF(H51="","",IF(H51+I51+J51=0,"",H51*60+I51+J51/100)))</f>
        <v/>
      </c>
      <c r="M51" s="191"/>
      <c r="N51" s="207"/>
      <c r="O51" s="204"/>
      <c r="P51" s="207"/>
      <c r="Q51" s="207">
        <f>IF(B47="","",IF(L47="","",TRIMMEAN(L47:L51,0.4)))</f>
        <v>165.37333333333333</v>
      </c>
      <c r="R51" s="807"/>
      <c r="S51" s="807"/>
      <c r="T51" s="807"/>
      <c r="U51" s="807"/>
      <c r="V51" s="985"/>
    </row>
    <row r="52" spans="1:22" x14ac:dyDescent="0.2">
      <c r="A52" s="1011">
        <f>IF('Names And Totals'!A17="","",'Names And Totals'!A17)</f>
        <v>24</v>
      </c>
      <c r="B52" s="864" t="str">
        <f>IF('Names And Totals'!B17="","",'Names And Totals'!B17)</f>
        <v>Tyler Ford</v>
      </c>
      <c r="C52" s="883" t="str">
        <f>IF('Names And Totals'!B17="","",'Names And Totals'!E17)</f>
        <v>Male</v>
      </c>
      <c r="D52" s="884">
        <f>IF(V52="DQ","DQ",IF(S52="","",IF(R52="TO","TO",RANK(R52,$R$12:$R$507,1))))</f>
        <v>4</v>
      </c>
      <c r="E52" s="883">
        <f>IF(T52="","",IF(V52="DQ","DQ",IF(S52="","",RANK(T52,$T$12:$T$507,0))))</f>
        <v>4</v>
      </c>
      <c r="F52" s="883" t="str">
        <f>IF(U52="","",IF(V52="DQ","DQ",IF(S52="","",RANK(U52,$U$12:$U$507,0))))</f>
        <v/>
      </c>
      <c r="G52" s="375" t="s">
        <v>7</v>
      </c>
      <c r="H52" s="224">
        <v>0</v>
      </c>
      <c r="I52" s="233">
        <v>36</v>
      </c>
      <c r="J52" s="234">
        <v>28</v>
      </c>
      <c r="K52" s="1018">
        <v>0</v>
      </c>
      <c r="L52" s="376">
        <f>IF(B52="","",IF(H52="","",IF(H52="TO","TO",H52*60+I52+J52/100)))</f>
        <v>36.28</v>
      </c>
      <c r="M52" s="362"/>
      <c r="N52" s="338">
        <f>IF(L52="","",ABS(L52-M53))</f>
        <v>4.6666666666659751E-2</v>
      </c>
      <c r="O52" s="363">
        <f>IF(N52="","",RANK(N52,N52:N56))</f>
        <v>3</v>
      </c>
      <c r="P52" s="338">
        <f t="shared" ref="P52:P55" si="8">IF(L52="","",IF(O52=1,"",L52))</f>
        <v>36.28</v>
      </c>
      <c r="Q52" s="338">
        <f>IF(B52="","",L52)</f>
        <v>36.28</v>
      </c>
      <c r="R52" s="803">
        <f>IF(B52="","",IF(V52="DQ","DQ",IF(L52="TO","TO",IF(L53="",Q52,IF(L54="",Q53,IF(L55="",Q54,IF(L56="",Q55,Q56)))))))</f>
        <v>36.233333333333341</v>
      </c>
      <c r="S52" s="986">
        <f>IF(B52="","",IF(V52="DQ","DQ",IF(R52="","",IF(L52="TO",0,IF(AND(C52="Female",($D$3-(R52-$X$3)/$S$4)-K52&gt;0),($D$3-(R52-$X$3)/$S$4)-K52,IF(AND(C52="Male",($D$3-(R52-$X$4)/$S$4)-K52&gt;0),($D$3-(R52-$X$4)/$S$4)-K52,0))))))</f>
        <v>7.0516666666666641</v>
      </c>
      <c r="T52" s="802">
        <f>IF(B52="","",IF(S52="","",IF(C52="Female","",S52)))</f>
        <v>7.0516666666666641</v>
      </c>
      <c r="U52" s="802" t="str">
        <f>IF(B52="","",IF(S52="","",IF(C52="Male","",S52)))</f>
        <v/>
      </c>
      <c r="V52" s="980"/>
    </row>
    <row r="53" spans="1:22" x14ac:dyDescent="0.2">
      <c r="A53" s="1012"/>
      <c r="B53" s="865"/>
      <c r="C53" s="884"/>
      <c r="D53" s="884"/>
      <c r="E53" s="884"/>
      <c r="F53" s="884"/>
      <c r="G53" s="13" t="s">
        <v>4</v>
      </c>
      <c r="H53" s="214">
        <v>0</v>
      </c>
      <c r="I53" s="209">
        <v>35</v>
      </c>
      <c r="J53" s="227">
        <v>99</v>
      </c>
      <c r="K53" s="1019"/>
      <c r="L53" s="182">
        <f>IF(B52="","",IF(H53="","",H53*60+I53+J53/100))</f>
        <v>35.99</v>
      </c>
      <c r="M53" s="187">
        <f>IF(B52="","",IF(L52="","",AVERAGE(L52:L55)))</f>
        <v>36.233333333333341</v>
      </c>
      <c r="N53" s="180">
        <f>IF(L53="","",ABS(L53-M53))</f>
        <v>0.2433333333333394</v>
      </c>
      <c r="O53" s="200">
        <f>IF(N53="","",RANK(N53,N52:N56))</f>
        <v>1</v>
      </c>
      <c r="P53" s="180" t="str">
        <f t="shared" si="8"/>
        <v/>
      </c>
      <c r="Q53" s="180">
        <f>IF(B52="","",IF(L52="","",AVERAGE(L52:L53)))</f>
        <v>36.135000000000005</v>
      </c>
      <c r="R53" s="803"/>
      <c r="S53" s="986"/>
      <c r="T53" s="803"/>
      <c r="U53" s="803"/>
      <c r="V53" s="981"/>
    </row>
    <row r="54" spans="1:22" x14ac:dyDescent="0.2">
      <c r="A54" s="1012"/>
      <c r="B54" s="865"/>
      <c r="C54" s="884"/>
      <c r="D54" s="884"/>
      <c r="E54" s="884"/>
      <c r="F54" s="884"/>
      <c r="G54" s="14" t="s">
        <v>8</v>
      </c>
      <c r="H54" s="216">
        <v>0</v>
      </c>
      <c r="I54" s="342">
        <v>36</v>
      </c>
      <c r="J54" s="343">
        <v>43</v>
      </c>
      <c r="K54" s="1019"/>
      <c r="L54" s="182">
        <f>IF(B52="","",IF(H54="","",H54*60+I54+J54/100))</f>
        <v>36.43</v>
      </c>
      <c r="M54" s="187"/>
      <c r="N54" s="180">
        <f>IF(L54="","",ABS(L54-M53))</f>
        <v>0.19666666666665833</v>
      </c>
      <c r="O54" s="200">
        <f>IF(N54="","",RANK(N54,N52:N56))</f>
        <v>2</v>
      </c>
      <c r="P54" s="180">
        <f t="shared" si="8"/>
        <v>36.43</v>
      </c>
      <c r="Q54" s="180">
        <f>IF(B52="","",IF(L52="","",AVERAGE(L52:L54)))</f>
        <v>36.233333333333341</v>
      </c>
      <c r="R54" s="803"/>
      <c r="S54" s="986"/>
      <c r="T54" s="803"/>
      <c r="U54" s="803"/>
      <c r="V54" s="981"/>
    </row>
    <row r="55" spans="1:22" x14ac:dyDescent="0.2">
      <c r="A55" s="1012"/>
      <c r="B55" s="865"/>
      <c r="C55" s="884"/>
      <c r="D55" s="884"/>
      <c r="E55" s="884"/>
      <c r="F55" s="884"/>
      <c r="G55" s="13" t="s">
        <v>5</v>
      </c>
      <c r="H55" s="214"/>
      <c r="I55" s="209"/>
      <c r="J55" s="227"/>
      <c r="K55" s="1019"/>
      <c r="L55" s="182" t="str">
        <f>IF(B52="","",IF(H55="","",IF(H55+I55+J55=0,"",H55*60+I55+J55/100)))</f>
        <v/>
      </c>
      <c r="M55" s="187"/>
      <c r="N55" s="180" t="str">
        <f>IF(L55="","",ABS(L55-M53))</f>
        <v/>
      </c>
      <c r="O55" s="200" t="str">
        <f>IF(N55="","",RANK(N55,N52:N56))</f>
        <v/>
      </c>
      <c r="P55" s="180" t="str">
        <f t="shared" si="8"/>
        <v/>
      </c>
      <c r="Q55" s="180">
        <f>IF(B52="","",IF(L52="","",AVERAGE(P52:P55)))</f>
        <v>36.355000000000004</v>
      </c>
      <c r="R55" s="803"/>
      <c r="S55" s="986"/>
      <c r="T55" s="803"/>
      <c r="U55" s="803"/>
      <c r="V55" s="981"/>
    </row>
    <row r="56" spans="1:22" ht="16" thickBot="1" x14ac:dyDescent="0.25">
      <c r="A56" s="1013"/>
      <c r="B56" s="866"/>
      <c r="C56" s="885"/>
      <c r="D56" s="884"/>
      <c r="E56" s="885"/>
      <c r="F56" s="885"/>
      <c r="G56" s="61" t="s">
        <v>6</v>
      </c>
      <c r="H56" s="238"/>
      <c r="I56" s="576"/>
      <c r="J56" s="577"/>
      <c r="K56" s="1020"/>
      <c r="L56" s="182" t="str">
        <f>IF(B52="","",IF(H56="","",IF(H56+I56+J56=0,"",H56*60+I56+J56/100)))</f>
        <v/>
      </c>
      <c r="M56" s="188"/>
      <c r="N56" s="181"/>
      <c r="O56" s="201"/>
      <c r="P56" s="181"/>
      <c r="Q56" s="181">
        <f>IF(B52="","",IF(L52="","",TRIMMEAN(L52:L56,0.4)))</f>
        <v>36.233333333333341</v>
      </c>
      <c r="R56" s="803"/>
      <c r="S56" s="986"/>
      <c r="T56" s="804"/>
      <c r="U56" s="804"/>
      <c r="V56" s="982"/>
    </row>
    <row r="57" spans="1:22" x14ac:dyDescent="0.2">
      <c r="A57" s="1008">
        <f>IF('Names And Totals'!A18="","",'Names And Totals'!A18)</f>
        <v>25</v>
      </c>
      <c r="B57" s="873" t="str">
        <f>IF('Names And Totals'!B18="","",'Names And Totals'!B18)</f>
        <v>Fabian Gaytan</v>
      </c>
      <c r="C57" s="861" t="str">
        <f>IF('Names And Totals'!B18="","",'Names And Totals'!E18)</f>
        <v>Male</v>
      </c>
      <c r="D57" s="861">
        <f>IF(V57="DQ","DQ",IF(S57="","",IF(R57="TO","TO",RANK(R57,$R$12:$R$507,1))))</f>
        <v>12</v>
      </c>
      <c r="E57" s="861">
        <f>IF(T57="","",IF(V57="DQ","DQ",IF(S57="","",RANK(T57,$T$12:$T$507,0))))</f>
        <v>11</v>
      </c>
      <c r="F57" s="861" t="str">
        <f>IF(U57="","",IF(V57="DQ","DQ",IF(S57="","",RANK(U57,$U$12:$U$507,0))))</f>
        <v/>
      </c>
      <c r="G57" s="15" t="s">
        <v>7</v>
      </c>
      <c r="H57" s="218">
        <v>0</v>
      </c>
      <c r="I57" s="229">
        <v>51</v>
      </c>
      <c r="J57" s="229">
        <v>38</v>
      </c>
      <c r="K57" s="846">
        <v>0</v>
      </c>
      <c r="L57" s="183">
        <f>IF(B57="","",IF(H57="","",IF(H57="TO","TO",H57*60+I57+J57/100)))</f>
        <v>51.38</v>
      </c>
      <c r="M57" s="189"/>
      <c r="N57" s="205">
        <f>IF(L57="","",ABS(L57-M58))</f>
        <v>0.53666666666666174</v>
      </c>
      <c r="O57" s="202">
        <f>IF(N57="","",RANK(N57,N57:N61))</f>
        <v>1</v>
      </c>
      <c r="P57" s="205" t="str">
        <f t="shared" ref="P57:P60" si="9">IF(L57="","",IF(O57=1,"",L57))</f>
        <v/>
      </c>
      <c r="Q57" s="205">
        <f>IF(B57="","",L57)</f>
        <v>51.38</v>
      </c>
      <c r="R57" s="805">
        <f>IF(B57="","",IF(V57="DQ","DQ",IF(L57="TO","TO",IF(L58="",Q57,IF(L59="",Q58,IF(L60="",Q59,IF(L61="",Q60,Q61)))))))</f>
        <v>51.916666666666664</v>
      </c>
      <c r="S57" s="805">
        <f>IF(B57="","",IF(V57="DQ","DQ",IF(R57="","",IF(L57="TO",0,IF(AND(C57="Female",($D$3-(R57-$X$3)/$S$4)-K57&gt;0),($D$3-(R57-$X$3)/$S$4)-K57,IF(AND(C57="Male",($D$3-(R57-$X$4)/$S$4)-K57&gt;0),($D$3-(R57-$X$4)/$S$4)-K57,0))))))</f>
        <v>0</v>
      </c>
      <c r="T57" s="805">
        <f>IF(B57="","",IF(S57="","",IF(C57="Female","",S57)))</f>
        <v>0</v>
      </c>
      <c r="U57" s="805" t="str">
        <f>IF(B57="","",IF(S57="","",IF(C57="Male","",S57)))</f>
        <v/>
      </c>
      <c r="V57" s="983"/>
    </row>
    <row r="58" spans="1:22" x14ac:dyDescent="0.2">
      <c r="A58" s="1009"/>
      <c r="B58" s="874"/>
      <c r="C58" s="862"/>
      <c r="D58" s="862"/>
      <c r="E58" s="862"/>
      <c r="F58" s="862"/>
      <c r="G58" s="16" t="s">
        <v>4</v>
      </c>
      <c r="H58" s="220">
        <v>0</v>
      </c>
      <c r="I58" s="211">
        <v>52</v>
      </c>
      <c r="J58" s="211">
        <v>18</v>
      </c>
      <c r="K58" s="847"/>
      <c r="L58" s="184">
        <f>IF(B57="","",IF(H58="","",H58*60+I58+J58/100))</f>
        <v>52.18</v>
      </c>
      <c r="M58" s="190">
        <f>IF(B57="","",IF(L57="","",AVERAGE(L57:L61)))</f>
        <v>51.916666666666664</v>
      </c>
      <c r="N58" s="206">
        <f>IF(L58="","",ABS(L58-M58))</f>
        <v>0.26333333333333542</v>
      </c>
      <c r="O58" s="203">
        <f>IF(N58="","",RANK(N58,N57:N61))</f>
        <v>3</v>
      </c>
      <c r="P58" s="206">
        <f t="shared" si="9"/>
        <v>52.18</v>
      </c>
      <c r="Q58" s="206">
        <f>IF(B57="","",IF(L57="","",AVERAGE(L57:L58)))</f>
        <v>51.78</v>
      </c>
      <c r="R58" s="806"/>
      <c r="S58" s="806"/>
      <c r="T58" s="806"/>
      <c r="U58" s="806"/>
      <c r="V58" s="984"/>
    </row>
    <row r="59" spans="1:22" x14ac:dyDescent="0.2">
      <c r="A59" s="1009"/>
      <c r="B59" s="874"/>
      <c r="C59" s="862"/>
      <c r="D59" s="862"/>
      <c r="E59" s="862"/>
      <c r="F59" s="862"/>
      <c r="G59" s="16" t="s">
        <v>8</v>
      </c>
      <c r="H59" s="220">
        <v>0</v>
      </c>
      <c r="I59" s="211">
        <v>52</v>
      </c>
      <c r="J59" s="211">
        <v>19</v>
      </c>
      <c r="K59" s="847"/>
      <c r="L59" s="184">
        <f>IF(B57="","",IF(H59="","",H59*60+I59+J59/100))</f>
        <v>52.19</v>
      </c>
      <c r="M59" s="190"/>
      <c r="N59" s="206">
        <f>IF(L59="","",ABS(L59-M58))</f>
        <v>0.27333333333333343</v>
      </c>
      <c r="O59" s="203">
        <f>IF(N59="","",RANK(N59,N57:N61))</f>
        <v>2</v>
      </c>
      <c r="P59" s="206">
        <f t="shared" si="9"/>
        <v>52.19</v>
      </c>
      <c r="Q59" s="206">
        <f>IF(B57="","",IF(L57="","",AVERAGE(L57:L59)))</f>
        <v>51.916666666666664</v>
      </c>
      <c r="R59" s="806"/>
      <c r="S59" s="806"/>
      <c r="T59" s="806"/>
      <c r="U59" s="806"/>
      <c r="V59" s="984"/>
    </row>
    <row r="60" spans="1:22" x14ac:dyDescent="0.2">
      <c r="A60" s="1009"/>
      <c r="B60" s="874"/>
      <c r="C60" s="862"/>
      <c r="D60" s="862"/>
      <c r="E60" s="862"/>
      <c r="F60" s="862"/>
      <c r="G60" s="16" t="s">
        <v>5</v>
      </c>
      <c r="H60" s="220"/>
      <c r="I60" s="211"/>
      <c r="J60" s="211"/>
      <c r="K60" s="847"/>
      <c r="L60" s="184" t="str">
        <f>IF(B57="","",IF(H60="","",IF(H60+I60+J60=0,"",H60*60+I60+J60/100)))</f>
        <v/>
      </c>
      <c r="M60" s="190"/>
      <c r="N60" s="206" t="str">
        <f>IF(L60="","",ABS(L60-M58))</f>
        <v/>
      </c>
      <c r="O60" s="203" t="str">
        <f>IF(N60="","",RANK(N60,N57:N61))</f>
        <v/>
      </c>
      <c r="P60" s="206" t="str">
        <f t="shared" si="9"/>
        <v/>
      </c>
      <c r="Q60" s="206">
        <f>IF(B57="","",IF(L57="","",AVERAGE(P57:P60)))</f>
        <v>52.185000000000002</v>
      </c>
      <c r="R60" s="806"/>
      <c r="S60" s="806"/>
      <c r="T60" s="806"/>
      <c r="U60" s="806"/>
      <c r="V60" s="984"/>
    </row>
    <row r="61" spans="1:22" ht="16" thickBot="1" x14ac:dyDescent="0.25">
      <c r="A61" s="1010"/>
      <c r="B61" s="875"/>
      <c r="C61" s="863"/>
      <c r="D61" s="863"/>
      <c r="E61" s="863"/>
      <c r="F61" s="863"/>
      <c r="G61" s="17" t="s">
        <v>6</v>
      </c>
      <c r="H61" s="222"/>
      <c r="I61" s="239"/>
      <c r="J61" s="239"/>
      <c r="K61" s="848"/>
      <c r="L61" s="185" t="str">
        <f>IF(B57="","",IF(H61="","",IF(H61+I61+J61=0,"",H61*60+I61+J61/100)))</f>
        <v/>
      </c>
      <c r="M61" s="191"/>
      <c r="N61" s="207"/>
      <c r="O61" s="204"/>
      <c r="P61" s="207"/>
      <c r="Q61" s="207">
        <f>IF(B57="","",IF(L57="","",TRIMMEAN(L57:L61,0.4)))</f>
        <v>51.916666666666664</v>
      </c>
      <c r="R61" s="807"/>
      <c r="S61" s="807"/>
      <c r="T61" s="807"/>
      <c r="U61" s="807"/>
      <c r="V61" s="985"/>
    </row>
    <row r="62" spans="1:22" x14ac:dyDescent="0.2">
      <c r="A62" s="1011">
        <f>IF('Names And Totals'!A19="","",'Names And Totals'!A19)</f>
        <v>9</v>
      </c>
      <c r="B62" s="864" t="str">
        <f>IF('Names And Totals'!B19="","",'Names And Totals'!B19)</f>
        <v>Mel C Hamilton</v>
      </c>
      <c r="C62" s="883" t="str">
        <f>IF('Names And Totals'!B19="","",'Names And Totals'!E19)</f>
        <v>Female</v>
      </c>
      <c r="D62" s="884">
        <f>IF(V62="DQ","DQ",IF(S62="","",IF(R62="TO","TO",RANK(R62,$R$12:$R$507,1))))</f>
        <v>22</v>
      </c>
      <c r="E62" s="883" t="str">
        <f>IF(T62="","",IF(V62="DQ","DQ",IF(S62="","",RANK(T62,$T$12:$T$507,0))))</f>
        <v/>
      </c>
      <c r="F62" s="883">
        <f>IF(U62="","",IF(V62="DQ","DQ",IF(S62="","",RANK(U62,$U$12:$U$507,0))))</f>
        <v>2</v>
      </c>
      <c r="G62" s="375" t="s">
        <v>7</v>
      </c>
      <c r="H62" s="224">
        <v>2</v>
      </c>
      <c r="I62" s="233">
        <v>50</v>
      </c>
      <c r="J62" s="234">
        <v>59</v>
      </c>
      <c r="K62" s="1018">
        <v>0</v>
      </c>
      <c r="L62" s="376">
        <f>IF(B62="","",IF(H62="","",IF(H62="TO","TO",H62*60+I62+J62/100)))</f>
        <v>170.59</v>
      </c>
      <c r="M62" s="362"/>
      <c r="N62" s="338">
        <f>IF(L62="","",ABS(L62-M63))</f>
        <v>4.3333333333322344E-2</v>
      </c>
      <c r="O62" s="363">
        <f>IF(N62="","",RANK(N62,N62:N66))</f>
        <v>2</v>
      </c>
      <c r="P62" s="338">
        <f t="shared" ref="P62:P65" si="10">IF(L62="","",IF(O62=1,"",L62))</f>
        <v>170.59</v>
      </c>
      <c r="Q62" s="338">
        <f>IF(B62="","",L62)</f>
        <v>170.59</v>
      </c>
      <c r="R62" s="803">
        <f>IF(B62="","",IF(V62="DQ","DQ",IF(L62="TO","TO",IF(L63="",Q62,IF(L64="",Q63,IF(L65="",Q64,IF(L66="",Q65,Q66)))))))</f>
        <v>170.63333333333333</v>
      </c>
      <c r="S62" s="986">
        <f>IF(B62="","",IF(V62="DQ","DQ",IF(R62="","",IF(L62="TO",0,IF(AND(C62="Female",($D$3-(R62-$X$3)/$S$4)-K62&gt;0),($D$3-(R62-$X$3)/$S$4)-K62,IF(AND(C62="Male",($D$3-(R62-$X$4)/$S$4)-K62&gt;0),($D$3-(R62-$X$4)/$S$4)-K62,0))))))</f>
        <v>0</v>
      </c>
      <c r="T62" s="802" t="str">
        <f>IF(B62="","",IF(S62="","",IF(C62="Female","",S62)))</f>
        <v/>
      </c>
      <c r="U62" s="802">
        <f>IF(B62="","",IF(S62="","",IF(C62="Male","",S62)))</f>
        <v>0</v>
      </c>
      <c r="V62" s="980"/>
    </row>
    <row r="63" spans="1:22" x14ac:dyDescent="0.2">
      <c r="A63" s="1012"/>
      <c r="B63" s="865"/>
      <c r="C63" s="884"/>
      <c r="D63" s="884"/>
      <c r="E63" s="884"/>
      <c r="F63" s="884"/>
      <c r="G63" s="13" t="s">
        <v>4</v>
      </c>
      <c r="H63" s="214">
        <v>2</v>
      </c>
      <c r="I63" s="209">
        <v>50</v>
      </c>
      <c r="J63" s="227">
        <v>72</v>
      </c>
      <c r="K63" s="1019"/>
      <c r="L63" s="182">
        <f>IF(B62="","",IF(H63="","",H63*60+I63+J63/100))</f>
        <v>170.72</v>
      </c>
      <c r="M63" s="187">
        <f>IF(B62="","",IF(L62="","",AVERAGE(L62:L65)))</f>
        <v>170.63333333333333</v>
      </c>
      <c r="N63" s="180">
        <f>IF(L63="","",ABS(L63-M63))</f>
        <v>8.6666666666673109E-2</v>
      </c>
      <c r="O63" s="200">
        <f>IF(N63="","",RANK(N63,N62:N66))</f>
        <v>1</v>
      </c>
      <c r="P63" s="180" t="str">
        <f t="shared" si="10"/>
        <v/>
      </c>
      <c r="Q63" s="180">
        <f>IF(B62="","",IF(L62="","",AVERAGE(L62:L63)))</f>
        <v>170.655</v>
      </c>
      <c r="R63" s="803"/>
      <c r="S63" s="986"/>
      <c r="T63" s="803"/>
      <c r="U63" s="803"/>
      <c r="V63" s="981"/>
    </row>
    <row r="64" spans="1:22" x14ac:dyDescent="0.2">
      <c r="A64" s="1012"/>
      <c r="B64" s="865"/>
      <c r="C64" s="884"/>
      <c r="D64" s="884"/>
      <c r="E64" s="884"/>
      <c r="F64" s="884"/>
      <c r="G64" s="14" t="s">
        <v>8</v>
      </c>
      <c r="H64" s="216">
        <v>2</v>
      </c>
      <c r="I64" s="342">
        <v>50</v>
      </c>
      <c r="J64" s="343">
        <v>59</v>
      </c>
      <c r="K64" s="1019"/>
      <c r="L64" s="182">
        <f>IF(B62="","",IF(H64="","",H64*60+I64+J64/100))</f>
        <v>170.59</v>
      </c>
      <c r="M64" s="187"/>
      <c r="N64" s="180">
        <f>IF(L64="","",ABS(L64-M63))</f>
        <v>4.3333333333322344E-2</v>
      </c>
      <c r="O64" s="200">
        <f>IF(N64="","",RANK(N64,N62:N66))</f>
        <v>2</v>
      </c>
      <c r="P64" s="180">
        <f t="shared" si="10"/>
        <v>170.59</v>
      </c>
      <c r="Q64" s="180">
        <f>IF(B62="","",IF(L62="","",AVERAGE(L62:L64)))</f>
        <v>170.63333333333333</v>
      </c>
      <c r="R64" s="803"/>
      <c r="S64" s="986"/>
      <c r="T64" s="803"/>
      <c r="U64" s="803"/>
      <c r="V64" s="981"/>
    </row>
    <row r="65" spans="1:22" x14ac:dyDescent="0.2">
      <c r="A65" s="1012"/>
      <c r="B65" s="865"/>
      <c r="C65" s="884"/>
      <c r="D65" s="884"/>
      <c r="E65" s="884"/>
      <c r="F65" s="884"/>
      <c r="G65" s="13" t="s">
        <v>5</v>
      </c>
      <c r="H65" s="214"/>
      <c r="I65" s="209"/>
      <c r="J65" s="227"/>
      <c r="K65" s="1019"/>
      <c r="L65" s="182" t="str">
        <f>IF(B62="","",IF(H65="","",IF(H65+I65+J65=0,"",H65*60+I65+J65/100)))</f>
        <v/>
      </c>
      <c r="M65" s="187"/>
      <c r="N65" s="180" t="str">
        <f>IF(L65="","",ABS(L65-M63))</f>
        <v/>
      </c>
      <c r="O65" s="200" t="str">
        <f>IF(N65="","",RANK(N65,N62:N66))</f>
        <v/>
      </c>
      <c r="P65" s="180" t="str">
        <f t="shared" si="10"/>
        <v/>
      </c>
      <c r="Q65" s="180">
        <f>IF(B62="","",IF(L62="","",AVERAGE(P62:P65)))</f>
        <v>170.59</v>
      </c>
      <c r="R65" s="803"/>
      <c r="S65" s="986"/>
      <c r="T65" s="803"/>
      <c r="U65" s="803"/>
      <c r="V65" s="981"/>
    </row>
    <row r="66" spans="1:22" ht="16" thickBot="1" x14ac:dyDescent="0.25">
      <c r="A66" s="1013"/>
      <c r="B66" s="866"/>
      <c r="C66" s="885"/>
      <c r="D66" s="884"/>
      <c r="E66" s="885"/>
      <c r="F66" s="885"/>
      <c r="G66" s="61" t="s">
        <v>6</v>
      </c>
      <c r="H66" s="238"/>
      <c r="I66" s="576"/>
      <c r="J66" s="577"/>
      <c r="K66" s="1020"/>
      <c r="L66" s="182" t="str">
        <f>IF(B62="","",IF(H66="","",IF(H66+I66+J66=0,"",H66*60+I66+J66/100)))</f>
        <v/>
      </c>
      <c r="M66" s="188"/>
      <c r="N66" s="181"/>
      <c r="O66" s="201"/>
      <c r="P66" s="181"/>
      <c r="Q66" s="181">
        <f>IF(B62="","",IF(L62="","",TRIMMEAN(L62:L66,0.4)))</f>
        <v>170.63333333333333</v>
      </c>
      <c r="R66" s="803"/>
      <c r="S66" s="986"/>
      <c r="T66" s="804"/>
      <c r="U66" s="804"/>
      <c r="V66" s="982"/>
    </row>
    <row r="67" spans="1:22" x14ac:dyDescent="0.2">
      <c r="A67" s="1008">
        <f>IF('Names And Totals'!A20="","",'Names And Totals'!A20)</f>
        <v>19</v>
      </c>
      <c r="B67" s="873" t="str">
        <f>IF('Names And Totals'!B20="","",'Names And Totals'!B20)</f>
        <v>Luis Felipe</v>
      </c>
      <c r="C67" s="861" t="str">
        <f>IF('Names And Totals'!B20="","",'Names And Totals'!E20)</f>
        <v>Male</v>
      </c>
      <c r="D67" s="861">
        <f>IF(V67="DQ","DQ",IF(S67="","",IF(R67="TO","TO",RANK(R67,$R$12:$R$507,1))))</f>
        <v>18</v>
      </c>
      <c r="E67" s="861">
        <f>IF(T67="","",IF(V67="DQ","DQ",IF(S67="","",RANK(T67,$T$12:$T$507,0))))</f>
        <v>11</v>
      </c>
      <c r="F67" s="861" t="str">
        <f>IF(U67="","",IF(V67="DQ","DQ",IF(S67="","",RANK(U67,$U$12:$U$507,0))))</f>
        <v/>
      </c>
      <c r="G67" s="15" t="s">
        <v>7</v>
      </c>
      <c r="H67" s="218">
        <v>1</v>
      </c>
      <c r="I67" s="229">
        <v>49</v>
      </c>
      <c r="J67" s="229">
        <v>97</v>
      </c>
      <c r="K67" s="846">
        <v>0</v>
      </c>
      <c r="L67" s="183">
        <f>IF(B67="","",IF(H67="","",IF(H67="TO","TO",H67*60+I67+J67/100)))</f>
        <v>109.97</v>
      </c>
      <c r="M67" s="189"/>
      <c r="N67" s="205">
        <f>IF(L67="","",ABS(L67-M68))</f>
        <v>0.76999999999999602</v>
      </c>
      <c r="O67" s="202">
        <f>IF(N67="","",RANK(N67,N67:N71))</f>
        <v>2</v>
      </c>
      <c r="P67" s="205">
        <f t="shared" ref="P67:P70" si="11">IF(L67="","",IF(O67=1,"",L67))</f>
        <v>109.97</v>
      </c>
      <c r="Q67" s="205">
        <f>IF(B67="","",L67)</f>
        <v>109.97</v>
      </c>
      <c r="R67" s="805">
        <f>IF(B67="","",IF(V67="DQ","DQ",IF(L67="TO","TO",IF(L68="",Q67,IF(L69="",Q68,IF(L70="",Q69,IF(L71="",Q70,Q71)))))))</f>
        <v>109.2</v>
      </c>
      <c r="S67" s="805">
        <f>IF(B67="","",IF(V67="DQ","DQ",IF(R67="","",IF(L67="TO",0,IF(AND(C67="Female",($D$3-(R67-$X$3)/$S$4)-K67&gt;0),($D$3-(R67-$X$3)/$S$4)-K67,IF(AND(C67="Male",($D$3-(R67-$X$4)/$S$4)-K67&gt;0),($D$3-(R67-$X$4)/$S$4)-K67,0))))))</f>
        <v>0</v>
      </c>
      <c r="T67" s="805">
        <f>IF(B67="","",IF(S67="","",IF(C67="Female","",S67)))</f>
        <v>0</v>
      </c>
      <c r="U67" s="805" t="str">
        <f>IF(B67="","",IF(S67="","",IF(C67="Male","",S67)))</f>
        <v/>
      </c>
      <c r="V67" s="983"/>
    </row>
    <row r="68" spans="1:22" x14ac:dyDescent="0.2">
      <c r="A68" s="1009"/>
      <c r="B68" s="874"/>
      <c r="C68" s="862"/>
      <c r="D68" s="862"/>
      <c r="E68" s="862"/>
      <c r="F68" s="862"/>
      <c r="G68" s="16" t="s">
        <v>4</v>
      </c>
      <c r="H68" s="220">
        <v>1</v>
      </c>
      <c r="I68" s="211">
        <v>49</v>
      </c>
      <c r="J68" s="211">
        <v>76</v>
      </c>
      <c r="K68" s="847"/>
      <c r="L68" s="184">
        <f>IF(B67="","",IF(H68="","",H68*60+I68+J68/100))</f>
        <v>109.76</v>
      </c>
      <c r="M68" s="190">
        <f>IF(B67="","",IF(L67="","",AVERAGE(L67:L71)))</f>
        <v>109.2</v>
      </c>
      <c r="N68" s="206">
        <f>IF(L68="","",ABS(L68-M68))</f>
        <v>0.56000000000000227</v>
      </c>
      <c r="O68" s="203">
        <f>IF(N68="","",RANK(N68,N67:N71))</f>
        <v>3</v>
      </c>
      <c r="P68" s="206">
        <f t="shared" si="11"/>
        <v>109.76</v>
      </c>
      <c r="Q68" s="206">
        <f>IF(B67="","",IF(L67="","",AVERAGE(L67:L68)))</f>
        <v>109.86500000000001</v>
      </c>
      <c r="R68" s="806"/>
      <c r="S68" s="806"/>
      <c r="T68" s="806"/>
      <c r="U68" s="806"/>
      <c r="V68" s="984"/>
    </row>
    <row r="69" spans="1:22" x14ac:dyDescent="0.2">
      <c r="A69" s="1009"/>
      <c r="B69" s="874"/>
      <c r="C69" s="862"/>
      <c r="D69" s="862"/>
      <c r="E69" s="862"/>
      <c r="F69" s="862"/>
      <c r="G69" s="16" t="s">
        <v>8</v>
      </c>
      <c r="H69" s="220">
        <v>1</v>
      </c>
      <c r="I69" s="211">
        <v>47</v>
      </c>
      <c r="J69" s="211">
        <v>87</v>
      </c>
      <c r="K69" s="847"/>
      <c r="L69" s="184">
        <f>IF(B67="","",IF(H69="","",H69*60+I69+J69/100))</f>
        <v>107.87</v>
      </c>
      <c r="M69" s="190"/>
      <c r="N69" s="206">
        <f>IF(L69="","",ABS(L69-M68))</f>
        <v>1.3299999999999983</v>
      </c>
      <c r="O69" s="203">
        <f>IF(N69="","",RANK(N69,N67:N71))</f>
        <v>1</v>
      </c>
      <c r="P69" s="206" t="str">
        <f t="shared" si="11"/>
        <v/>
      </c>
      <c r="Q69" s="206">
        <f>IF(B67="","",IF(L67="","",AVERAGE(L67:L69)))</f>
        <v>109.2</v>
      </c>
      <c r="R69" s="806"/>
      <c r="S69" s="806"/>
      <c r="T69" s="806"/>
      <c r="U69" s="806"/>
      <c r="V69" s="984"/>
    </row>
    <row r="70" spans="1:22" x14ac:dyDescent="0.2">
      <c r="A70" s="1009"/>
      <c r="B70" s="874"/>
      <c r="C70" s="862"/>
      <c r="D70" s="862"/>
      <c r="E70" s="862"/>
      <c r="F70" s="862"/>
      <c r="G70" s="16" t="s">
        <v>5</v>
      </c>
      <c r="H70" s="220"/>
      <c r="I70" s="211"/>
      <c r="J70" s="211"/>
      <c r="K70" s="847"/>
      <c r="L70" s="184" t="str">
        <f>IF(B67="","",IF(H70="","",IF(H70+I70+J70=0,"",H70*60+I70+J70/100)))</f>
        <v/>
      </c>
      <c r="M70" s="190"/>
      <c r="N70" s="206" t="str">
        <f>IF(L70="","",ABS(L70-M68))</f>
        <v/>
      </c>
      <c r="O70" s="203" t="str">
        <f>IF(N70="","",RANK(N70,N67:N71))</f>
        <v/>
      </c>
      <c r="P70" s="206" t="str">
        <f t="shared" si="11"/>
        <v/>
      </c>
      <c r="Q70" s="206">
        <f>IF(B67="","",IF(L67="","",AVERAGE(P67:P70)))</f>
        <v>109.86500000000001</v>
      </c>
      <c r="R70" s="806"/>
      <c r="S70" s="806"/>
      <c r="T70" s="806"/>
      <c r="U70" s="806"/>
      <c r="V70" s="984"/>
    </row>
    <row r="71" spans="1:22" ht="16" thickBot="1" x14ac:dyDescent="0.25">
      <c r="A71" s="1010"/>
      <c r="B71" s="875"/>
      <c r="C71" s="863"/>
      <c r="D71" s="863"/>
      <c r="E71" s="863"/>
      <c r="F71" s="863"/>
      <c r="G71" s="17" t="s">
        <v>6</v>
      </c>
      <c r="H71" s="222"/>
      <c r="I71" s="239"/>
      <c r="J71" s="239"/>
      <c r="K71" s="848"/>
      <c r="L71" s="185" t="str">
        <f>IF(B67="","",IF(H71="","",IF(H71+I71+J71=0,"",H71*60+I71+J71/100)))</f>
        <v/>
      </c>
      <c r="M71" s="191"/>
      <c r="N71" s="207"/>
      <c r="O71" s="204"/>
      <c r="P71" s="207"/>
      <c r="Q71" s="207">
        <f>IF(B67="","",IF(L67="","",TRIMMEAN(L67:L71,0.4)))</f>
        <v>109.2</v>
      </c>
      <c r="R71" s="807"/>
      <c r="S71" s="807"/>
      <c r="T71" s="807"/>
      <c r="U71" s="807"/>
      <c r="V71" s="985"/>
    </row>
    <row r="72" spans="1:22" x14ac:dyDescent="0.2">
      <c r="A72" s="1011">
        <f>IF('Names And Totals'!A21="","",'Names And Totals'!A21)</f>
        <v>5</v>
      </c>
      <c r="B72" s="864" t="str">
        <f>IF('Names And Totals'!B21="","",'Names And Totals'!B21)</f>
        <v>Cameron Hughes</v>
      </c>
      <c r="C72" s="883" t="str">
        <f>IF('Names And Totals'!B21="","",'Names And Totals'!E21)</f>
        <v>Male</v>
      </c>
      <c r="D72" s="884">
        <f>IF(V72="DQ","DQ",IF(S72="","",IF(R72="TO","TO",RANK(R72,$R$12:$R$507,1))))</f>
        <v>2</v>
      </c>
      <c r="E72" s="883">
        <f>IF(T72="","",IF(V72="DQ","DQ",IF(S72="","",RANK(T72,$T$12:$T$507,0))))</f>
        <v>2</v>
      </c>
      <c r="F72" s="883" t="str">
        <f>IF(U72="","",IF(V72="DQ","DQ",IF(S72="","",RANK(U72,$U$12:$U$507,0))))</f>
        <v/>
      </c>
      <c r="G72" s="375" t="s">
        <v>7</v>
      </c>
      <c r="H72" s="224">
        <v>0</v>
      </c>
      <c r="I72" s="233">
        <v>31</v>
      </c>
      <c r="J72" s="234">
        <v>41</v>
      </c>
      <c r="K72" s="1018">
        <v>0</v>
      </c>
      <c r="L72" s="376">
        <f>IF(B72="","",IF(H72="","",IF(H72="TO","TO",H72*60+I72+J72/100)))</f>
        <v>31.41</v>
      </c>
      <c r="M72" s="362"/>
      <c r="N72" s="338">
        <f>IF(L72="","",ABS(L72-M73))</f>
        <v>2.3333333333333428E-2</v>
      </c>
      <c r="O72" s="363">
        <f>IF(N72="","",RANK(N72,N72:N76))</f>
        <v>3</v>
      </c>
      <c r="P72" s="338">
        <f t="shared" ref="P72:P75" si="12">IF(L72="","",IF(O72=1,"",L72))</f>
        <v>31.41</v>
      </c>
      <c r="Q72" s="338">
        <f>IF(B72="","",L72)</f>
        <v>31.41</v>
      </c>
      <c r="R72" s="803">
        <f>IF(B72="","",IF(V72="DQ","DQ",IF(L72="TO","TO",IF(L73="",Q72,IF(L74="",Q73,IF(L75="",Q74,IF(L76="",Q75,Q76)))))))</f>
        <v>31.386666666666667</v>
      </c>
      <c r="S72" s="986">
        <f>IF(B72="","",IF(V72="DQ","DQ",IF(R72="","",IF(L72="TO",0,IF(AND(C72="Female",($D$3-(R72-$X$3)/$S$4)-K72&gt;0),($D$3-(R72-$X$3)/$S$4)-K72,IF(AND(C72="Male",($D$3-(R72-$X$4)/$S$4)-K72&gt;0),($D$3-(R72-$X$4)/$S$4)-K72,0))))))</f>
        <v>9.4750000000000014</v>
      </c>
      <c r="T72" s="802">
        <f>IF(B72="","",IF(S72="","",IF(C72="Female","",S72)))</f>
        <v>9.4750000000000014</v>
      </c>
      <c r="U72" s="802" t="str">
        <f>IF(B72="","",IF(S72="","",IF(C72="Male","",S72)))</f>
        <v/>
      </c>
      <c r="V72" s="980"/>
    </row>
    <row r="73" spans="1:22" x14ac:dyDescent="0.2">
      <c r="A73" s="1012"/>
      <c r="B73" s="865"/>
      <c r="C73" s="884"/>
      <c r="D73" s="884"/>
      <c r="E73" s="884"/>
      <c r="F73" s="884"/>
      <c r="G73" s="13" t="s">
        <v>4</v>
      </c>
      <c r="H73" s="214">
        <v>0</v>
      </c>
      <c r="I73" s="209">
        <v>31</v>
      </c>
      <c r="J73" s="227">
        <v>53</v>
      </c>
      <c r="K73" s="1019"/>
      <c r="L73" s="182">
        <f>IF(B72="","",IF(H73="","",H73*60+I73+J73/100))</f>
        <v>31.53</v>
      </c>
      <c r="M73" s="187">
        <f>IF(B72="","",IF(L72="","",AVERAGE(L72:L75)))</f>
        <v>31.386666666666667</v>
      </c>
      <c r="N73" s="180">
        <f>IF(L73="","",ABS(L73-M73))</f>
        <v>0.14333333333333442</v>
      </c>
      <c r="O73" s="200">
        <f>IF(N73="","",RANK(N73,N72:N76))</f>
        <v>2</v>
      </c>
      <c r="P73" s="180">
        <f t="shared" si="12"/>
        <v>31.53</v>
      </c>
      <c r="Q73" s="180">
        <f>IF(B72="","",IF(L72="","",AVERAGE(L72:L73)))</f>
        <v>31.47</v>
      </c>
      <c r="R73" s="803"/>
      <c r="S73" s="986"/>
      <c r="T73" s="803"/>
      <c r="U73" s="803"/>
      <c r="V73" s="981"/>
    </row>
    <row r="74" spans="1:22" x14ac:dyDescent="0.2">
      <c r="A74" s="1012"/>
      <c r="B74" s="865"/>
      <c r="C74" s="884"/>
      <c r="D74" s="884"/>
      <c r="E74" s="884"/>
      <c r="F74" s="884"/>
      <c r="G74" s="14" t="s">
        <v>8</v>
      </c>
      <c r="H74" s="216">
        <v>0</v>
      </c>
      <c r="I74" s="342">
        <v>31</v>
      </c>
      <c r="J74" s="343">
        <v>22</v>
      </c>
      <c r="K74" s="1019"/>
      <c r="L74" s="182">
        <f>IF(B72="","",IF(H74="","",H74*60+I74+J74/100))</f>
        <v>31.22</v>
      </c>
      <c r="M74" s="187"/>
      <c r="N74" s="180">
        <f>IF(L74="","",ABS(L74-M73))</f>
        <v>0.16666666666666785</v>
      </c>
      <c r="O74" s="200">
        <f>IF(N74="","",RANK(N74,N72:N76))</f>
        <v>1</v>
      </c>
      <c r="P74" s="180" t="str">
        <f t="shared" si="12"/>
        <v/>
      </c>
      <c r="Q74" s="180">
        <f>IF(B72="","",IF(L72="","",AVERAGE(L72:L74)))</f>
        <v>31.386666666666667</v>
      </c>
      <c r="R74" s="803"/>
      <c r="S74" s="986"/>
      <c r="T74" s="803"/>
      <c r="U74" s="803"/>
      <c r="V74" s="981"/>
    </row>
    <row r="75" spans="1:22" x14ac:dyDescent="0.2">
      <c r="A75" s="1012"/>
      <c r="B75" s="865"/>
      <c r="C75" s="884"/>
      <c r="D75" s="884"/>
      <c r="E75" s="884"/>
      <c r="F75" s="884"/>
      <c r="G75" s="13" t="s">
        <v>5</v>
      </c>
      <c r="H75" s="214"/>
      <c r="I75" s="209"/>
      <c r="J75" s="227"/>
      <c r="K75" s="1019"/>
      <c r="L75" s="182" t="str">
        <f>IF(B72="","",IF(H75="","",IF(H75+I75+J75=0,"",H75*60+I75+J75/100)))</f>
        <v/>
      </c>
      <c r="M75" s="187"/>
      <c r="N75" s="180" t="str">
        <f>IF(L75="","",ABS(L75-M73))</f>
        <v/>
      </c>
      <c r="O75" s="200" t="str">
        <f>IF(N75="","",RANK(N75,N72:N76))</f>
        <v/>
      </c>
      <c r="P75" s="180" t="str">
        <f t="shared" si="12"/>
        <v/>
      </c>
      <c r="Q75" s="180">
        <f>IF(B72="","",IF(L72="","",AVERAGE(P72:P75)))</f>
        <v>31.47</v>
      </c>
      <c r="R75" s="803"/>
      <c r="S75" s="986"/>
      <c r="T75" s="803"/>
      <c r="U75" s="803"/>
      <c r="V75" s="981"/>
    </row>
    <row r="76" spans="1:22" ht="16" thickBot="1" x14ac:dyDescent="0.25">
      <c r="A76" s="1013"/>
      <c r="B76" s="866"/>
      <c r="C76" s="885"/>
      <c r="D76" s="884"/>
      <c r="E76" s="885"/>
      <c r="F76" s="885"/>
      <c r="G76" s="61" t="s">
        <v>6</v>
      </c>
      <c r="H76" s="238"/>
      <c r="I76" s="576"/>
      <c r="J76" s="577"/>
      <c r="K76" s="1020"/>
      <c r="L76" s="182" t="str">
        <f>IF(B72="","",IF(H76="","",IF(H76+I76+J76=0,"",H76*60+I76+J76/100)))</f>
        <v/>
      </c>
      <c r="M76" s="188"/>
      <c r="N76" s="181"/>
      <c r="O76" s="201"/>
      <c r="P76" s="181"/>
      <c r="Q76" s="181">
        <f>IF(B72="","",IF(L72="","",TRIMMEAN(L72:L76,0.4)))</f>
        <v>31.386666666666667</v>
      </c>
      <c r="R76" s="803"/>
      <c r="S76" s="986"/>
      <c r="T76" s="804"/>
      <c r="U76" s="804"/>
      <c r="V76" s="982"/>
    </row>
    <row r="77" spans="1:22" x14ac:dyDescent="0.2">
      <c r="A77" s="1008">
        <f>IF('Names And Totals'!A22="","",'Names And Totals'!A22)</f>
        <v>14</v>
      </c>
      <c r="B77" s="873" t="str">
        <f>IF('Names And Totals'!B22="","",'Names And Totals'!B22)</f>
        <v>Patrick Kelsch</v>
      </c>
      <c r="C77" s="861" t="str">
        <f>IF('Names And Totals'!B22="","",'Names And Totals'!E22)</f>
        <v>Male</v>
      </c>
      <c r="D77" s="861">
        <f>IF(V77="DQ","DQ",IF(S77="","",IF(R77="TO","TO",RANK(R77,$R$12:$R$507,1))))</f>
        <v>9</v>
      </c>
      <c r="E77" s="861">
        <f>IF(T77="","",IF(V77="DQ","DQ",IF(S77="","",RANK(T77,$T$12:$T$507,0))))</f>
        <v>9</v>
      </c>
      <c r="F77" s="861" t="str">
        <f>IF(U77="","",IF(V77="DQ","DQ",IF(S77="","",RANK(U77,$U$12:$U$507,0))))</f>
        <v/>
      </c>
      <c r="G77" s="15" t="s">
        <v>7</v>
      </c>
      <c r="H77" s="218">
        <v>0</v>
      </c>
      <c r="I77" s="229">
        <v>43</v>
      </c>
      <c r="J77" s="229">
        <v>87</v>
      </c>
      <c r="K77" s="846">
        <v>0</v>
      </c>
      <c r="L77" s="183">
        <f>IF(B77="","",IF(H77="","",IF(H77="TO","TO",H77*60+I77+J77/100)))</f>
        <v>43.87</v>
      </c>
      <c r="M77" s="189"/>
      <c r="N77" s="205">
        <f>IF(L77="","",ABS(L77-M78))</f>
        <v>0.17999999999999972</v>
      </c>
      <c r="O77" s="202">
        <f>IF(N77="","",RANK(N77,N77:N81))</f>
        <v>1</v>
      </c>
      <c r="P77" s="205" t="str">
        <f t="shared" ref="P77:P80" si="13">IF(L77="","",IF(O77=1,"",L77))</f>
        <v/>
      </c>
      <c r="Q77" s="205">
        <f>IF(B77="","",L77)</f>
        <v>43.87</v>
      </c>
      <c r="R77" s="805">
        <f>IF(B77="","",IF(V77="DQ","DQ",IF(L77="TO","TO",IF(L78="",Q77,IF(L79="",Q78,IF(L80="",Q79,IF(L81="",Q80,Q81)))))))</f>
        <v>43.69</v>
      </c>
      <c r="S77" s="805">
        <f>IF(B77="","",IF(V77="DQ","DQ",IF(R77="","",IF(L77="TO",0,IF(AND(C77="Female",($D$3-(R77-$X$3)/$S$4)-K77&gt;0),($D$3-(R77-$X$3)/$S$4)-K77,IF(AND(C77="Male",($D$3-(R77-$X$4)/$S$4)-K77&gt;0),($D$3-(R77-$X$4)/$S$4)-K77,0))))))</f>
        <v>3.3233333333333359</v>
      </c>
      <c r="T77" s="805">
        <f>IF(B77="","",IF(S77="","",IF(C77="Female","",S77)))</f>
        <v>3.3233333333333359</v>
      </c>
      <c r="U77" s="805" t="str">
        <f>IF(B77="","",IF(S77="","",IF(C77="Male","",S77)))</f>
        <v/>
      </c>
      <c r="V77" s="983"/>
    </row>
    <row r="78" spans="1:22" x14ac:dyDescent="0.2">
      <c r="A78" s="1009"/>
      <c r="B78" s="874"/>
      <c r="C78" s="862"/>
      <c r="D78" s="862"/>
      <c r="E78" s="862"/>
      <c r="F78" s="862"/>
      <c r="G78" s="16" t="s">
        <v>4</v>
      </c>
      <c r="H78" s="220">
        <v>0</v>
      </c>
      <c r="I78" s="211">
        <v>43</v>
      </c>
      <c r="J78" s="211">
        <v>67</v>
      </c>
      <c r="K78" s="847"/>
      <c r="L78" s="184">
        <f>IF(B77="","",IF(H78="","",H78*60+I78+J78/100))</f>
        <v>43.67</v>
      </c>
      <c r="M78" s="190">
        <f>IF(B77="","",IF(L77="","",AVERAGE(L77:L81)))</f>
        <v>43.69</v>
      </c>
      <c r="N78" s="206">
        <f>IF(L78="","",ABS(L78-M78))</f>
        <v>1.9999999999996021E-2</v>
      </c>
      <c r="O78" s="203">
        <f>IF(N78="","",RANK(N78,N77:N81))</f>
        <v>3</v>
      </c>
      <c r="P78" s="206">
        <f t="shared" si="13"/>
        <v>43.67</v>
      </c>
      <c r="Q78" s="206">
        <f>IF(B77="","",IF(L77="","",AVERAGE(L77:L78)))</f>
        <v>43.769999999999996</v>
      </c>
      <c r="R78" s="806"/>
      <c r="S78" s="806"/>
      <c r="T78" s="806"/>
      <c r="U78" s="806"/>
      <c r="V78" s="984"/>
    </row>
    <row r="79" spans="1:22" x14ac:dyDescent="0.2">
      <c r="A79" s="1009"/>
      <c r="B79" s="874"/>
      <c r="C79" s="862"/>
      <c r="D79" s="862"/>
      <c r="E79" s="862"/>
      <c r="F79" s="862"/>
      <c r="G79" s="16" t="s">
        <v>8</v>
      </c>
      <c r="H79" s="220">
        <v>0</v>
      </c>
      <c r="I79" s="211">
        <v>43</v>
      </c>
      <c r="J79" s="211">
        <v>53</v>
      </c>
      <c r="K79" s="847"/>
      <c r="L79" s="184">
        <f>IF(B77="","",IF(H79="","",H79*60+I79+J79/100))</f>
        <v>43.53</v>
      </c>
      <c r="M79" s="190"/>
      <c r="N79" s="206">
        <f>IF(L79="","",ABS(L79-M78))</f>
        <v>0.15999999999999659</v>
      </c>
      <c r="O79" s="203">
        <f>IF(N79="","",RANK(N79,N77:N81))</f>
        <v>2</v>
      </c>
      <c r="P79" s="206">
        <f t="shared" si="13"/>
        <v>43.53</v>
      </c>
      <c r="Q79" s="206">
        <f>IF(B77="","",IF(L77="","",AVERAGE(L77:L79)))</f>
        <v>43.69</v>
      </c>
      <c r="R79" s="806"/>
      <c r="S79" s="806"/>
      <c r="T79" s="806"/>
      <c r="U79" s="806"/>
      <c r="V79" s="984"/>
    </row>
    <row r="80" spans="1:22" x14ac:dyDescent="0.2">
      <c r="A80" s="1009"/>
      <c r="B80" s="874"/>
      <c r="C80" s="862"/>
      <c r="D80" s="862"/>
      <c r="E80" s="862"/>
      <c r="F80" s="862"/>
      <c r="G80" s="16" t="s">
        <v>5</v>
      </c>
      <c r="H80" s="220"/>
      <c r="I80" s="211"/>
      <c r="J80" s="211"/>
      <c r="K80" s="847"/>
      <c r="L80" s="184" t="str">
        <f>IF(B77="","",IF(H80="","",IF(H80+I80+J80=0,"",H80*60+I80+J80/100)))</f>
        <v/>
      </c>
      <c r="M80" s="190"/>
      <c r="N80" s="206" t="str">
        <f>IF(L80="","",ABS(L80-M78))</f>
        <v/>
      </c>
      <c r="O80" s="203" t="str">
        <f>IF(N80="","",RANK(N80,N77:N81))</f>
        <v/>
      </c>
      <c r="P80" s="206" t="str">
        <f t="shared" si="13"/>
        <v/>
      </c>
      <c r="Q80" s="206">
        <f>IF(B77="","",IF(L77="","",AVERAGE(P77:P80)))</f>
        <v>43.6</v>
      </c>
      <c r="R80" s="806"/>
      <c r="S80" s="806"/>
      <c r="T80" s="806"/>
      <c r="U80" s="806"/>
      <c r="V80" s="984"/>
    </row>
    <row r="81" spans="1:22" ht="16" thickBot="1" x14ac:dyDescent="0.25">
      <c r="A81" s="1010"/>
      <c r="B81" s="875"/>
      <c r="C81" s="863"/>
      <c r="D81" s="863"/>
      <c r="E81" s="863"/>
      <c r="F81" s="863"/>
      <c r="G81" s="17" t="s">
        <v>6</v>
      </c>
      <c r="H81" s="222"/>
      <c r="I81" s="239"/>
      <c r="J81" s="239"/>
      <c r="K81" s="848"/>
      <c r="L81" s="185" t="str">
        <f>IF(B77="","",IF(H81="","",IF(H81+I81+J81=0,"",H81*60+I81+J81/100)))</f>
        <v/>
      </c>
      <c r="M81" s="191"/>
      <c r="N81" s="207"/>
      <c r="O81" s="204"/>
      <c r="P81" s="207"/>
      <c r="Q81" s="207">
        <f>IF(B77="","",IF(L77="","",TRIMMEAN(L77:L81,0.4)))</f>
        <v>43.69</v>
      </c>
      <c r="R81" s="807"/>
      <c r="S81" s="807"/>
      <c r="T81" s="807"/>
      <c r="U81" s="807"/>
      <c r="V81" s="985"/>
    </row>
    <row r="82" spans="1:22" x14ac:dyDescent="0.2">
      <c r="A82" s="1011">
        <f>IF('Names And Totals'!A23="","",'Names And Totals'!A23)</f>
        <v>1</v>
      </c>
      <c r="B82" s="864" t="str">
        <f>IF('Names And Totals'!B23="","",'Names And Totals'!B23)</f>
        <v>Abdon Leon-Espinoza</v>
      </c>
      <c r="C82" s="883" t="str">
        <f>IF('Names And Totals'!B23="","",'Names And Totals'!E23)</f>
        <v>Male</v>
      </c>
      <c r="D82" s="884">
        <f>IF(V82="DQ","DQ",IF(S82="","",IF(R82="TO","TO",RANK(R82,$R$12:$R$507,1))))</f>
        <v>8</v>
      </c>
      <c r="E82" s="883">
        <f>IF(T82="","",IF(V82="DQ","DQ",IF(S82="","",RANK(T82,$T$12:$T$507,0))))</f>
        <v>8</v>
      </c>
      <c r="F82" s="883" t="str">
        <f>IF(U82="","",IF(V82="DQ","DQ",IF(S82="","",RANK(U82,$U$12:$U$507,0))))</f>
        <v/>
      </c>
      <c r="G82" s="375" t="s">
        <v>7</v>
      </c>
      <c r="H82" s="224">
        <v>0</v>
      </c>
      <c r="I82" s="233">
        <v>42</v>
      </c>
      <c r="J82" s="234">
        <v>85</v>
      </c>
      <c r="K82" s="1018">
        <v>0</v>
      </c>
      <c r="L82" s="376">
        <f>IF(B82="","",IF(H82="","",IF(H82="TO","TO",H82*60+I82+J82/100)))</f>
        <v>42.85</v>
      </c>
      <c r="M82" s="362"/>
      <c r="N82" s="338">
        <f>IF(L82="","",ABS(L82-M83))</f>
        <v>0</v>
      </c>
      <c r="O82" s="363">
        <f>IF(N82="","",RANK(N82,N82:N86))</f>
        <v>3</v>
      </c>
      <c r="P82" s="338">
        <f t="shared" ref="P82:P85" si="14">IF(L82="","",IF(O82=1,"",L82))</f>
        <v>42.85</v>
      </c>
      <c r="Q82" s="338">
        <f>IF(B82="","",L82)</f>
        <v>42.85</v>
      </c>
      <c r="R82" s="803">
        <f>IF(B82="","",IF(V82="DQ","DQ",IF(L82="TO","TO",IF(L83="",Q82,IF(L84="",Q83,IF(L85="",Q84,IF(L86="",Q85,Q86)))))))</f>
        <v>42.85</v>
      </c>
      <c r="S82" s="986">
        <f>IF(B82="","",IF(V82="DQ","DQ",IF(R82="","",IF(L82="TO",0,IF(AND(C82="Female",($D$3-(R82-$X$3)/$S$4)-K82&gt;0),($D$3-(R82-$X$3)/$S$4)-K82,IF(AND(C82="Male",($D$3-(R82-$X$4)/$S$4)-K82&gt;0),($D$3-(R82-$X$4)/$S$4)-K82,0))))))</f>
        <v>3.7433333333333341</v>
      </c>
      <c r="T82" s="802">
        <f>IF(B82="","",IF(S82="","",IF(C82="Female","",S82)))</f>
        <v>3.7433333333333341</v>
      </c>
      <c r="U82" s="802" t="str">
        <f>IF(B82="","",IF(S82="","",IF(C82="Male","",S82)))</f>
        <v/>
      </c>
      <c r="V82" s="980"/>
    </row>
    <row r="83" spans="1:22" x14ac:dyDescent="0.2">
      <c r="A83" s="1012"/>
      <c r="B83" s="865"/>
      <c r="C83" s="884"/>
      <c r="D83" s="884"/>
      <c r="E83" s="884"/>
      <c r="F83" s="884"/>
      <c r="G83" s="13" t="s">
        <v>4</v>
      </c>
      <c r="H83" s="214">
        <v>0</v>
      </c>
      <c r="I83" s="209">
        <v>42</v>
      </c>
      <c r="J83" s="227">
        <v>83</v>
      </c>
      <c r="K83" s="1019"/>
      <c r="L83" s="182">
        <f>IF(B82="","",IF(H83="","",H83*60+I83+J83/100))</f>
        <v>42.83</v>
      </c>
      <c r="M83" s="187">
        <f>IF(B82="","",IF(L82="","",AVERAGE(L82:L85)))</f>
        <v>42.85</v>
      </c>
      <c r="N83" s="180">
        <f>IF(L83="","",ABS(L83-M83))</f>
        <v>2.0000000000003126E-2</v>
      </c>
      <c r="O83" s="200">
        <f>IF(N83="","",RANK(N83,N82:N86))</f>
        <v>1</v>
      </c>
      <c r="P83" s="180" t="str">
        <f t="shared" si="14"/>
        <v/>
      </c>
      <c r="Q83" s="180">
        <f>IF(B82="","",IF(L82="","",AVERAGE(L82:L83)))</f>
        <v>42.84</v>
      </c>
      <c r="R83" s="803"/>
      <c r="S83" s="986"/>
      <c r="T83" s="803"/>
      <c r="U83" s="803"/>
      <c r="V83" s="981"/>
    </row>
    <row r="84" spans="1:22" x14ac:dyDescent="0.2">
      <c r="A84" s="1012"/>
      <c r="B84" s="865"/>
      <c r="C84" s="884"/>
      <c r="D84" s="884"/>
      <c r="E84" s="884"/>
      <c r="F84" s="884"/>
      <c r="G84" s="14" t="s">
        <v>8</v>
      </c>
      <c r="H84" s="216">
        <v>0</v>
      </c>
      <c r="I84" s="342">
        <v>42</v>
      </c>
      <c r="J84" s="343">
        <v>87</v>
      </c>
      <c r="K84" s="1019"/>
      <c r="L84" s="182">
        <f>IF(B82="","",IF(H84="","",H84*60+I84+J84/100))</f>
        <v>42.87</v>
      </c>
      <c r="M84" s="187"/>
      <c r="N84" s="180">
        <f>IF(L84="","",ABS(L84-M83))</f>
        <v>1.9999999999996021E-2</v>
      </c>
      <c r="O84" s="200">
        <f>IF(N84="","",RANK(N84,N82:N86))</f>
        <v>2</v>
      </c>
      <c r="P84" s="180">
        <f t="shared" si="14"/>
        <v>42.87</v>
      </c>
      <c r="Q84" s="180">
        <f>IF(B82="","",IF(L82="","",AVERAGE(L82:L84)))</f>
        <v>42.85</v>
      </c>
      <c r="R84" s="803"/>
      <c r="S84" s="986"/>
      <c r="T84" s="803"/>
      <c r="U84" s="803"/>
      <c r="V84" s="981"/>
    </row>
    <row r="85" spans="1:22" x14ac:dyDescent="0.2">
      <c r="A85" s="1012"/>
      <c r="B85" s="865"/>
      <c r="C85" s="884"/>
      <c r="D85" s="884"/>
      <c r="E85" s="884"/>
      <c r="F85" s="884"/>
      <c r="G85" s="13" t="s">
        <v>5</v>
      </c>
      <c r="H85" s="214"/>
      <c r="I85" s="209"/>
      <c r="J85" s="227"/>
      <c r="K85" s="1019"/>
      <c r="L85" s="182" t="str">
        <f>IF(B82="","",IF(H85="","",IF(H85+I85+J85=0,"",H85*60+I85+J85/100)))</f>
        <v/>
      </c>
      <c r="M85" s="187"/>
      <c r="N85" s="180" t="str">
        <f>IF(L85="","",ABS(L85-M83))</f>
        <v/>
      </c>
      <c r="O85" s="200" t="str">
        <f>IF(N85="","",RANK(N85,N82:N86))</f>
        <v/>
      </c>
      <c r="P85" s="180" t="str">
        <f t="shared" si="14"/>
        <v/>
      </c>
      <c r="Q85" s="180">
        <f>IF(B82="","",IF(L82="","",AVERAGE(P82:P85)))</f>
        <v>42.86</v>
      </c>
      <c r="R85" s="803"/>
      <c r="S85" s="986"/>
      <c r="T85" s="803"/>
      <c r="U85" s="803"/>
      <c r="V85" s="981"/>
    </row>
    <row r="86" spans="1:22" ht="16" thickBot="1" x14ac:dyDescent="0.25">
      <c r="A86" s="1013"/>
      <c r="B86" s="866"/>
      <c r="C86" s="885"/>
      <c r="D86" s="884"/>
      <c r="E86" s="885"/>
      <c r="F86" s="885"/>
      <c r="G86" s="61" t="s">
        <v>6</v>
      </c>
      <c r="H86" s="238"/>
      <c r="I86" s="576"/>
      <c r="J86" s="577"/>
      <c r="K86" s="1020"/>
      <c r="L86" s="182" t="str">
        <f>IF(B82="","",IF(H86="","",IF(H86+I86+J86=0,"",H86*60+I86+J86/100)))</f>
        <v/>
      </c>
      <c r="M86" s="188"/>
      <c r="N86" s="181"/>
      <c r="O86" s="201"/>
      <c r="P86" s="181"/>
      <c r="Q86" s="181">
        <f>IF(B82="","",IF(L82="","",TRIMMEAN(L82:L86,0.4)))</f>
        <v>42.85</v>
      </c>
      <c r="R86" s="803"/>
      <c r="S86" s="986"/>
      <c r="T86" s="804"/>
      <c r="U86" s="804"/>
      <c r="V86" s="982"/>
    </row>
    <row r="87" spans="1:22" x14ac:dyDescent="0.2">
      <c r="A87" s="1008">
        <f>IF('Names And Totals'!A24="","",'Names And Totals'!A24)</f>
        <v>15</v>
      </c>
      <c r="B87" s="873" t="str">
        <f>IF('Names And Totals'!B24="","",'Names And Totals'!B24)</f>
        <v>Lisa Mende</v>
      </c>
      <c r="C87" s="861" t="str">
        <f>IF('Names And Totals'!B24="","",'Names And Totals'!E24)</f>
        <v>Female</v>
      </c>
      <c r="D87" s="861">
        <f>IF(V87="DQ","DQ",IF(S87="","",IF(R87="TO","TO",RANK(R87,$R$12:$R$507,1))))</f>
        <v>25</v>
      </c>
      <c r="E87" s="861" t="str">
        <f>IF(T87="","",IF(V87="DQ","DQ",IF(S87="","",RANK(T87,$T$12:$T$507,0))))</f>
        <v/>
      </c>
      <c r="F87" s="861">
        <f>IF(U87="","",IF(V87="DQ","DQ",IF(S87="","",RANK(U87,$U$12:$U$507,0))))</f>
        <v>2</v>
      </c>
      <c r="G87" s="15" t="s">
        <v>7</v>
      </c>
      <c r="H87" s="218">
        <v>7</v>
      </c>
      <c r="I87" s="229">
        <v>53</v>
      </c>
      <c r="J87" s="229">
        <v>50</v>
      </c>
      <c r="K87" s="846">
        <v>0</v>
      </c>
      <c r="L87" s="183">
        <f>IF(B87="","",IF(H87="","",IF(H87="TO","TO",H87*60+I87+J87/100)))</f>
        <v>473.5</v>
      </c>
      <c r="M87" s="189"/>
      <c r="N87" s="205">
        <f>IF(L87="","",ABS(L87-M88))</f>
        <v>0.98000000000001819</v>
      </c>
      <c r="O87" s="202">
        <f>IF(N87="","",RANK(N87,N87:N91))</f>
        <v>1</v>
      </c>
      <c r="P87" s="205" t="str">
        <f t="shared" ref="P87:P90" si="15">IF(L87="","",IF(O87=1,"",L87))</f>
        <v/>
      </c>
      <c r="Q87" s="205">
        <f>IF(B87="","",L87)</f>
        <v>473.5</v>
      </c>
      <c r="R87" s="805">
        <f>IF(B87="","",IF(V87="DQ","DQ",IF(L87="TO","TO",IF(L88="",Q87,IF(L89="",Q88,IF(L90="",Q89,IF(L91="",Q90,Q91)))))))</f>
        <v>474.48</v>
      </c>
      <c r="S87" s="805">
        <f>IF(B87="","",IF(V87="DQ","DQ",IF(R87="","",IF(L87="TO",0,IF(AND(C87="Female",($D$3-(R87-$X$3)/$S$4)-K87&gt;0),($D$3-(R87-$X$3)/$S$4)-K87,IF(AND(C87="Male",($D$3-(R87-$X$4)/$S$4)-K87&gt;0),($D$3-(R87-$X$4)/$S$4)-K87,0))))))</f>
        <v>0</v>
      </c>
      <c r="T87" s="805" t="str">
        <f>IF(B87="","",IF(S87="","",IF(C87="Female","",S87)))</f>
        <v/>
      </c>
      <c r="U87" s="805">
        <f>IF(B87="","",IF(S87="","",IF(C87="Male","",S87)))</f>
        <v>0</v>
      </c>
      <c r="V87" s="983"/>
    </row>
    <row r="88" spans="1:22" x14ac:dyDescent="0.2">
      <c r="A88" s="1009"/>
      <c r="B88" s="874"/>
      <c r="C88" s="862"/>
      <c r="D88" s="862"/>
      <c r="E88" s="862"/>
      <c r="F88" s="862"/>
      <c r="G88" s="16" t="s">
        <v>4</v>
      </c>
      <c r="H88" s="220">
        <v>7</v>
      </c>
      <c r="I88" s="211">
        <v>54</v>
      </c>
      <c r="J88" s="211">
        <v>91</v>
      </c>
      <c r="K88" s="847"/>
      <c r="L88" s="184">
        <f>IF(B87="","",IF(H88="","",H88*60+I88+J88/100))</f>
        <v>474.91</v>
      </c>
      <c r="M88" s="190">
        <f>IF(B87="","",IF(L87="","",AVERAGE(L87:L91)))</f>
        <v>474.48</v>
      </c>
      <c r="N88" s="206">
        <f>IF(L88="","",ABS(L88-M88))</f>
        <v>0.43000000000000682</v>
      </c>
      <c r="O88" s="203">
        <f>IF(N88="","",RANK(N88,N87:N91))</f>
        <v>3</v>
      </c>
      <c r="P88" s="206">
        <f t="shared" si="15"/>
        <v>474.91</v>
      </c>
      <c r="Q88" s="206">
        <f>IF(B87="","",IF(L87="","",AVERAGE(L87:L88)))</f>
        <v>474.20500000000004</v>
      </c>
      <c r="R88" s="806"/>
      <c r="S88" s="806"/>
      <c r="T88" s="806"/>
      <c r="U88" s="806"/>
      <c r="V88" s="984"/>
    </row>
    <row r="89" spans="1:22" x14ac:dyDescent="0.2">
      <c r="A89" s="1009"/>
      <c r="B89" s="874"/>
      <c r="C89" s="862"/>
      <c r="D89" s="862"/>
      <c r="E89" s="862"/>
      <c r="F89" s="862"/>
      <c r="G89" s="16" t="s">
        <v>8</v>
      </c>
      <c r="H89" s="220">
        <v>7</v>
      </c>
      <c r="I89" s="211">
        <v>55</v>
      </c>
      <c r="J89" s="211">
        <v>3</v>
      </c>
      <c r="K89" s="847"/>
      <c r="L89" s="184">
        <f>IF(B87="","",IF(H89="","",H89*60+I89+J89/100))</f>
        <v>475.03</v>
      </c>
      <c r="M89" s="190"/>
      <c r="N89" s="206">
        <f>IF(L89="","",ABS(L89-M88))</f>
        <v>0.54999999999995453</v>
      </c>
      <c r="O89" s="203">
        <f>IF(N89="","",RANK(N89,N87:N91))</f>
        <v>2</v>
      </c>
      <c r="P89" s="206">
        <f t="shared" si="15"/>
        <v>475.03</v>
      </c>
      <c r="Q89" s="206">
        <f>IF(B87="","",IF(L87="","",AVERAGE(L87:L89)))</f>
        <v>474.48</v>
      </c>
      <c r="R89" s="806"/>
      <c r="S89" s="806"/>
      <c r="T89" s="806"/>
      <c r="U89" s="806"/>
      <c r="V89" s="984"/>
    </row>
    <row r="90" spans="1:22" x14ac:dyDescent="0.2">
      <c r="A90" s="1009"/>
      <c r="B90" s="874"/>
      <c r="C90" s="862"/>
      <c r="D90" s="862"/>
      <c r="E90" s="862"/>
      <c r="F90" s="862"/>
      <c r="G90" s="16" t="s">
        <v>5</v>
      </c>
      <c r="H90" s="220"/>
      <c r="I90" s="211"/>
      <c r="J90" s="211"/>
      <c r="K90" s="847"/>
      <c r="L90" s="184" t="str">
        <f>IF(B87="","",IF(H90="","",IF(H90+I90+J90=0,"",H90*60+I90+J90/100)))</f>
        <v/>
      </c>
      <c r="M90" s="190"/>
      <c r="N90" s="206" t="str">
        <f>IF(L90="","",ABS(L90-M88))</f>
        <v/>
      </c>
      <c r="O90" s="203" t="str">
        <f>IF(N90="","",RANK(N90,N87:N91))</f>
        <v/>
      </c>
      <c r="P90" s="206" t="str">
        <f t="shared" si="15"/>
        <v/>
      </c>
      <c r="Q90" s="206">
        <f>IF(B87="","",IF(L87="","",AVERAGE(P87:P90)))</f>
        <v>474.97</v>
      </c>
      <c r="R90" s="806"/>
      <c r="S90" s="806"/>
      <c r="T90" s="806"/>
      <c r="U90" s="806"/>
      <c r="V90" s="984"/>
    </row>
    <row r="91" spans="1:22" ht="16" thickBot="1" x14ac:dyDescent="0.25">
      <c r="A91" s="1010"/>
      <c r="B91" s="875"/>
      <c r="C91" s="863"/>
      <c r="D91" s="863"/>
      <c r="E91" s="863"/>
      <c r="F91" s="863"/>
      <c r="G91" s="17" t="s">
        <v>6</v>
      </c>
      <c r="H91" s="222"/>
      <c r="I91" s="239"/>
      <c r="J91" s="239"/>
      <c r="K91" s="848"/>
      <c r="L91" s="185" t="str">
        <f>IF(B87="","",IF(H91="","",IF(H91+I91+J91=0,"",H91*60+I91+J91/100)))</f>
        <v/>
      </c>
      <c r="M91" s="191"/>
      <c r="N91" s="207"/>
      <c r="O91" s="204"/>
      <c r="P91" s="207"/>
      <c r="Q91" s="207">
        <f>IF(B87="","",IF(L87="","",TRIMMEAN(L87:L91,0.4)))</f>
        <v>474.48</v>
      </c>
      <c r="R91" s="807"/>
      <c r="S91" s="807"/>
      <c r="T91" s="807"/>
      <c r="U91" s="807"/>
      <c r="V91" s="985"/>
    </row>
    <row r="92" spans="1:22" x14ac:dyDescent="0.2">
      <c r="A92" s="1011">
        <f>IF('Names And Totals'!A25="","",'Names And Totals'!A25)</f>
        <v>27</v>
      </c>
      <c r="B92" s="864" t="str">
        <f>IF('Names And Totals'!B25="","",'Names And Totals'!B25)</f>
        <v>Aaron Morit</v>
      </c>
      <c r="C92" s="883" t="str">
        <f>IF('Names And Totals'!B25="","",'Names And Totals'!E25)</f>
        <v>Male</v>
      </c>
      <c r="D92" s="884">
        <f>IF(V92="DQ","DQ",IF(S92="","",IF(R92="TO","TO",RANK(R92,$R$12:$R$507,1))))</f>
        <v>10</v>
      </c>
      <c r="E92" s="883">
        <f>IF(T92="","",IF(V92="DQ","DQ",IF(S92="","",RANK(T92,$T$12:$T$507,0))))</f>
        <v>10</v>
      </c>
      <c r="F92" s="883" t="str">
        <f>IF(U92="","",IF(V92="DQ","DQ",IF(S92="","",RANK(U92,$U$12:$U$507,0))))</f>
        <v/>
      </c>
      <c r="G92" s="375" t="s">
        <v>7</v>
      </c>
      <c r="H92" s="224">
        <v>0</v>
      </c>
      <c r="I92" s="233">
        <v>46</v>
      </c>
      <c r="J92" s="234">
        <v>13</v>
      </c>
      <c r="K92" s="1018">
        <v>0</v>
      </c>
      <c r="L92" s="376">
        <f>IF(B92="","",IF(H92="","",IF(H92="TO","TO",H92*60+I92+J92/100)))</f>
        <v>46.13</v>
      </c>
      <c r="M92" s="362"/>
      <c r="N92" s="338">
        <f>IF(L92="","",ABS(L92-M93))</f>
        <v>6.6666666666662877E-2</v>
      </c>
      <c r="O92" s="363">
        <f>IF(N92="","",RANK(N92,N92:N96))</f>
        <v>2</v>
      </c>
      <c r="P92" s="338">
        <f t="shared" ref="P92:P95" si="16">IF(L92="","",IF(O92=1,"",L92))</f>
        <v>46.13</v>
      </c>
      <c r="Q92" s="338">
        <f>IF(B92="","",L92)</f>
        <v>46.13</v>
      </c>
      <c r="R92" s="803">
        <f>IF(B92="","",IF(V92="DQ","DQ",IF(L92="TO","TO",IF(L93="",Q92,IF(L94="",Q93,IF(L95="",Q94,IF(L96="",Q95,Q96)))))))</f>
        <v>46.196666666666665</v>
      </c>
      <c r="S92" s="986">
        <f>IF(B92="","",IF(V92="DQ","DQ",IF(R92="","",IF(L92="TO",0,IF(AND(C92="Female",($D$3-(R92-$X$3)/$S$4)-K92&gt;0),($D$3-(R92-$X$3)/$S$4)-K92,IF(AND(C92="Male",($D$3-(R92-$X$4)/$S$4)-K92&gt;0),($D$3-(R92-$X$4)/$S$4)-K92,0))))))</f>
        <v>2.0700000000000021</v>
      </c>
      <c r="T92" s="802">
        <f>IF(B92="","",IF(S92="","",IF(C92="Female","",S92)))</f>
        <v>2.0700000000000021</v>
      </c>
      <c r="U92" s="802" t="str">
        <f>IF(B92="","",IF(S92="","",IF(C92="Male","",S92)))</f>
        <v/>
      </c>
      <c r="V92" s="980"/>
    </row>
    <row r="93" spans="1:22" x14ac:dyDescent="0.2">
      <c r="A93" s="1012"/>
      <c r="B93" s="865"/>
      <c r="C93" s="884"/>
      <c r="D93" s="884"/>
      <c r="E93" s="884"/>
      <c r="F93" s="884"/>
      <c r="G93" s="13" t="s">
        <v>4</v>
      </c>
      <c r="H93" s="214">
        <v>0</v>
      </c>
      <c r="I93" s="209">
        <v>46</v>
      </c>
      <c r="J93" s="227">
        <v>31</v>
      </c>
      <c r="K93" s="1019"/>
      <c r="L93" s="182">
        <f>IF(B92="","",IF(H93="","",H93*60+I93+J93/100))</f>
        <v>46.31</v>
      </c>
      <c r="M93" s="187">
        <f>IF(B92="","",IF(L92="","",AVERAGE(L92:L95)))</f>
        <v>46.196666666666665</v>
      </c>
      <c r="N93" s="180">
        <f>IF(L93="","",ABS(L93-M93))</f>
        <v>0.11333333333333684</v>
      </c>
      <c r="O93" s="200">
        <f>IF(N93="","",RANK(N93,N92:N96))</f>
        <v>1</v>
      </c>
      <c r="P93" s="180" t="str">
        <f t="shared" si="16"/>
        <v/>
      </c>
      <c r="Q93" s="180">
        <f>IF(B92="","",IF(L92="","",AVERAGE(L92:L93)))</f>
        <v>46.22</v>
      </c>
      <c r="R93" s="803"/>
      <c r="S93" s="986"/>
      <c r="T93" s="803"/>
      <c r="U93" s="803"/>
      <c r="V93" s="981"/>
    </row>
    <row r="94" spans="1:22" x14ac:dyDescent="0.2">
      <c r="A94" s="1012"/>
      <c r="B94" s="865"/>
      <c r="C94" s="884"/>
      <c r="D94" s="884"/>
      <c r="E94" s="884"/>
      <c r="F94" s="884"/>
      <c r="G94" s="14" t="s">
        <v>8</v>
      </c>
      <c r="H94" s="216">
        <v>0</v>
      </c>
      <c r="I94" s="342">
        <v>46</v>
      </c>
      <c r="J94" s="343">
        <v>15</v>
      </c>
      <c r="K94" s="1019"/>
      <c r="L94" s="182">
        <f>IF(B92="","",IF(H94="","",H94*60+I94+J94/100))</f>
        <v>46.15</v>
      </c>
      <c r="M94" s="187"/>
      <c r="N94" s="180">
        <f>IF(L94="","",ABS(L94-M93))</f>
        <v>4.6666666666666856E-2</v>
      </c>
      <c r="O94" s="200">
        <f>IF(N94="","",RANK(N94,N92:N96))</f>
        <v>3</v>
      </c>
      <c r="P94" s="180">
        <f t="shared" si="16"/>
        <v>46.15</v>
      </c>
      <c r="Q94" s="180">
        <f>IF(B92="","",IF(L92="","",AVERAGE(L92:L94)))</f>
        <v>46.196666666666665</v>
      </c>
      <c r="R94" s="803"/>
      <c r="S94" s="986"/>
      <c r="T94" s="803"/>
      <c r="U94" s="803"/>
      <c r="V94" s="981"/>
    </row>
    <row r="95" spans="1:22" x14ac:dyDescent="0.2">
      <c r="A95" s="1012"/>
      <c r="B95" s="865"/>
      <c r="C95" s="884"/>
      <c r="D95" s="884"/>
      <c r="E95" s="884"/>
      <c r="F95" s="884"/>
      <c r="G95" s="13" t="s">
        <v>5</v>
      </c>
      <c r="H95" s="214"/>
      <c r="I95" s="209"/>
      <c r="J95" s="227"/>
      <c r="K95" s="1019"/>
      <c r="L95" s="182" t="str">
        <f>IF(B92="","",IF(H95="","",IF(H95+I95+J95=0,"",H95*60+I95+J95/100)))</f>
        <v/>
      </c>
      <c r="M95" s="187"/>
      <c r="N95" s="180" t="str">
        <f>IF(L95="","",ABS(L95-M93))</f>
        <v/>
      </c>
      <c r="O95" s="200" t="str">
        <f>IF(N95="","",RANK(N95,N92:N96))</f>
        <v/>
      </c>
      <c r="P95" s="180" t="str">
        <f t="shared" si="16"/>
        <v/>
      </c>
      <c r="Q95" s="180">
        <f>IF(B92="","",IF(L92="","",AVERAGE(P92:P95)))</f>
        <v>46.14</v>
      </c>
      <c r="R95" s="803"/>
      <c r="S95" s="986"/>
      <c r="T95" s="803"/>
      <c r="U95" s="803"/>
      <c r="V95" s="981"/>
    </row>
    <row r="96" spans="1:22" ht="16" thickBot="1" x14ac:dyDescent="0.25">
      <c r="A96" s="1013"/>
      <c r="B96" s="866"/>
      <c r="C96" s="885"/>
      <c r="D96" s="884"/>
      <c r="E96" s="885"/>
      <c r="F96" s="885"/>
      <c r="G96" s="61" t="s">
        <v>6</v>
      </c>
      <c r="H96" s="238"/>
      <c r="I96" s="576"/>
      <c r="J96" s="577"/>
      <c r="K96" s="1020"/>
      <c r="L96" s="182" t="str">
        <f>IF(B92="","",IF(H96="","",IF(H96+I96+J96=0,"",H96*60+I96+J96/100)))</f>
        <v/>
      </c>
      <c r="M96" s="188"/>
      <c r="N96" s="181"/>
      <c r="O96" s="201"/>
      <c r="P96" s="181"/>
      <c r="Q96" s="181">
        <f>IF(B92="","",IF(L92="","",TRIMMEAN(L92:L96,0.4)))</f>
        <v>46.196666666666665</v>
      </c>
      <c r="R96" s="803"/>
      <c r="S96" s="986"/>
      <c r="T96" s="804"/>
      <c r="U96" s="804"/>
      <c r="V96" s="982"/>
    </row>
    <row r="97" spans="1:22" x14ac:dyDescent="0.2">
      <c r="A97" s="1008">
        <f>IF('Names And Totals'!A26="","",'Names And Totals'!A26)</f>
        <v>12</v>
      </c>
      <c r="B97" s="873" t="str">
        <f>IF('Names And Totals'!B26="","",'Names And Totals'!B26)</f>
        <v>Beau Nagan</v>
      </c>
      <c r="C97" s="861" t="str">
        <f>IF('Names And Totals'!B26="","",'Names And Totals'!E26)</f>
        <v>Male</v>
      </c>
      <c r="D97" s="861">
        <f>IF(V97="DQ","DQ",IF(S97="","",IF(R97="TO","TO",RANK(R97,$R$12:$R$507,1))))</f>
        <v>1</v>
      </c>
      <c r="E97" s="861">
        <f>IF(T97="","",IF(V97="DQ","DQ",IF(S97="","",RANK(T97,$T$12:$T$507,0))))</f>
        <v>1</v>
      </c>
      <c r="F97" s="861" t="str">
        <f>IF(U97="","",IF(V97="DQ","DQ",IF(S97="","",RANK(U97,$U$12:$U$507,0))))</f>
        <v/>
      </c>
      <c r="G97" s="15" t="s">
        <v>7</v>
      </c>
      <c r="H97" s="218">
        <v>0</v>
      </c>
      <c r="I97" s="229">
        <v>30</v>
      </c>
      <c r="J97" s="229">
        <v>34</v>
      </c>
      <c r="K97" s="846">
        <v>0</v>
      </c>
      <c r="L97" s="183">
        <f>IF(B97="","",IF(H97="","",IF(H97="TO","TO",H97*60+I97+J97/100)))</f>
        <v>30.34</v>
      </c>
      <c r="M97" s="189"/>
      <c r="N97" s="205">
        <f>IF(L97="","",ABS(L97-M98))</f>
        <v>3.3333333333303017E-3</v>
      </c>
      <c r="O97" s="202">
        <f>IF(N97="","",RANK(N97,N97:N101))</f>
        <v>3</v>
      </c>
      <c r="P97" s="205">
        <f t="shared" ref="P97:P100" si="17">IF(L97="","",IF(O97=1,"",L97))</f>
        <v>30.34</v>
      </c>
      <c r="Q97" s="205">
        <f>IF(B97="","",L97)</f>
        <v>30.34</v>
      </c>
      <c r="R97" s="805">
        <f>IF(B97="","",IF(V97="DQ","DQ",IF(L97="TO","TO",IF(L98="",Q97,IF(L99="",Q98,IF(L100="",Q99,IF(L101="",Q100,Q101)))))))</f>
        <v>30.33666666666667</v>
      </c>
      <c r="S97" s="805">
        <f>IF(B97="","",IF(V97="DQ","DQ",IF(R97="","",IF(L97="TO",0,IF(AND(C97="Female",($D$3-(R97-$X$3)/$S$4)-K97&gt;0),($D$3-(R97-$X$3)/$S$4)-K97,IF(AND(C97="Male",($D$3-(R97-$X$4)/$S$4)-K97&gt;0),($D$3-(R97-$X$4)/$S$4)-K97,0))))))</f>
        <v>10</v>
      </c>
      <c r="T97" s="805">
        <f>IF(B97="","",IF(S97="","",IF(C97="Female","",S97)))</f>
        <v>10</v>
      </c>
      <c r="U97" s="805" t="str">
        <f>IF(B97="","",IF(S97="","",IF(C97="Male","",S97)))</f>
        <v/>
      </c>
      <c r="V97" s="983"/>
    </row>
    <row r="98" spans="1:22" x14ac:dyDescent="0.2">
      <c r="A98" s="1009"/>
      <c r="B98" s="874"/>
      <c r="C98" s="862"/>
      <c r="D98" s="862"/>
      <c r="E98" s="862"/>
      <c r="F98" s="862"/>
      <c r="G98" s="16" t="s">
        <v>4</v>
      </c>
      <c r="H98" s="220">
        <v>0</v>
      </c>
      <c r="I98" s="211">
        <v>30</v>
      </c>
      <c r="J98" s="211">
        <v>37</v>
      </c>
      <c r="K98" s="847"/>
      <c r="L98" s="184">
        <f>IF(B97="","",IF(H98="","",H98*60+I98+J98/100))</f>
        <v>30.37</v>
      </c>
      <c r="M98" s="190">
        <f>IF(B97="","",IF(L97="","",AVERAGE(L97:L101)))</f>
        <v>30.33666666666667</v>
      </c>
      <c r="N98" s="206">
        <f>IF(L98="","",ABS(L98-M98))</f>
        <v>3.3333333333331439E-2</v>
      </c>
      <c r="O98" s="203">
        <f>IF(N98="","",RANK(N98,N97:N101))</f>
        <v>2</v>
      </c>
      <c r="P98" s="206">
        <f t="shared" si="17"/>
        <v>30.37</v>
      </c>
      <c r="Q98" s="206">
        <f>IF(B97="","",IF(L97="","",AVERAGE(L97:L98)))</f>
        <v>30.355</v>
      </c>
      <c r="R98" s="806"/>
      <c r="S98" s="806"/>
      <c r="T98" s="806"/>
      <c r="U98" s="806"/>
      <c r="V98" s="984"/>
    </row>
    <row r="99" spans="1:22" x14ac:dyDescent="0.2">
      <c r="A99" s="1009"/>
      <c r="B99" s="874"/>
      <c r="C99" s="862"/>
      <c r="D99" s="862"/>
      <c r="E99" s="862"/>
      <c r="F99" s="862"/>
      <c r="G99" s="16" t="s">
        <v>8</v>
      </c>
      <c r="H99" s="220">
        <v>0</v>
      </c>
      <c r="I99" s="211">
        <v>30</v>
      </c>
      <c r="J99" s="211">
        <v>30</v>
      </c>
      <c r="K99" s="847"/>
      <c r="L99" s="184">
        <f>IF(B97="","",IF(H99="","",H99*60+I99+J99/100))</f>
        <v>30.3</v>
      </c>
      <c r="M99" s="190"/>
      <c r="N99" s="206">
        <f>IF(L99="","",ABS(L99-M98))</f>
        <v>3.6666666666668846E-2</v>
      </c>
      <c r="O99" s="203">
        <f>IF(N99="","",RANK(N99,N97:N101))</f>
        <v>1</v>
      </c>
      <c r="P99" s="206" t="str">
        <f t="shared" si="17"/>
        <v/>
      </c>
      <c r="Q99" s="206">
        <f>IF(B97="","",IF(L97="","",AVERAGE(L97:L99)))</f>
        <v>30.33666666666667</v>
      </c>
      <c r="R99" s="806"/>
      <c r="S99" s="806"/>
      <c r="T99" s="806"/>
      <c r="U99" s="806"/>
      <c r="V99" s="984"/>
    </row>
    <row r="100" spans="1:22" x14ac:dyDescent="0.2">
      <c r="A100" s="1009"/>
      <c r="B100" s="874"/>
      <c r="C100" s="862"/>
      <c r="D100" s="862"/>
      <c r="E100" s="862"/>
      <c r="F100" s="862"/>
      <c r="G100" s="16" t="s">
        <v>5</v>
      </c>
      <c r="H100" s="220"/>
      <c r="I100" s="211"/>
      <c r="J100" s="211"/>
      <c r="K100" s="847"/>
      <c r="L100" s="184" t="str">
        <f>IF(B97="","",IF(H100="","",IF(H100+I100+J100=0,"",H100*60+I100+J100/100)))</f>
        <v/>
      </c>
      <c r="M100" s="190"/>
      <c r="N100" s="206" t="str">
        <f>IF(L100="","",ABS(L100-M98))</f>
        <v/>
      </c>
      <c r="O100" s="203" t="str">
        <f>IF(N100="","",RANK(N100,N97:N101))</f>
        <v/>
      </c>
      <c r="P100" s="206" t="str">
        <f t="shared" si="17"/>
        <v/>
      </c>
      <c r="Q100" s="206">
        <f>IF(B97="","",IF(L97="","",AVERAGE(P97:P100)))</f>
        <v>30.355</v>
      </c>
      <c r="R100" s="806"/>
      <c r="S100" s="806"/>
      <c r="T100" s="806"/>
      <c r="U100" s="806"/>
      <c r="V100" s="984"/>
    </row>
    <row r="101" spans="1:22" ht="16" thickBot="1" x14ac:dyDescent="0.25">
      <c r="A101" s="1010"/>
      <c r="B101" s="875"/>
      <c r="C101" s="863"/>
      <c r="D101" s="863"/>
      <c r="E101" s="863"/>
      <c r="F101" s="863"/>
      <c r="G101" s="17" t="s">
        <v>6</v>
      </c>
      <c r="H101" s="222"/>
      <c r="I101" s="239"/>
      <c r="J101" s="239"/>
      <c r="K101" s="848"/>
      <c r="L101" s="185" t="str">
        <f>IF(B97="","",IF(H101="","",IF(H101+I101+J101=0,"",H101*60+I101+J101/100)))</f>
        <v/>
      </c>
      <c r="M101" s="191"/>
      <c r="N101" s="207"/>
      <c r="O101" s="204"/>
      <c r="P101" s="207"/>
      <c r="Q101" s="207">
        <f>IF(B97="","",IF(L97="","",TRIMMEAN(L97:L101,0.4)))</f>
        <v>30.33666666666667</v>
      </c>
      <c r="R101" s="807"/>
      <c r="S101" s="807"/>
      <c r="T101" s="807"/>
      <c r="U101" s="807"/>
      <c r="V101" s="985"/>
    </row>
    <row r="102" spans="1:22" x14ac:dyDescent="0.2">
      <c r="A102" s="1011">
        <f>IF('Names And Totals'!A27="","",'Names And Totals'!A27)</f>
        <v>13</v>
      </c>
      <c r="B102" s="864" t="str">
        <f>IF('Names And Totals'!B27="","",'Names And Totals'!B27)</f>
        <v>Phil Reth</v>
      </c>
      <c r="C102" s="883" t="str">
        <f>IF('Names And Totals'!B27="","",'Names And Totals'!E27)</f>
        <v>Male</v>
      </c>
      <c r="D102" s="884">
        <f>IF(V102="DQ","DQ",IF(S102="","",IF(R102="TO","TO",RANK(R102,$R$12:$R$507,1))))</f>
        <v>7</v>
      </c>
      <c r="E102" s="883">
        <f>IF(T102="","",IF(V102="DQ","DQ",IF(S102="","",RANK(T102,$T$12:$T$507,0))))</f>
        <v>7</v>
      </c>
      <c r="F102" s="883" t="str">
        <f>IF(U102="","",IF(V102="DQ","DQ",IF(S102="","",RANK(U102,$U$12:$U$507,0))))</f>
        <v/>
      </c>
      <c r="G102" s="375" t="s">
        <v>7</v>
      </c>
      <c r="H102" s="224">
        <v>0</v>
      </c>
      <c r="I102" s="233">
        <v>42</v>
      </c>
      <c r="J102" s="234">
        <v>28</v>
      </c>
      <c r="K102" s="1018">
        <v>0</v>
      </c>
      <c r="L102" s="376">
        <f>IF(B102="","",IF(H102="","",IF(H102="TO","TO",H102*60+I102+J102/100)))</f>
        <v>42.28</v>
      </c>
      <c r="M102" s="362"/>
      <c r="N102" s="338">
        <f>IF(L102="","",ABS(L102-M103))</f>
        <v>2.6666666666670835E-2</v>
      </c>
      <c r="O102" s="363">
        <f>IF(N102="","",RANK(N102,N102:N106))</f>
        <v>1</v>
      </c>
      <c r="P102" s="338" t="str">
        <f t="shared" ref="P102:P105" si="18">IF(L102="","",IF(O102=1,"",L102))</f>
        <v/>
      </c>
      <c r="Q102" s="338">
        <f>IF(B102="","",L102)</f>
        <v>42.28</v>
      </c>
      <c r="R102" s="803">
        <f>IF(B102="","",IF(V102="DQ","DQ",IF(L102="TO","TO",IF(L103="",Q102,IF(L104="",Q103,IF(L105="",Q104,IF(L106="",Q105,Q106)))))))</f>
        <v>42.25333333333333</v>
      </c>
      <c r="S102" s="986">
        <f>IF(B102="","",IF(V102="DQ","DQ",IF(R102="","",IF(L102="TO",0,IF(AND(C102="Female",($D$3-(R102-$X$3)/$S$4)-K102&gt;0),($D$3-(R102-$X$3)/$S$4)-K102,IF(AND(C102="Male",($D$3-(R102-$X$4)/$S$4)-K102&gt;0),($D$3-(R102-$X$4)/$S$4)-K102,0))))))</f>
        <v>4.0416666666666696</v>
      </c>
      <c r="T102" s="802">
        <f>IF(B102="","",IF(S102="","",IF(C102="Female","",S102)))</f>
        <v>4.0416666666666696</v>
      </c>
      <c r="U102" s="802" t="str">
        <f>IF(B102="","",IF(S102="","",IF(C102="Male","",S102)))</f>
        <v/>
      </c>
      <c r="V102" s="980"/>
    </row>
    <row r="103" spans="1:22" x14ac:dyDescent="0.2">
      <c r="A103" s="1012"/>
      <c r="B103" s="865"/>
      <c r="C103" s="884"/>
      <c r="D103" s="884"/>
      <c r="E103" s="884"/>
      <c r="F103" s="884"/>
      <c r="G103" s="13" t="s">
        <v>4</v>
      </c>
      <c r="H103" s="214">
        <v>0</v>
      </c>
      <c r="I103" s="209">
        <v>42</v>
      </c>
      <c r="J103" s="227">
        <v>25</v>
      </c>
      <c r="K103" s="1019"/>
      <c r="L103" s="182">
        <f>IF(B102="","",IF(H103="","",H103*60+I103+J103/100))</f>
        <v>42.25</v>
      </c>
      <c r="M103" s="187">
        <f>IF(B102="","",IF(L102="","",AVERAGE(L102:L105)))</f>
        <v>42.25333333333333</v>
      </c>
      <c r="N103" s="180">
        <f>IF(L103="","",ABS(L103-M103))</f>
        <v>3.3333333333303017E-3</v>
      </c>
      <c r="O103" s="200">
        <f>IF(N103="","",RANK(N103,N102:N106))</f>
        <v>3</v>
      </c>
      <c r="P103" s="180">
        <f t="shared" si="18"/>
        <v>42.25</v>
      </c>
      <c r="Q103" s="180">
        <f>IF(B102="","",IF(L102="","",AVERAGE(L102:L103)))</f>
        <v>42.265000000000001</v>
      </c>
      <c r="R103" s="803"/>
      <c r="S103" s="986"/>
      <c r="T103" s="803"/>
      <c r="U103" s="803"/>
      <c r="V103" s="981"/>
    </row>
    <row r="104" spans="1:22" x14ac:dyDescent="0.2">
      <c r="A104" s="1012"/>
      <c r="B104" s="865"/>
      <c r="C104" s="884"/>
      <c r="D104" s="884"/>
      <c r="E104" s="884"/>
      <c r="F104" s="884"/>
      <c r="G104" s="14" t="s">
        <v>8</v>
      </c>
      <c r="H104" s="216">
        <v>0</v>
      </c>
      <c r="I104" s="342">
        <v>42</v>
      </c>
      <c r="J104" s="343">
        <v>23</v>
      </c>
      <c r="K104" s="1019"/>
      <c r="L104" s="182">
        <f>IF(B102="","",IF(H104="","",H104*60+I104+J104/100))</f>
        <v>42.23</v>
      </c>
      <c r="M104" s="187"/>
      <c r="N104" s="180">
        <f>IF(L104="","",ABS(L104-M103))</f>
        <v>2.3333333333333428E-2</v>
      </c>
      <c r="O104" s="200">
        <f>IF(N104="","",RANK(N104,N102:N106))</f>
        <v>2</v>
      </c>
      <c r="P104" s="180">
        <f t="shared" si="18"/>
        <v>42.23</v>
      </c>
      <c r="Q104" s="180">
        <f>IF(B102="","",IF(L102="","",AVERAGE(L102:L104)))</f>
        <v>42.25333333333333</v>
      </c>
      <c r="R104" s="803"/>
      <c r="S104" s="986"/>
      <c r="T104" s="803"/>
      <c r="U104" s="803"/>
      <c r="V104" s="981"/>
    </row>
    <row r="105" spans="1:22" x14ac:dyDescent="0.2">
      <c r="A105" s="1012"/>
      <c r="B105" s="865"/>
      <c r="C105" s="884"/>
      <c r="D105" s="884"/>
      <c r="E105" s="884"/>
      <c r="F105" s="884"/>
      <c r="G105" s="13" t="s">
        <v>5</v>
      </c>
      <c r="H105" s="214"/>
      <c r="I105" s="209"/>
      <c r="J105" s="227"/>
      <c r="K105" s="1019"/>
      <c r="L105" s="182" t="str">
        <f>IF(B102="","",IF(H105="","",IF(H105+I105+J105=0,"",H105*60+I105+J105/100)))</f>
        <v/>
      </c>
      <c r="M105" s="187"/>
      <c r="N105" s="180" t="str">
        <f>IF(L105="","",ABS(L105-M103))</f>
        <v/>
      </c>
      <c r="O105" s="200" t="str">
        <f>IF(N105="","",RANK(N105,N102:N106))</f>
        <v/>
      </c>
      <c r="P105" s="180" t="str">
        <f t="shared" si="18"/>
        <v/>
      </c>
      <c r="Q105" s="180">
        <f>IF(B102="","",IF(L102="","",AVERAGE(P102:P105)))</f>
        <v>42.239999999999995</v>
      </c>
      <c r="R105" s="803"/>
      <c r="S105" s="986"/>
      <c r="T105" s="803"/>
      <c r="U105" s="803"/>
      <c r="V105" s="981"/>
    </row>
    <row r="106" spans="1:22" ht="16" thickBot="1" x14ac:dyDescent="0.25">
      <c r="A106" s="1013"/>
      <c r="B106" s="866"/>
      <c r="C106" s="885"/>
      <c r="D106" s="884"/>
      <c r="E106" s="885"/>
      <c r="F106" s="885"/>
      <c r="G106" s="61" t="s">
        <v>6</v>
      </c>
      <c r="H106" s="238"/>
      <c r="I106" s="576"/>
      <c r="J106" s="577"/>
      <c r="K106" s="1020"/>
      <c r="L106" s="182" t="str">
        <f>IF(B102="","",IF(H106="","",IF(H106+I106+J106=0,"",H106*60+I106+J106/100)))</f>
        <v/>
      </c>
      <c r="M106" s="188"/>
      <c r="N106" s="181"/>
      <c r="O106" s="201"/>
      <c r="P106" s="181"/>
      <c r="Q106" s="181">
        <f>IF(B102="","",IF(L102="","",TRIMMEAN(L102:L106,0.4)))</f>
        <v>42.25333333333333</v>
      </c>
      <c r="R106" s="803"/>
      <c r="S106" s="986"/>
      <c r="T106" s="804"/>
      <c r="U106" s="804"/>
      <c r="V106" s="982"/>
    </row>
    <row r="107" spans="1:22" x14ac:dyDescent="0.2">
      <c r="A107" s="1008">
        <f>IF('Names And Totals'!A28="","",'Names And Totals'!A28)</f>
        <v>11</v>
      </c>
      <c r="B107" s="873" t="str">
        <f>IF('Names And Totals'!B28="","",'Names And Totals'!B28)</f>
        <v>Ryan Sams</v>
      </c>
      <c r="C107" s="861" t="str">
        <f>IF('Names And Totals'!B28="","",'Names And Totals'!E28)</f>
        <v>Male</v>
      </c>
      <c r="D107" s="861">
        <f>IF(V107="DQ","DQ",IF(S107="","",IF(R107="TO","TO",RANK(R107,$R$12:$R$507,1))))</f>
        <v>6</v>
      </c>
      <c r="E107" s="861">
        <f>IF(T107="","",IF(V107="DQ","DQ",IF(S107="","",RANK(T107,$T$12:$T$507,0))))</f>
        <v>6</v>
      </c>
      <c r="F107" s="861" t="str">
        <f>IF(U107="","",IF(V107="DQ","DQ",IF(S107="","",RANK(U107,$U$12:$U$507,0))))</f>
        <v/>
      </c>
      <c r="G107" s="15" t="s">
        <v>7</v>
      </c>
      <c r="H107" s="218">
        <v>0</v>
      </c>
      <c r="I107" s="229">
        <v>37</v>
      </c>
      <c r="J107" s="229">
        <v>69</v>
      </c>
      <c r="K107" s="846">
        <v>0</v>
      </c>
      <c r="L107" s="183">
        <f>IF(B107="","",IF(H107="","",IF(H107="TO","TO",H107*60+I107+J107/100)))</f>
        <v>37.69</v>
      </c>
      <c r="M107" s="189"/>
      <c r="N107" s="205">
        <f>IF(L107="","",ABS(L107-M108))</f>
        <v>6.3333333333332575E-2</v>
      </c>
      <c r="O107" s="202">
        <f>IF(N107="","",RANK(N107,N107:N111))</f>
        <v>2</v>
      </c>
      <c r="P107" s="205">
        <f t="shared" ref="P107:P110" si="19">IF(L107="","",IF(O107=1,"",L107))</f>
        <v>37.69</v>
      </c>
      <c r="Q107" s="205">
        <f>IF(B107="","",L107)</f>
        <v>37.69</v>
      </c>
      <c r="R107" s="805">
        <f>IF(B107="","",IF(V107="DQ","DQ",IF(L107="TO","TO",IF(L108="",Q107,IF(L109="",Q108,IF(L110="",Q109,IF(L111="",Q110,Q111)))))))</f>
        <v>37.75333333333333</v>
      </c>
      <c r="S107" s="805">
        <f>IF(B107="","",IF(V107="DQ","DQ",IF(R107="","",IF(L107="TO",0,IF(AND(C107="Female",($D$3-(R107-$X$3)/$S$4)-K107&gt;0),($D$3-(R107-$X$3)/$S$4)-K107,IF(AND(C107="Male",($D$3-(R107-$X$4)/$S$4)-K107&gt;0),($D$3-(R107-$X$4)/$S$4)-K107,0))))))</f>
        <v>6.2916666666666696</v>
      </c>
      <c r="T107" s="805">
        <f>IF(B107="","",IF(S107="","",IF(C107="Female","",S107)))</f>
        <v>6.2916666666666696</v>
      </c>
      <c r="U107" s="805" t="str">
        <f>IF(B107="","",IF(S107="","",IF(C107="Male","",S107)))</f>
        <v/>
      </c>
      <c r="V107" s="983"/>
    </row>
    <row r="108" spans="1:22" x14ac:dyDescent="0.2">
      <c r="A108" s="1009"/>
      <c r="B108" s="874"/>
      <c r="C108" s="862"/>
      <c r="D108" s="862"/>
      <c r="E108" s="862"/>
      <c r="F108" s="862"/>
      <c r="G108" s="16" t="s">
        <v>4</v>
      </c>
      <c r="H108" s="220">
        <v>0</v>
      </c>
      <c r="I108" s="211">
        <v>37</v>
      </c>
      <c r="J108" s="211">
        <v>88</v>
      </c>
      <c r="K108" s="847"/>
      <c r="L108" s="184">
        <f>IF(B107="","",IF(H108="","",H108*60+I108+J108/100))</f>
        <v>37.880000000000003</v>
      </c>
      <c r="M108" s="190">
        <f>IF(B107="","",IF(L107="","",AVERAGE(L107:L111)))</f>
        <v>37.75333333333333</v>
      </c>
      <c r="N108" s="206">
        <f>IF(L108="","",ABS(L108-M108))</f>
        <v>0.12666666666667226</v>
      </c>
      <c r="O108" s="203">
        <f>IF(N108="","",RANK(N108,N107:N111))</f>
        <v>1</v>
      </c>
      <c r="P108" s="206" t="str">
        <f t="shared" si="19"/>
        <v/>
      </c>
      <c r="Q108" s="206">
        <f>IF(B107="","",IF(L107="","",AVERAGE(L107:L108)))</f>
        <v>37.784999999999997</v>
      </c>
      <c r="R108" s="806"/>
      <c r="S108" s="806"/>
      <c r="T108" s="806"/>
      <c r="U108" s="806"/>
      <c r="V108" s="984"/>
    </row>
    <row r="109" spans="1:22" x14ac:dyDescent="0.2">
      <c r="A109" s="1009"/>
      <c r="B109" s="874"/>
      <c r="C109" s="862"/>
      <c r="D109" s="862"/>
      <c r="E109" s="862"/>
      <c r="F109" s="862"/>
      <c r="G109" s="16" t="s">
        <v>8</v>
      </c>
      <c r="H109" s="220">
        <v>0</v>
      </c>
      <c r="I109" s="211">
        <v>37</v>
      </c>
      <c r="J109" s="211">
        <v>69</v>
      </c>
      <c r="K109" s="847"/>
      <c r="L109" s="184">
        <f>IF(B107="","",IF(H109="","",H109*60+I109+J109/100))</f>
        <v>37.69</v>
      </c>
      <c r="M109" s="190"/>
      <c r="N109" s="206">
        <f>IF(L109="","",ABS(L109-M108))</f>
        <v>6.3333333333332575E-2</v>
      </c>
      <c r="O109" s="203">
        <f>IF(N109="","",RANK(N109,N107:N111))</f>
        <v>2</v>
      </c>
      <c r="P109" s="206">
        <f t="shared" si="19"/>
        <v>37.69</v>
      </c>
      <c r="Q109" s="206">
        <f>IF(B107="","",IF(L107="","",AVERAGE(L107:L109)))</f>
        <v>37.75333333333333</v>
      </c>
      <c r="R109" s="806"/>
      <c r="S109" s="806"/>
      <c r="T109" s="806"/>
      <c r="U109" s="806"/>
      <c r="V109" s="984"/>
    </row>
    <row r="110" spans="1:22" x14ac:dyDescent="0.2">
      <c r="A110" s="1009"/>
      <c r="B110" s="874"/>
      <c r="C110" s="862"/>
      <c r="D110" s="862"/>
      <c r="E110" s="862"/>
      <c r="F110" s="862"/>
      <c r="G110" s="16" t="s">
        <v>5</v>
      </c>
      <c r="H110" s="220"/>
      <c r="I110" s="211"/>
      <c r="J110" s="211"/>
      <c r="K110" s="847"/>
      <c r="L110" s="184" t="str">
        <f>IF(B107="","",IF(H110="","",IF(H110+I110+J110=0,"",H110*60+I110+J110/100)))</f>
        <v/>
      </c>
      <c r="M110" s="190"/>
      <c r="N110" s="206" t="str">
        <f>IF(L110="","",ABS(L110-M108))</f>
        <v/>
      </c>
      <c r="O110" s="203" t="str">
        <f>IF(N110="","",RANK(N110,N107:N111))</f>
        <v/>
      </c>
      <c r="P110" s="206" t="str">
        <f t="shared" si="19"/>
        <v/>
      </c>
      <c r="Q110" s="206">
        <f>IF(B107="","",IF(L107="","",AVERAGE(P107:P110)))</f>
        <v>37.69</v>
      </c>
      <c r="R110" s="806"/>
      <c r="S110" s="806"/>
      <c r="T110" s="806"/>
      <c r="U110" s="806"/>
      <c r="V110" s="984"/>
    </row>
    <row r="111" spans="1:22" ht="16" thickBot="1" x14ac:dyDescent="0.25">
      <c r="A111" s="1010"/>
      <c r="B111" s="875"/>
      <c r="C111" s="863"/>
      <c r="D111" s="863"/>
      <c r="E111" s="863"/>
      <c r="F111" s="863"/>
      <c r="G111" s="17" t="s">
        <v>6</v>
      </c>
      <c r="H111" s="222"/>
      <c r="I111" s="239"/>
      <c r="J111" s="239"/>
      <c r="K111" s="848"/>
      <c r="L111" s="185" t="str">
        <f>IF(B107="","",IF(H111="","",IF(H111+I111+J111=0,"",H111*60+I111+J111/100)))</f>
        <v/>
      </c>
      <c r="M111" s="191"/>
      <c r="N111" s="207"/>
      <c r="O111" s="204"/>
      <c r="P111" s="207"/>
      <c r="Q111" s="207">
        <f>IF(B107="","",IF(L107="","",TRIMMEAN(L107:L111,0.4)))</f>
        <v>37.75333333333333</v>
      </c>
      <c r="R111" s="807"/>
      <c r="S111" s="807"/>
      <c r="T111" s="807"/>
      <c r="U111" s="807"/>
      <c r="V111" s="985"/>
    </row>
    <row r="112" spans="1:22" x14ac:dyDescent="0.2">
      <c r="A112" s="1011">
        <f>IF('Names And Totals'!A29="","",'Names And Totals'!A29)</f>
        <v>20</v>
      </c>
      <c r="B112" s="864" t="str">
        <f>IF('Names And Totals'!B29="","",'Names And Totals'!B29)</f>
        <v>Daniel Sancen</v>
      </c>
      <c r="C112" s="883" t="str">
        <f>IF('Names And Totals'!B29="","",'Names And Totals'!E29)</f>
        <v>Male</v>
      </c>
      <c r="D112" s="884">
        <f>IF(V112="DQ","DQ",IF(S112="","",IF(R112="TO","TO",RANK(R112,$R$12:$R$507,1))))</f>
        <v>14</v>
      </c>
      <c r="E112" s="883">
        <f>IF(T112="","",IF(V112="DQ","DQ",IF(S112="","",RANK(T112,$T$12:$T$507,0))))</f>
        <v>11</v>
      </c>
      <c r="F112" s="883" t="str">
        <f>IF(U112="","",IF(V112="DQ","DQ",IF(S112="","",RANK(U112,$U$12:$U$507,0))))</f>
        <v/>
      </c>
      <c r="G112" s="375" t="s">
        <v>7</v>
      </c>
      <c r="H112" s="224">
        <v>0</v>
      </c>
      <c r="I112" s="233">
        <v>58</v>
      </c>
      <c r="J112" s="234">
        <v>85</v>
      </c>
      <c r="K112" s="1018">
        <v>0</v>
      </c>
      <c r="L112" s="376">
        <f>IF(B112="","",IF(H112="","",IF(H112="TO","TO",H112*60+I112+J112/100)))</f>
        <v>58.85</v>
      </c>
      <c r="M112" s="362"/>
      <c r="N112" s="338">
        <f>IF(L112="","",ABS(L112-M113))</f>
        <v>2.3333333333333428E-2</v>
      </c>
      <c r="O112" s="363">
        <f>IF(N112="","",RANK(N112,N112:N116))</f>
        <v>2</v>
      </c>
      <c r="P112" s="338">
        <f t="shared" ref="P112:P115" si="20">IF(L112="","",IF(O112=1,"",L112))</f>
        <v>58.85</v>
      </c>
      <c r="Q112" s="338">
        <f>IF(B112="","",L112)</f>
        <v>58.85</v>
      </c>
      <c r="R112" s="803">
        <f>IF(B112="","",IF(V112="DQ","DQ",IF(L112="TO","TO",IF(L113="",Q112,IF(L114="",Q113,IF(L115="",Q114,IF(L116="",Q115,Q116)))))))</f>
        <v>58.873333333333335</v>
      </c>
      <c r="S112" s="986">
        <f>IF(B112="","",IF(V112="DQ","DQ",IF(R112="","",IF(L112="TO",0,IF(AND(C112="Female",($D$3-(R112-$X$3)/$S$4)-K112&gt;0),($D$3-(R112-$X$3)/$S$4)-K112,IF(AND(C112="Male",($D$3-(R112-$X$4)/$S$4)-K112&gt;0),($D$3-(R112-$X$4)/$S$4)-K112,0))))))</f>
        <v>0</v>
      </c>
      <c r="T112" s="802">
        <f>IF(B112="","",IF(S112="","",IF(C112="Female","",S112)))</f>
        <v>0</v>
      </c>
      <c r="U112" s="802" t="str">
        <f>IF(B112="","",IF(S112="","",IF(C112="Male","",S112)))</f>
        <v/>
      </c>
      <c r="V112" s="980"/>
    </row>
    <row r="113" spans="1:22" x14ac:dyDescent="0.2">
      <c r="A113" s="1012"/>
      <c r="B113" s="865"/>
      <c r="C113" s="884"/>
      <c r="D113" s="884"/>
      <c r="E113" s="884"/>
      <c r="F113" s="884"/>
      <c r="G113" s="13" t="s">
        <v>4</v>
      </c>
      <c r="H113" s="214">
        <v>0</v>
      </c>
      <c r="I113" s="209">
        <v>58</v>
      </c>
      <c r="J113" s="227">
        <v>91</v>
      </c>
      <c r="K113" s="1019"/>
      <c r="L113" s="182">
        <f>IF(B112="","",IF(H113="","",H113*60+I113+J113/100))</f>
        <v>58.91</v>
      </c>
      <c r="M113" s="187">
        <f>IF(B112="","",IF(L112="","",AVERAGE(L112:L115)))</f>
        <v>58.873333333333335</v>
      </c>
      <c r="N113" s="180">
        <f>IF(L113="","",ABS(L113-M113))</f>
        <v>3.666666666666174E-2</v>
      </c>
      <c r="O113" s="200">
        <f>IF(N113="","",RANK(N113,N112:N116))</f>
        <v>1</v>
      </c>
      <c r="P113" s="180" t="str">
        <f t="shared" si="20"/>
        <v/>
      </c>
      <c r="Q113" s="180">
        <f>IF(B112="","",IF(L112="","",AVERAGE(L112:L113)))</f>
        <v>58.879999999999995</v>
      </c>
      <c r="R113" s="803"/>
      <c r="S113" s="986"/>
      <c r="T113" s="803"/>
      <c r="U113" s="803"/>
      <c r="V113" s="981"/>
    </row>
    <row r="114" spans="1:22" x14ac:dyDescent="0.2">
      <c r="A114" s="1012"/>
      <c r="B114" s="865"/>
      <c r="C114" s="884"/>
      <c r="D114" s="884"/>
      <c r="E114" s="884"/>
      <c r="F114" s="884"/>
      <c r="G114" s="14" t="s">
        <v>8</v>
      </c>
      <c r="H114" s="216">
        <v>0</v>
      </c>
      <c r="I114" s="342">
        <v>58</v>
      </c>
      <c r="J114" s="343">
        <v>86</v>
      </c>
      <c r="K114" s="1019"/>
      <c r="L114" s="182">
        <f>IF(B112="","",IF(H114="","",H114*60+I114+J114/100))</f>
        <v>58.86</v>
      </c>
      <c r="M114" s="187"/>
      <c r="N114" s="180">
        <f>IF(L114="","",ABS(L114-M113))</f>
        <v>1.3333333333335418E-2</v>
      </c>
      <c r="O114" s="200">
        <f>IF(N114="","",RANK(N114,N112:N116))</f>
        <v>3</v>
      </c>
      <c r="P114" s="180">
        <f t="shared" si="20"/>
        <v>58.86</v>
      </c>
      <c r="Q114" s="180">
        <f>IF(B112="","",IF(L112="","",AVERAGE(L112:L114)))</f>
        <v>58.873333333333335</v>
      </c>
      <c r="R114" s="803"/>
      <c r="S114" s="986"/>
      <c r="T114" s="803"/>
      <c r="U114" s="803"/>
      <c r="V114" s="981"/>
    </row>
    <row r="115" spans="1:22" x14ac:dyDescent="0.2">
      <c r="A115" s="1012"/>
      <c r="B115" s="865"/>
      <c r="C115" s="884"/>
      <c r="D115" s="884"/>
      <c r="E115" s="884"/>
      <c r="F115" s="884"/>
      <c r="G115" s="13" t="s">
        <v>5</v>
      </c>
      <c r="H115" s="214"/>
      <c r="I115" s="209"/>
      <c r="J115" s="227"/>
      <c r="K115" s="1019"/>
      <c r="L115" s="182" t="str">
        <f>IF(B112="","",IF(H115="","",IF(H115+I115+J115=0,"",H115*60+I115+J115/100)))</f>
        <v/>
      </c>
      <c r="M115" s="187"/>
      <c r="N115" s="180" t="str">
        <f>IF(L115="","",ABS(L115-M113))</f>
        <v/>
      </c>
      <c r="O115" s="200" t="str">
        <f>IF(N115="","",RANK(N115,N112:N116))</f>
        <v/>
      </c>
      <c r="P115" s="180" t="str">
        <f t="shared" si="20"/>
        <v/>
      </c>
      <c r="Q115" s="180">
        <f>IF(B112="","",IF(L112="","",AVERAGE(P112:P115)))</f>
        <v>58.855000000000004</v>
      </c>
      <c r="R115" s="803"/>
      <c r="S115" s="986"/>
      <c r="T115" s="803"/>
      <c r="U115" s="803"/>
      <c r="V115" s="981"/>
    </row>
    <row r="116" spans="1:22" ht="16" thickBot="1" x14ac:dyDescent="0.25">
      <c r="A116" s="1013"/>
      <c r="B116" s="866"/>
      <c r="C116" s="885"/>
      <c r="D116" s="884"/>
      <c r="E116" s="885"/>
      <c r="F116" s="885"/>
      <c r="G116" s="61" t="s">
        <v>6</v>
      </c>
      <c r="H116" s="238"/>
      <c r="I116" s="576"/>
      <c r="J116" s="577"/>
      <c r="K116" s="1020"/>
      <c r="L116" s="182" t="str">
        <f>IF(B112="","",IF(H116="","",IF(H116+I116+J116=0,"",H116*60+I116+J116/100)))</f>
        <v/>
      </c>
      <c r="M116" s="188"/>
      <c r="N116" s="181"/>
      <c r="O116" s="201"/>
      <c r="P116" s="181"/>
      <c r="Q116" s="181">
        <f>IF(B112="","",IF(L112="","",TRIMMEAN(L112:L116,0.4)))</f>
        <v>58.873333333333335</v>
      </c>
      <c r="R116" s="803"/>
      <c r="S116" s="986"/>
      <c r="T116" s="804"/>
      <c r="U116" s="804"/>
      <c r="V116" s="982"/>
    </row>
    <row r="117" spans="1:22" x14ac:dyDescent="0.2">
      <c r="A117" s="1008">
        <f>IF('Names And Totals'!A30="","",'Names And Totals'!A30)</f>
        <v>29</v>
      </c>
      <c r="B117" s="873" t="str">
        <f>IF('Names And Totals'!B30="","",'Names And Totals'!B30)</f>
        <v>Samuel John Sapyta</v>
      </c>
      <c r="C117" s="861" t="str">
        <f>IF('Names And Totals'!B30="","",'Names And Totals'!E30)</f>
        <v>Male</v>
      </c>
      <c r="D117" s="861">
        <f>IF(V117="DQ","DQ",IF(S117="","",IF(R117="TO","TO",RANK(R117,$R$12:$R$507,1))))</f>
        <v>13</v>
      </c>
      <c r="E117" s="861">
        <f>IF(T117="","",IF(V117="DQ","DQ",IF(S117="","",RANK(T117,$T$12:$T$507,0))))</f>
        <v>11</v>
      </c>
      <c r="F117" s="861" t="str">
        <f>IF(U117="","",IF(V117="DQ","DQ",IF(S117="","",RANK(U117,$U$12:$U$507,0))))</f>
        <v/>
      </c>
      <c r="G117" s="15" t="s">
        <v>7</v>
      </c>
      <c r="H117" s="218">
        <v>0</v>
      </c>
      <c r="I117" s="229">
        <v>56</v>
      </c>
      <c r="J117" s="229">
        <v>13</v>
      </c>
      <c r="K117" s="846">
        <v>0</v>
      </c>
      <c r="L117" s="183">
        <f>IF(B117="","",IF(H117="","",IF(H117="TO","TO",H117*60+I117+J117/100)))</f>
        <v>56.13</v>
      </c>
      <c r="M117" s="189"/>
      <c r="N117" s="205">
        <f>IF(L117="","",ABS(L117-M118))</f>
        <v>0.31999999999999318</v>
      </c>
      <c r="O117" s="202">
        <f>IF(N117="","",RANK(N117,N117:N121))</f>
        <v>3</v>
      </c>
      <c r="P117" s="205">
        <f t="shared" ref="P117:P120" si="21">IF(L117="","",IF(O117=1,"",L117))</f>
        <v>56.13</v>
      </c>
      <c r="Q117" s="205">
        <f>IF(B117="","",L117)</f>
        <v>56.13</v>
      </c>
      <c r="R117" s="805">
        <f>IF(B117="","",IF(V117="DQ","DQ",IF(L117="TO","TO",IF(L118="",Q117,IF(L119="",Q118,IF(L120="",Q119,IF(L121="",Q120,Q121)))))))</f>
        <v>56.449999999999996</v>
      </c>
      <c r="S117" s="805">
        <f>IF(B117="","",IF(V117="DQ","DQ",IF(R117="","",IF(L117="TO",0,IF(AND(C117="Female",($D$3-(R117-$X$3)/$S$4)-K117&gt;0),($D$3-(R117-$X$3)/$S$4)-K117,IF(AND(C117="Male",($D$3-(R117-$X$4)/$S$4)-K117&gt;0),($D$3-(R117-$X$4)/$S$4)-K117,0))))))</f>
        <v>0</v>
      </c>
      <c r="T117" s="805">
        <f>IF(B117="","",IF(S117="","",IF(C117="Female","",S117)))</f>
        <v>0</v>
      </c>
      <c r="U117" s="805" t="str">
        <f>IF(B117="","",IF(S117="","",IF(C117="Male","",S117)))</f>
        <v/>
      </c>
      <c r="V117" s="983"/>
    </row>
    <row r="118" spans="1:22" x14ac:dyDescent="0.2">
      <c r="A118" s="1009"/>
      <c r="B118" s="874"/>
      <c r="C118" s="862"/>
      <c r="D118" s="862"/>
      <c r="E118" s="862"/>
      <c r="F118" s="862"/>
      <c r="G118" s="16" t="s">
        <v>4</v>
      </c>
      <c r="H118" s="220">
        <v>0</v>
      </c>
      <c r="I118" s="211">
        <v>57</v>
      </c>
      <c r="J118" s="211">
        <v>10</v>
      </c>
      <c r="K118" s="847"/>
      <c r="L118" s="184">
        <f>IF(B117="","",IF(H118="","",H118*60+I118+J118/100))</f>
        <v>57.1</v>
      </c>
      <c r="M118" s="190">
        <f>IF(B117="","",IF(L117="","",AVERAGE(L117:L121)))</f>
        <v>56.449999999999996</v>
      </c>
      <c r="N118" s="206">
        <f>IF(L118="","",ABS(L118-M118))</f>
        <v>0.65000000000000568</v>
      </c>
      <c r="O118" s="203">
        <f>IF(N118="","",RANK(N118,N117:N121))</f>
        <v>1</v>
      </c>
      <c r="P118" s="206" t="str">
        <f t="shared" si="21"/>
        <v/>
      </c>
      <c r="Q118" s="206">
        <f>IF(B117="","",IF(L117="","",AVERAGE(L117:L118)))</f>
        <v>56.615000000000002</v>
      </c>
      <c r="R118" s="806"/>
      <c r="S118" s="806"/>
      <c r="T118" s="806"/>
      <c r="U118" s="806"/>
      <c r="V118" s="984"/>
    </row>
    <row r="119" spans="1:22" x14ac:dyDescent="0.2">
      <c r="A119" s="1009"/>
      <c r="B119" s="874"/>
      <c r="C119" s="862"/>
      <c r="D119" s="862"/>
      <c r="E119" s="862"/>
      <c r="F119" s="862"/>
      <c r="G119" s="16" t="s">
        <v>8</v>
      </c>
      <c r="H119" s="220">
        <v>0</v>
      </c>
      <c r="I119" s="211">
        <v>56</v>
      </c>
      <c r="J119" s="211">
        <v>12</v>
      </c>
      <c r="K119" s="847"/>
      <c r="L119" s="184">
        <f>IF(B117="","",IF(H119="","",H119*60+I119+J119/100))</f>
        <v>56.12</v>
      </c>
      <c r="M119" s="190"/>
      <c r="N119" s="206">
        <f>IF(L119="","",ABS(L119-M118))</f>
        <v>0.32999999999999829</v>
      </c>
      <c r="O119" s="203">
        <f>IF(N119="","",RANK(N119,N117:N121))</f>
        <v>2</v>
      </c>
      <c r="P119" s="206">
        <f t="shared" si="21"/>
        <v>56.12</v>
      </c>
      <c r="Q119" s="206">
        <f>IF(B117="","",IF(L117="","",AVERAGE(L117:L119)))</f>
        <v>56.449999999999996</v>
      </c>
      <c r="R119" s="806"/>
      <c r="S119" s="806"/>
      <c r="T119" s="806"/>
      <c r="U119" s="806"/>
      <c r="V119" s="984"/>
    </row>
    <row r="120" spans="1:22" x14ac:dyDescent="0.2">
      <c r="A120" s="1009"/>
      <c r="B120" s="874"/>
      <c r="C120" s="862"/>
      <c r="D120" s="862"/>
      <c r="E120" s="862"/>
      <c r="F120" s="862"/>
      <c r="G120" s="16" t="s">
        <v>5</v>
      </c>
      <c r="H120" s="220"/>
      <c r="I120" s="211"/>
      <c r="J120" s="211"/>
      <c r="K120" s="847"/>
      <c r="L120" s="184" t="str">
        <f>IF(B117="","",IF(H120="","",IF(H120+I120+J120=0,"",H120*60+I120+J120/100)))</f>
        <v/>
      </c>
      <c r="M120" s="190"/>
      <c r="N120" s="206" t="str">
        <f>IF(L120="","",ABS(L120-M118))</f>
        <v/>
      </c>
      <c r="O120" s="203" t="str">
        <f>IF(N120="","",RANK(N120,N117:N121))</f>
        <v/>
      </c>
      <c r="P120" s="206" t="str">
        <f t="shared" si="21"/>
        <v/>
      </c>
      <c r="Q120" s="206">
        <f>IF(B117="","",IF(L117="","",AVERAGE(P117:P120)))</f>
        <v>56.125</v>
      </c>
      <c r="R120" s="806"/>
      <c r="S120" s="806"/>
      <c r="T120" s="806"/>
      <c r="U120" s="806"/>
      <c r="V120" s="984"/>
    </row>
    <row r="121" spans="1:22" ht="16" thickBot="1" x14ac:dyDescent="0.25">
      <c r="A121" s="1010"/>
      <c r="B121" s="875"/>
      <c r="C121" s="863"/>
      <c r="D121" s="863"/>
      <c r="E121" s="863"/>
      <c r="F121" s="863"/>
      <c r="G121" s="17" t="s">
        <v>6</v>
      </c>
      <c r="H121" s="222"/>
      <c r="I121" s="239"/>
      <c r="J121" s="239"/>
      <c r="K121" s="848"/>
      <c r="L121" s="185" t="str">
        <f>IF(B117="","",IF(H121="","",IF(H121+I121+J121=0,"",H121*60+I121+J121/100)))</f>
        <v/>
      </c>
      <c r="M121" s="191"/>
      <c r="N121" s="207"/>
      <c r="O121" s="204"/>
      <c r="P121" s="207"/>
      <c r="Q121" s="207">
        <f>IF(B117="","",IF(L117="","",TRIMMEAN(L117:L121,0.4)))</f>
        <v>56.449999999999996</v>
      </c>
      <c r="R121" s="807"/>
      <c r="S121" s="807"/>
      <c r="T121" s="807"/>
      <c r="U121" s="807"/>
      <c r="V121" s="985"/>
    </row>
    <row r="122" spans="1:22" x14ac:dyDescent="0.2">
      <c r="A122" s="1011">
        <f>IF('Names And Totals'!A31="","",'Names And Totals'!A31)</f>
        <v>28</v>
      </c>
      <c r="B122" s="864" t="str">
        <f>IF('Names And Totals'!B31="","",'Names And Totals'!B31)</f>
        <v>Sam Soltswisch</v>
      </c>
      <c r="C122" s="883" t="str">
        <f>IF('Names And Totals'!B31="","",'Names And Totals'!E31)</f>
        <v>Male</v>
      </c>
      <c r="D122" s="884">
        <f>IF(V122="DQ","DQ",IF(S122="","",IF(R122="TO","TO",RANK(R122,$R$12:$R$507,1))))</f>
        <v>20</v>
      </c>
      <c r="E122" s="883">
        <f>IF(T122="","",IF(V122="DQ","DQ",IF(S122="","",RANK(T122,$T$12:$T$507,0))))</f>
        <v>11</v>
      </c>
      <c r="F122" s="883" t="str">
        <f>IF(U122="","",IF(V122="DQ","DQ",IF(S122="","",RANK(U122,$U$12:$U$507,0))))</f>
        <v/>
      </c>
      <c r="G122" s="375" t="s">
        <v>7</v>
      </c>
      <c r="H122" s="224">
        <v>2</v>
      </c>
      <c r="I122" s="233">
        <v>20</v>
      </c>
      <c r="J122" s="234">
        <v>78</v>
      </c>
      <c r="K122" s="1018">
        <v>0</v>
      </c>
      <c r="L122" s="376">
        <f>IF(B122="","",IF(H122="","",IF(H122="TO","TO",H122*60+I122+J122/100)))</f>
        <v>140.78</v>
      </c>
      <c r="M122" s="362"/>
      <c r="N122" s="338">
        <f>IF(L122="","",ABS(L122-M123))</f>
        <v>3.6666666666690162E-2</v>
      </c>
      <c r="O122" s="363">
        <f>IF(N122="","",RANK(N122,N122:N126))</f>
        <v>3</v>
      </c>
      <c r="P122" s="338">
        <f t="shared" ref="P122:P125" si="22">IF(L122="","",IF(O122=1,"",L122))</f>
        <v>140.78</v>
      </c>
      <c r="Q122" s="338">
        <f>IF(B122="","",L122)</f>
        <v>140.78</v>
      </c>
      <c r="R122" s="803">
        <f>IF(B122="","",IF(V122="DQ","DQ",IF(L122="TO","TO",IF(L123="",Q122,IF(L124="",Q123,IF(L125="",Q124,IF(L126="",Q125,Q126)))))))</f>
        <v>140.74333333333331</v>
      </c>
      <c r="S122" s="986">
        <f>IF(B122="","",IF(V122="DQ","DQ",IF(R122="","",IF(L122="TO",0,IF(AND(C122="Female",($D$3-(R122-$X$3)/$S$4)-K122&gt;0),($D$3-(R122-$X$3)/$S$4)-K122,IF(AND(C122="Male",($D$3-(R122-$X$4)/$S$4)-K122&gt;0),($D$3-(R122-$X$4)/$S$4)-K122,0))))))</f>
        <v>0</v>
      </c>
      <c r="T122" s="802">
        <f>IF(B122="","",IF(S122="","",IF(C122="Female","",S122)))</f>
        <v>0</v>
      </c>
      <c r="U122" s="802" t="str">
        <f>IF(B122="","",IF(S122="","",IF(C122="Male","",S122)))</f>
        <v/>
      </c>
      <c r="V122" s="980"/>
    </row>
    <row r="123" spans="1:22" x14ac:dyDescent="0.2">
      <c r="A123" s="1012"/>
      <c r="B123" s="865"/>
      <c r="C123" s="884"/>
      <c r="D123" s="884"/>
      <c r="E123" s="884"/>
      <c r="F123" s="884"/>
      <c r="G123" s="13" t="s">
        <v>4</v>
      </c>
      <c r="H123" s="214">
        <v>2</v>
      </c>
      <c r="I123" s="209">
        <v>20</v>
      </c>
      <c r="J123" s="227">
        <v>63</v>
      </c>
      <c r="K123" s="1019"/>
      <c r="L123" s="182">
        <f>IF(B122="","",IF(H123="","",H123*60+I123+J123/100))</f>
        <v>140.63</v>
      </c>
      <c r="M123" s="187">
        <f>IF(B122="","",IF(L122="","",AVERAGE(L122:L125)))</f>
        <v>140.74333333333331</v>
      </c>
      <c r="N123" s="180">
        <f>IF(L123="","",ABS(L123-M123))</f>
        <v>0.11333333333331552</v>
      </c>
      <c r="O123" s="200">
        <f>IF(N123="","",RANK(N123,N122:N126))</f>
        <v>1</v>
      </c>
      <c r="P123" s="180" t="str">
        <f t="shared" si="22"/>
        <v/>
      </c>
      <c r="Q123" s="180">
        <f>IF(B122="","",IF(L122="","",AVERAGE(L122:L123)))</f>
        <v>140.70499999999998</v>
      </c>
      <c r="R123" s="803"/>
      <c r="S123" s="986"/>
      <c r="T123" s="803"/>
      <c r="U123" s="803"/>
      <c r="V123" s="981"/>
    </row>
    <row r="124" spans="1:22" x14ac:dyDescent="0.2">
      <c r="A124" s="1012"/>
      <c r="B124" s="865"/>
      <c r="C124" s="884"/>
      <c r="D124" s="884"/>
      <c r="E124" s="884"/>
      <c r="F124" s="884"/>
      <c r="G124" s="14" t="s">
        <v>8</v>
      </c>
      <c r="H124" s="216">
        <v>2</v>
      </c>
      <c r="I124" s="342">
        <v>20</v>
      </c>
      <c r="J124" s="343">
        <v>82</v>
      </c>
      <c r="K124" s="1019"/>
      <c r="L124" s="182">
        <f>IF(B122="","",IF(H124="","",H124*60+I124+J124/100))</f>
        <v>140.82</v>
      </c>
      <c r="M124" s="187"/>
      <c r="N124" s="180">
        <f>IF(L124="","",ABS(L124-M123))</f>
        <v>7.6666666666682204E-2</v>
      </c>
      <c r="O124" s="200">
        <f>IF(N124="","",RANK(N124,N122:N126))</f>
        <v>2</v>
      </c>
      <c r="P124" s="180">
        <f t="shared" si="22"/>
        <v>140.82</v>
      </c>
      <c r="Q124" s="180">
        <f>IF(B122="","",IF(L122="","",AVERAGE(L122:L124)))</f>
        <v>140.74333333333331</v>
      </c>
      <c r="R124" s="803"/>
      <c r="S124" s="986"/>
      <c r="T124" s="803"/>
      <c r="U124" s="803"/>
      <c r="V124" s="981"/>
    </row>
    <row r="125" spans="1:22" x14ac:dyDescent="0.2">
      <c r="A125" s="1012"/>
      <c r="B125" s="865"/>
      <c r="C125" s="884"/>
      <c r="D125" s="884"/>
      <c r="E125" s="884"/>
      <c r="F125" s="884"/>
      <c r="G125" s="13" t="s">
        <v>5</v>
      </c>
      <c r="H125" s="214"/>
      <c r="I125" s="209"/>
      <c r="J125" s="227"/>
      <c r="K125" s="1019"/>
      <c r="L125" s="182" t="str">
        <f>IF(B122="","",IF(H125="","",IF(H125+I125+J125=0,"",H125*60+I125+J125/100)))</f>
        <v/>
      </c>
      <c r="M125" s="187"/>
      <c r="N125" s="180" t="str">
        <f>IF(L125="","",ABS(L125-M123))</f>
        <v/>
      </c>
      <c r="O125" s="200" t="str">
        <f>IF(N125="","",RANK(N125,N122:N126))</f>
        <v/>
      </c>
      <c r="P125" s="180" t="str">
        <f t="shared" si="22"/>
        <v/>
      </c>
      <c r="Q125" s="180">
        <f>IF(B122="","",IF(L122="","",AVERAGE(P122:P125)))</f>
        <v>140.80000000000001</v>
      </c>
      <c r="R125" s="803"/>
      <c r="S125" s="986"/>
      <c r="T125" s="803"/>
      <c r="U125" s="803"/>
      <c r="V125" s="981"/>
    </row>
    <row r="126" spans="1:22" ht="16" thickBot="1" x14ac:dyDescent="0.25">
      <c r="A126" s="1013"/>
      <c r="B126" s="866"/>
      <c r="C126" s="885"/>
      <c r="D126" s="884"/>
      <c r="E126" s="885"/>
      <c r="F126" s="885"/>
      <c r="G126" s="61" t="s">
        <v>6</v>
      </c>
      <c r="H126" s="238"/>
      <c r="I126" s="576"/>
      <c r="J126" s="577"/>
      <c r="K126" s="1020"/>
      <c r="L126" s="182" t="str">
        <f>IF(B122="","",IF(H126="","",IF(H126+I126+J126=0,"",H126*60+I126+J126/100)))</f>
        <v/>
      </c>
      <c r="M126" s="188"/>
      <c r="N126" s="181"/>
      <c r="O126" s="201"/>
      <c r="P126" s="181"/>
      <c r="Q126" s="181">
        <f>IF(B122="","",IF(L122="","",TRIMMEAN(L122:L126,0.4)))</f>
        <v>140.74333333333331</v>
      </c>
      <c r="R126" s="803"/>
      <c r="S126" s="986"/>
      <c r="T126" s="804"/>
      <c r="U126" s="804"/>
      <c r="V126" s="982"/>
    </row>
    <row r="127" spans="1:22" x14ac:dyDescent="0.2">
      <c r="A127" s="1008">
        <f>IF('Names And Totals'!A32="","",'Names And Totals'!A32)</f>
        <v>17</v>
      </c>
      <c r="B127" s="873" t="str">
        <f>IF('Names And Totals'!B32="","",'Names And Totals'!B32)</f>
        <v>Janet Sonntag</v>
      </c>
      <c r="C127" s="861" t="str">
        <f>IF('Names And Totals'!B32="","",'Names And Totals'!E32)</f>
        <v>Female</v>
      </c>
      <c r="D127" s="861" t="str">
        <f>IF(V127="DQ","DQ",IF(S127="","",IF(R127="TO","TO",RANK(R127,$R$12:$R$507,1))))</f>
        <v/>
      </c>
      <c r="E127" s="861" t="str">
        <f>IF(T127="","",IF(V127="DQ","DQ",IF(S127="","",RANK(T127,$T$12:$T$507,0))))</f>
        <v/>
      </c>
      <c r="F127" s="861" t="str">
        <f>IF(U127="","",IF(V127="DQ","DQ",IF(S127="","",RANK(U127,$U$12:$U$507,0))))</f>
        <v/>
      </c>
      <c r="G127" s="15" t="s">
        <v>7</v>
      </c>
      <c r="H127" s="218"/>
      <c r="I127" s="229"/>
      <c r="J127" s="229"/>
      <c r="K127" s="846"/>
      <c r="L127" s="183" t="str">
        <f>IF(B127="","",IF(H127="","",IF(H127="TO","TO",H127*60+I127+J127/100)))</f>
        <v/>
      </c>
      <c r="M127" s="189"/>
      <c r="N127" s="205" t="str">
        <f>IF(L127="","",ABS(L127-M128))</f>
        <v/>
      </c>
      <c r="O127" s="202" t="str">
        <f>IF(N127="","",RANK(N127,N127:N131))</f>
        <v/>
      </c>
      <c r="P127" s="205" t="str">
        <f t="shared" ref="P127:P130" si="23">IF(L127="","",IF(O127=1,"",L127))</f>
        <v/>
      </c>
      <c r="Q127" s="205" t="str">
        <f>IF(B127="","",L127)</f>
        <v/>
      </c>
      <c r="R127" s="805" t="str">
        <f>IF(B127="","",IF(V127="DQ","DQ",IF(L127="TO","TO",IF(L128="",Q127,IF(L129="",Q128,IF(L130="",Q129,IF(L131="",Q130,Q131)))))))</f>
        <v/>
      </c>
      <c r="S127" s="805" t="str">
        <f>IF(B127="","",IF(V127="DQ","DQ",IF(R127="","",IF(L127="TO",0,IF(AND(C127="Female",($D$3-(R127-$X$3)/$S$4)-K127&gt;0),($D$3-(R127-$X$3)/$S$4)-K127,IF(AND(C127="Male",($D$3-(R127-$X$4)/$S$4)-K127&gt;0),($D$3-(R127-$X$4)/$S$4)-K127,0))))))</f>
        <v/>
      </c>
      <c r="T127" s="805" t="str">
        <f>IF(B127="","",IF(S127="","",IF(C127="Female","",S127)))</f>
        <v/>
      </c>
      <c r="U127" s="805" t="str">
        <f>IF(B127="","",IF(S127="","",IF(C127="Male","",S127)))</f>
        <v/>
      </c>
      <c r="V127" s="983"/>
    </row>
    <row r="128" spans="1:22" x14ac:dyDescent="0.2">
      <c r="A128" s="1009"/>
      <c r="B128" s="874"/>
      <c r="C128" s="862"/>
      <c r="D128" s="862"/>
      <c r="E128" s="862"/>
      <c r="F128" s="862"/>
      <c r="G128" s="16" t="s">
        <v>4</v>
      </c>
      <c r="H128" s="220"/>
      <c r="I128" s="211"/>
      <c r="J128" s="211"/>
      <c r="K128" s="847"/>
      <c r="L128" s="184" t="str">
        <f>IF(B127="","",IF(H128="","",H128*60+I128+J128/100))</f>
        <v/>
      </c>
      <c r="M128" s="190" t="str">
        <f>IF(B127="","",IF(L127="","",AVERAGE(L127:L131)))</f>
        <v/>
      </c>
      <c r="N128" s="206" t="str">
        <f>IF(L128="","",ABS(L128-M128))</f>
        <v/>
      </c>
      <c r="O128" s="203" t="str">
        <f>IF(N128="","",RANK(N128,N127:N131))</f>
        <v/>
      </c>
      <c r="P128" s="206" t="str">
        <f t="shared" si="23"/>
        <v/>
      </c>
      <c r="Q128" s="206" t="str">
        <f>IF(B127="","",IF(L127="","",AVERAGE(L127:L128)))</f>
        <v/>
      </c>
      <c r="R128" s="806"/>
      <c r="S128" s="806"/>
      <c r="T128" s="806"/>
      <c r="U128" s="806"/>
      <c r="V128" s="984"/>
    </row>
    <row r="129" spans="1:22" x14ac:dyDescent="0.2">
      <c r="A129" s="1009"/>
      <c r="B129" s="874"/>
      <c r="C129" s="862"/>
      <c r="D129" s="862"/>
      <c r="E129" s="862"/>
      <c r="F129" s="862"/>
      <c r="G129" s="16" t="s">
        <v>8</v>
      </c>
      <c r="H129" s="220"/>
      <c r="I129" s="211"/>
      <c r="J129" s="211"/>
      <c r="K129" s="847"/>
      <c r="L129" s="184" t="str">
        <f>IF(B127="","",IF(H129="","",H129*60+I129+J129/100))</f>
        <v/>
      </c>
      <c r="M129" s="190"/>
      <c r="N129" s="206" t="str">
        <f>IF(L129="","",ABS(L129-M128))</f>
        <v/>
      </c>
      <c r="O129" s="203" t="str">
        <f>IF(N129="","",RANK(N129,N127:N131))</f>
        <v/>
      </c>
      <c r="P129" s="206" t="str">
        <f t="shared" si="23"/>
        <v/>
      </c>
      <c r="Q129" s="206" t="str">
        <f>IF(B127="","",IF(L127="","",AVERAGE(L127:L129)))</f>
        <v/>
      </c>
      <c r="R129" s="806"/>
      <c r="S129" s="806"/>
      <c r="T129" s="806"/>
      <c r="U129" s="806"/>
      <c r="V129" s="984"/>
    </row>
    <row r="130" spans="1:22" x14ac:dyDescent="0.2">
      <c r="A130" s="1009"/>
      <c r="B130" s="874"/>
      <c r="C130" s="862"/>
      <c r="D130" s="862"/>
      <c r="E130" s="862"/>
      <c r="F130" s="862"/>
      <c r="G130" s="16" t="s">
        <v>5</v>
      </c>
      <c r="H130" s="220"/>
      <c r="I130" s="211"/>
      <c r="J130" s="211"/>
      <c r="K130" s="847"/>
      <c r="L130" s="184" t="str">
        <f>IF(B127="","",IF(H130="","",IF(H130+I130+J130=0,"",H130*60+I130+J130/100)))</f>
        <v/>
      </c>
      <c r="M130" s="190"/>
      <c r="N130" s="206" t="str">
        <f>IF(L130="","",ABS(L130-M128))</f>
        <v/>
      </c>
      <c r="O130" s="203" t="str">
        <f>IF(N130="","",RANK(N130,N127:N131))</f>
        <v/>
      </c>
      <c r="P130" s="206" t="str">
        <f t="shared" si="23"/>
        <v/>
      </c>
      <c r="Q130" s="206" t="str">
        <f>IF(B127="","",IF(L127="","",AVERAGE(P127:P130)))</f>
        <v/>
      </c>
      <c r="R130" s="806"/>
      <c r="S130" s="806"/>
      <c r="T130" s="806"/>
      <c r="U130" s="806"/>
      <c r="V130" s="984"/>
    </row>
    <row r="131" spans="1:22" ht="16" thickBot="1" x14ac:dyDescent="0.25">
      <c r="A131" s="1010"/>
      <c r="B131" s="875"/>
      <c r="C131" s="863"/>
      <c r="D131" s="863"/>
      <c r="E131" s="863"/>
      <c r="F131" s="863"/>
      <c r="G131" s="17" t="s">
        <v>6</v>
      </c>
      <c r="H131" s="222"/>
      <c r="I131" s="239"/>
      <c r="J131" s="239"/>
      <c r="K131" s="848"/>
      <c r="L131" s="185" t="str">
        <f>IF(B127="","",IF(H131="","",IF(H131+I131+J131=0,"",H131*60+I131+J131/100)))</f>
        <v/>
      </c>
      <c r="M131" s="191"/>
      <c r="N131" s="207"/>
      <c r="O131" s="204"/>
      <c r="P131" s="207"/>
      <c r="Q131" s="207" t="str">
        <f>IF(B127="","",IF(L127="","",TRIMMEAN(L127:L131,0.4)))</f>
        <v/>
      </c>
      <c r="R131" s="807"/>
      <c r="S131" s="807"/>
      <c r="T131" s="807"/>
      <c r="U131" s="807"/>
      <c r="V131" s="985"/>
    </row>
    <row r="132" spans="1:22" x14ac:dyDescent="0.2">
      <c r="A132" s="1041">
        <f>IF('Names And Totals'!A33="","",'Names And Totals'!A33)</f>
        <v>30</v>
      </c>
      <c r="B132" s="864" t="str">
        <f>IF('Names And Totals'!B33="","",'Names And Totals'!B33)</f>
        <v>Leonardo Sotelo</v>
      </c>
      <c r="C132" s="883" t="str">
        <f>IF('Names And Totals'!B33="","",'Names And Totals'!E33)</f>
        <v>Male</v>
      </c>
      <c r="D132" s="884">
        <f>IF(V132="DQ","DQ",IF(S132="","",IF(R132="TO","TO",RANK(R132,$R$12:$R$507,1))))</f>
        <v>24</v>
      </c>
      <c r="E132" s="883">
        <f>IF(T132="","",IF(V132="DQ","DQ",IF(S132="","",RANK(T132,$T$12:$T$507,0))))</f>
        <v>11</v>
      </c>
      <c r="F132" s="883" t="str">
        <f>IF(U132="","",IF(V132="DQ","DQ",IF(S132="","",RANK(U132,$U$12:$U$507,0))))</f>
        <v/>
      </c>
      <c r="G132" s="375" t="s">
        <v>7</v>
      </c>
      <c r="H132" s="224">
        <v>5</v>
      </c>
      <c r="I132" s="233">
        <v>59</v>
      </c>
      <c r="J132" s="234">
        <v>78</v>
      </c>
      <c r="K132" s="1018">
        <v>0</v>
      </c>
      <c r="L132" s="376">
        <f>IF(B132="","",IF(H132="","",IF(H132="TO","TO",H132*60+I132+J132/100)))</f>
        <v>359.78</v>
      </c>
      <c r="M132" s="362"/>
      <c r="N132" s="338">
        <f>IF(L132="","",ABS(L132-M133))</f>
        <v>0.58999999999997499</v>
      </c>
      <c r="O132" s="363">
        <f>IF(N132="","",RANK(N132,N132:N136))</f>
        <v>1</v>
      </c>
      <c r="P132" s="338" t="str">
        <f t="shared" ref="P132:P135" si="24">IF(L132="","",IF(O132=1,"",L132))</f>
        <v/>
      </c>
      <c r="Q132" s="338">
        <f>IF(B132="","",L132)</f>
        <v>359.78</v>
      </c>
      <c r="R132" s="803">
        <f>IF(B132="","",IF(V132="DQ","DQ",IF(L132="TO","TO",IF(L133="",Q132,IF(L134="",Q133,IF(L135="",Q134,IF(L136="",Q135,Q136)))))))</f>
        <v>359.19</v>
      </c>
      <c r="S132" s="986">
        <f>IF(B132="","",IF(V132="DQ","DQ",IF(R132="","",IF(L132="TO",0,IF(AND(C132="Female",($D$3-(R132-$X$3)/$S$4)-K132&gt;0),($D$3-(R132-$X$3)/$S$4)-K132,IF(AND(C132="Male",($D$3-(R132-$X$4)/$S$4)-K132&gt;0),($D$3-(R132-$X$4)/$S$4)-K132,0))))))</f>
        <v>0</v>
      </c>
      <c r="T132" s="802">
        <f>IF(B132="","",IF(S132="","",IF(C132="Female","",S132)))</f>
        <v>0</v>
      </c>
      <c r="U132" s="802" t="str">
        <f>IF(B132="","",IF(S132="","",IF(C132="Male","",S132)))</f>
        <v/>
      </c>
      <c r="V132" s="980"/>
    </row>
    <row r="133" spans="1:22" x14ac:dyDescent="0.2">
      <c r="A133" s="1042"/>
      <c r="B133" s="865"/>
      <c r="C133" s="884"/>
      <c r="D133" s="884"/>
      <c r="E133" s="884"/>
      <c r="F133" s="884"/>
      <c r="G133" s="13" t="s">
        <v>4</v>
      </c>
      <c r="H133" s="214">
        <v>5</v>
      </c>
      <c r="I133" s="209">
        <v>58</v>
      </c>
      <c r="J133" s="227">
        <v>97</v>
      </c>
      <c r="K133" s="1019"/>
      <c r="L133" s="182">
        <f>IF(B132="","",IF(H133="","",H133*60+I133+J133/100))</f>
        <v>358.97</v>
      </c>
      <c r="M133" s="187">
        <f>IF(B132="","",IF(L132="","",AVERAGE(L132:L135)))</f>
        <v>359.19</v>
      </c>
      <c r="N133" s="180">
        <f>IF(L133="","",ABS(L133-M133))</f>
        <v>0.21999999999997044</v>
      </c>
      <c r="O133" s="200">
        <f>IF(N133="","",RANK(N133,N132:N136))</f>
        <v>3</v>
      </c>
      <c r="P133" s="180">
        <f t="shared" si="24"/>
        <v>358.97</v>
      </c>
      <c r="Q133" s="180">
        <f>IF(B132="","",IF(L132="","",AVERAGE(L132:L133)))</f>
        <v>359.375</v>
      </c>
      <c r="R133" s="803"/>
      <c r="S133" s="986"/>
      <c r="T133" s="803"/>
      <c r="U133" s="803"/>
      <c r="V133" s="981"/>
    </row>
    <row r="134" spans="1:22" x14ac:dyDescent="0.2">
      <c r="A134" s="1042"/>
      <c r="B134" s="865"/>
      <c r="C134" s="884"/>
      <c r="D134" s="884"/>
      <c r="E134" s="884"/>
      <c r="F134" s="884"/>
      <c r="G134" s="14" t="s">
        <v>8</v>
      </c>
      <c r="H134" s="216">
        <v>5</v>
      </c>
      <c r="I134" s="342">
        <v>58</v>
      </c>
      <c r="J134" s="343">
        <v>82</v>
      </c>
      <c r="K134" s="1019"/>
      <c r="L134" s="182">
        <f>IF(B132="","",IF(H134="","",H134*60+I134+J134/100))</f>
        <v>358.82</v>
      </c>
      <c r="M134" s="187"/>
      <c r="N134" s="180">
        <f>IF(L134="","",ABS(L134-M133))</f>
        <v>0.37000000000000455</v>
      </c>
      <c r="O134" s="200">
        <f>IF(N134="","",RANK(N134,N132:N136))</f>
        <v>2</v>
      </c>
      <c r="P134" s="180">
        <f t="shared" si="24"/>
        <v>358.82</v>
      </c>
      <c r="Q134" s="180">
        <f>IF(B132="","",IF(L132="","",AVERAGE(L132:L134)))</f>
        <v>359.19</v>
      </c>
      <c r="R134" s="803"/>
      <c r="S134" s="986"/>
      <c r="T134" s="803"/>
      <c r="U134" s="803"/>
      <c r="V134" s="981"/>
    </row>
    <row r="135" spans="1:22" x14ac:dyDescent="0.2">
      <c r="A135" s="1042"/>
      <c r="B135" s="865"/>
      <c r="C135" s="884"/>
      <c r="D135" s="884"/>
      <c r="E135" s="884"/>
      <c r="F135" s="884"/>
      <c r="G135" s="13" t="s">
        <v>5</v>
      </c>
      <c r="H135" s="214"/>
      <c r="I135" s="209"/>
      <c r="J135" s="227"/>
      <c r="K135" s="1019"/>
      <c r="L135" s="182" t="str">
        <f>IF(B132="","",IF(H135="","",IF(H135+I135+J135=0,"",H135*60+I135+J135/100)))</f>
        <v/>
      </c>
      <c r="M135" s="187"/>
      <c r="N135" s="180" t="str">
        <f>IF(L135="","",ABS(L135-M133))</f>
        <v/>
      </c>
      <c r="O135" s="200" t="str">
        <f>IF(N135="","",RANK(N135,N132:N136))</f>
        <v/>
      </c>
      <c r="P135" s="180" t="str">
        <f t="shared" si="24"/>
        <v/>
      </c>
      <c r="Q135" s="180">
        <f>IF(B132="","",IF(L132="","",AVERAGE(P132:P135)))</f>
        <v>358.89499999999998</v>
      </c>
      <c r="R135" s="803"/>
      <c r="S135" s="986"/>
      <c r="T135" s="803"/>
      <c r="U135" s="803"/>
      <c r="V135" s="981"/>
    </row>
    <row r="136" spans="1:22" ht="16" thickBot="1" x14ac:dyDescent="0.25">
      <c r="A136" s="1043"/>
      <c r="B136" s="901"/>
      <c r="C136" s="885"/>
      <c r="D136" s="884"/>
      <c r="E136" s="885"/>
      <c r="F136" s="885"/>
      <c r="G136" s="61" t="s">
        <v>6</v>
      </c>
      <c r="H136" s="238"/>
      <c r="I136" s="576"/>
      <c r="J136" s="577"/>
      <c r="K136" s="1020"/>
      <c r="L136" s="182" t="str">
        <f>IF(B132="","",IF(H136="","",IF(H136+I136+J136=0,"",H136*60+I136+J136/100)))</f>
        <v/>
      </c>
      <c r="M136" s="188"/>
      <c r="N136" s="181"/>
      <c r="O136" s="201"/>
      <c r="P136" s="181"/>
      <c r="Q136" s="181">
        <f>IF(B132="","",IF(L132="","",TRIMMEAN(L132:L136,0.4)))</f>
        <v>359.19</v>
      </c>
      <c r="R136" s="803"/>
      <c r="S136" s="986"/>
      <c r="T136" s="804"/>
      <c r="U136" s="804"/>
      <c r="V136" s="982"/>
    </row>
    <row r="137" spans="1:22" x14ac:dyDescent="0.2">
      <c r="A137" s="1008">
        <f>IF('Names And Totals'!A34="","",'Names And Totals'!A34)</f>
        <v>22</v>
      </c>
      <c r="B137" s="873" t="str">
        <f>IF('Names And Totals'!B34="","",'Names And Totals'!B34)</f>
        <v>Logan Stine</v>
      </c>
      <c r="C137" s="861" t="str">
        <f>IF('Names And Totals'!B34="","",'Names And Totals'!E34)</f>
        <v>Male</v>
      </c>
      <c r="D137" s="861" t="str">
        <f>IF(V137="DQ","DQ",IF(S137="","",IF(R137="TO","TO",RANK(R137,$R$12:$R$507,1))))</f>
        <v/>
      </c>
      <c r="E137" s="861" t="str">
        <f>IF(T137="","",IF(V137="DQ","DQ",IF(S137="","",RANK(T137,$T$12:$T$507,0))))</f>
        <v/>
      </c>
      <c r="F137" s="861" t="str">
        <f>IF(U137="","",IF(V137="DQ","DQ",IF(S137="","",RANK(U137,$U$12:$U$507,0))))</f>
        <v/>
      </c>
      <c r="G137" s="15" t="s">
        <v>7</v>
      </c>
      <c r="H137" s="218"/>
      <c r="I137" s="229"/>
      <c r="J137" s="229"/>
      <c r="K137" s="846"/>
      <c r="L137" s="183" t="str">
        <f>IF(B137="","",IF(H137="","",IF(H137="TO","TO",H137*60+I137+J137/100)))</f>
        <v/>
      </c>
      <c r="M137" s="189"/>
      <c r="N137" s="205" t="str">
        <f>IF(L137="","",ABS(L137-M138))</f>
        <v/>
      </c>
      <c r="O137" s="202" t="str">
        <f>IF(N137="","",RANK(N137,N137:N141))</f>
        <v/>
      </c>
      <c r="P137" s="205" t="str">
        <f t="shared" ref="P137:P140" si="25">IF(L137="","",IF(O137=1,"",L137))</f>
        <v/>
      </c>
      <c r="Q137" s="205" t="str">
        <f>IF(B137="","",L137)</f>
        <v/>
      </c>
      <c r="R137" s="805" t="str">
        <f>IF(B137="","",IF(V137="DQ","DQ",IF(L137="TO","TO",IF(L138="",Q137,IF(L139="",Q138,IF(L140="",Q139,IF(L141="",Q140,Q141)))))))</f>
        <v/>
      </c>
      <c r="S137" s="805" t="str">
        <f>IF(B137="","",IF(V137="DQ","DQ",IF(R137="","",IF(L137="TO",0,IF(AND(C137="Female",($D$3-(R137-$X$3)/$S$4)-K137&gt;0),($D$3-(R137-$X$3)/$S$4)-K137,IF(AND(C137="Male",($D$3-(R137-$X$4)/$S$4)-K137&gt;0),($D$3-(R137-$X$4)/$S$4)-K137,0))))))</f>
        <v/>
      </c>
      <c r="T137" s="805" t="str">
        <f>IF(B137="","",IF(S137="","",IF(C137="Female","",S137)))</f>
        <v/>
      </c>
      <c r="U137" s="805" t="str">
        <f>IF(B137="","",IF(S137="","",IF(C137="Male","",S137)))</f>
        <v/>
      </c>
      <c r="V137" s="983"/>
    </row>
    <row r="138" spans="1:22" x14ac:dyDescent="0.2">
      <c r="A138" s="1009"/>
      <c r="B138" s="874"/>
      <c r="C138" s="862"/>
      <c r="D138" s="862"/>
      <c r="E138" s="862"/>
      <c r="F138" s="862"/>
      <c r="G138" s="16" t="s">
        <v>4</v>
      </c>
      <c r="H138" s="220"/>
      <c r="I138" s="211"/>
      <c r="J138" s="211"/>
      <c r="K138" s="847"/>
      <c r="L138" s="184" t="str">
        <f>IF(B137="","",IF(H138="","",H138*60+I138+J138/100))</f>
        <v/>
      </c>
      <c r="M138" s="190" t="str">
        <f>IF(B137="","",IF(L137="","",AVERAGE(L137:L141)))</f>
        <v/>
      </c>
      <c r="N138" s="206" t="str">
        <f>IF(L138="","",ABS(L138-M138))</f>
        <v/>
      </c>
      <c r="O138" s="203" t="str">
        <f>IF(N138="","",RANK(N138,N137:N141))</f>
        <v/>
      </c>
      <c r="P138" s="206" t="str">
        <f t="shared" si="25"/>
        <v/>
      </c>
      <c r="Q138" s="206" t="str">
        <f>IF(B137="","",IF(L137="","",AVERAGE(L137:L138)))</f>
        <v/>
      </c>
      <c r="R138" s="806"/>
      <c r="S138" s="806"/>
      <c r="T138" s="806"/>
      <c r="U138" s="806"/>
      <c r="V138" s="984"/>
    </row>
    <row r="139" spans="1:22" x14ac:dyDescent="0.2">
      <c r="A139" s="1009"/>
      <c r="B139" s="874"/>
      <c r="C139" s="862"/>
      <c r="D139" s="862"/>
      <c r="E139" s="862"/>
      <c r="F139" s="862"/>
      <c r="G139" s="16" t="s">
        <v>8</v>
      </c>
      <c r="H139" s="220"/>
      <c r="I139" s="211"/>
      <c r="J139" s="211"/>
      <c r="K139" s="847"/>
      <c r="L139" s="184" t="str">
        <f>IF(B137="","",IF(H139="","",H139*60+I139+J139/100))</f>
        <v/>
      </c>
      <c r="M139" s="190"/>
      <c r="N139" s="206" t="str">
        <f>IF(L139="","",ABS(L139-M138))</f>
        <v/>
      </c>
      <c r="O139" s="203" t="str">
        <f>IF(N139="","",RANK(N139,N137:N141))</f>
        <v/>
      </c>
      <c r="P139" s="206" t="str">
        <f t="shared" si="25"/>
        <v/>
      </c>
      <c r="Q139" s="206" t="str">
        <f>IF(B137="","",IF(L137="","",AVERAGE(L137:L139)))</f>
        <v/>
      </c>
      <c r="R139" s="806"/>
      <c r="S139" s="806"/>
      <c r="T139" s="806"/>
      <c r="U139" s="806"/>
      <c r="V139" s="984"/>
    </row>
    <row r="140" spans="1:22" x14ac:dyDescent="0.2">
      <c r="A140" s="1009"/>
      <c r="B140" s="874"/>
      <c r="C140" s="862"/>
      <c r="D140" s="862"/>
      <c r="E140" s="862"/>
      <c r="F140" s="862"/>
      <c r="G140" s="16" t="s">
        <v>5</v>
      </c>
      <c r="H140" s="220"/>
      <c r="I140" s="211"/>
      <c r="J140" s="211"/>
      <c r="K140" s="847"/>
      <c r="L140" s="184" t="str">
        <f>IF(B137="","",IF(H140="","",IF(H140+I140+J140=0,"",H140*60+I140+J140/100)))</f>
        <v/>
      </c>
      <c r="M140" s="190"/>
      <c r="N140" s="206" t="str">
        <f>IF(L140="","",ABS(L140-M138))</f>
        <v/>
      </c>
      <c r="O140" s="203" t="str">
        <f>IF(N140="","",RANK(N140,N137:N141))</f>
        <v/>
      </c>
      <c r="P140" s="206" t="str">
        <f t="shared" si="25"/>
        <v/>
      </c>
      <c r="Q140" s="206" t="str">
        <f>IF(B137="","",IF(L137="","",AVERAGE(P137:P140)))</f>
        <v/>
      </c>
      <c r="R140" s="806"/>
      <c r="S140" s="806"/>
      <c r="T140" s="806"/>
      <c r="U140" s="806"/>
      <c r="V140" s="984"/>
    </row>
    <row r="141" spans="1:22" ht="16" thickBot="1" x14ac:dyDescent="0.25">
      <c r="A141" s="1010"/>
      <c r="B141" s="875"/>
      <c r="C141" s="863"/>
      <c r="D141" s="863"/>
      <c r="E141" s="863"/>
      <c r="F141" s="863"/>
      <c r="G141" s="17" t="s">
        <v>6</v>
      </c>
      <c r="H141" s="222"/>
      <c r="I141" s="239"/>
      <c r="J141" s="239"/>
      <c r="K141" s="848"/>
      <c r="L141" s="185" t="str">
        <f>IF(B137="","",IF(H141="","",IF(H141+I141+J141=0,"",H141*60+I141+J141/100)))</f>
        <v/>
      </c>
      <c r="M141" s="191"/>
      <c r="N141" s="207"/>
      <c r="O141" s="204"/>
      <c r="P141" s="207"/>
      <c r="Q141" s="207" t="str">
        <f>IF(B137="","",IF(L137="","",TRIMMEAN(L137:L141,0.4)))</f>
        <v/>
      </c>
      <c r="R141" s="807"/>
      <c r="S141" s="807"/>
      <c r="T141" s="807"/>
      <c r="U141" s="807"/>
      <c r="V141" s="985"/>
    </row>
    <row r="142" spans="1:22" x14ac:dyDescent="0.2">
      <c r="A142" s="1041">
        <f>IF('Names And Totals'!A35="","",'Names And Totals'!A35)</f>
        <v>6</v>
      </c>
      <c r="B142" s="864" t="str">
        <f>IF('Names And Totals'!B35="","",'Names And Totals'!B35)</f>
        <v>Billy Volchko</v>
      </c>
      <c r="C142" s="883" t="str">
        <f>IF('Names And Totals'!B35="","",'Names And Totals'!E35)</f>
        <v>Male</v>
      </c>
      <c r="D142" s="884" t="str">
        <f>IF(V142="DQ","DQ",IF(S142="","",IF(R142="TO","TO",RANK(R142,$R$12:$R$507,1))))</f>
        <v/>
      </c>
      <c r="E142" s="883" t="str">
        <f>IF(T142="","",IF(V142="DQ","DQ",IF(S142="","",RANK(T142,$T$12:$T$507,0))))</f>
        <v/>
      </c>
      <c r="F142" s="883" t="str">
        <f>IF(U142="","",IF(V142="DQ","DQ",IF(S142="","",RANK(U142,$U$12:$U$507,0))))</f>
        <v/>
      </c>
      <c r="G142" s="375" t="s">
        <v>7</v>
      </c>
      <c r="H142" s="224"/>
      <c r="I142" s="233"/>
      <c r="J142" s="234"/>
      <c r="K142" s="1018"/>
      <c r="L142" s="376" t="str">
        <f>IF(B142="","",IF(H142="","",IF(H142="TO","TO",H142*60+I142+J142/100)))</f>
        <v/>
      </c>
      <c r="M142" s="362"/>
      <c r="N142" s="338" t="str">
        <f>IF(L142="","",ABS(L142-M143))</f>
        <v/>
      </c>
      <c r="O142" s="363" t="str">
        <f>IF(N142="","",RANK(N142,N142:N146))</f>
        <v/>
      </c>
      <c r="P142" s="338" t="str">
        <f t="shared" ref="P142:P145" si="26">IF(L142="","",IF(O142=1,"",L142))</f>
        <v/>
      </c>
      <c r="Q142" s="338" t="str">
        <f>IF(B142="","",L142)</f>
        <v/>
      </c>
      <c r="R142" s="803" t="str">
        <f>IF(B142="","",IF(V142="DQ","DQ",IF(L142="TO","TO",IF(L143="",Q142,IF(L144="",Q143,IF(L145="",Q144,IF(L146="",Q145,Q146)))))))</f>
        <v/>
      </c>
      <c r="S142" s="986" t="str">
        <f>IF(B142="","",IF(V142="DQ","DQ",IF(R142="","",IF(L142="TO",0,IF(AND(C142="Female",($D$3-(R142-$X$3)/$S$4)-K142&gt;0),($D$3-(R142-$X$3)/$S$4)-K142,IF(AND(C142="Male",($D$3-(R142-$X$4)/$S$4)-K142&gt;0),($D$3-(R142-$X$4)/$S$4)-K142,0))))))</f>
        <v/>
      </c>
      <c r="T142" s="802" t="str">
        <f>IF(B142="","",IF(S142="","",IF(C142="Female","",S142)))</f>
        <v/>
      </c>
      <c r="U142" s="802" t="str">
        <f>IF(B142="","",IF(S142="","",IF(C142="Male","",S142)))</f>
        <v/>
      </c>
      <c r="V142" s="980"/>
    </row>
    <row r="143" spans="1:22" x14ac:dyDescent="0.2">
      <c r="A143" s="1042"/>
      <c r="B143" s="865"/>
      <c r="C143" s="884"/>
      <c r="D143" s="884"/>
      <c r="E143" s="884"/>
      <c r="F143" s="884"/>
      <c r="G143" s="13" t="s">
        <v>4</v>
      </c>
      <c r="H143" s="214"/>
      <c r="I143" s="209"/>
      <c r="J143" s="227"/>
      <c r="K143" s="1019"/>
      <c r="L143" s="182" t="str">
        <f>IF(B142="","",IF(H143="","",H143*60+I143+J143/100))</f>
        <v/>
      </c>
      <c r="M143" s="187" t="str">
        <f>IF(B142="","",IF(L142="","",AVERAGE(L142:L145)))</f>
        <v/>
      </c>
      <c r="N143" s="180" t="str">
        <f>IF(L143="","",ABS(L143-M143))</f>
        <v/>
      </c>
      <c r="O143" s="200" t="str">
        <f>IF(N143="","",RANK(N143,N142:N146))</f>
        <v/>
      </c>
      <c r="P143" s="180" t="str">
        <f t="shared" si="26"/>
        <v/>
      </c>
      <c r="Q143" s="180" t="str">
        <f>IF(B142="","",IF(L142="","",AVERAGE(L142:L143)))</f>
        <v/>
      </c>
      <c r="R143" s="803"/>
      <c r="S143" s="986"/>
      <c r="T143" s="803"/>
      <c r="U143" s="803"/>
      <c r="V143" s="981"/>
    </row>
    <row r="144" spans="1:22" x14ac:dyDescent="0.2">
      <c r="A144" s="1042"/>
      <c r="B144" s="865"/>
      <c r="C144" s="884"/>
      <c r="D144" s="884"/>
      <c r="E144" s="884"/>
      <c r="F144" s="884"/>
      <c r="G144" s="14" t="s">
        <v>8</v>
      </c>
      <c r="H144" s="216"/>
      <c r="I144" s="342"/>
      <c r="J144" s="343"/>
      <c r="K144" s="1019"/>
      <c r="L144" s="182" t="str">
        <f>IF(B142="","",IF(H144="","",H144*60+I144+J144/100))</f>
        <v/>
      </c>
      <c r="M144" s="187"/>
      <c r="N144" s="180" t="str">
        <f>IF(L144="","",ABS(L144-M143))</f>
        <v/>
      </c>
      <c r="O144" s="200" t="str">
        <f>IF(N144="","",RANK(N144,N142:N146))</f>
        <v/>
      </c>
      <c r="P144" s="180" t="str">
        <f t="shared" si="26"/>
        <v/>
      </c>
      <c r="Q144" s="180" t="str">
        <f>IF(B142="","",IF(L142="","",AVERAGE(L142:L144)))</f>
        <v/>
      </c>
      <c r="R144" s="803"/>
      <c r="S144" s="986"/>
      <c r="T144" s="803"/>
      <c r="U144" s="803"/>
      <c r="V144" s="981"/>
    </row>
    <row r="145" spans="1:22" x14ac:dyDescent="0.2">
      <c r="A145" s="1042"/>
      <c r="B145" s="865"/>
      <c r="C145" s="884"/>
      <c r="D145" s="884"/>
      <c r="E145" s="884"/>
      <c r="F145" s="884"/>
      <c r="G145" s="13" t="s">
        <v>5</v>
      </c>
      <c r="H145" s="214"/>
      <c r="I145" s="209"/>
      <c r="J145" s="227"/>
      <c r="K145" s="1019"/>
      <c r="L145" s="182" t="str">
        <f>IF(B142="","",IF(H145="","",IF(H145+I145+J145=0,"",H145*60+I145+J145/100)))</f>
        <v/>
      </c>
      <c r="M145" s="187"/>
      <c r="N145" s="180" t="str">
        <f>IF(L145="","",ABS(L145-M143))</f>
        <v/>
      </c>
      <c r="O145" s="200" t="str">
        <f>IF(N145="","",RANK(N145,N142:N146))</f>
        <v/>
      </c>
      <c r="P145" s="180" t="str">
        <f t="shared" si="26"/>
        <v/>
      </c>
      <c r="Q145" s="180" t="str">
        <f>IF(B142="","",IF(L142="","",AVERAGE(P142:P145)))</f>
        <v/>
      </c>
      <c r="R145" s="803"/>
      <c r="S145" s="986"/>
      <c r="T145" s="803"/>
      <c r="U145" s="803"/>
      <c r="V145" s="981"/>
    </row>
    <row r="146" spans="1:22" ht="16" thickBot="1" x14ac:dyDescent="0.25">
      <c r="A146" s="1044"/>
      <c r="B146" s="866"/>
      <c r="C146" s="885"/>
      <c r="D146" s="884"/>
      <c r="E146" s="885"/>
      <c r="F146" s="885"/>
      <c r="G146" s="61" t="s">
        <v>6</v>
      </c>
      <c r="H146" s="238"/>
      <c r="I146" s="576"/>
      <c r="J146" s="577"/>
      <c r="K146" s="1020"/>
      <c r="L146" s="182" t="str">
        <f>IF(B142="","",IF(H146="","",IF(H146+I146+J146=0,"",H146*60+I146+J146/100)))</f>
        <v/>
      </c>
      <c r="M146" s="188"/>
      <c r="N146" s="181"/>
      <c r="O146" s="201"/>
      <c r="P146" s="181"/>
      <c r="Q146" s="181" t="str">
        <f>IF(B142="","",IF(L142="","",TRIMMEAN(L142:L146,0.4)))</f>
        <v/>
      </c>
      <c r="R146" s="803"/>
      <c r="S146" s="986"/>
      <c r="T146" s="804"/>
      <c r="U146" s="804"/>
      <c r="V146" s="982"/>
    </row>
    <row r="147" spans="1:22" x14ac:dyDescent="0.2">
      <c r="A147" s="1008">
        <f>IF('Names And Totals'!A36="","",'Names And Totals'!A36)</f>
        <v>21</v>
      </c>
      <c r="B147" s="873" t="str">
        <f>IF('Names And Totals'!B36="","",'Names And Totals'!B36)</f>
        <v>Cody Schwartz</v>
      </c>
      <c r="C147" s="861" t="str">
        <f>IF('Names And Totals'!B36="","",'Names And Totals'!E36)</f>
        <v>Male</v>
      </c>
      <c r="D147" s="861">
        <f>IF(V147="DQ","DQ",IF(S147="","",IF(R147="TO","TO",RANK(R147,$R$12:$R$507,1))))</f>
        <v>11</v>
      </c>
      <c r="E147" s="861">
        <f>IF(T147="","",IF(V147="DQ","DQ",IF(S147="","",RANK(T147,$T$12:$T$507,0))))</f>
        <v>11</v>
      </c>
      <c r="F147" s="861" t="str">
        <f>IF(U147="","",IF(V147="DQ","DQ",IF(S147="","",RANK(U147,$U$12:$U$507,0))))</f>
        <v/>
      </c>
      <c r="G147" s="15" t="s">
        <v>7</v>
      </c>
      <c r="H147" s="218">
        <v>0</v>
      </c>
      <c r="I147" s="229">
        <v>50</v>
      </c>
      <c r="J147" s="229">
        <v>53</v>
      </c>
      <c r="K147" s="846">
        <v>0</v>
      </c>
      <c r="L147" s="183">
        <f>IF(B147="","",IF(H147="","",IF(H147="TO","TO",H147*60+I147+J147/100)))</f>
        <v>50.53</v>
      </c>
      <c r="M147" s="189"/>
      <c r="N147" s="205">
        <f>IF(L147="","",ABS(L147-M148))</f>
        <v>0.11666666666666714</v>
      </c>
      <c r="O147" s="202">
        <f>IF(N147="","",RANK(N147,N147:N151))</f>
        <v>2</v>
      </c>
      <c r="P147" s="205">
        <f t="shared" ref="P147:P150" si="27">IF(L147="","",IF(O147=1,"",L147))</f>
        <v>50.53</v>
      </c>
      <c r="Q147" s="205">
        <f>IF(B147="","",L147)</f>
        <v>50.53</v>
      </c>
      <c r="R147" s="805">
        <f>IF(B147="","",IF(V147="DQ","DQ",IF(L147="TO","TO",IF(L148="",Q147,IF(L149="",Q148,IF(L150="",Q149,IF(L151="",Q150,Q151)))))))</f>
        <v>50.413333333333334</v>
      </c>
      <c r="S147" s="805">
        <f>IF(B147="","",IF(V147="DQ","DQ",IF(R147="","",IF(L147="TO",0,IF(AND(C147="Female",($D$3-(R147-$X$3)/$S$4)-K147&gt;0),($D$3-(R147-$X$3)/$S$4)-K147,IF(AND(C147="Male",($D$3-(R147-$X$4)/$S$4)-K147&gt;0),($D$3-(R147-$X$4)/$S$4)-K147,0))))))</f>
        <v>0</v>
      </c>
      <c r="T147" s="805">
        <f>IF(B147="","",IF(S147="","",IF(C147="Female","",S147)))</f>
        <v>0</v>
      </c>
      <c r="U147" s="805" t="str">
        <f>IF(B147="","",IF(S147="","",IF(C147="Male","",S147)))</f>
        <v/>
      </c>
      <c r="V147" s="983"/>
    </row>
    <row r="148" spans="1:22" x14ac:dyDescent="0.2">
      <c r="A148" s="1009"/>
      <c r="B148" s="874"/>
      <c r="C148" s="862"/>
      <c r="D148" s="862"/>
      <c r="E148" s="862"/>
      <c r="F148" s="862"/>
      <c r="G148" s="16" t="s">
        <v>4</v>
      </c>
      <c r="H148" s="220">
        <v>0</v>
      </c>
      <c r="I148" s="211">
        <v>50</v>
      </c>
      <c r="J148" s="211">
        <v>28</v>
      </c>
      <c r="K148" s="847"/>
      <c r="L148" s="184">
        <f>IF(B147="","",IF(H148="","",H148*60+I148+J148/100))</f>
        <v>50.28</v>
      </c>
      <c r="M148" s="190">
        <f>IF(B147="","",IF(L147="","",AVERAGE(L147:L151)))</f>
        <v>50.413333333333334</v>
      </c>
      <c r="N148" s="206">
        <f>IF(L148="","",ABS(L148-M148))</f>
        <v>0.13333333333333286</v>
      </c>
      <c r="O148" s="203">
        <f>IF(N148="","",RANK(N148,N147:N151))</f>
        <v>1</v>
      </c>
      <c r="P148" s="206" t="str">
        <f t="shared" si="27"/>
        <v/>
      </c>
      <c r="Q148" s="206">
        <f>IF(B147="","",IF(L147="","",AVERAGE(L147:L148)))</f>
        <v>50.405000000000001</v>
      </c>
      <c r="R148" s="806"/>
      <c r="S148" s="806"/>
      <c r="T148" s="806"/>
      <c r="U148" s="806"/>
      <c r="V148" s="984"/>
    </row>
    <row r="149" spans="1:22" x14ac:dyDescent="0.2">
      <c r="A149" s="1009"/>
      <c r="B149" s="874"/>
      <c r="C149" s="862"/>
      <c r="D149" s="862"/>
      <c r="E149" s="862"/>
      <c r="F149" s="862"/>
      <c r="G149" s="16" t="s">
        <v>8</v>
      </c>
      <c r="H149" s="220">
        <v>0</v>
      </c>
      <c r="I149" s="211">
        <v>50</v>
      </c>
      <c r="J149" s="211">
        <v>43</v>
      </c>
      <c r="K149" s="847"/>
      <c r="L149" s="184">
        <f>IF(B147="","",IF(H149="","",H149*60+I149+J149/100))</f>
        <v>50.43</v>
      </c>
      <c r="M149" s="190"/>
      <c r="N149" s="206">
        <f>IF(L149="","",ABS(L149-M148))</f>
        <v>1.6666666666665719E-2</v>
      </c>
      <c r="O149" s="203">
        <f>IF(N149="","",RANK(N149,N147:N151))</f>
        <v>3</v>
      </c>
      <c r="P149" s="206">
        <f t="shared" si="27"/>
        <v>50.43</v>
      </c>
      <c r="Q149" s="206">
        <f>IF(B147="","",IF(L147="","",AVERAGE(L147:L149)))</f>
        <v>50.413333333333334</v>
      </c>
      <c r="R149" s="806"/>
      <c r="S149" s="806"/>
      <c r="T149" s="806"/>
      <c r="U149" s="806"/>
      <c r="V149" s="984"/>
    </row>
    <row r="150" spans="1:22" x14ac:dyDescent="0.2">
      <c r="A150" s="1009"/>
      <c r="B150" s="874"/>
      <c r="C150" s="862"/>
      <c r="D150" s="862"/>
      <c r="E150" s="862"/>
      <c r="F150" s="862"/>
      <c r="G150" s="16" t="s">
        <v>5</v>
      </c>
      <c r="H150" s="220"/>
      <c r="I150" s="211"/>
      <c r="J150" s="211"/>
      <c r="K150" s="847"/>
      <c r="L150" s="184" t="str">
        <f>IF(B147="","",IF(H150="","",IF(H150+I150+J150=0,"",H150*60+I150+J150/100)))</f>
        <v/>
      </c>
      <c r="M150" s="190"/>
      <c r="N150" s="206" t="str">
        <f>IF(L150="","",ABS(L150-M148))</f>
        <v/>
      </c>
      <c r="O150" s="203" t="str">
        <f>IF(N150="","",RANK(N150,N147:N151))</f>
        <v/>
      </c>
      <c r="P150" s="206" t="str">
        <f t="shared" si="27"/>
        <v/>
      </c>
      <c r="Q150" s="206">
        <f>IF(B147="","",IF(L147="","",AVERAGE(P147:P150)))</f>
        <v>50.480000000000004</v>
      </c>
      <c r="R150" s="806"/>
      <c r="S150" s="806"/>
      <c r="T150" s="806"/>
      <c r="U150" s="806"/>
      <c r="V150" s="984"/>
    </row>
    <row r="151" spans="1:22" ht="16" thickBot="1" x14ac:dyDescent="0.25">
      <c r="A151" s="1010"/>
      <c r="B151" s="875"/>
      <c r="C151" s="863"/>
      <c r="D151" s="863"/>
      <c r="E151" s="863"/>
      <c r="F151" s="863"/>
      <c r="G151" s="17" t="s">
        <v>6</v>
      </c>
      <c r="H151" s="222"/>
      <c r="I151" s="239"/>
      <c r="J151" s="239"/>
      <c r="K151" s="848"/>
      <c r="L151" s="185" t="str">
        <f>IF(B147="","",IF(H151="","",IF(H151+I151+J151=0,"",H151*60+I151+J151/100)))</f>
        <v/>
      </c>
      <c r="M151" s="191"/>
      <c r="N151" s="207"/>
      <c r="O151" s="204"/>
      <c r="P151" s="207"/>
      <c r="Q151" s="207">
        <f>IF(B147="","",IF(L147="","",TRIMMEAN(L147:L151,0.4)))</f>
        <v>50.413333333333334</v>
      </c>
      <c r="R151" s="807"/>
      <c r="S151" s="807"/>
      <c r="T151" s="807"/>
      <c r="U151" s="807"/>
      <c r="V151" s="985"/>
    </row>
    <row r="152" spans="1:22" x14ac:dyDescent="0.2">
      <c r="A152" s="1041">
        <f>IF('Names And Totals'!A37="","",'Names And Totals'!A37)</f>
        <v>3</v>
      </c>
      <c r="B152" s="864" t="str">
        <f>IF('Names And Totals'!B37="","",'Names And Totals'!B37)</f>
        <v>Andrew Barnard</v>
      </c>
      <c r="C152" s="883" t="str">
        <f>IF('Names And Totals'!B37="","",'Names And Totals'!E37)</f>
        <v>Male</v>
      </c>
      <c r="D152" s="884">
        <f>IF(V152="DQ","DQ",IF(S152="","",IF(R152="TO","TO",RANK(R152,$R$12:$R$507,1))))</f>
        <v>3</v>
      </c>
      <c r="E152" s="883">
        <f>IF(T152="","",IF(V152="DQ","DQ",IF(S152="","",RANK(T152,$T$12:$T$507,0))))</f>
        <v>3</v>
      </c>
      <c r="F152" s="883" t="str">
        <f>IF(U152="","",IF(V152="DQ","DQ",IF(S152="","",RANK(U152,$U$12:$U$507,0))))</f>
        <v/>
      </c>
      <c r="G152" s="375" t="s">
        <v>7</v>
      </c>
      <c r="H152" s="224">
        <v>0</v>
      </c>
      <c r="I152" s="233">
        <v>36</v>
      </c>
      <c r="J152" s="234">
        <v>6</v>
      </c>
      <c r="K152" s="1018">
        <v>0</v>
      </c>
      <c r="L152" s="376">
        <f>IF(B152="","",IF(H152="","",IF(H152="TO","TO",H152*60+I152+J152/100)))</f>
        <v>36.06</v>
      </c>
      <c r="M152" s="362"/>
      <c r="N152" s="338">
        <f>IF(L152="","",ABS(L152-M153))</f>
        <v>3.9999999999999147E-2</v>
      </c>
      <c r="O152" s="363">
        <f>IF(N152="","",RANK(N152,N152:N156))</f>
        <v>2</v>
      </c>
      <c r="P152" s="338">
        <f t="shared" ref="P152:P155" si="28">IF(L152="","",IF(O152=1,"",L152))</f>
        <v>36.06</v>
      </c>
      <c r="Q152" s="338">
        <f>IF(B152="","",L152)</f>
        <v>36.06</v>
      </c>
      <c r="R152" s="803">
        <f>IF(B152="","",IF(V152="DQ","DQ",IF(L152="TO","TO",IF(L153="",Q152,IF(L154="",Q153,IF(L155="",Q154,IF(L156="",Q155,Q156)))))))</f>
        <v>36.020000000000003</v>
      </c>
      <c r="S152" s="986">
        <f>IF(B152="","",IF(V152="DQ","DQ",IF(R152="","",IF(L152="TO",0,IF(AND(C152="Female",($D$3-(R152-$X$3)/$S$4)-K152&gt;0),($D$3-(R152-$X$3)/$S$4)-K152,IF(AND(C152="Male",($D$3-(R152-$X$4)/$S$4)-K152&gt;0),($D$3-(R152-$X$4)/$S$4)-K152,0))))))</f>
        <v>7.1583333333333332</v>
      </c>
      <c r="T152" s="802">
        <f>IF(B152="","",IF(S152="","",IF(C152="Female","",S152)))</f>
        <v>7.1583333333333332</v>
      </c>
      <c r="U152" s="802" t="str">
        <f>IF(B152="","",IF(S152="","",IF(C152="Male","",S152)))</f>
        <v/>
      </c>
      <c r="V152" s="980"/>
    </row>
    <row r="153" spans="1:22" x14ac:dyDescent="0.2">
      <c r="A153" s="1042"/>
      <c r="B153" s="865"/>
      <c r="C153" s="884"/>
      <c r="D153" s="884"/>
      <c r="E153" s="884"/>
      <c r="F153" s="884"/>
      <c r="G153" s="13" t="s">
        <v>4</v>
      </c>
      <c r="H153" s="214">
        <v>0</v>
      </c>
      <c r="I153" s="209">
        <v>36</v>
      </c>
      <c r="J153" s="227">
        <v>3</v>
      </c>
      <c r="K153" s="1019"/>
      <c r="L153" s="182">
        <f>IF(B152="","",IF(H153="","",H153*60+I153+J153/100))</f>
        <v>36.03</v>
      </c>
      <c r="M153" s="187">
        <f>IF(B152="","",IF(L152="","",AVERAGE(L152:L155)))</f>
        <v>36.020000000000003</v>
      </c>
      <c r="N153" s="180">
        <f>IF(L153="","",ABS(L153-M153))</f>
        <v>9.9999999999980105E-3</v>
      </c>
      <c r="O153" s="200">
        <f>IF(N153="","",RANK(N153,N152:N156))</f>
        <v>3</v>
      </c>
      <c r="P153" s="180">
        <f t="shared" si="28"/>
        <v>36.03</v>
      </c>
      <c r="Q153" s="180">
        <f>IF(B152="","",IF(L152="","",AVERAGE(L152:L153)))</f>
        <v>36.045000000000002</v>
      </c>
      <c r="R153" s="803"/>
      <c r="S153" s="986"/>
      <c r="T153" s="803"/>
      <c r="U153" s="803"/>
      <c r="V153" s="981"/>
    </row>
    <row r="154" spans="1:22" x14ac:dyDescent="0.2">
      <c r="A154" s="1042"/>
      <c r="B154" s="865"/>
      <c r="C154" s="884"/>
      <c r="D154" s="884"/>
      <c r="E154" s="884"/>
      <c r="F154" s="884"/>
      <c r="G154" s="14" t="s">
        <v>8</v>
      </c>
      <c r="H154" s="216">
        <v>0</v>
      </c>
      <c r="I154" s="342">
        <v>35</v>
      </c>
      <c r="J154" s="343">
        <v>97</v>
      </c>
      <c r="K154" s="1019"/>
      <c r="L154" s="182">
        <f>IF(B152="","",IF(H154="","",H154*60+I154+J154/100))</f>
        <v>35.97</v>
      </c>
      <c r="M154" s="187"/>
      <c r="N154" s="180">
        <f>IF(L154="","",ABS(L154-M153))</f>
        <v>5.0000000000004263E-2</v>
      </c>
      <c r="O154" s="200">
        <f>IF(N154="","",RANK(N154,N152:N156))</f>
        <v>1</v>
      </c>
      <c r="P154" s="180" t="str">
        <f t="shared" si="28"/>
        <v/>
      </c>
      <c r="Q154" s="180">
        <f>IF(B152="","",IF(L152="","",AVERAGE(L152:L154)))</f>
        <v>36.020000000000003</v>
      </c>
      <c r="R154" s="803"/>
      <c r="S154" s="986"/>
      <c r="T154" s="803"/>
      <c r="U154" s="803"/>
      <c r="V154" s="981"/>
    </row>
    <row r="155" spans="1:22" x14ac:dyDescent="0.2">
      <c r="A155" s="1042"/>
      <c r="B155" s="865"/>
      <c r="C155" s="884"/>
      <c r="D155" s="884"/>
      <c r="E155" s="884"/>
      <c r="F155" s="884"/>
      <c r="G155" s="13" t="s">
        <v>5</v>
      </c>
      <c r="H155" s="214"/>
      <c r="I155" s="209"/>
      <c r="J155" s="227"/>
      <c r="K155" s="1019"/>
      <c r="L155" s="182" t="str">
        <f>IF(B152="","",IF(H155="","",IF(H155+I155+J155=0,"",H155*60+I155+J155/100)))</f>
        <v/>
      </c>
      <c r="M155" s="187"/>
      <c r="N155" s="180" t="str">
        <f>IF(L155="","",ABS(L155-M153))</f>
        <v/>
      </c>
      <c r="O155" s="200" t="str">
        <f>IF(N155="","",RANK(N155,N152:N156))</f>
        <v/>
      </c>
      <c r="P155" s="180" t="str">
        <f t="shared" si="28"/>
        <v/>
      </c>
      <c r="Q155" s="180">
        <f>IF(B152="","",IF(L152="","",AVERAGE(P152:P155)))</f>
        <v>36.045000000000002</v>
      </c>
      <c r="R155" s="803"/>
      <c r="S155" s="986"/>
      <c r="T155" s="803"/>
      <c r="U155" s="803"/>
      <c r="V155" s="981"/>
    </row>
    <row r="156" spans="1:22" ht="16" thickBot="1" x14ac:dyDescent="0.25">
      <c r="A156" s="1044"/>
      <c r="B156" s="866"/>
      <c r="C156" s="885"/>
      <c r="D156" s="884"/>
      <c r="E156" s="885"/>
      <c r="F156" s="885"/>
      <c r="G156" s="61" t="s">
        <v>6</v>
      </c>
      <c r="H156" s="238"/>
      <c r="I156" s="576"/>
      <c r="J156" s="577"/>
      <c r="K156" s="1020"/>
      <c r="L156" s="182" t="str">
        <f>IF(B152="","",IF(H156="","",IF(H156+I156+J156=0,"",H156*60+I156+J156/100)))</f>
        <v/>
      </c>
      <c r="M156" s="188"/>
      <c r="N156" s="181"/>
      <c r="O156" s="201"/>
      <c r="P156" s="181"/>
      <c r="Q156" s="181">
        <f>IF(B152="","",IF(L152="","",TRIMMEAN(L152:L156,0.4)))</f>
        <v>36.020000000000003</v>
      </c>
      <c r="R156" s="803"/>
      <c r="S156" s="986"/>
      <c r="T156" s="804"/>
      <c r="U156" s="804"/>
      <c r="V156" s="982"/>
    </row>
    <row r="157" spans="1:22" x14ac:dyDescent="0.2">
      <c r="A157" s="1008" t="str">
        <f>IF('Names And Totals'!A38="","",'Names And Totals'!A38)</f>
        <v/>
      </c>
      <c r="B157" s="873" t="str">
        <f>IF('Names And Totals'!B38="","",'Names And Totals'!B38)</f>
        <v/>
      </c>
      <c r="C157" s="861" t="str">
        <f>IF('Names And Totals'!B38="","",'Names And Totals'!E38)</f>
        <v/>
      </c>
      <c r="D157" s="861" t="str">
        <f>IF(V157="DQ","DQ",IF(S157="","",IF(R157="TO","TO",RANK(R157,$R$12:$R$507,1))))</f>
        <v/>
      </c>
      <c r="E157" s="861" t="str">
        <f>IF(T157="","",IF(V157="DQ","DQ",IF(S157="","",RANK(T157,$T$12:$T$507,0))))</f>
        <v/>
      </c>
      <c r="F157" s="861" t="str">
        <f>IF(U157="","",IF(V157="DQ","DQ",IF(S157="","",RANK(U157,$U$12:$U$507,0))))</f>
        <v/>
      </c>
      <c r="G157" s="15" t="s">
        <v>7</v>
      </c>
      <c r="H157" s="218"/>
      <c r="I157" s="229"/>
      <c r="J157" s="229"/>
      <c r="K157" s="846"/>
      <c r="L157" s="183" t="str">
        <f>IF(B157="","",IF(H157="","",IF(H157="TO","TO",H157*60+I157+J157/100)))</f>
        <v/>
      </c>
      <c r="M157" s="189"/>
      <c r="N157" s="205" t="str">
        <f>IF(L157="","",ABS(L157-M158))</f>
        <v/>
      </c>
      <c r="O157" s="202" t="str">
        <f>IF(N157="","",RANK(N157,N157:N161))</f>
        <v/>
      </c>
      <c r="P157" s="205" t="str">
        <f t="shared" ref="P157:P160" si="29">IF(L157="","",IF(O157=1,"",L157))</f>
        <v/>
      </c>
      <c r="Q157" s="205" t="str">
        <f>IF(B157="","",L157)</f>
        <v/>
      </c>
      <c r="R157" s="805" t="str">
        <f>IF(B157="","",IF(V157="DQ","DQ",IF(L157="TO","TO",IF(L158="",Q157,IF(L159="",Q158,IF(L160="",Q159,IF(L161="",Q160,Q161)))))))</f>
        <v/>
      </c>
      <c r="S157" s="805" t="str">
        <f>IF(B157="","",IF(V157="DQ","DQ",IF(R157="","",IF(L157="TO",0,IF(AND(C157="Female",($D$3-(R157-$X$3)/$S$4)-K157&gt;0),($D$3-(R157-$X$3)/$S$4)-K157,IF(AND(C157="Male",($D$3-(R157-$X$4)/$S$4)-K157&gt;0),($D$3-(R157-$X$4)/$S$4)-K157,0))))))</f>
        <v/>
      </c>
      <c r="T157" s="805" t="str">
        <f>IF(B157="","",IF(S157="","",IF(C157="Female","",S157)))</f>
        <v/>
      </c>
      <c r="U157" s="805" t="str">
        <f>IF(B157="","",IF(S157="","",IF(C157="Male","",S157)))</f>
        <v/>
      </c>
      <c r="V157" s="983"/>
    </row>
    <row r="158" spans="1:22" x14ac:dyDescent="0.2">
      <c r="A158" s="1009"/>
      <c r="B158" s="874"/>
      <c r="C158" s="862"/>
      <c r="D158" s="862"/>
      <c r="E158" s="862"/>
      <c r="F158" s="862"/>
      <c r="G158" s="16" t="s">
        <v>4</v>
      </c>
      <c r="H158" s="220"/>
      <c r="I158" s="211"/>
      <c r="J158" s="211"/>
      <c r="K158" s="847"/>
      <c r="L158" s="184" t="str">
        <f>IF(B157="","",IF(H158="","",H158*60+I158+J158/100))</f>
        <v/>
      </c>
      <c r="M158" s="190" t="str">
        <f>IF(B157="","",IF(L157="","",AVERAGE(L157:L161)))</f>
        <v/>
      </c>
      <c r="N158" s="206" t="str">
        <f>IF(L158="","",ABS(L158-M158))</f>
        <v/>
      </c>
      <c r="O158" s="203" t="str">
        <f>IF(N158="","",RANK(N158,N157:N161))</f>
        <v/>
      </c>
      <c r="P158" s="206" t="str">
        <f t="shared" si="29"/>
        <v/>
      </c>
      <c r="Q158" s="206" t="str">
        <f>IF(B157="","",IF(L157="","",AVERAGE(L157:L158)))</f>
        <v/>
      </c>
      <c r="R158" s="806"/>
      <c r="S158" s="806"/>
      <c r="T158" s="806"/>
      <c r="U158" s="806"/>
      <c r="V158" s="984"/>
    </row>
    <row r="159" spans="1:22" x14ac:dyDescent="0.2">
      <c r="A159" s="1009"/>
      <c r="B159" s="874"/>
      <c r="C159" s="862"/>
      <c r="D159" s="862"/>
      <c r="E159" s="862"/>
      <c r="F159" s="862"/>
      <c r="G159" s="16" t="s">
        <v>8</v>
      </c>
      <c r="H159" s="220"/>
      <c r="I159" s="211"/>
      <c r="J159" s="211"/>
      <c r="K159" s="847"/>
      <c r="L159" s="184" t="str">
        <f>IF(B157="","",IF(H159="","",H159*60+I159+J159/100))</f>
        <v/>
      </c>
      <c r="M159" s="190"/>
      <c r="N159" s="206" t="str">
        <f>IF(L159="","",ABS(L159-M158))</f>
        <v/>
      </c>
      <c r="O159" s="203" t="str">
        <f>IF(N159="","",RANK(N159,N157:N161))</f>
        <v/>
      </c>
      <c r="P159" s="206" t="str">
        <f t="shared" si="29"/>
        <v/>
      </c>
      <c r="Q159" s="206" t="str">
        <f>IF(B157="","",IF(L157="","",AVERAGE(L157:L159)))</f>
        <v/>
      </c>
      <c r="R159" s="806"/>
      <c r="S159" s="806"/>
      <c r="T159" s="806"/>
      <c r="U159" s="806"/>
      <c r="V159" s="984"/>
    </row>
    <row r="160" spans="1:22" x14ac:dyDescent="0.2">
      <c r="A160" s="1009"/>
      <c r="B160" s="874"/>
      <c r="C160" s="862"/>
      <c r="D160" s="862"/>
      <c r="E160" s="862"/>
      <c r="F160" s="862"/>
      <c r="G160" s="16" t="s">
        <v>5</v>
      </c>
      <c r="H160" s="220"/>
      <c r="I160" s="211"/>
      <c r="J160" s="211"/>
      <c r="K160" s="847"/>
      <c r="L160" s="184" t="str">
        <f>IF(B157="","",IF(H160="","",IF(H160+I160+J160=0,"",H160*60+I160+J160/100)))</f>
        <v/>
      </c>
      <c r="M160" s="190"/>
      <c r="N160" s="206" t="str">
        <f>IF(L160="","",ABS(L160-M158))</f>
        <v/>
      </c>
      <c r="O160" s="203" t="str">
        <f>IF(N160="","",RANK(N160,N157:N161))</f>
        <v/>
      </c>
      <c r="P160" s="206" t="str">
        <f t="shared" si="29"/>
        <v/>
      </c>
      <c r="Q160" s="206" t="str">
        <f>IF(B157="","",IF(L157="","",AVERAGE(P157:P160)))</f>
        <v/>
      </c>
      <c r="R160" s="806"/>
      <c r="S160" s="806"/>
      <c r="T160" s="806"/>
      <c r="U160" s="806"/>
      <c r="V160" s="984"/>
    </row>
    <row r="161" spans="1:22" ht="16" thickBot="1" x14ac:dyDescent="0.25">
      <c r="A161" s="1010"/>
      <c r="B161" s="875"/>
      <c r="C161" s="863"/>
      <c r="D161" s="863"/>
      <c r="E161" s="863"/>
      <c r="F161" s="863"/>
      <c r="G161" s="17" t="s">
        <v>6</v>
      </c>
      <c r="H161" s="222"/>
      <c r="I161" s="239"/>
      <c r="J161" s="239"/>
      <c r="K161" s="848"/>
      <c r="L161" s="185" t="str">
        <f>IF(B157="","",IF(H161="","",IF(H161+I161+J161=0,"",H161*60+I161+J161/100)))</f>
        <v/>
      </c>
      <c r="M161" s="191"/>
      <c r="N161" s="207"/>
      <c r="O161" s="204"/>
      <c r="P161" s="207"/>
      <c r="Q161" s="207" t="str">
        <f>IF(B157="","",IF(L157="","",TRIMMEAN(L157:L161,0.4)))</f>
        <v/>
      </c>
      <c r="R161" s="807"/>
      <c r="S161" s="807"/>
      <c r="T161" s="807"/>
      <c r="U161" s="807"/>
      <c r="V161" s="985"/>
    </row>
    <row r="162" spans="1:22" x14ac:dyDescent="0.2">
      <c r="A162" s="1041" t="str">
        <f>IF('Names And Totals'!A39="","",'Names And Totals'!A39)</f>
        <v/>
      </c>
      <c r="B162" s="864" t="str">
        <f>IF('Names And Totals'!B39="","",'Names And Totals'!B39)</f>
        <v/>
      </c>
      <c r="C162" s="883" t="str">
        <f>IF('Names And Totals'!B39="","",'Names And Totals'!E39)</f>
        <v/>
      </c>
      <c r="D162" s="884" t="str">
        <f>IF(V162="DQ","DQ",IF(S162="","",IF(R162="TO","TO",RANK(R162,$R$12:$R$507,1))))</f>
        <v/>
      </c>
      <c r="E162" s="883" t="str">
        <f>IF(T162="","",IF(V162="DQ","DQ",IF(S162="","",RANK(T162,$T$12:$T$507,0))))</f>
        <v/>
      </c>
      <c r="F162" s="883" t="str">
        <f>IF(U162="","",IF(V162="DQ","DQ",IF(S162="","",RANK(U162,$U$12:$U$507,0))))</f>
        <v/>
      </c>
      <c r="G162" s="375" t="s">
        <v>7</v>
      </c>
      <c r="H162" s="224"/>
      <c r="I162" s="233"/>
      <c r="J162" s="234"/>
      <c r="K162" s="1018"/>
      <c r="L162" s="376" t="str">
        <f>IF(B162="","",IF(H162="","",IF(H162="TO","TO",H162*60+I162+J162/100)))</f>
        <v/>
      </c>
      <c r="M162" s="362"/>
      <c r="N162" s="338" t="str">
        <f>IF(L162="","",ABS(L162-M163))</f>
        <v/>
      </c>
      <c r="O162" s="363" t="str">
        <f>IF(N162="","",RANK(N162,N162:N166))</f>
        <v/>
      </c>
      <c r="P162" s="338" t="str">
        <f t="shared" ref="P162:P165" si="30">IF(L162="","",IF(O162=1,"",L162))</f>
        <v/>
      </c>
      <c r="Q162" s="338" t="str">
        <f>IF(B162="","",L162)</f>
        <v/>
      </c>
      <c r="R162" s="803" t="str">
        <f>IF(B162="","",IF(V162="DQ","DQ",IF(L162="TO","TO",IF(L163="",Q162,IF(L164="",Q163,IF(L165="",Q164,IF(L166="",Q165,Q166)))))))</f>
        <v/>
      </c>
      <c r="S162" s="986" t="str">
        <f>IF(B162="","",IF(V162="DQ","DQ",IF(R162="","",IF(L162="TO",0,IF(AND(C162="Female",($D$3-(R162-$X$3)/$S$4)-K162&gt;0),($D$3-(R162-$X$3)/$S$4)-K162,IF(AND(C162="Male",($D$3-(R162-$X$4)/$S$4)-K162&gt;0),($D$3-(R162-$X$4)/$S$4)-K162,0))))))</f>
        <v/>
      </c>
      <c r="T162" s="802" t="str">
        <f>IF(B162="","",IF(S162="","",IF(C162="Female","",S162)))</f>
        <v/>
      </c>
      <c r="U162" s="802" t="str">
        <f>IF(B162="","",IF(S162="","",IF(C162="Male","",S162)))</f>
        <v/>
      </c>
      <c r="V162" s="980"/>
    </row>
    <row r="163" spans="1:22" x14ac:dyDescent="0.2">
      <c r="A163" s="1042"/>
      <c r="B163" s="865"/>
      <c r="C163" s="884"/>
      <c r="D163" s="884"/>
      <c r="E163" s="884"/>
      <c r="F163" s="884"/>
      <c r="G163" s="13" t="s">
        <v>4</v>
      </c>
      <c r="H163" s="214"/>
      <c r="I163" s="209"/>
      <c r="J163" s="227"/>
      <c r="K163" s="1019"/>
      <c r="L163" s="182" t="str">
        <f>IF(B162="","",IF(H163="","",H163*60+I163+J163/100))</f>
        <v/>
      </c>
      <c r="M163" s="187" t="str">
        <f>IF(B162="","",IF(L162="","",AVERAGE(L162:L165)))</f>
        <v/>
      </c>
      <c r="N163" s="180" t="str">
        <f>IF(L163="","",ABS(L163-M163))</f>
        <v/>
      </c>
      <c r="O163" s="200" t="str">
        <f>IF(N163="","",RANK(N163,N162:N166))</f>
        <v/>
      </c>
      <c r="P163" s="180" t="str">
        <f t="shared" si="30"/>
        <v/>
      </c>
      <c r="Q163" s="180" t="str">
        <f>IF(B162="","",IF(L162="","",AVERAGE(L162:L163)))</f>
        <v/>
      </c>
      <c r="R163" s="803"/>
      <c r="S163" s="986"/>
      <c r="T163" s="803"/>
      <c r="U163" s="803"/>
      <c r="V163" s="981"/>
    </row>
    <row r="164" spans="1:22" x14ac:dyDescent="0.2">
      <c r="A164" s="1042"/>
      <c r="B164" s="865"/>
      <c r="C164" s="884"/>
      <c r="D164" s="884"/>
      <c r="E164" s="884"/>
      <c r="F164" s="884"/>
      <c r="G164" s="14" t="s">
        <v>8</v>
      </c>
      <c r="H164" s="216"/>
      <c r="I164" s="342"/>
      <c r="J164" s="343"/>
      <c r="K164" s="1019"/>
      <c r="L164" s="182" t="str">
        <f>IF(B162="","",IF(H164="","",H164*60+I164+J164/100))</f>
        <v/>
      </c>
      <c r="M164" s="187"/>
      <c r="N164" s="180" t="str">
        <f>IF(L164="","",ABS(L164-M163))</f>
        <v/>
      </c>
      <c r="O164" s="200" t="str">
        <f>IF(N164="","",RANK(N164,N162:N166))</f>
        <v/>
      </c>
      <c r="P164" s="180" t="str">
        <f t="shared" si="30"/>
        <v/>
      </c>
      <c r="Q164" s="180" t="str">
        <f>IF(B162="","",IF(L162="","",AVERAGE(L162:L164)))</f>
        <v/>
      </c>
      <c r="R164" s="803"/>
      <c r="S164" s="986"/>
      <c r="T164" s="803"/>
      <c r="U164" s="803"/>
      <c r="V164" s="981"/>
    </row>
    <row r="165" spans="1:22" x14ac:dyDescent="0.2">
      <c r="A165" s="1042"/>
      <c r="B165" s="865"/>
      <c r="C165" s="884"/>
      <c r="D165" s="884"/>
      <c r="E165" s="884"/>
      <c r="F165" s="884"/>
      <c r="G165" s="13" t="s">
        <v>5</v>
      </c>
      <c r="H165" s="214"/>
      <c r="I165" s="209"/>
      <c r="J165" s="227"/>
      <c r="K165" s="1019"/>
      <c r="L165" s="182" t="str">
        <f>IF(B162="","",IF(H165="","",IF(H165+I165+J165=0,"",H165*60+I165+J165/100)))</f>
        <v/>
      </c>
      <c r="M165" s="187"/>
      <c r="N165" s="180" t="str">
        <f>IF(L165="","",ABS(L165-M163))</f>
        <v/>
      </c>
      <c r="O165" s="200" t="str">
        <f>IF(N165="","",RANK(N165,N162:N166))</f>
        <v/>
      </c>
      <c r="P165" s="180" t="str">
        <f t="shared" si="30"/>
        <v/>
      </c>
      <c r="Q165" s="180" t="str">
        <f>IF(B162="","",IF(L162="","",AVERAGE(P162:P165)))</f>
        <v/>
      </c>
      <c r="R165" s="803"/>
      <c r="S165" s="986"/>
      <c r="T165" s="803"/>
      <c r="U165" s="803"/>
      <c r="V165" s="981"/>
    </row>
    <row r="166" spans="1:22" ht="16" thickBot="1" x14ac:dyDescent="0.25">
      <c r="A166" s="1044"/>
      <c r="B166" s="866"/>
      <c r="C166" s="885"/>
      <c r="D166" s="884"/>
      <c r="E166" s="885"/>
      <c r="F166" s="885"/>
      <c r="G166" s="61" t="s">
        <v>6</v>
      </c>
      <c r="H166" s="238"/>
      <c r="I166" s="576"/>
      <c r="J166" s="577"/>
      <c r="K166" s="1020"/>
      <c r="L166" s="182" t="str">
        <f>IF(B162="","",IF(H166="","",IF(H166+I166+J166=0,"",H166*60+I166+J166/100)))</f>
        <v/>
      </c>
      <c r="M166" s="188"/>
      <c r="N166" s="181"/>
      <c r="O166" s="201"/>
      <c r="P166" s="181"/>
      <c r="Q166" s="181" t="str">
        <f>IF(B162="","",IF(L162="","",TRIMMEAN(L162:L166,0.4)))</f>
        <v/>
      </c>
      <c r="R166" s="803"/>
      <c r="S166" s="986"/>
      <c r="T166" s="804"/>
      <c r="U166" s="804"/>
      <c r="V166" s="982"/>
    </row>
    <row r="167" spans="1:22" x14ac:dyDescent="0.2">
      <c r="A167" s="1008" t="str">
        <f>IF('Names And Totals'!A40="","",'Names And Totals'!A40)</f>
        <v/>
      </c>
      <c r="B167" s="873" t="str">
        <f>IF('Names And Totals'!B40="","",'Names And Totals'!B40)</f>
        <v/>
      </c>
      <c r="C167" s="861" t="str">
        <f>IF('Names And Totals'!B40="","",'Names And Totals'!E40)</f>
        <v/>
      </c>
      <c r="D167" s="861" t="str">
        <f>IF(V167="DQ","DQ",IF(S167="","",IF(R167="TO","TO",RANK(R167,$R$12:$R$507,1))))</f>
        <v/>
      </c>
      <c r="E167" s="861" t="str">
        <f>IF(T167="","",IF(V167="DQ","DQ",IF(S167="","",RANK(T167,$T$12:$T$507,0))))</f>
        <v/>
      </c>
      <c r="F167" s="861" t="str">
        <f>IF(U167="","",IF(V167="DQ","DQ",IF(S167="","",RANK(U167,$U$12:$U$507,0))))</f>
        <v/>
      </c>
      <c r="G167" s="15" t="s">
        <v>7</v>
      </c>
      <c r="H167" s="218"/>
      <c r="I167" s="229"/>
      <c r="J167" s="229"/>
      <c r="K167" s="846"/>
      <c r="L167" s="183" t="str">
        <f>IF(B167="","",IF(H167="","",IF(H167="TO","TO",H167*60+I167+J167/100)))</f>
        <v/>
      </c>
      <c r="M167" s="189"/>
      <c r="N167" s="205" t="str">
        <f>IF(L167="","",ABS(L167-M168))</f>
        <v/>
      </c>
      <c r="O167" s="202" t="str">
        <f>IF(N167="","",RANK(N167,N167:N171))</f>
        <v/>
      </c>
      <c r="P167" s="205" t="str">
        <f t="shared" ref="P167:P170" si="31">IF(L167="","",IF(O167=1,"",L167))</f>
        <v/>
      </c>
      <c r="Q167" s="205" t="str">
        <f>IF(B167="","",L167)</f>
        <v/>
      </c>
      <c r="R167" s="805" t="str">
        <f>IF(B167="","",IF(V167="DQ","DQ",IF(L167="TO","TO",IF(L168="",Q167,IF(L169="",Q168,IF(L170="",Q169,IF(L171="",Q170,Q171)))))))</f>
        <v/>
      </c>
      <c r="S167" s="805" t="str">
        <f>IF(B167="","",IF(V167="DQ","DQ",IF(R167="","",IF(L167="TO",0,IF(AND(C167="Female",($D$3-(R167-$X$3)/$S$4)-K167&gt;0),($D$3-(R167-$X$3)/$S$4)-K167,IF(AND(C167="Male",($D$3-(R167-$X$4)/$S$4)-K167&gt;0),($D$3-(R167-$X$4)/$S$4)-K167,0))))))</f>
        <v/>
      </c>
      <c r="T167" s="805" t="str">
        <f>IF(B167="","",IF(S167="","",IF(C167="Female","",S167)))</f>
        <v/>
      </c>
      <c r="U167" s="805" t="str">
        <f>IF(B167="","",IF(S167="","",IF(C167="Male","",S167)))</f>
        <v/>
      </c>
      <c r="V167" s="983"/>
    </row>
    <row r="168" spans="1:22" x14ac:dyDescent="0.2">
      <c r="A168" s="1009"/>
      <c r="B168" s="874"/>
      <c r="C168" s="862"/>
      <c r="D168" s="862"/>
      <c r="E168" s="862"/>
      <c r="F168" s="862"/>
      <c r="G168" s="16" t="s">
        <v>4</v>
      </c>
      <c r="H168" s="220"/>
      <c r="I168" s="211"/>
      <c r="J168" s="211"/>
      <c r="K168" s="847"/>
      <c r="L168" s="184" t="str">
        <f>IF(B167="","",IF(H168="","",H168*60+I168+J168/100))</f>
        <v/>
      </c>
      <c r="M168" s="190" t="str">
        <f>IF(B167="","",IF(L167="","",AVERAGE(L167:L171)))</f>
        <v/>
      </c>
      <c r="N168" s="206" t="str">
        <f>IF(L168="","",ABS(L168-M168))</f>
        <v/>
      </c>
      <c r="O168" s="203" t="str">
        <f>IF(N168="","",RANK(N168,N167:N171))</f>
        <v/>
      </c>
      <c r="P168" s="206" t="str">
        <f t="shared" si="31"/>
        <v/>
      </c>
      <c r="Q168" s="206" t="str">
        <f>IF(B167="","",IF(L167="","",AVERAGE(L167:L168)))</f>
        <v/>
      </c>
      <c r="R168" s="806"/>
      <c r="S168" s="806"/>
      <c r="T168" s="806"/>
      <c r="U168" s="806"/>
      <c r="V168" s="984"/>
    </row>
    <row r="169" spans="1:22" x14ac:dyDescent="0.2">
      <c r="A169" s="1009"/>
      <c r="B169" s="874"/>
      <c r="C169" s="862"/>
      <c r="D169" s="862"/>
      <c r="E169" s="862"/>
      <c r="F169" s="862"/>
      <c r="G169" s="16" t="s">
        <v>8</v>
      </c>
      <c r="H169" s="220"/>
      <c r="I169" s="211"/>
      <c r="J169" s="211"/>
      <c r="K169" s="847"/>
      <c r="L169" s="184" t="str">
        <f>IF(B167="","",IF(H169="","",H169*60+I169+J169/100))</f>
        <v/>
      </c>
      <c r="M169" s="190"/>
      <c r="N169" s="206" t="str">
        <f>IF(L169="","",ABS(L169-M168))</f>
        <v/>
      </c>
      <c r="O169" s="203" t="str">
        <f>IF(N169="","",RANK(N169,N167:N171))</f>
        <v/>
      </c>
      <c r="P169" s="206" t="str">
        <f t="shared" si="31"/>
        <v/>
      </c>
      <c r="Q169" s="206" t="str">
        <f>IF(B167="","",IF(L167="","",AVERAGE(L167:L169)))</f>
        <v/>
      </c>
      <c r="R169" s="806"/>
      <c r="S169" s="806"/>
      <c r="T169" s="806"/>
      <c r="U169" s="806"/>
      <c r="V169" s="984"/>
    </row>
    <row r="170" spans="1:22" x14ac:dyDescent="0.2">
      <c r="A170" s="1009"/>
      <c r="B170" s="874"/>
      <c r="C170" s="862"/>
      <c r="D170" s="862"/>
      <c r="E170" s="862"/>
      <c r="F170" s="862"/>
      <c r="G170" s="16" t="s">
        <v>5</v>
      </c>
      <c r="H170" s="220"/>
      <c r="I170" s="211"/>
      <c r="J170" s="211"/>
      <c r="K170" s="847"/>
      <c r="L170" s="184" t="str">
        <f>IF(B167="","",IF(H170="","",IF(H170+I170+J170=0,"",H170*60+I170+J170/100)))</f>
        <v/>
      </c>
      <c r="M170" s="190"/>
      <c r="N170" s="206" t="str">
        <f>IF(L170="","",ABS(L170-M168))</f>
        <v/>
      </c>
      <c r="O170" s="203" t="str">
        <f>IF(N170="","",RANK(N170,N167:N171))</f>
        <v/>
      </c>
      <c r="P170" s="206" t="str">
        <f t="shared" si="31"/>
        <v/>
      </c>
      <c r="Q170" s="206" t="str">
        <f>IF(B167="","",IF(L167="","",AVERAGE(P167:P170)))</f>
        <v/>
      </c>
      <c r="R170" s="806"/>
      <c r="S170" s="806"/>
      <c r="T170" s="806"/>
      <c r="U170" s="806"/>
      <c r="V170" s="984"/>
    </row>
    <row r="171" spans="1:22" ht="16" thickBot="1" x14ac:dyDescent="0.25">
      <c r="A171" s="1010"/>
      <c r="B171" s="875"/>
      <c r="C171" s="863"/>
      <c r="D171" s="863"/>
      <c r="E171" s="863"/>
      <c r="F171" s="863"/>
      <c r="G171" s="17" t="s">
        <v>6</v>
      </c>
      <c r="H171" s="222"/>
      <c r="I171" s="239"/>
      <c r="J171" s="239"/>
      <c r="K171" s="848"/>
      <c r="L171" s="185" t="str">
        <f>IF(B167="","",IF(H171="","",IF(H171+I171+J171=0,"",H171*60+I171+J171/100)))</f>
        <v/>
      </c>
      <c r="M171" s="191"/>
      <c r="N171" s="207"/>
      <c r="O171" s="204"/>
      <c r="P171" s="207"/>
      <c r="Q171" s="207" t="str">
        <f>IF(B167="","",IF(L167="","",TRIMMEAN(L167:L171,0.4)))</f>
        <v/>
      </c>
      <c r="R171" s="807"/>
      <c r="S171" s="807"/>
      <c r="T171" s="807"/>
      <c r="U171" s="807"/>
      <c r="V171" s="985"/>
    </row>
    <row r="172" spans="1:22" x14ac:dyDescent="0.2">
      <c r="A172" s="1041" t="str">
        <f>IF('Names And Totals'!A41="","",'Names And Totals'!A41)</f>
        <v/>
      </c>
      <c r="B172" s="864" t="str">
        <f>IF('Names And Totals'!B41="","",'Names And Totals'!B41)</f>
        <v/>
      </c>
      <c r="C172" s="883" t="str">
        <f>IF('Names And Totals'!B41="","",'Names And Totals'!E41)</f>
        <v/>
      </c>
      <c r="D172" s="884" t="str">
        <f>IF(V172="DQ","DQ",IF(S172="","",IF(R172="TO","TO",RANK(R172,$R$12:$R$507,1))))</f>
        <v/>
      </c>
      <c r="E172" s="883" t="str">
        <f>IF(T172="","",IF(V172="DQ","DQ",IF(S172="","",RANK(T172,$T$12:$T$507,0))))</f>
        <v/>
      </c>
      <c r="F172" s="883" t="str">
        <f>IF(U172="","",IF(V172="DQ","DQ",IF(S172="","",RANK(U172,$U$12:$U$507,0))))</f>
        <v/>
      </c>
      <c r="G172" s="375" t="s">
        <v>7</v>
      </c>
      <c r="H172" s="224"/>
      <c r="I172" s="233"/>
      <c r="J172" s="234"/>
      <c r="K172" s="1018"/>
      <c r="L172" s="376" t="str">
        <f>IF(B172="","",IF(H172="","",IF(H172="TO","TO",H172*60+I172+J172/100)))</f>
        <v/>
      </c>
      <c r="M172" s="362"/>
      <c r="N172" s="338" t="str">
        <f>IF(L172="","",ABS(L172-M173))</f>
        <v/>
      </c>
      <c r="O172" s="363" t="str">
        <f>IF(N172="","",RANK(N172,N172:N176))</f>
        <v/>
      </c>
      <c r="P172" s="338" t="str">
        <f t="shared" ref="P172:P175" si="32">IF(L172="","",IF(O172=1,"",L172))</f>
        <v/>
      </c>
      <c r="Q172" s="338" t="str">
        <f>IF(B172="","",L172)</f>
        <v/>
      </c>
      <c r="R172" s="803" t="str">
        <f>IF(B172="","",IF(V172="DQ","DQ",IF(L172="TO","TO",IF(L173="",Q172,IF(L174="",Q173,IF(L175="",Q174,IF(L176="",Q175,Q176)))))))</f>
        <v/>
      </c>
      <c r="S172" s="986" t="str">
        <f>IF(B172="","",IF(V172="DQ","DQ",IF(R172="","",IF(L172="TO",0,IF(AND(C172="Female",($D$3-(R172-$X$3)/$S$4)-K172&gt;0),($D$3-(R172-$X$3)/$S$4)-K172,IF(AND(C172="Male",($D$3-(R172-$X$4)/$S$4)-K172&gt;0),($D$3-(R172-$X$4)/$S$4)-K172,0))))))</f>
        <v/>
      </c>
      <c r="T172" s="802" t="str">
        <f>IF(B172="","",IF(S172="","",IF(C172="Female","",S172)))</f>
        <v/>
      </c>
      <c r="U172" s="802" t="str">
        <f>IF(B172="","",IF(S172="","",IF(C172="Male","",S172)))</f>
        <v/>
      </c>
      <c r="V172" s="980"/>
    </row>
    <row r="173" spans="1:22" x14ac:dyDescent="0.2">
      <c r="A173" s="1042"/>
      <c r="B173" s="865"/>
      <c r="C173" s="884"/>
      <c r="D173" s="884"/>
      <c r="E173" s="884"/>
      <c r="F173" s="884"/>
      <c r="G173" s="13" t="s">
        <v>4</v>
      </c>
      <c r="H173" s="214"/>
      <c r="I173" s="209"/>
      <c r="J173" s="227"/>
      <c r="K173" s="1019"/>
      <c r="L173" s="182" t="str">
        <f>IF(B172="","",IF(H173="","",H173*60+I173+J173/100))</f>
        <v/>
      </c>
      <c r="M173" s="187" t="str">
        <f>IF(B172="","",IF(L172="","",AVERAGE(L172:L175)))</f>
        <v/>
      </c>
      <c r="N173" s="180" t="str">
        <f>IF(L173="","",ABS(L173-M173))</f>
        <v/>
      </c>
      <c r="O173" s="200" t="str">
        <f>IF(N173="","",RANK(N173,N172:N176))</f>
        <v/>
      </c>
      <c r="P173" s="180" t="str">
        <f t="shared" si="32"/>
        <v/>
      </c>
      <c r="Q173" s="180" t="str">
        <f>IF(B172="","",IF(L172="","",AVERAGE(L172:L173)))</f>
        <v/>
      </c>
      <c r="R173" s="803"/>
      <c r="S173" s="986"/>
      <c r="T173" s="803"/>
      <c r="U173" s="803"/>
      <c r="V173" s="981"/>
    </row>
    <row r="174" spans="1:22" x14ac:dyDescent="0.2">
      <c r="A174" s="1042"/>
      <c r="B174" s="865"/>
      <c r="C174" s="884"/>
      <c r="D174" s="884"/>
      <c r="E174" s="884"/>
      <c r="F174" s="884"/>
      <c r="G174" s="14" t="s">
        <v>8</v>
      </c>
      <c r="H174" s="216"/>
      <c r="I174" s="342"/>
      <c r="J174" s="343"/>
      <c r="K174" s="1019"/>
      <c r="L174" s="182" t="str">
        <f>IF(B172="","",IF(H174="","",H174*60+I174+J174/100))</f>
        <v/>
      </c>
      <c r="M174" s="187"/>
      <c r="N174" s="180" t="str">
        <f>IF(L174="","",ABS(L174-M173))</f>
        <v/>
      </c>
      <c r="O174" s="200" t="str">
        <f>IF(N174="","",RANK(N174,N172:N176))</f>
        <v/>
      </c>
      <c r="P174" s="180" t="str">
        <f t="shared" si="32"/>
        <v/>
      </c>
      <c r="Q174" s="180" t="str">
        <f>IF(B172="","",IF(L172="","",AVERAGE(L172:L174)))</f>
        <v/>
      </c>
      <c r="R174" s="803"/>
      <c r="S174" s="986"/>
      <c r="T174" s="803"/>
      <c r="U174" s="803"/>
      <c r="V174" s="981"/>
    </row>
    <row r="175" spans="1:22" x14ac:dyDescent="0.2">
      <c r="A175" s="1042"/>
      <c r="B175" s="865"/>
      <c r="C175" s="884"/>
      <c r="D175" s="884"/>
      <c r="E175" s="884"/>
      <c r="F175" s="884"/>
      <c r="G175" s="13" t="s">
        <v>5</v>
      </c>
      <c r="H175" s="214"/>
      <c r="I175" s="209"/>
      <c r="J175" s="227"/>
      <c r="K175" s="1019"/>
      <c r="L175" s="182" t="str">
        <f>IF(B172="","",IF(H175="","",IF(H175+I175+J175=0,"",H175*60+I175+J175/100)))</f>
        <v/>
      </c>
      <c r="M175" s="187"/>
      <c r="N175" s="180" t="str">
        <f>IF(L175="","",ABS(L175-M173))</f>
        <v/>
      </c>
      <c r="O175" s="200" t="str">
        <f>IF(N175="","",RANK(N175,N172:N176))</f>
        <v/>
      </c>
      <c r="P175" s="180" t="str">
        <f t="shared" si="32"/>
        <v/>
      </c>
      <c r="Q175" s="180" t="str">
        <f>IF(B172="","",IF(L172="","",AVERAGE(P172:P175)))</f>
        <v/>
      </c>
      <c r="R175" s="803"/>
      <c r="S175" s="986"/>
      <c r="T175" s="803"/>
      <c r="U175" s="803"/>
      <c r="V175" s="981"/>
    </row>
    <row r="176" spans="1:22" ht="16" thickBot="1" x14ac:dyDescent="0.25">
      <c r="A176" s="1044"/>
      <c r="B176" s="866"/>
      <c r="C176" s="885"/>
      <c r="D176" s="884"/>
      <c r="E176" s="885"/>
      <c r="F176" s="885"/>
      <c r="G176" s="61" t="s">
        <v>6</v>
      </c>
      <c r="H176" s="238"/>
      <c r="I176" s="576"/>
      <c r="J176" s="577"/>
      <c r="K176" s="1020"/>
      <c r="L176" s="182" t="str">
        <f>IF(B172="","",IF(H176="","",IF(H176+I176+J176=0,"",H176*60+I176+J176/100)))</f>
        <v/>
      </c>
      <c r="M176" s="188"/>
      <c r="N176" s="181"/>
      <c r="O176" s="201"/>
      <c r="P176" s="181"/>
      <c r="Q176" s="181" t="str">
        <f>IF(B172="","",IF(L172="","",TRIMMEAN(L172:L176,0.4)))</f>
        <v/>
      </c>
      <c r="R176" s="803"/>
      <c r="S176" s="986"/>
      <c r="T176" s="804"/>
      <c r="U176" s="804"/>
      <c r="V176" s="982"/>
    </row>
    <row r="177" spans="1:22" x14ac:dyDescent="0.2">
      <c r="A177" s="1008" t="str">
        <f>IF('Names And Totals'!A42="","",'Names And Totals'!A42)</f>
        <v/>
      </c>
      <c r="B177" s="873" t="str">
        <f>IF('Names And Totals'!B42="","",'Names And Totals'!B42)</f>
        <v/>
      </c>
      <c r="C177" s="861" t="str">
        <f>IF('Names And Totals'!B42="","",'Names And Totals'!E42)</f>
        <v/>
      </c>
      <c r="D177" s="861" t="str">
        <f>IF(V177="DQ","DQ",IF(S177="","",IF(R177="TO","TO",RANK(R177,$R$12:$R$507,1))))</f>
        <v/>
      </c>
      <c r="E177" s="861" t="str">
        <f>IF(T177="","",IF(V177="DQ","DQ",IF(S177="","",RANK(T177,$T$12:$T$507,0))))</f>
        <v/>
      </c>
      <c r="F177" s="861" t="str">
        <f>IF(U177="","",IF(V177="DQ","DQ",IF(S177="","",RANK(U177,$U$12:$U$507,0))))</f>
        <v/>
      </c>
      <c r="G177" s="15" t="s">
        <v>7</v>
      </c>
      <c r="H177" s="218"/>
      <c r="I177" s="229"/>
      <c r="J177" s="229"/>
      <c r="K177" s="846"/>
      <c r="L177" s="183" t="str">
        <f>IF(B177="","",IF(H177="","",IF(H177="TO","TO",H177*60+I177+J177/100)))</f>
        <v/>
      </c>
      <c r="M177" s="189"/>
      <c r="N177" s="205" t="str">
        <f>IF(L177="","",ABS(L177-M178))</f>
        <v/>
      </c>
      <c r="O177" s="202" t="str">
        <f>IF(N177="","",RANK(N177,N177:N181))</f>
        <v/>
      </c>
      <c r="P177" s="205" t="str">
        <f t="shared" ref="P177:P180" si="33">IF(L177="","",IF(O177=1,"",L177))</f>
        <v/>
      </c>
      <c r="Q177" s="205" t="str">
        <f>IF(B177="","",L177)</f>
        <v/>
      </c>
      <c r="R177" s="805" t="str">
        <f>IF(B177="","",IF(V177="DQ","DQ",IF(L177="TO","TO",IF(L178="",Q177,IF(L179="",Q178,IF(L180="",Q179,IF(L181="",Q180,Q181)))))))</f>
        <v/>
      </c>
      <c r="S177" s="805" t="str">
        <f>IF(B177="","",IF(V177="DQ","DQ",IF(R177="","",IF(L177="TO",0,IF(AND(C177="Female",($D$3-(R177-$X$3)/$S$4)-K177&gt;0),($D$3-(R177-$X$3)/$S$4)-K177,IF(AND(C177="Male",($D$3-(R177-$X$4)/$S$4)-K177&gt;0),($D$3-(R177-$X$4)/$S$4)-K177,0))))))</f>
        <v/>
      </c>
      <c r="T177" s="805" t="str">
        <f>IF(B177="","",IF(S177="","",IF(C177="Female","",S177)))</f>
        <v/>
      </c>
      <c r="U177" s="805" t="str">
        <f>IF(B177="","",IF(S177="","",IF(C177="Male","",S177)))</f>
        <v/>
      </c>
      <c r="V177" s="983"/>
    </row>
    <row r="178" spans="1:22" x14ac:dyDescent="0.2">
      <c r="A178" s="1009"/>
      <c r="B178" s="874"/>
      <c r="C178" s="862"/>
      <c r="D178" s="862"/>
      <c r="E178" s="862"/>
      <c r="F178" s="862"/>
      <c r="G178" s="16" t="s">
        <v>4</v>
      </c>
      <c r="H178" s="220"/>
      <c r="I178" s="211"/>
      <c r="J178" s="211"/>
      <c r="K178" s="847"/>
      <c r="L178" s="184" t="str">
        <f>IF(B177="","",IF(H178="","",H178*60+I178+J178/100))</f>
        <v/>
      </c>
      <c r="M178" s="190" t="str">
        <f>IF(B177="","",IF(L177="","",AVERAGE(L177:L181)))</f>
        <v/>
      </c>
      <c r="N178" s="206" t="str">
        <f>IF(L178="","",ABS(L178-M178))</f>
        <v/>
      </c>
      <c r="O178" s="203" t="str">
        <f>IF(N178="","",RANK(N178,N177:N181))</f>
        <v/>
      </c>
      <c r="P178" s="206" t="str">
        <f t="shared" si="33"/>
        <v/>
      </c>
      <c r="Q178" s="206" t="str">
        <f>IF(B177="","",IF(L177="","",AVERAGE(L177:L178)))</f>
        <v/>
      </c>
      <c r="R178" s="806"/>
      <c r="S178" s="806"/>
      <c r="T178" s="806"/>
      <c r="U178" s="806"/>
      <c r="V178" s="984"/>
    </row>
    <row r="179" spans="1:22" x14ac:dyDescent="0.2">
      <c r="A179" s="1009"/>
      <c r="B179" s="874"/>
      <c r="C179" s="862"/>
      <c r="D179" s="862"/>
      <c r="E179" s="862"/>
      <c r="F179" s="862"/>
      <c r="G179" s="16" t="s">
        <v>8</v>
      </c>
      <c r="H179" s="220"/>
      <c r="I179" s="211"/>
      <c r="J179" s="211"/>
      <c r="K179" s="847"/>
      <c r="L179" s="184" t="str">
        <f>IF(B177="","",IF(H179="","",H179*60+I179+J179/100))</f>
        <v/>
      </c>
      <c r="M179" s="190"/>
      <c r="N179" s="206" t="str">
        <f>IF(L179="","",ABS(L179-M178))</f>
        <v/>
      </c>
      <c r="O179" s="203" t="str">
        <f>IF(N179="","",RANK(N179,N177:N181))</f>
        <v/>
      </c>
      <c r="P179" s="206" t="str">
        <f t="shared" si="33"/>
        <v/>
      </c>
      <c r="Q179" s="206" t="str">
        <f>IF(B177="","",IF(L177="","",AVERAGE(L177:L179)))</f>
        <v/>
      </c>
      <c r="R179" s="806"/>
      <c r="S179" s="806"/>
      <c r="T179" s="806"/>
      <c r="U179" s="806"/>
      <c r="V179" s="984"/>
    </row>
    <row r="180" spans="1:22" x14ac:dyDescent="0.2">
      <c r="A180" s="1009"/>
      <c r="B180" s="874"/>
      <c r="C180" s="862"/>
      <c r="D180" s="862"/>
      <c r="E180" s="862"/>
      <c r="F180" s="862"/>
      <c r="G180" s="16" t="s">
        <v>5</v>
      </c>
      <c r="H180" s="220"/>
      <c r="I180" s="211"/>
      <c r="J180" s="211"/>
      <c r="K180" s="847"/>
      <c r="L180" s="184" t="str">
        <f>IF(B177="","",IF(H180="","",IF(H180+I180+J180=0,"",H180*60+I180+J180/100)))</f>
        <v/>
      </c>
      <c r="M180" s="190"/>
      <c r="N180" s="206" t="str">
        <f>IF(L180="","",ABS(L180-M178))</f>
        <v/>
      </c>
      <c r="O180" s="203" t="str">
        <f>IF(N180="","",RANK(N180,N177:N181))</f>
        <v/>
      </c>
      <c r="P180" s="206" t="str">
        <f t="shared" si="33"/>
        <v/>
      </c>
      <c r="Q180" s="206" t="str">
        <f>IF(B177="","",IF(L177="","",AVERAGE(P177:P180)))</f>
        <v/>
      </c>
      <c r="R180" s="806"/>
      <c r="S180" s="806"/>
      <c r="T180" s="806"/>
      <c r="U180" s="806"/>
      <c r="V180" s="984"/>
    </row>
    <row r="181" spans="1:22" ht="16" thickBot="1" x14ac:dyDescent="0.25">
      <c r="A181" s="1010"/>
      <c r="B181" s="875"/>
      <c r="C181" s="863"/>
      <c r="D181" s="863"/>
      <c r="E181" s="863"/>
      <c r="F181" s="863"/>
      <c r="G181" s="17" t="s">
        <v>6</v>
      </c>
      <c r="H181" s="222"/>
      <c r="I181" s="239"/>
      <c r="J181" s="239"/>
      <c r="K181" s="848"/>
      <c r="L181" s="185" t="str">
        <f>IF(B177="","",IF(H181="","",IF(H181+I181+J181=0,"",H181*60+I181+J181/100)))</f>
        <v/>
      </c>
      <c r="M181" s="191"/>
      <c r="N181" s="207"/>
      <c r="O181" s="204"/>
      <c r="P181" s="207"/>
      <c r="Q181" s="207" t="str">
        <f>IF(B177="","",IF(L177="","",TRIMMEAN(L177:L181,0.4)))</f>
        <v/>
      </c>
      <c r="R181" s="807"/>
      <c r="S181" s="807"/>
      <c r="T181" s="807"/>
      <c r="U181" s="807"/>
      <c r="V181" s="985"/>
    </row>
    <row r="182" spans="1:22" x14ac:dyDescent="0.2">
      <c r="A182" s="1041" t="str">
        <f>IF('Names And Totals'!A43="","",'Names And Totals'!A43)</f>
        <v/>
      </c>
      <c r="B182" s="864" t="str">
        <f>IF('Names And Totals'!B43="","",'Names And Totals'!B43)</f>
        <v/>
      </c>
      <c r="C182" s="883" t="str">
        <f>IF('Names And Totals'!B43="","",'Names And Totals'!E43)</f>
        <v/>
      </c>
      <c r="D182" s="884" t="str">
        <f>IF(V182="DQ","DQ",IF(S182="","",IF(R182="TO","TO",RANK(R182,$R$12:$R$507,1))))</f>
        <v/>
      </c>
      <c r="E182" s="883" t="str">
        <f>IF(T182="","",IF(V182="DQ","DQ",IF(S182="","",RANK(T182,$T$12:$T$507,0))))</f>
        <v/>
      </c>
      <c r="F182" s="883" t="str">
        <f>IF(U182="","",IF(V182="DQ","DQ",IF(S182="","",RANK(U182,$U$12:$U$507,0))))</f>
        <v/>
      </c>
      <c r="G182" s="375" t="s">
        <v>7</v>
      </c>
      <c r="H182" s="224"/>
      <c r="I182" s="233"/>
      <c r="J182" s="234"/>
      <c r="K182" s="1018"/>
      <c r="L182" s="376" t="str">
        <f>IF(B182="","",IF(H182="","",IF(H182="TO","TO",H182*60+I182+J182/100)))</f>
        <v/>
      </c>
      <c r="M182" s="362"/>
      <c r="N182" s="338" t="str">
        <f>IF(L182="","",ABS(L182-M183))</f>
        <v/>
      </c>
      <c r="O182" s="363" t="str">
        <f>IF(N182="","",RANK(N182,N182:N186))</f>
        <v/>
      </c>
      <c r="P182" s="338" t="str">
        <f t="shared" ref="P182:P185" si="34">IF(L182="","",IF(O182=1,"",L182))</f>
        <v/>
      </c>
      <c r="Q182" s="338" t="str">
        <f>IF(B182="","",L182)</f>
        <v/>
      </c>
      <c r="R182" s="803" t="str">
        <f>IF(B182="","",IF(V182="DQ","DQ",IF(L182="TO","TO",IF(L183="",Q182,IF(L184="",Q183,IF(L185="",Q184,IF(L186="",Q185,Q186)))))))</f>
        <v/>
      </c>
      <c r="S182" s="986" t="str">
        <f>IF(B182="","",IF(V182="DQ","DQ",IF(R182="","",IF(L182="TO",0,IF(AND(C182="Female",($D$3-(R182-$X$3)/$S$4)-K182&gt;0),($D$3-(R182-$X$3)/$S$4)-K182,IF(AND(C182="Male",($D$3-(R182-$X$4)/$S$4)-K182&gt;0),($D$3-(R182-$X$4)/$S$4)-K182,0))))))</f>
        <v/>
      </c>
      <c r="T182" s="802" t="str">
        <f>IF(B182="","",IF(S182="","",IF(C182="Female","",S182)))</f>
        <v/>
      </c>
      <c r="U182" s="802" t="str">
        <f>IF(B182="","",IF(S182="","",IF(C182="Male","",S182)))</f>
        <v/>
      </c>
      <c r="V182" s="980"/>
    </row>
    <row r="183" spans="1:22" x14ac:dyDescent="0.2">
      <c r="A183" s="1042"/>
      <c r="B183" s="865"/>
      <c r="C183" s="884"/>
      <c r="D183" s="884"/>
      <c r="E183" s="884"/>
      <c r="F183" s="884"/>
      <c r="G183" s="13" t="s">
        <v>4</v>
      </c>
      <c r="H183" s="214"/>
      <c r="I183" s="209"/>
      <c r="J183" s="227"/>
      <c r="K183" s="1019"/>
      <c r="L183" s="182" t="str">
        <f>IF(B182="","",IF(H183="","",H183*60+I183+J183/100))</f>
        <v/>
      </c>
      <c r="M183" s="187" t="str">
        <f>IF(B182="","",IF(L182="","",AVERAGE(L182:L185)))</f>
        <v/>
      </c>
      <c r="N183" s="180" t="str">
        <f>IF(L183="","",ABS(L183-M183))</f>
        <v/>
      </c>
      <c r="O183" s="200" t="str">
        <f>IF(N183="","",RANK(N183,N182:N186))</f>
        <v/>
      </c>
      <c r="P183" s="180" t="str">
        <f t="shared" si="34"/>
        <v/>
      </c>
      <c r="Q183" s="180" t="str">
        <f>IF(B182="","",IF(L182="","",AVERAGE(L182:L183)))</f>
        <v/>
      </c>
      <c r="R183" s="803"/>
      <c r="S183" s="986"/>
      <c r="T183" s="803"/>
      <c r="U183" s="803"/>
      <c r="V183" s="981"/>
    </row>
    <row r="184" spans="1:22" x14ac:dyDescent="0.2">
      <c r="A184" s="1042"/>
      <c r="B184" s="865"/>
      <c r="C184" s="884"/>
      <c r="D184" s="884"/>
      <c r="E184" s="884"/>
      <c r="F184" s="884"/>
      <c r="G184" s="14" t="s">
        <v>8</v>
      </c>
      <c r="H184" s="216"/>
      <c r="I184" s="342"/>
      <c r="J184" s="343"/>
      <c r="K184" s="1019"/>
      <c r="L184" s="182" t="str">
        <f>IF(B182="","",IF(H184="","",H184*60+I184+J184/100))</f>
        <v/>
      </c>
      <c r="M184" s="187"/>
      <c r="N184" s="180" t="str">
        <f>IF(L184="","",ABS(L184-M183))</f>
        <v/>
      </c>
      <c r="O184" s="200" t="str">
        <f>IF(N184="","",RANK(N184,N182:N186))</f>
        <v/>
      </c>
      <c r="P184" s="180" t="str">
        <f t="shared" si="34"/>
        <v/>
      </c>
      <c r="Q184" s="180" t="str">
        <f>IF(B182="","",IF(L182="","",AVERAGE(L182:L184)))</f>
        <v/>
      </c>
      <c r="R184" s="803"/>
      <c r="S184" s="986"/>
      <c r="T184" s="803"/>
      <c r="U184" s="803"/>
      <c r="V184" s="981"/>
    </row>
    <row r="185" spans="1:22" x14ac:dyDescent="0.2">
      <c r="A185" s="1042"/>
      <c r="B185" s="865"/>
      <c r="C185" s="884"/>
      <c r="D185" s="884"/>
      <c r="E185" s="884"/>
      <c r="F185" s="884"/>
      <c r="G185" s="13" t="s">
        <v>5</v>
      </c>
      <c r="H185" s="214"/>
      <c r="I185" s="209"/>
      <c r="J185" s="227"/>
      <c r="K185" s="1019"/>
      <c r="L185" s="182" t="str">
        <f>IF(B182="","",IF(H185="","",IF(H185+I185+J185=0,"",H185*60+I185+J185/100)))</f>
        <v/>
      </c>
      <c r="M185" s="187"/>
      <c r="N185" s="180" t="str">
        <f>IF(L185="","",ABS(L185-M183))</f>
        <v/>
      </c>
      <c r="O185" s="200" t="str">
        <f>IF(N185="","",RANK(N185,N182:N186))</f>
        <v/>
      </c>
      <c r="P185" s="180" t="str">
        <f t="shared" si="34"/>
        <v/>
      </c>
      <c r="Q185" s="180" t="str">
        <f>IF(B182="","",IF(L182="","",AVERAGE(P182:P185)))</f>
        <v/>
      </c>
      <c r="R185" s="803"/>
      <c r="S185" s="986"/>
      <c r="T185" s="803"/>
      <c r="U185" s="803"/>
      <c r="V185" s="981"/>
    </row>
    <row r="186" spans="1:22" ht="16" thickBot="1" x14ac:dyDescent="0.25">
      <c r="A186" s="1044"/>
      <c r="B186" s="866"/>
      <c r="C186" s="885"/>
      <c r="D186" s="884"/>
      <c r="E186" s="885"/>
      <c r="F186" s="885"/>
      <c r="G186" s="61" t="s">
        <v>6</v>
      </c>
      <c r="H186" s="238"/>
      <c r="I186" s="576"/>
      <c r="J186" s="577"/>
      <c r="K186" s="1020"/>
      <c r="L186" s="182" t="str">
        <f>IF(B182="","",IF(H186="","",IF(H186+I186+J186=0,"",H186*60+I186+J186/100)))</f>
        <v/>
      </c>
      <c r="M186" s="188"/>
      <c r="N186" s="181"/>
      <c r="O186" s="201"/>
      <c r="P186" s="181"/>
      <c r="Q186" s="181" t="str">
        <f>IF(B182="","",IF(L182="","",TRIMMEAN(L182:L186,0.4)))</f>
        <v/>
      </c>
      <c r="R186" s="803"/>
      <c r="S186" s="986"/>
      <c r="T186" s="804"/>
      <c r="U186" s="804"/>
      <c r="V186" s="982"/>
    </row>
    <row r="187" spans="1:22" x14ac:dyDescent="0.2">
      <c r="A187" s="1008" t="str">
        <f>IF('Names And Totals'!A44="","",'Names And Totals'!A44)</f>
        <v/>
      </c>
      <c r="B187" s="873" t="str">
        <f>IF('Names And Totals'!B44="","",'Names And Totals'!B44)</f>
        <v/>
      </c>
      <c r="C187" s="861" t="str">
        <f>IF('Names And Totals'!B44="","",'Names And Totals'!E44)</f>
        <v/>
      </c>
      <c r="D187" s="861" t="str">
        <f>IF(V187="DQ","DQ",IF(S187="","",IF(R187="TO","TO",RANK(R187,$R$12:$R$507,1))))</f>
        <v/>
      </c>
      <c r="E187" s="861" t="str">
        <f>IF(T187="","",IF(V187="DQ","DQ",IF(S187="","",RANK(T187,$T$12:$T$507,0))))</f>
        <v/>
      </c>
      <c r="F187" s="861" t="str">
        <f>IF(U187="","",IF(V187="DQ","DQ",IF(S187="","",RANK(U187,$U$12:$U$507,0))))</f>
        <v/>
      </c>
      <c r="G187" s="15" t="s">
        <v>7</v>
      </c>
      <c r="H187" s="218"/>
      <c r="I187" s="229"/>
      <c r="J187" s="229"/>
      <c r="K187" s="846"/>
      <c r="L187" s="183" t="str">
        <f>IF(B187="","",IF(H187="","",IF(H187="TO","TO",H187*60+I187+J187/100)))</f>
        <v/>
      </c>
      <c r="M187" s="189"/>
      <c r="N187" s="205" t="str">
        <f>IF(L187="","",ABS(L187-M188))</f>
        <v/>
      </c>
      <c r="O187" s="202" t="str">
        <f>IF(N187="","",RANK(N187,N187:N191))</f>
        <v/>
      </c>
      <c r="P187" s="205" t="str">
        <f t="shared" ref="P187:P190" si="35">IF(L187="","",IF(O187=1,"",L187))</f>
        <v/>
      </c>
      <c r="Q187" s="205" t="str">
        <f>IF(B187="","",L187)</f>
        <v/>
      </c>
      <c r="R187" s="805" t="str">
        <f>IF(B187="","",IF(V187="DQ","DQ",IF(L187="TO","TO",IF(L188="",Q187,IF(L189="",Q188,IF(L190="",Q189,IF(L191="",Q190,Q191)))))))</f>
        <v/>
      </c>
      <c r="S187" s="805" t="str">
        <f>IF(B187="","",IF(V187="DQ","DQ",IF(R187="","",IF(L187="TO",0,IF(AND(C187="Female",($D$3-(R187-$X$3)/$S$4)-K187&gt;0),($D$3-(R187-$X$3)/$S$4)-K187,IF(AND(C187="Male",($D$3-(R187-$X$4)/$S$4)-K187&gt;0),($D$3-(R187-$X$4)/$S$4)-K187,0))))))</f>
        <v/>
      </c>
      <c r="T187" s="805" t="str">
        <f>IF(B187="","",IF(S187="","",IF(C187="Female","",S187)))</f>
        <v/>
      </c>
      <c r="U187" s="805" t="str">
        <f>IF(B187="","",IF(S187="","",IF(C187="Male","",S187)))</f>
        <v/>
      </c>
      <c r="V187" s="983"/>
    </row>
    <row r="188" spans="1:22" x14ac:dyDescent="0.2">
      <c r="A188" s="1009"/>
      <c r="B188" s="874"/>
      <c r="C188" s="862"/>
      <c r="D188" s="862"/>
      <c r="E188" s="862"/>
      <c r="F188" s="862"/>
      <c r="G188" s="16" t="s">
        <v>4</v>
      </c>
      <c r="H188" s="220"/>
      <c r="I188" s="211"/>
      <c r="J188" s="211"/>
      <c r="K188" s="847"/>
      <c r="L188" s="184" t="str">
        <f>IF(B187="","",IF(H188="","",H188*60+I188+J188/100))</f>
        <v/>
      </c>
      <c r="M188" s="190" t="str">
        <f>IF(B187="","",IF(L187="","",AVERAGE(L187:L191)))</f>
        <v/>
      </c>
      <c r="N188" s="206" t="str">
        <f>IF(L188="","",ABS(L188-M188))</f>
        <v/>
      </c>
      <c r="O188" s="203" t="str">
        <f>IF(N188="","",RANK(N188,N187:N191))</f>
        <v/>
      </c>
      <c r="P188" s="206" t="str">
        <f t="shared" si="35"/>
        <v/>
      </c>
      <c r="Q188" s="206" t="str">
        <f>IF(B187="","",IF(L187="","",AVERAGE(L187:L188)))</f>
        <v/>
      </c>
      <c r="R188" s="806"/>
      <c r="S188" s="806"/>
      <c r="T188" s="806"/>
      <c r="U188" s="806"/>
      <c r="V188" s="984"/>
    </row>
    <row r="189" spans="1:22" x14ac:dyDescent="0.2">
      <c r="A189" s="1009"/>
      <c r="B189" s="874"/>
      <c r="C189" s="862"/>
      <c r="D189" s="862"/>
      <c r="E189" s="862"/>
      <c r="F189" s="862"/>
      <c r="G189" s="16" t="s">
        <v>8</v>
      </c>
      <c r="H189" s="220"/>
      <c r="I189" s="211"/>
      <c r="J189" s="211"/>
      <c r="K189" s="847"/>
      <c r="L189" s="184" t="str">
        <f>IF(B187="","",IF(H189="","",H189*60+I189+J189/100))</f>
        <v/>
      </c>
      <c r="M189" s="190"/>
      <c r="N189" s="206" t="str">
        <f>IF(L189="","",ABS(L189-M188))</f>
        <v/>
      </c>
      <c r="O189" s="203" t="str">
        <f>IF(N189="","",RANK(N189,N187:N191))</f>
        <v/>
      </c>
      <c r="P189" s="206" t="str">
        <f t="shared" si="35"/>
        <v/>
      </c>
      <c r="Q189" s="206" t="str">
        <f>IF(B187="","",IF(L187="","",AVERAGE(L187:L189)))</f>
        <v/>
      </c>
      <c r="R189" s="806"/>
      <c r="S189" s="806"/>
      <c r="T189" s="806"/>
      <c r="U189" s="806"/>
      <c r="V189" s="984"/>
    </row>
    <row r="190" spans="1:22" x14ac:dyDescent="0.2">
      <c r="A190" s="1009"/>
      <c r="B190" s="874"/>
      <c r="C190" s="862"/>
      <c r="D190" s="862"/>
      <c r="E190" s="862"/>
      <c r="F190" s="862"/>
      <c r="G190" s="16" t="s">
        <v>5</v>
      </c>
      <c r="H190" s="220"/>
      <c r="I190" s="211"/>
      <c r="J190" s="211"/>
      <c r="K190" s="847"/>
      <c r="L190" s="184" t="str">
        <f>IF(B187="","",IF(H190="","",IF(H190+I190+J190=0,"",H190*60+I190+J190/100)))</f>
        <v/>
      </c>
      <c r="M190" s="190"/>
      <c r="N190" s="206" t="str">
        <f>IF(L190="","",ABS(L190-M188))</f>
        <v/>
      </c>
      <c r="O190" s="203" t="str">
        <f>IF(N190="","",RANK(N190,N187:N191))</f>
        <v/>
      </c>
      <c r="P190" s="206" t="str">
        <f t="shared" si="35"/>
        <v/>
      </c>
      <c r="Q190" s="206" t="str">
        <f>IF(B187="","",IF(L187="","",AVERAGE(P187:P190)))</f>
        <v/>
      </c>
      <c r="R190" s="806"/>
      <c r="S190" s="806"/>
      <c r="T190" s="806"/>
      <c r="U190" s="806"/>
      <c r="V190" s="984"/>
    </row>
    <row r="191" spans="1:22" ht="16" thickBot="1" x14ac:dyDescent="0.25">
      <c r="A191" s="1010"/>
      <c r="B191" s="875"/>
      <c r="C191" s="863"/>
      <c r="D191" s="863"/>
      <c r="E191" s="863"/>
      <c r="F191" s="863"/>
      <c r="G191" s="17" t="s">
        <v>6</v>
      </c>
      <c r="H191" s="222"/>
      <c r="I191" s="239"/>
      <c r="J191" s="239"/>
      <c r="K191" s="848"/>
      <c r="L191" s="185" t="str">
        <f>IF(B187="","",IF(H191="","",IF(H191+I191+J191=0,"",H191*60+I191+J191/100)))</f>
        <v/>
      </c>
      <c r="M191" s="191"/>
      <c r="N191" s="207"/>
      <c r="O191" s="204"/>
      <c r="P191" s="207"/>
      <c r="Q191" s="207" t="str">
        <f>IF(B187="","",IF(L187="","",TRIMMEAN(L187:L191,0.4)))</f>
        <v/>
      </c>
      <c r="R191" s="807"/>
      <c r="S191" s="807"/>
      <c r="T191" s="807"/>
      <c r="U191" s="807"/>
      <c r="V191" s="985"/>
    </row>
    <row r="192" spans="1:22" x14ac:dyDescent="0.2">
      <c r="A192" s="1041" t="str">
        <f>IF('Names And Totals'!A45="","",'Names And Totals'!A45)</f>
        <v/>
      </c>
      <c r="B192" s="864" t="str">
        <f>IF('Names And Totals'!B45="","",'Names And Totals'!B45)</f>
        <v/>
      </c>
      <c r="C192" s="883" t="str">
        <f>IF('Names And Totals'!B45="","",'Names And Totals'!E45)</f>
        <v/>
      </c>
      <c r="D192" s="884" t="str">
        <f>IF(V192="DQ","DQ",IF(S192="","",IF(R192="TO","TO",RANK(R192,$R$12:$R$507,1))))</f>
        <v/>
      </c>
      <c r="E192" s="883" t="str">
        <f>IF(T192="","",IF(V192="DQ","DQ",IF(S192="","",RANK(T192,$T$12:$T$507,0))))</f>
        <v/>
      </c>
      <c r="F192" s="883" t="str">
        <f>IF(U192="","",IF(V192="DQ","DQ",IF(S192="","",RANK(U192,$U$12:$U$507,0))))</f>
        <v/>
      </c>
      <c r="G192" s="375" t="s">
        <v>7</v>
      </c>
      <c r="H192" s="224"/>
      <c r="I192" s="233"/>
      <c r="J192" s="234"/>
      <c r="K192" s="1018"/>
      <c r="L192" s="376" t="str">
        <f>IF(B192="","",IF(H192="","",IF(H192="TO","TO",H192*60+I192+J192/100)))</f>
        <v/>
      </c>
      <c r="M192" s="362"/>
      <c r="N192" s="338" t="str">
        <f>IF(L192="","",ABS(L192-M193))</f>
        <v/>
      </c>
      <c r="O192" s="363" t="str">
        <f>IF(N192="","",RANK(N192,N192:N196))</f>
        <v/>
      </c>
      <c r="P192" s="338" t="str">
        <f t="shared" ref="P192:P195" si="36">IF(L192="","",IF(O192=1,"",L192))</f>
        <v/>
      </c>
      <c r="Q192" s="338" t="str">
        <f>IF(B192="","",L192)</f>
        <v/>
      </c>
      <c r="R192" s="803" t="str">
        <f>IF(B192="","",IF(V192="DQ","DQ",IF(L192="TO","TO",IF(L193="",Q192,IF(L194="",Q193,IF(L195="",Q194,IF(L196="",Q195,Q196)))))))</f>
        <v/>
      </c>
      <c r="S192" s="986" t="str">
        <f>IF(B192="","",IF(V192="DQ","DQ",IF(R192="","",IF(L192="TO",0,IF(AND(C192="Female",($D$3-(R192-$X$3)/$S$4)-K192&gt;0),($D$3-(R192-$X$3)/$S$4)-K192,IF(AND(C192="Male",($D$3-(R192-$X$4)/$S$4)-K192&gt;0),($D$3-(R192-$X$4)/$S$4)-K192,0))))))</f>
        <v/>
      </c>
      <c r="T192" s="802" t="str">
        <f>IF(B192="","",IF(S192="","",IF(C192="Female","",S192)))</f>
        <v/>
      </c>
      <c r="U192" s="802" t="str">
        <f>IF(B192="","",IF(S192="","",IF(C192="Male","",S192)))</f>
        <v/>
      </c>
      <c r="V192" s="980"/>
    </row>
    <row r="193" spans="1:22" x14ac:dyDescent="0.2">
      <c r="A193" s="1042"/>
      <c r="B193" s="865"/>
      <c r="C193" s="884"/>
      <c r="D193" s="884"/>
      <c r="E193" s="884"/>
      <c r="F193" s="884"/>
      <c r="G193" s="13" t="s">
        <v>4</v>
      </c>
      <c r="H193" s="214"/>
      <c r="I193" s="209"/>
      <c r="J193" s="227"/>
      <c r="K193" s="1019"/>
      <c r="L193" s="182" t="str">
        <f>IF(B192="","",IF(H193="","",H193*60+I193+J193/100))</f>
        <v/>
      </c>
      <c r="M193" s="187" t="str">
        <f>IF(B192="","",IF(L192="","",AVERAGE(L192:L195)))</f>
        <v/>
      </c>
      <c r="N193" s="180" t="str">
        <f>IF(L193="","",ABS(L193-M193))</f>
        <v/>
      </c>
      <c r="O193" s="200" t="str">
        <f>IF(N193="","",RANK(N193,N192:N196))</f>
        <v/>
      </c>
      <c r="P193" s="180" t="str">
        <f t="shared" si="36"/>
        <v/>
      </c>
      <c r="Q193" s="180" t="str">
        <f>IF(B192="","",IF(L192="","",AVERAGE(L192:L193)))</f>
        <v/>
      </c>
      <c r="R193" s="803"/>
      <c r="S193" s="986"/>
      <c r="T193" s="803"/>
      <c r="U193" s="803"/>
      <c r="V193" s="981"/>
    </row>
    <row r="194" spans="1:22" x14ac:dyDescent="0.2">
      <c r="A194" s="1042"/>
      <c r="B194" s="865"/>
      <c r="C194" s="884"/>
      <c r="D194" s="884"/>
      <c r="E194" s="884"/>
      <c r="F194" s="884"/>
      <c r="G194" s="14" t="s">
        <v>8</v>
      </c>
      <c r="H194" s="216"/>
      <c r="I194" s="342"/>
      <c r="J194" s="343"/>
      <c r="K194" s="1019"/>
      <c r="L194" s="182" t="str">
        <f>IF(B192="","",IF(H194="","",H194*60+I194+J194/100))</f>
        <v/>
      </c>
      <c r="M194" s="187"/>
      <c r="N194" s="180" t="str">
        <f>IF(L194="","",ABS(L194-M193))</f>
        <v/>
      </c>
      <c r="O194" s="200" t="str">
        <f>IF(N194="","",RANK(N194,N192:N196))</f>
        <v/>
      </c>
      <c r="P194" s="180" t="str">
        <f t="shared" si="36"/>
        <v/>
      </c>
      <c r="Q194" s="180" t="str">
        <f>IF(B192="","",IF(L192="","",AVERAGE(L192:L194)))</f>
        <v/>
      </c>
      <c r="R194" s="803"/>
      <c r="S194" s="986"/>
      <c r="T194" s="803"/>
      <c r="U194" s="803"/>
      <c r="V194" s="981"/>
    </row>
    <row r="195" spans="1:22" x14ac:dyDescent="0.2">
      <c r="A195" s="1042"/>
      <c r="B195" s="865"/>
      <c r="C195" s="884"/>
      <c r="D195" s="884"/>
      <c r="E195" s="884"/>
      <c r="F195" s="884"/>
      <c r="G195" s="13" t="s">
        <v>5</v>
      </c>
      <c r="H195" s="214"/>
      <c r="I195" s="209"/>
      <c r="J195" s="227"/>
      <c r="K195" s="1019"/>
      <c r="L195" s="182" t="str">
        <f>IF(B192="","",IF(H195="","",IF(H195+I195+J195=0,"",H195*60+I195+J195/100)))</f>
        <v/>
      </c>
      <c r="M195" s="187"/>
      <c r="N195" s="180" t="str">
        <f>IF(L195="","",ABS(L195-M193))</f>
        <v/>
      </c>
      <c r="O195" s="200" t="str">
        <f>IF(N195="","",RANK(N195,N192:N196))</f>
        <v/>
      </c>
      <c r="P195" s="180" t="str">
        <f t="shared" si="36"/>
        <v/>
      </c>
      <c r="Q195" s="180" t="str">
        <f>IF(B192="","",IF(L192="","",AVERAGE(P192:P195)))</f>
        <v/>
      </c>
      <c r="R195" s="803"/>
      <c r="S195" s="986"/>
      <c r="T195" s="803"/>
      <c r="U195" s="803"/>
      <c r="V195" s="981"/>
    </row>
    <row r="196" spans="1:22" ht="16" thickBot="1" x14ac:dyDescent="0.25">
      <c r="A196" s="1044"/>
      <c r="B196" s="866"/>
      <c r="C196" s="885"/>
      <c r="D196" s="884"/>
      <c r="E196" s="885"/>
      <c r="F196" s="885"/>
      <c r="G196" s="61" t="s">
        <v>6</v>
      </c>
      <c r="H196" s="238"/>
      <c r="I196" s="576"/>
      <c r="J196" s="577"/>
      <c r="K196" s="1020"/>
      <c r="L196" s="182" t="str">
        <f>IF(B192="","",IF(H196="","",IF(H196+I196+J196=0,"",H196*60+I196+J196/100)))</f>
        <v/>
      </c>
      <c r="M196" s="188"/>
      <c r="N196" s="181"/>
      <c r="O196" s="201"/>
      <c r="P196" s="181"/>
      <c r="Q196" s="181" t="str">
        <f>IF(B192="","",IF(L192="","",TRIMMEAN(L192:L196,0.4)))</f>
        <v/>
      </c>
      <c r="R196" s="803"/>
      <c r="S196" s="986"/>
      <c r="T196" s="804"/>
      <c r="U196" s="804"/>
      <c r="V196" s="982"/>
    </row>
    <row r="197" spans="1:22" x14ac:dyDescent="0.2">
      <c r="A197" s="1008" t="str">
        <f>IF('Names And Totals'!A46="","",'Names And Totals'!A46)</f>
        <v/>
      </c>
      <c r="B197" s="873" t="str">
        <f>IF('Names And Totals'!B46="","",'Names And Totals'!B46)</f>
        <v/>
      </c>
      <c r="C197" s="861" t="str">
        <f>IF('Names And Totals'!B46="","",'Names And Totals'!E46)</f>
        <v/>
      </c>
      <c r="D197" s="861" t="str">
        <f>IF(V197="DQ","DQ",IF(S197="","",IF(R197="TO","TO",RANK(R197,$R$12:$R$507,1))))</f>
        <v/>
      </c>
      <c r="E197" s="861" t="str">
        <f>IF(T197="","",IF(V197="DQ","DQ",IF(S197="","",RANK(T197,$T$12:$T$507,0))))</f>
        <v/>
      </c>
      <c r="F197" s="861" t="str">
        <f>IF(U197="","",IF(V197="DQ","DQ",IF(S197="","",RANK(U197,$U$12:$U$507,0))))</f>
        <v/>
      </c>
      <c r="G197" s="15" t="s">
        <v>7</v>
      </c>
      <c r="H197" s="218"/>
      <c r="I197" s="229"/>
      <c r="J197" s="229"/>
      <c r="K197" s="846"/>
      <c r="L197" s="183" t="str">
        <f>IF(B197="","",IF(H197="","",IF(H197="TO","TO",H197*60+I197+J197/100)))</f>
        <v/>
      </c>
      <c r="M197" s="189"/>
      <c r="N197" s="205" t="str">
        <f>IF(L197="","",ABS(L197-M198))</f>
        <v/>
      </c>
      <c r="O197" s="202" t="str">
        <f>IF(N197="","",RANK(N197,N197:N201))</f>
        <v/>
      </c>
      <c r="P197" s="205" t="str">
        <f t="shared" ref="P197:P200" si="37">IF(L197="","",IF(O197=1,"",L197))</f>
        <v/>
      </c>
      <c r="Q197" s="205" t="str">
        <f>IF(B197="","",L197)</f>
        <v/>
      </c>
      <c r="R197" s="805" t="str">
        <f>IF(B197="","",IF(V197="DQ","DQ",IF(L197="TO","TO",IF(L198="",Q197,IF(L199="",Q198,IF(L200="",Q199,IF(L201="",Q200,Q201)))))))</f>
        <v/>
      </c>
      <c r="S197" s="805" t="str">
        <f>IF(B197="","",IF(V197="DQ","DQ",IF(R197="","",IF(L197="TO",0,IF(AND(C197="Female",($D$3-(R197-$X$3)/$S$4)-K197&gt;0),($D$3-(R197-$X$3)/$S$4)-K197,IF(AND(C197="Male",($D$3-(R197-$X$4)/$S$4)-K197&gt;0),($D$3-(R197-$X$4)/$S$4)-K197,0))))))</f>
        <v/>
      </c>
      <c r="T197" s="805" t="str">
        <f>IF(B197="","",IF(S197="","",IF(C197="Female","",S197)))</f>
        <v/>
      </c>
      <c r="U197" s="805" t="str">
        <f>IF(B197="","",IF(S197="","",IF(C197="Male","",S197)))</f>
        <v/>
      </c>
      <c r="V197" s="983"/>
    </row>
    <row r="198" spans="1:22" x14ac:dyDescent="0.2">
      <c r="A198" s="1009"/>
      <c r="B198" s="874"/>
      <c r="C198" s="862"/>
      <c r="D198" s="862"/>
      <c r="E198" s="862"/>
      <c r="F198" s="862"/>
      <c r="G198" s="16" t="s">
        <v>4</v>
      </c>
      <c r="H198" s="220"/>
      <c r="I198" s="211"/>
      <c r="J198" s="211"/>
      <c r="K198" s="847"/>
      <c r="L198" s="184" t="str">
        <f>IF(B197="","",IF(H198="","",H198*60+I198+J198/100))</f>
        <v/>
      </c>
      <c r="M198" s="190" t="str">
        <f>IF(B197="","",IF(L197="","",AVERAGE(L197:L201)))</f>
        <v/>
      </c>
      <c r="N198" s="206" t="str">
        <f>IF(L198="","",ABS(L198-M198))</f>
        <v/>
      </c>
      <c r="O198" s="203" t="str">
        <f>IF(N198="","",RANK(N198,N197:N201))</f>
        <v/>
      </c>
      <c r="P198" s="206" t="str">
        <f t="shared" si="37"/>
        <v/>
      </c>
      <c r="Q198" s="206" t="str">
        <f>IF(B197="","",IF(L197="","",AVERAGE(L197:L198)))</f>
        <v/>
      </c>
      <c r="R198" s="806"/>
      <c r="S198" s="806"/>
      <c r="T198" s="806"/>
      <c r="U198" s="806"/>
      <c r="V198" s="984"/>
    </row>
    <row r="199" spans="1:22" x14ac:dyDescent="0.2">
      <c r="A199" s="1009"/>
      <c r="B199" s="874"/>
      <c r="C199" s="862"/>
      <c r="D199" s="862"/>
      <c r="E199" s="862"/>
      <c r="F199" s="862"/>
      <c r="G199" s="16" t="s">
        <v>8</v>
      </c>
      <c r="H199" s="220"/>
      <c r="I199" s="211"/>
      <c r="J199" s="211"/>
      <c r="K199" s="847"/>
      <c r="L199" s="184" t="str">
        <f>IF(B197="","",IF(H199="","",H199*60+I199+J199/100))</f>
        <v/>
      </c>
      <c r="M199" s="190"/>
      <c r="N199" s="206" t="str">
        <f>IF(L199="","",ABS(L199-M198))</f>
        <v/>
      </c>
      <c r="O199" s="203" t="str">
        <f>IF(N199="","",RANK(N199,N197:N201))</f>
        <v/>
      </c>
      <c r="P199" s="206" t="str">
        <f t="shared" si="37"/>
        <v/>
      </c>
      <c r="Q199" s="206" t="str">
        <f>IF(B197="","",IF(L197="","",AVERAGE(L197:L199)))</f>
        <v/>
      </c>
      <c r="R199" s="806"/>
      <c r="S199" s="806"/>
      <c r="T199" s="806"/>
      <c r="U199" s="806"/>
      <c r="V199" s="984"/>
    </row>
    <row r="200" spans="1:22" x14ac:dyDescent="0.2">
      <c r="A200" s="1009"/>
      <c r="B200" s="874"/>
      <c r="C200" s="862"/>
      <c r="D200" s="862"/>
      <c r="E200" s="862"/>
      <c r="F200" s="862"/>
      <c r="G200" s="16" t="s">
        <v>5</v>
      </c>
      <c r="H200" s="220"/>
      <c r="I200" s="211"/>
      <c r="J200" s="211"/>
      <c r="K200" s="847"/>
      <c r="L200" s="184" t="str">
        <f>IF(B197="","",IF(H200="","",IF(H200+I200+J200=0,"",H200*60+I200+J200/100)))</f>
        <v/>
      </c>
      <c r="M200" s="190"/>
      <c r="N200" s="206" t="str">
        <f>IF(L200="","",ABS(L200-M198))</f>
        <v/>
      </c>
      <c r="O200" s="203" t="str">
        <f>IF(N200="","",RANK(N200,N197:N201))</f>
        <v/>
      </c>
      <c r="P200" s="206" t="str">
        <f t="shared" si="37"/>
        <v/>
      </c>
      <c r="Q200" s="206" t="str">
        <f>IF(B197="","",IF(L197="","",AVERAGE(P197:P200)))</f>
        <v/>
      </c>
      <c r="R200" s="806"/>
      <c r="S200" s="806"/>
      <c r="T200" s="806"/>
      <c r="U200" s="806"/>
      <c r="V200" s="984"/>
    </row>
    <row r="201" spans="1:22" ht="16" thickBot="1" x14ac:dyDescent="0.25">
      <c r="A201" s="1010"/>
      <c r="B201" s="875"/>
      <c r="C201" s="863"/>
      <c r="D201" s="863"/>
      <c r="E201" s="863"/>
      <c r="F201" s="863"/>
      <c r="G201" s="17" t="s">
        <v>6</v>
      </c>
      <c r="H201" s="222"/>
      <c r="I201" s="239"/>
      <c r="J201" s="239"/>
      <c r="K201" s="848"/>
      <c r="L201" s="185" t="str">
        <f>IF(B197="","",IF(H201="","",IF(H201+I201+J201=0,"",H201*60+I201+J201/100)))</f>
        <v/>
      </c>
      <c r="M201" s="191"/>
      <c r="N201" s="207"/>
      <c r="O201" s="204"/>
      <c r="P201" s="207"/>
      <c r="Q201" s="207" t="str">
        <f>IF(B197="","",IF(L197="","",TRIMMEAN(L197:L201,0.4)))</f>
        <v/>
      </c>
      <c r="R201" s="807"/>
      <c r="S201" s="807"/>
      <c r="T201" s="807"/>
      <c r="U201" s="807"/>
      <c r="V201" s="985"/>
    </row>
    <row r="202" spans="1:22" x14ac:dyDescent="0.2">
      <c r="A202" s="1041" t="str">
        <f>IF('Names And Totals'!A47="","",'Names And Totals'!A47)</f>
        <v/>
      </c>
      <c r="B202" s="864" t="str">
        <f>IF('Names And Totals'!B47="","",'Names And Totals'!B47)</f>
        <v/>
      </c>
      <c r="C202" s="883" t="str">
        <f>IF('Names And Totals'!B47="","",'Names And Totals'!E47)</f>
        <v/>
      </c>
      <c r="D202" s="884" t="str">
        <f>IF(V202="DQ","DQ",IF(S202="","",IF(R202="TO","TO",RANK(R202,$R$12:$R$507,1))))</f>
        <v/>
      </c>
      <c r="E202" s="883" t="str">
        <f>IF(T202="","",IF(V202="DQ","DQ",IF(S202="","",RANK(T202,$T$12:$T$507,0))))</f>
        <v/>
      </c>
      <c r="F202" s="883" t="str">
        <f>IF(U202="","",IF(V202="DQ","DQ",IF(S202="","",RANK(U202,$U$12:$U$507,0))))</f>
        <v/>
      </c>
      <c r="G202" s="375" t="s">
        <v>7</v>
      </c>
      <c r="H202" s="224"/>
      <c r="I202" s="233"/>
      <c r="J202" s="234"/>
      <c r="K202" s="1018"/>
      <c r="L202" s="376" t="str">
        <f>IF(B202="","",IF(H202="","",IF(H202="TO","TO",H202*60+I202+J202/100)))</f>
        <v/>
      </c>
      <c r="M202" s="362"/>
      <c r="N202" s="338" t="str">
        <f>IF(L202="","",ABS(L202-M203))</f>
        <v/>
      </c>
      <c r="O202" s="363" t="str">
        <f>IF(N202="","",RANK(N202,N202:N206))</f>
        <v/>
      </c>
      <c r="P202" s="338" t="str">
        <f t="shared" ref="P202:P205" si="38">IF(L202="","",IF(O202=1,"",L202))</f>
        <v/>
      </c>
      <c r="Q202" s="338" t="str">
        <f>IF(B202="","",L202)</f>
        <v/>
      </c>
      <c r="R202" s="803" t="str">
        <f>IF(B202="","",IF(V202="DQ","DQ",IF(L202="TO","TO",IF(L203="",Q202,IF(L204="",Q203,IF(L205="",Q204,IF(L206="",Q205,Q206)))))))</f>
        <v/>
      </c>
      <c r="S202" s="986" t="str">
        <f>IF(B202="","",IF(V202="DQ","DQ",IF(R202="","",IF(L202="TO",0,IF(AND(C202="Female",($D$3-(R202-$X$3)/$S$4)-K202&gt;0),($D$3-(R202-$X$3)/$S$4)-K202,IF(AND(C202="Male",($D$3-(R202-$X$4)/$S$4)-K202&gt;0),($D$3-(R202-$X$4)/$S$4)-K202,0))))))</f>
        <v/>
      </c>
      <c r="T202" s="802" t="str">
        <f>IF(B202="","",IF(S202="","",IF(C202="Female","",S202)))</f>
        <v/>
      </c>
      <c r="U202" s="802" t="str">
        <f>IF(B202="","",IF(S202="","",IF(C202="Male","",S202)))</f>
        <v/>
      </c>
      <c r="V202" s="980"/>
    </row>
    <row r="203" spans="1:22" x14ac:dyDescent="0.2">
      <c r="A203" s="1042"/>
      <c r="B203" s="865"/>
      <c r="C203" s="884"/>
      <c r="D203" s="884"/>
      <c r="E203" s="884"/>
      <c r="F203" s="884"/>
      <c r="G203" s="13" t="s">
        <v>4</v>
      </c>
      <c r="H203" s="214"/>
      <c r="I203" s="209"/>
      <c r="J203" s="227"/>
      <c r="K203" s="1019"/>
      <c r="L203" s="182" t="str">
        <f>IF(B202="","",IF(H203="","",H203*60+I203+J203/100))</f>
        <v/>
      </c>
      <c r="M203" s="187" t="str">
        <f>IF(B202="","",IF(L202="","",AVERAGE(L202:L205)))</f>
        <v/>
      </c>
      <c r="N203" s="180" t="str">
        <f>IF(L203="","",ABS(L203-M203))</f>
        <v/>
      </c>
      <c r="O203" s="200" t="str">
        <f>IF(N203="","",RANK(N203,N202:N206))</f>
        <v/>
      </c>
      <c r="P203" s="180" t="str">
        <f t="shared" si="38"/>
        <v/>
      </c>
      <c r="Q203" s="180" t="str">
        <f>IF(B202="","",IF(L202="","",AVERAGE(L202:L203)))</f>
        <v/>
      </c>
      <c r="R203" s="803"/>
      <c r="S203" s="986"/>
      <c r="T203" s="803"/>
      <c r="U203" s="803"/>
      <c r="V203" s="981"/>
    </row>
    <row r="204" spans="1:22" x14ac:dyDescent="0.2">
      <c r="A204" s="1042"/>
      <c r="B204" s="865"/>
      <c r="C204" s="884"/>
      <c r="D204" s="884"/>
      <c r="E204" s="884"/>
      <c r="F204" s="884"/>
      <c r="G204" s="14" t="s">
        <v>8</v>
      </c>
      <c r="H204" s="216"/>
      <c r="I204" s="342"/>
      <c r="J204" s="343"/>
      <c r="K204" s="1019"/>
      <c r="L204" s="182" t="str">
        <f>IF(B202="","",IF(H204="","",H204*60+I204+J204/100))</f>
        <v/>
      </c>
      <c r="M204" s="187"/>
      <c r="N204" s="180" t="str">
        <f>IF(L204="","",ABS(L204-M203))</f>
        <v/>
      </c>
      <c r="O204" s="200" t="str">
        <f>IF(N204="","",RANK(N204,N202:N206))</f>
        <v/>
      </c>
      <c r="P204" s="180" t="str">
        <f t="shared" si="38"/>
        <v/>
      </c>
      <c r="Q204" s="180" t="str">
        <f>IF(B202="","",IF(L202="","",AVERAGE(L202:L204)))</f>
        <v/>
      </c>
      <c r="R204" s="803"/>
      <c r="S204" s="986"/>
      <c r="T204" s="803"/>
      <c r="U204" s="803"/>
      <c r="V204" s="981"/>
    </row>
    <row r="205" spans="1:22" x14ac:dyDescent="0.2">
      <c r="A205" s="1042"/>
      <c r="B205" s="865"/>
      <c r="C205" s="884"/>
      <c r="D205" s="884"/>
      <c r="E205" s="884"/>
      <c r="F205" s="884"/>
      <c r="G205" s="13" t="s">
        <v>5</v>
      </c>
      <c r="H205" s="214"/>
      <c r="I205" s="209"/>
      <c r="J205" s="227"/>
      <c r="K205" s="1019"/>
      <c r="L205" s="182" t="str">
        <f>IF(B202="","",IF(H205="","",IF(H205+I205+J205=0,"",H205*60+I205+J205/100)))</f>
        <v/>
      </c>
      <c r="M205" s="187"/>
      <c r="N205" s="180" t="str">
        <f>IF(L205="","",ABS(L205-M203))</f>
        <v/>
      </c>
      <c r="O205" s="200" t="str">
        <f>IF(N205="","",RANK(N205,N202:N206))</f>
        <v/>
      </c>
      <c r="P205" s="180" t="str">
        <f t="shared" si="38"/>
        <v/>
      </c>
      <c r="Q205" s="180" t="str">
        <f>IF(B202="","",IF(L202="","",AVERAGE(P202:P205)))</f>
        <v/>
      </c>
      <c r="R205" s="803"/>
      <c r="S205" s="986"/>
      <c r="T205" s="803"/>
      <c r="U205" s="803"/>
      <c r="V205" s="981"/>
    </row>
    <row r="206" spans="1:22" ht="16" thickBot="1" x14ac:dyDescent="0.25">
      <c r="A206" s="1044"/>
      <c r="B206" s="866"/>
      <c r="C206" s="885"/>
      <c r="D206" s="884"/>
      <c r="E206" s="885"/>
      <c r="F206" s="885"/>
      <c r="G206" s="61" t="s">
        <v>6</v>
      </c>
      <c r="H206" s="238"/>
      <c r="I206" s="576"/>
      <c r="J206" s="577"/>
      <c r="K206" s="1020"/>
      <c r="L206" s="182" t="str">
        <f>IF(B202="","",IF(H206="","",IF(H206+I206+J206=0,"",H206*60+I206+J206/100)))</f>
        <v/>
      </c>
      <c r="M206" s="188"/>
      <c r="N206" s="181"/>
      <c r="O206" s="201"/>
      <c r="P206" s="181"/>
      <c r="Q206" s="181" t="str">
        <f>IF(B202="","",IF(L202="","",TRIMMEAN(L202:L206,0.4)))</f>
        <v/>
      </c>
      <c r="R206" s="803"/>
      <c r="S206" s="986"/>
      <c r="T206" s="804"/>
      <c r="U206" s="804"/>
      <c r="V206" s="982"/>
    </row>
    <row r="207" spans="1:22" x14ac:dyDescent="0.2">
      <c r="A207" s="1008" t="str">
        <f>IF('Names And Totals'!A48="","",'Names And Totals'!A48)</f>
        <v/>
      </c>
      <c r="B207" s="873" t="str">
        <f>IF('Names And Totals'!B48="","",'Names And Totals'!B48)</f>
        <v/>
      </c>
      <c r="C207" s="861" t="str">
        <f>IF('Names And Totals'!B48="","",'Names And Totals'!E48)</f>
        <v/>
      </c>
      <c r="D207" s="861" t="str">
        <f>IF(V207="DQ","DQ",IF(S207="","",IF(R207="TO","TO",RANK(R207,$R$12:$R$507,1))))</f>
        <v/>
      </c>
      <c r="E207" s="861" t="str">
        <f>IF(T207="","",IF(V207="DQ","DQ",IF(S207="","",RANK(T207,$T$12:$T$507,0))))</f>
        <v/>
      </c>
      <c r="F207" s="861" t="str">
        <f>IF(U207="","",IF(V207="DQ","DQ",IF(S207="","",RANK(U207,$U$12:$U$507,0))))</f>
        <v/>
      </c>
      <c r="G207" s="15" t="s">
        <v>7</v>
      </c>
      <c r="H207" s="218"/>
      <c r="I207" s="229"/>
      <c r="J207" s="229"/>
      <c r="K207" s="846"/>
      <c r="L207" s="183" t="str">
        <f>IF(B207="","",IF(H207="","",IF(H207="TO","TO",H207*60+I207+J207/100)))</f>
        <v/>
      </c>
      <c r="M207" s="189"/>
      <c r="N207" s="205" t="str">
        <f>IF(L207="","",ABS(L207-M208))</f>
        <v/>
      </c>
      <c r="O207" s="202" t="str">
        <f>IF(N207="","",RANK(N207,N207:N211))</f>
        <v/>
      </c>
      <c r="P207" s="205" t="str">
        <f t="shared" ref="P207:P210" si="39">IF(L207="","",IF(O207=1,"",L207))</f>
        <v/>
      </c>
      <c r="Q207" s="205" t="str">
        <f>IF(B207="","",L207)</f>
        <v/>
      </c>
      <c r="R207" s="805" t="str">
        <f>IF(B207="","",IF(V207="DQ","DQ",IF(L207="TO","TO",IF(L208="",Q207,IF(L209="",Q208,IF(L210="",Q209,IF(L211="",Q210,Q211)))))))</f>
        <v/>
      </c>
      <c r="S207" s="805" t="str">
        <f>IF(B207="","",IF(V207="DQ","DQ",IF(R207="","",IF(L207="TO",0,IF(AND(C207="Female",($D$3-(R207-$X$3)/$S$4)-K207&gt;0),($D$3-(R207-$X$3)/$S$4)-K207,IF(AND(C207="Male",($D$3-(R207-$X$4)/$S$4)-K207&gt;0),($D$3-(R207-$X$4)/$S$4)-K207,0))))))</f>
        <v/>
      </c>
      <c r="T207" s="805" t="str">
        <f>IF(B207="","",IF(S207="","",IF(C207="Female","",S207)))</f>
        <v/>
      </c>
      <c r="U207" s="805" t="str">
        <f>IF(B207="","",IF(S207="","",IF(C207="Male","",S207)))</f>
        <v/>
      </c>
      <c r="V207" s="983"/>
    </row>
    <row r="208" spans="1:22" x14ac:dyDescent="0.2">
      <c r="A208" s="1009"/>
      <c r="B208" s="874"/>
      <c r="C208" s="862"/>
      <c r="D208" s="862"/>
      <c r="E208" s="862"/>
      <c r="F208" s="862"/>
      <c r="G208" s="16" t="s">
        <v>4</v>
      </c>
      <c r="H208" s="220"/>
      <c r="I208" s="211"/>
      <c r="J208" s="211"/>
      <c r="K208" s="847"/>
      <c r="L208" s="184" t="str">
        <f>IF(B207="","",IF(H208="","",H208*60+I208+J208/100))</f>
        <v/>
      </c>
      <c r="M208" s="190" t="str">
        <f>IF(B207="","",IF(L207="","",AVERAGE(L207:L211)))</f>
        <v/>
      </c>
      <c r="N208" s="206" t="str">
        <f>IF(L208="","",ABS(L208-M208))</f>
        <v/>
      </c>
      <c r="O208" s="203" t="str">
        <f>IF(N208="","",RANK(N208,N207:N211))</f>
        <v/>
      </c>
      <c r="P208" s="206" t="str">
        <f t="shared" si="39"/>
        <v/>
      </c>
      <c r="Q208" s="206" t="str">
        <f>IF(B207="","",IF(L207="","",AVERAGE(L207:L208)))</f>
        <v/>
      </c>
      <c r="R208" s="806"/>
      <c r="S208" s="806"/>
      <c r="T208" s="806"/>
      <c r="U208" s="806"/>
      <c r="V208" s="984"/>
    </row>
    <row r="209" spans="1:22" x14ac:dyDescent="0.2">
      <c r="A209" s="1009"/>
      <c r="B209" s="874"/>
      <c r="C209" s="862"/>
      <c r="D209" s="862"/>
      <c r="E209" s="862"/>
      <c r="F209" s="862"/>
      <c r="G209" s="16" t="s">
        <v>8</v>
      </c>
      <c r="H209" s="220"/>
      <c r="I209" s="211"/>
      <c r="J209" s="211"/>
      <c r="K209" s="847"/>
      <c r="L209" s="184" t="str">
        <f>IF(B207="","",IF(H209="","",H209*60+I209+J209/100))</f>
        <v/>
      </c>
      <c r="M209" s="190"/>
      <c r="N209" s="206" t="str">
        <f>IF(L209="","",ABS(L209-M208))</f>
        <v/>
      </c>
      <c r="O209" s="203" t="str">
        <f>IF(N209="","",RANK(N209,N207:N211))</f>
        <v/>
      </c>
      <c r="P209" s="206" t="str">
        <f t="shared" si="39"/>
        <v/>
      </c>
      <c r="Q209" s="206" t="str">
        <f>IF(B207="","",IF(L207="","",AVERAGE(L207:L209)))</f>
        <v/>
      </c>
      <c r="R209" s="806"/>
      <c r="S209" s="806"/>
      <c r="T209" s="806"/>
      <c r="U209" s="806"/>
      <c r="V209" s="984"/>
    </row>
    <row r="210" spans="1:22" x14ac:dyDescent="0.2">
      <c r="A210" s="1009"/>
      <c r="B210" s="874"/>
      <c r="C210" s="862"/>
      <c r="D210" s="862"/>
      <c r="E210" s="862"/>
      <c r="F210" s="862"/>
      <c r="G210" s="16" t="s">
        <v>5</v>
      </c>
      <c r="H210" s="220"/>
      <c r="I210" s="211"/>
      <c r="J210" s="211"/>
      <c r="K210" s="847"/>
      <c r="L210" s="184" t="str">
        <f>IF(B207="","",IF(H210="","",IF(H210+I210+J210=0,"",H210*60+I210+J210/100)))</f>
        <v/>
      </c>
      <c r="M210" s="190"/>
      <c r="N210" s="206" t="str">
        <f>IF(L210="","",ABS(L210-M208))</f>
        <v/>
      </c>
      <c r="O210" s="203" t="str">
        <f>IF(N210="","",RANK(N210,N207:N211))</f>
        <v/>
      </c>
      <c r="P210" s="206" t="str">
        <f t="shared" si="39"/>
        <v/>
      </c>
      <c r="Q210" s="206" t="str">
        <f>IF(B207="","",IF(L207="","",AVERAGE(P207:P210)))</f>
        <v/>
      </c>
      <c r="R210" s="806"/>
      <c r="S210" s="806"/>
      <c r="T210" s="806"/>
      <c r="U210" s="806"/>
      <c r="V210" s="984"/>
    </row>
    <row r="211" spans="1:22" ht="16" thickBot="1" x14ac:dyDescent="0.25">
      <c r="A211" s="1010"/>
      <c r="B211" s="875"/>
      <c r="C211" s="863"/>
      <c r="D211" s="863"/>
      <c r="E211" s="863"/>
      <c r="F211" s="863"/>
      <c r="G211" s="17" t="s">
        <v>6</v>
      </c>
      <c r="H211" s="222"/>
      <c r="I211" s="239"/>
      <c r="J211" s="239"/>
      <c r="K211" s="848"/>
      <c r="L211" s="185" t="str">
        <f>IF(B207="","",IF(H211="","",IF(H211+I211+J211=0,"",H211*60+I211+J211/100)))</f>
        <v/>
      </c>
      <c r="M211" s="191"/>
      <c r="N211" s="207"/>
      <c r="O211" s="204"/>
      <c r="P211" s="207"/>
      <c r="Q211" s="207" t="str">
        <f>IF(B207="","",IF(L207="","",TRIMMEAN(L207:L211,0.4)))</f>
        <v/>
      </c>
      <c r="R211" s="807"/>
      <c r="S211" s="807"/>
      <c r="T211" s="807"/>
      <c r="U211" s="807"/>
      <c r="V211" s="985"/>
    </row>
    <row r="212" spans="1:22" x14ac:dyDescent="0.2">
      <c r="A212" s="1041" t="str">
        <f>IF('Names And Totals'!A49="","",'Names And Totals'!A49)</f>
        <v/>
      </c>
      <c r="B212" s="864" t="str">
        <f>IF('Names And Totals'!B49="","",'Names And Totals'!B49)</f>
        <v/>
      </c>
      <c r="C212" s="883" t="str">
        <f>IF('Names And Totals'!B49="","",'Names And Totals'!E49)</f>
        <v/>
      </c>
      <c r="D212" s="884" t="str">
        <f>IF(V212="DQ","DQ",IF(S212="","",IF(R212="TO","TO",RANK(R212,$R$12:$R$507,1))))</f>
        <v/>
      </c>
      <c r="E212" s="883" t="str">
        <f>IF(T212="","",IF(V212="DQ","DQ",IF(S212="","",RANK(T212,$T$12:$T$507,0))))</f>
        <v/>
      </c>
      <c r="F212" s="883" t="str">
        <f>IF(U212="","",IF(V212="DQ","DQ",IF(S212="","",RANK(U212,$U$12:$U$507,0))))</f>
        <v/>
      </c>
      <c r="G212" s="375" t="s">
        <v>7</v>
      </c>
      <c r="H212" s="224"/>
      <c r="I212" s="233"/>
      <c r="J212" s="234"/>
      <c r="K212" s="1018"/>
      <c r="L212" s="376" t="str">
        <f>IF(B212="","",IF(H212="","",IF(H212="TO","TO",H212*60+I212+J212/100)))</f>
        <v/>
      </c>
      <c r="M212" s="362"/>
      <c r="N212" s="338" t="str">
        <f>IF(L212="","",ABS(L212-M213))</f>
        <v/>
      </c>
      <c r="O212" s="363" t="str">
        <f>IF(N212="","",RANK(N212,N212:N216))</f>
        <v/>
      </c>
      <c r="P212" s="338" t="str">
        <f t="shared" ref="P212:P215" si="40">IF(L212="","",IF(O212=1,"",L212))</f>
        <v/>
      </c>
      <c r="Q212" s="338" t="str">
        <f>IF(B212="","",L212)</f>
        <v/>
      </c>
      <c r="R212" s="803" t="str">
        <f>IF(B212="","",IF(V212="DQ","DQ",IF(L212="TO","TO",IF(L213="",Q212,IF(L214="",Q213,IF(L215="",Q214,IF(L216="",Q215,Q216)))))))</f>
        <v/>
      </c>
      <c r="S212" s="986" t="str">
        <f>IF(B212="","",IF(V212="DQ","DQ",IF(R212="","",IF(L212="TO",0,IF(AND(C212="Female",($D$3-(R212-$X$3)/$S$4)-K212&gt;0),($D$3-(R212-$X$3)/$S$4)-K212,IF(AND(C212="Male",($D$3-(R212-$X$4)/$S$4)-K212&gt;0),($D$3-(R212-$X$4)/$S$4)-K212,0))))))</f>
        <v/>
      </c>
      <c r="T212" s="802" t="str">
        <f>IF(B212="","",IF(S212="","",IF(C212="Female","",S212)))</f>
        <v/>
      </c>
      <c r="U212" s="802" t="str">
        <f>IF(B212="","",IF(S212="","",IF(C212="Male","",S212)))</f>
        <v/>
      </c>
      <c r="V212" s="980"/>
    </row>
    <row r="213" spans="1:22" x14ac:dyDescent="0.2">
      <c r="A213" s="1042"/>
      <c r="B213" s="865"/>
      <c r="C213" s="884"/>
      <c r="D213" s="884"/>
      <c r="E213" s="884"/>
      <c r="F213" s="884"/>
      <c r="G213" s="13" t="s">
        <v>4</v>
      </c>
      <c r="H213" s="214"/>
      <c r="I213" s="209"/>
      <c r="J213" s="227"/>
      <c r="K213" s="1019"/>
      <c r="L213" s="182" t="str">
        <f>IF(B212="","",IF(H213="","",H213*60+I213+J213/100))</f>
        <v/>
      </c>
      <c r="M213" s="187" t="str">
        <f>IF(B212="","",IF(L212="","",AVERAGE(L212:L215)))</f>
        <v/>
      </c>
      <c r="N213" s="180" t="str">
        <f>IF(L213="","",ABS(L213-M213))</f>
        <v/>
      </c>
      <c r="O213" s="200" t="str">
        <f>IF(N213="","",RANK(N213,N212:N216))</f>
        <v/>
      </c>
      <c r="P213" s="180" t="str">
        <f t="shared" si="40"/>
        <v/>
      </c>
      <c r="Q213" s="180" t="str">
        <f>IF(B212="","",IF(L212="","",AVERAGE(L212:L213)))</f>
        <v/>
      </c>
      <c r="R213" s="803"/>
      <c r="S213" s="986"/>
      <c r="T213" s="803"/>
      <c r="U213" s="803"/>
      <c r="V213" s="981"/>
    </row>
    <row r="214" spans="1:22" x14ac:dyDescent="0.2">
      <c r="A214" s="1042"/>
      <c r="B214" s="865"/>
      <c r="C214" s="884"/>
      <c r="D214" s="884"/>
      <c r="E214" s="884"/>
      <c r="F214" s="884"/>
      <c r="G214" s="14" t="s">
        <v>8</v>
      </c>
      <c r="H214" s="216"/>
      <c r="I214" s="342"/>
      <c r="J214" s="343"/>
      <c r="K214" s="1019"/>
      <c r="L214" s="182" t="str">
        <f>IF(B212="","",IF(H214="","",H214*60+I214+J214/100))</f>
        <v/>
      </c>
      <c r="M214" s="187"/>
      <c r="N214" s="180" t="str">
        <f>IF(L214="","",ABS(L214-M213))</f>
        <v/>
      </c>
      <c r="O214" s="200" t="str">
        <f>IF(N214="","",RANK(N214,N212:N216))</f>
        <v/>
      </c>
      <c r="P214" s="180" t="str">
        <f t="shared" si="40"/>
        <v/>
      </c>
      <c r="Q214" s="180" t="str">
        <f>IF(B212="","",IF(L212="","",AVERAGE(L212:L214)))</f>
        <v/>
      </c>
      <c r="R214" s="803"/>
      <c r="S214" s="986"/>
      <c r="T214" s="803"/>
      <c r="U214" s="803"/>
      <c r="V214" s="981"/>
    </row>
    <row r="215" spans="1:22" x14ac:dyDescent="0.2">
      <c r="A215" s="1042"/>
      <c r="B215" s="865"/>
      <c r="C215" s="884"/>
      <c r="D215" s="884"/>
      <c r="E215" s="884"/>
      <c r="F215" s="884"/>
      <c r="G215" s="13" t="s">
        <v>5</v>
      </c>
      <c r="H215" s="214"/>
      <c r="I215" s="209"/>
      <c r="J215" s="227"/>
      <c r="K215" s="1019"/>
      <c r="L215" s="182" t="str">
        <f>IF(B212="","",IF(H215="","",IF(H215+I215+J215=0,"",H215*60+I215+J215/100)))</f>
        <v/>
      </c>
      <c r="M215" s="187"/>
      <c r="N215" s="180" t="str">
        <f>IF(L215="","",ABS(L215-M213))</f>
        <v/>
      </c>
      <c r="O215" s="200" t="str">
        <f>IF(N215="","",RANK(N215,N212:N216))</f>
        <v/>
      </c>
      <c r="P215" s="180" t="str">
        <f t="shared" si="40"/>
        <v/>
      </c>
      <c r="Q215" s="180" t="str">
        <f>IF(B212="","",IF(L212="","",AVERAGE(P212:P215)))</f>
        <v/>
      </c>
      <c r="R215" s="803"/>
      <c r="S215" s="986"/>
      <c r="T215" s="803"/>
      <c r="U215" s="803"/>
      <c r="V215" s="981"/>
    </row>
    <row r="216" spans="1:22" ht="16" thickBot="1" x14ac:dyDescent="0.25">
      <c r="A216" s="1044"/>
      <c r="B216" s="866"/>
      <c r="C216" s="885"/>
      <c r="D216" s="884"/>
      <c r="E216" s="885"/>
      <c r="F216" s="885"/>
      <c r="G216" s="61" t="s">
        <v>6</v>
      </c>
      <c r="H216" s="238"/>
      <c r="I216" s="576"/>
      <c r="J216" s="577"/>
      <c r="K216" s="1020"/>
      <c r="L216" s="182" t="str">
        <f>IF(B212="","",IF(H216="","",IF(H216+I216+J216=0,"",H216*60+I216+J216/100)))</f>
        <v/>
      </c>
      <c r="M216" s="188"/>
      <c r="N216" s="181"/>
      <c r="O216" s="201"/>
      <c r="P216" s="181"/>
      <c r="Q216" s="181" t="str">
        <f>IF(B212="","",IF(L212="","",TRIMMEAN(L212:L216,0.4)))</f>
        <v/>
      </c>
      <c r="R216" s="803"/>
      <c r="S216" s="986"/>
      <c r="T216" s="804"/>
      <c r="U216" s="804"/>
      <c r="V216" s="982"/>
    </row>
    <row r="217" spans="1:22" x14ac:dyDescent="0.2">
      <c r="A217" s="1008" t="str">
        <f>IF('Names And Totals'!A50="","",'Names And Totals'!A50)</f>
        <v/>
      </c>
      <c r="B217" s="873" t="str">
        <f>IF('Names And Totals'!B50="","",'Names And Totals'!B50)</f>
        <v/>
      </c>
      <c r="C217" s="861" t="str">
        <f>IF('Names And Totals'!B50="","",'Names And Totals'!E50)</f>
        <v/>
      </c>
      <c r="D217" s="861" t="str">
        <f>IF(V217="DQ","DQ",IF(S217="","",IF(R217="TO","TO",RANK(R217,$R$12:$R$507,1))))</f>
        <v/>
      </c>
      <c r="E217" s="861" t="str">
        <f>IF(T217="","",IF(V217="DQ","DQ",IF(S217="","",RANK(T217,$T$12:$T$507,0))))</f>
        <v/>
      </c>
      <c r="F217" s="861" t="str">
        <f>IF(U217="","",IF(V217="DQ","DQ",IF(S217="","",RANK(U217,$U$12:$U$507,0))))</f>
        <v/>
      </c>
      <c r="G217" s="15" t="s">
        <v>7</v>
      </c>
      <c r="H217" s="218"/>
      <c r="I217" s="229"/>
      <c r="J217" s="229"/>
      <c r="K217" s="846"/>
      <c r="L217" s="183" t="str">
        <f>IF(B217="","",IF(H217="","",IF(H217="TO","TO",H217*60+I217+J217/100)))</f>
        <v/>
      </c>
      <c r="M217" s="189"/>
      <c r="N217" s="205" t="str">
        <f>IF(L217="","",ABS(L217-M218))</f>
        <v/>
      </c>
      <c r="O217" s="202" t="str">
        <f>IF(N217="","",RANK(N217,N217:N221))</f>
        <v/>
      </c>
      <c r="P217" s="205" t="str">
        <f t="shared" ref="P217:P220" si="41">IF(L217="","",IF(O217=1,"",L217))</f>
        <v/>
      </c>
      <c r="Q217" s="205" t="str">
        <f>IF(B217="","",L217)</f>
        <v/>
      </c>
      <c r="R217" s="805" t="str">
        <f>IF(B217="","",IF(V217="DQ","DQ",IF(L217="TO","TO",IF(L218="",Q217,IF(L219="",Q218,IF(L220="",Q219,IF(L221="",Q220,Q221)))))))</f>
        <v/>
      </c>
      <c r="S217" s="805" t="str">
        <f>IF(B217="","",IF(V217="DQ","DQ",IF(R217="","",IF(L217="TO",0,IF(AND(C217="Female",($D$3-(R217-$X$3)/$S$4)-K217&gt;0),($D$3-(R217-$X$3)/$S$4)-K217,IF(AND(C217="Male",($D$3-(R217-$X$4)/$S$4)-K217&gt;0),($D$3-(R217-$X$4)/$S$4)-K217,0))))))</f>
        <v/>
      </c>
      <c r="T217" s="805" t="str">
        <f>IF(B217="","",IF(S217="","",IF(C217="Female","",S217)))</f>
        <v/>
      </c>
      <c r="U217" s="805" t="str">
        <f>IF(B217="","",IF(S217="","",IF(C217="Male","",S217)))</f>
        <v/>
      </c>
      <c r="V217" s="983"/>
    </row>
    <row r="218" spans="1:22" x14ac:dyDescent="0.2">
      <c r="A218" s="1009"/>
      <c r="B218" s="874"/>
      <c r="C218" s="862"/>
      <c r="D218" s="862"/>
      <c r="E218" s="862"/>
      <c r="F218" s="862"/>
      <c r="G218" s="16" t="s">
        <v>4</v>
      </c>
      <c r="H218" s="220"/>
      <c r="I218" s="211"/>
      <c r="J218" s="211"/>
      <c r="K218" s="847"/>
      <c r="L218" s="184" t="str">
        <f>IF(B217="","",IF(H218="","",H218*60+I218+J218/100))</f>
        <v/>
      </c>
      <c r="M218" s="190" t="str">
        <f>IF(B217="","",IF(L217="","",AVERAGE(L217:L221)))</f>
        <v/>
      </c>
      <c r="N218" s="206" t="str">
        <f>IF(L218="","",ABS(L218-M218))</f>
        <v/>
      </c>
      <c r="O218" s="203" t="str">
        <f>IF(N218="","",RANK(N218,N217:N221))</f>
        <v/>
      </c>
      <c r="P218" s="206" t="str">
        <f t="shared" si="41"/>
        <v/>
      </c>
      <c r="Q218" s="206" t="str">
        <f>IF(B217="","",IF(L217="","",AVERAGE(L217:L218)))</f>
        <v/>
      </c>
      <c r="R218" s="806"/>
      <c r="S218" s="806"/>
      <c r="T218" s="806"/>
      <c r="U218" s="806"/>
      <c r="V218" s="984"/>
    </row>
    <row r="219" spans="1:22" x14ac:dyDescent="0.2">
      <c r="A219" s="1009"/>
      <c r="B219" s="874"/>
      <c r="C219" s="862"/>
      <c r="D219" s="862"/>
      <c r="E219" s="862"/>
      <c r="F219" s="862"/>
      <c r="G219" s="16" t="s">
        <v>8</v>
      </c>
      <c r="H219" s="220"/>
      <c r="I219" s="211"/>
      <c r="J219" s="211"/>
      <c r="K219" s="847"/>
      <c r="L219" s="184" t="str">
        <f>IF(B217="","",IF(H219="","",H219*60+I219+J219/100))</f>
        <v/>
      </c>
      <c r="M219" s="190"/>
      <c r="N219" s="206" t="str">
        <f>IF(L219="","",ABS(L219-M218))</f>
        <v/>
      </c>
      <c r="O219" s="203" t="str">
        <f>IF(N219="","",RANK(N219,N217:N221))</f>
        <v/>
      </c>
      <c r="P219" s="206" t="str">
        <f t="shared" si="41"/>
        <v/>
      </c>
      <c r="Q219" s="206" t="str">
        <f>IF(B217="","",IF(L217="","",AVERAGE(L217:L219)))</f>
        <v/>
      </c>
      <c r="R219" s="806"/>
      <c r="S219" s="806"/>
      <c r="T219" s="806"/>
      <c r="U219" s="806"/>
      <c r="V219" s="984"/>
    </row>
    <row r="220" spans="1:22" x14ac:dyDescent="0.2">
      <c r="A220" s="1009"/>
      <c r="B220" s="874"/>
      <c r="C220" s="862"/>
      <c r="D220" s="862"/>
      <c r="E220" s="862"/>
      <c r="F220" s="862"/>
      <c r="G220" s="16" t="s">
        <v>5</v>
      </c>
      <c r="H220" s="220"/>
      <c r="I220" s="211"/>
      <c r="J220" s="211"/>
      <c r="K220" s="847"/>
      <c r="L220" s="184" t="str">
        <f>IF(B217="","",IF(H220="","",IF(H220+I220+J220=0,"",H220*60+I220+J220/100)))</f>
        <v/>
      </c>
      <c r="M220" s="190"/>
      <c r="N220" s="206" t="str">
        <f>IF(L220="","",ABS(L220-M218))</f>
        <v/>
      </c>
      <c r="O220" s="203" t="str">
        <f>IF(N220="","",RANK(N220,N217:N221))</f>
        <v/>
      </c>
      <c r="P220" s="206" t="str">
        <f t="shared" si="41"/>
        <v/>
      </c>
      <c r="Q220" s="206" t="str">
        <f>IF(B217="","",IF(L217="","",AVERAGE(P217:P220)))</f>
        <v/>
      </c>
      <c r="R220" s="806"/>
      <c r="S220" s="806"/>
      <c r="T220" s="806"/>
      <c r="U220" s="806"/>
      <c r="V220" s="984"/>
    </row>
    <row r="221" spans="1:22" ht="16" thickBot="1" x14ac:dyDescent="0.25">
      <c r="A221" s="1010"/>
      <c r="B221" s="875"/>
      <c r="C221" s="863"/>
      <c r="D221" s="863"/>
      <c r="E221" s="863"/>
      <c r="F221" s="863"/>
      <c r="G221" s="17" t="s">
        <v>6</v>
      </c>
      <c r="H221" s="222"/>
      <c r="I221" s="239"/>
      <c r="J221" s="239"/>
      <c r="K221" s="848"/>
      <c r="L221" s="185" t="str">
        <f>IF(B217="","",IF(H221="","",IF(H221+I221+J221=0,"",H221*60+I221+J221/100)))</f>
        <v/>
      </c>
      <c r="M221" s="191"/>
      <c r="N221" s="207"/>
      <c r="O221" s="204"/>
      <c r="P221" s="207"/>
      <c r="Q221" s="207" t="str">
        <f>IF(B217="","",IF(L217="","",TRIMMEAN(L217:L221,0.4)))</f>
        <v/>
      </c>
      <c r="R221" s="807"/>
      <c r="S221" s="807"/>
      <c r="T221" s="807"/>
      <c r="U221" s="807"/>
      <c r="V221" s="985"/>
    </row>
    <row r="222" spans="1:22" x14ac:dyDescent="0.2">
      <c r="A222" s="1041" t="str">
        <f>IF('Names And Totals'!A51="","",'Names And Totals'!A51)</f>
        <v/>
      </c>
      <c r="B222" s="864" t="str">
        <f>IF('Names And Totals'!B51="","",'Names And Totals'!B51)</f>
        <v/>
      </c>
      <c r="C222" s="883" t="str">
        <f>IF('Names And Totals'!B51="","",'Names And Totals'!E51)</f>
        <v/>
      </c>
      <c r="D222" s="884" t="str">
        <f>IF(V222="DQ","DQ",IF(S222="","",IF(R222="TO","TO",RANK(R222,$R$12:$R$507,1))))</f>
        <v/>
      </c>
      <c r="E222" s="883" t="str">
        <f>IF(T222="","",IF(V222="DQ","DQ",IF(S222="","",RANK(T222,$T$12:$T$507,0))))</f>
        <v/>
      </c>
      <c r="F222" s="883" t="str">
        <f>IF(U222="","",IF(V222="DQ","DQ",IF(S222="","",RANK(U222,$U$12:$U$507,0))))</f>
        <v/>
      </c>
      <c r="G222" s="375" t="s">
        <v>7</v>
      </c>
      <c r="H222" s="224"/>
      <c r="I222" s="233"/>
      <c r="J222" s="234"/>
      <c r="K222" s="1018"/>
      <c r="L222" s="376" t="str">
        <f>IF(B222="","",IF(H222="","",IF(H222="TO","TO",H222*60+I222+J222/100)))</f>
        <v/>
      </c>
      <c r="M222" s="362"/>
      <c r="N222" s="338" t="str">
        <f>IF(L222="","",ABS(L222-M223))</f>
        <v/>
      </c>
      <c r="O222" s="363" t="str">
        <f>IF(N222="","",RANK(N222,N222:N226))</f>
        <v/>
      </c>
      <c r="P222" s="338" t="str">
        <f t="shared" ref="P222:P225" si="42">IF(L222="","",IF(O222=1,"",L222))</f>
        <v/>
      </c>
      <c r="Q222" s="338" t="str">
        <f>IF(B222="","",L222)</f>
        <v/>
      </c>
      <c r="R222" s="803" t="str">
        <f>IF(B222="","",IF(V222="DQ","DQ",IF(L222="TO","TO",IF(L223="",Q222,IF(L224="",Q223,IF(L225="",Q224,IF(L226="",Q225,Q226)))))))</f>
        <v/>
      </c>
      <c r="S222" s="986" t="str">
        <f>IF(B222="","",IF(V222="DQ","DQ",IF(R222="","",IF(L222="TO",0,IF(AND(C222="Female",($D$3-(R222-$X$3)/$S$4)-K222&gt;0),($D$3-(R222-$X$3)/$S$4)-K222,IF(AND(C222="Male",($D$3-(R222-$X$4)/$S$4)-K222&gt;0),($D$3-(R222-$X$4)/$S$4)-K222,0))))))</f>
        <v/>
      </c>
      <c r="T222" s="802" t="str">
        <f>IF(B222="","",IF(S222="","",IF(C222="Female","",S222)))</f>
        <v/>
      </c>
      <c r="U222" s="802" t="str">
        <f>IF(B222="","",IF(S222="","",IF(C222="Male","",S222)))</f>
        <v/>
      </c>
      <c r="V222" s="980"/>
    </row>
    <row r="223" spans="1:22" x14ac:dyDescent="0.2">
      <c r="A223" s="1042"/>
      <c r="B223" s="865"/>
      <c r="C223" s="884"/>
      <c r="D223" s="884"/>
      <c r="E223" s="884"/>
      <c r="F223" s="884"/>
      <c r="G223" s="13" t="s">
        <v>4</v>
      </c>
      <c r="H223" s="214"/>
      <c r="I223" s="209"/>
      <c r="J223" s="227"/>
      <c r="K223" s="1019"/>
      <c r="L223" s="182" t="str">
        <f>IF(B222="","",IF(H223="","",H223*60+I223+J223/100))</f>
        <v/>
      </c>
      <c r="M223" s="187" t="str">
        <f>IF(B222="","",IF(L222="","",AVERAGE(L222:L225)))</f>
        <v/>
      </c>
      <c r="N223" s="180" t="str">
        <f>IF(L223="","",ABS(L223-M223))</f>
        <v/>
      </c>
      <c r="O223" s="200" t="str">
        <f>IF(N223="","",RANK(N223,N222:N226))</f>
        <v/>
      </c>
      <c r="P223" s="180" t="str">
        <f t="shared" si="42"/>
        <v/>
      </c>
      <c r="Q223" s="180" t="str">
        <f>IF(B222="","",IF(L222="","",AVERAGE(L222:L223)))</f>
        <v/>
      </c>
      <c r="R223" s="803"/>
      <c r="S223" s="986"/>
      <c r="T223" s="803"/>
      <c r="U223" s="803"/>
      <c r="V223" s="981"/>
    </row>
    <row r="224" spans="1:22" x14ac:dyDescent="0.2">
      <c r="A224" s="1042"/>
      <c r="B224" s="865"/>
      <c r="C224" s="884"/>
      <c r="D224" s="884"/>
      <c r="E224" s="884"/>
      <c r="F224" s="884"/>
      <c r="G224" s="14" t="s">
        <v>8</v>
      </c>
      <c r="H224" s="216"/>
      <c r="I224" s="342"/>
      <c r="J224" s="343"/>
      <c r="K224" s="1019"/>
      <c r="L224" s="182" t="str">
        <f>IF(B222="","",IF(H224="","",H224*60+I224+J224/100))</f>
        <v/>
      </c>
      <c r="M224" s="187"/>
      <c r="N224" s="180" t="str">
        <f>IF(L224="","",ABS(L224-M223))</f>
        <v/>
      </c>
      <c r="O224" s="200" t="str">
        <f>IF(N224="","",RANK(N224,N222:N226))</f>
        <v/>
      </c>
      <c r="P224" s="180" t="str">
        <f t="shared" si="42"/>
        <v/>
      </c>
      <c r="Q224" s="180" t="str">
        <f>IF(B222="","",IF(L222="","",AVERAGE(L222:L224)))</f>
        <v/>
      </c>
      <c r="R224" s="803"/>
      <c r="S224" s="986"/>
      <c r="T224" s="803"/>
      <c r="U224" s="803"/>
      <c r="V224" s="981"/>
    </row>
    <row r="225" spans="1:22" x14ac:dyDescent="0.2">
      <c r="A225" s="1042"/>
      <c r="B225" s="865"/>
      <c r="C225" s="884"/>
      <c r="D225" s="884"/>
      <c r="E225" s="884"/>
      <c r="F225" s="884"/>
      <c r="G225" s="13" t="s">
        <v>5</v>
      </c>
      <c r="H225" s="214"/>
      <c r="I225" s="209"/>
      <c r="J225" s="227"/>
      <c r="K225" s="1019"/>
      <c r="L225" s="182" t="str">
        <f>IF(B222="","",IF(H225="","",IF(H225+I225+J225=0,"",H225*60+I225+J225/100)))</f>
        <v/>
      </c>
      <c r="M225" s="187"/>
      <c r="N225" s="180" t="str">
        <f>IF(L225="","",ABS(L225-M223))</f>
        <v/>
      </c>
      <c r="O225" s="200" t="str">
        <f>IF(N225="","",RANK(N225,N222:N226))</f>
        <v/>
      </c>
      <c r="P225" s="180" t="str">
        <f t="shared" si="42"/>
        <v/>
      </c>
      <c r="Q225" s="180" t="str">
        <f>IF(B222="","",IF(L222="","",AVERAGE(P222:P225)))</f>
        <v/>
      </c>
      <c r="R225" s="803"/>
      <c r="S225" s="986"/>
      <c r="T225" s="803"/>
      <c r="U225" s="803"/>
      <c r="V225" s="981"/>
    </row>
    <row r="226" spans="1:22" ht="16" thickBot="1" x14ac:dyDescent="0.25">
      <c r="A226" s="1044"/>
      <c r="B226" s="866"/>
      <c r="C226" s="885"/>
      <c r="D226" s="884"/>
      <c r="E226" s="885"/>
      <c r="F226" s="885"/>
      <c r="G226" s="61" t="s">
        <v>6</v>
      </c>
      <c r="H226" s="238"/>
      <c r="I226" s="576"/>
      <c r="J226" s="577"/>
      <c r="K226" s="1020"/>
      <c r="L226" s="182" t="str">
        <f>IF(B222="","",IF(H226="","",IF(H226+I226+J226=0,"",H226*60+I226+J226/100)))</f>
        <v/>
      </c>
      <c r="M226" s="188"/>
      <c r="N226" s="181"/>
      <c r="O226" s="201"/>
      <c r="P226" s="181"/>
      <c r="Q226" s="181" t="str">
        <f>IF(B222="","",IF(L222="","",TRIMMEAN(L222:L226,0.4)))</f>
        <v/>
      </c>
      <c r="R226" s="803"/>
      <c r="S226" s="986"/>
      <c r="T226" s="804"/>
      <c r="U226" s="804"/>
      <c r="V226" s="982"/>
    </row>
    <row r="227" spans="1:22" x14ac:dyDescent="0.2">
      <c r="A227" s="1008" t="str">
        <f>IF('Names And Totals'!A52="","",'Names And Totals'!A52)</f>
        <v/>
      </c>
      <c r="B227" s="873" t="str">
        <f>IF('Names And Totals'!B52="","",'Names And Totals'!B52)</f>
        <v/>
      </c>
      <c r="C227" s="861" t="str">
        <f>IF('Names And Totals'!B52="","",'Names And Totals'!E52)</f>
        <v/>
      </c>
      <c r="D227" s="861" t="str">
        <f>IF(V227="DQ","DQ",IF(S227="","",IF(R227="TO","TO",RANK(R227,$R$12:$R$507,1))))</f>
        <v/>
      </c>
      <c r="E227" s="861" t="str">
        <f>IF(T227="","",IF(V227="DQ","DQ",IF(S227="","",RANK(T227,$T$12:$T$507,0))))</f>
        <v/>
      </c>
      <c r="F227" s="861" t="str">
        <f>IF(U227="","",IF(V227="DQ","DQ",IF(S227="","",RANK(U227,$U$12:$U$507,0))))</f>
        <v/>
      </c>
      <c r="G227" s="15" t="s">
        <v>7</v>
      </c>
      <c r="H227" s="218"/>
      <c r="I227" s="229"/>
      <c r="J227" s="229"/>
      <c r="K227" s="846"/>
      <c r="L227" s="183" t="str">
        <f>IF(B227="","",IF(H227="","",IF(H227="TO","TO",H227*60+I227+J227/100)))</f>
        <v/>
      </c>
      <c r="M227" s="189"/>
      <c r="N227" s="205" t="str">
        <f>IF(L227="","",ABS(L227-M228))</f>
        <v/>
      </c>
      <c r="O227" s="202" t="str">
        <f>IF(N227="","",RANK(N227,N227:N231))</f>
        <v/>
      </c>
      <c r="P227" s="205" t="str">
        <f t="shared" ref="P227:P230" si="43">IF(L227="","",IF(O227=1,"",L227))</f>
        <v/>
      </c>
      <c r="Q227" s="205" t="str">
        <f>IF(B227="","",L227)</f>
        <v/>
      </c>
      <c r="R227" s="805" t="str">
        <f>IF(B227="","",IF(V227="DQ","DQ",IF(L227="TO","TO",IF(L228="",Q227,IF(L229="",Q228,IF(L230="",Q229,IF(L231="",Q230,Q231)))))))</f>
        <v/>
      </c>
      <c r="S227" s="805" t="str">
        <f>IF(B227="","",IF(V227="DQ","DQ",IF(R227="","",IF(L227="TO",0,IF(AND(C227="Female",($D$3-(R227-$X$3)/$S$4)-K227&gt;0),($D$3-(R227-$X$3)/$S$4)-K227,IF(AND(C227="Male",($D$3-(R227-$X$4)/$S$4)-K227&gt;0),($D$3-(R227-$X$4)/$S$4)-K227,0))))))</f>
        <v/>
      </c>
      <c r="T227" s="805" t="str">
        <f>IF(B227="","",IF(S227="","",IF(C227="Female","",S227)))</f>
        <v/>
      </c>
      <c r="U227" s="805" t="str">
        <f>IF(B227="","",IF(S227="","",IF(C227="Male","",S227)))</f>
        <v/>
      </c>
      <c r="V227" s="983"/>
    </row>
    <row r="228" spans="1:22" x14ac:dyDescent="0.2">
      <c r="A228" s="1009"/>
      <c r="B228" s="874"/>
      <c r="C228" s="862"/>
      <c r="D228" s="862"/>
      <c r="E228" s="862"/>
      <c r="F228" s="862"/>
      <c r="G228" s="16" t="s">
        <v>4</v>
      </c>
      <c r="H228" s="220"/>
      <c r="I228" s="211"/>
      <c r="J228" s="211"/>
      <c r="K228" s="847"/>
      <c r="L228" s="184" t="str">
        <f>IF(B227="","",IF(H228="","",H228*60+I228+J228/100))</f>
        <v/>
      </c>
      <c r="M228" s="190" t="str">
        <f>IF(B227="","",IF(L227="","",AVERAGE(L227:L231)))</f>
        <v/>
      </c>
      <c r="N228" s="206" t="str">
        <f>IF(L228="","",ABS(L228-M228))</f>
        <v/>
      </c>
      <c r="O228" s="203" t="str">
        <f>IF(N228="","",RANK(N228,N227:N231))</f>
        <v/>
      </c>
      <c r="P228" s="206" t="str">
        <f t="shared" si="43"/>
        <v/>
      </c>
      <c r="Q228" s="206" t="str">
        <f>IF(B227="","",IF(L227="","",AVERAGE(L227:L228)))</f>
        <v/>
      </c>
      <c r="R228" s="806"/>
      <c r="S228" s="806"/>
      <c r="T228" s="806"/>
      <c r="U228" s="806"/>
      <c r="V228" s="984"/>
    </row>
    <row r="229" spans="1:22" x14ac:dyDescent="0.2">
      <c r="A229" s="1009"/>
      <c r="B229" s="874"/>
      <c r="C229" s="862"/>
      <c r="D229" s="862"/>
      <c r="E229" s="862"/>
      <c r="F229" s="862"/>
      <c r="G229" s="16" t="s">
        <v>8</v>
      </c>
      <c r="H229" s="220"/>
      <c r="I229" s="211"/>
      <c r="J229" s="211"/>
      <c r="K229" s="847"/>
      <c r="L229" s="184" t="str">
        <f>IF(B227="","",IF(H229="","",H229*60+I229+J229/100))</f>
        <v/>
      </c>
      <c r="M229" s="190"/>
      <c r="N229" s="206" t="str">
        <f>IF(L229="","",ABS(L229-M228))</f>
        <v/>
      </c>
      <c r="O229" s="203" t="str">
        <f>IF(N229="","",RANK(N229,N227:N231))</f>
        <v/>
      </c>
      <c r="P229" s="206" t="str">
        <f t="shared" si="43"/>
        <v/>
      </c>
      <c r="Q229" s="206" t="str">
        <f>IF(B227="","",IF(L227="","",AVERAGE(L227:L229)))</f>
        <v/>
      </c>
      <c r="R229" s="806"/>
      <c r="S229" s="806"/>
      <c r="T229" s="806"/>
      <c r="U229" s="806"/>
      <c r="V229" s="984"/>
    </row>
    <row r="230" spans="1:22" x14ac:dyDescent="0.2">
      <c r="A230" s="1009"/>
      <c r="B230" s="874"/>
      <c r="C230" s="862"/>
      <c r="D230" s="862"/>
      <c r="E230" s="862"/>
      <c r="F230" s="862"/>
      <c r="G230" s="16" t="s">
        <v>5</v>
      </c>
      <c r="H230" s="220"/>
      <c r="I230" s="211"/>
      <c r="J230" s="211"/>
      <c r="K230" s="847"/>
      <c r="L230" s="184" t="str">
        <f>IF(B227="","",IF(H230="","",IF(H230+I230+J230=0,"",H230*60+I230+J230/100)))</f>
        <v/>
      </c>
      <c r="M230" s="190"/>
      <c r="N230" s="206" t="str">
        <f>IF(L230="","",ABS(L230-M228))</f>
        <v/>
      </c>
      <c r="O230" s="203" t="str">
        <f>IF(N230="","",RANK(N230,N227:N231))</f>
        <v/>
      </c>
      <c r="P230" s="206" t="str">
        <f t="shared" si="43"/>
        <v/>
      </c>
      <c r="Q230" s="206" t="str">
        <f>IF(B227="","",IF(L227="","",AVERAGE(P227:P230)))</f>
        <v/>
      </c>
      <c r="R230" s="806"/>
      <c r="S230" s="806"/>
      <c r="T230" s="806"/>
      <c r="U230" s="806"/>
      <c r="V230" s="984"/>
    </row>
    <row r="231" spans="1:22" ht="16" thickBot="1" x14ac:dyDescent="0.25">
      <c r="A231" s="1010"/>
      <c r="B231" s="875"/>
      <c r="C231" s="863"/>
      <c r="D231" s="863"/>
      <c r="E231" s="863"/>
      <c r="F231" s="863"/>
      <c r="G231" s="17" t="s">
        <v>6</v>
      </c>
      <c r="H231" s="222"/>
      <c r="I231" s="239"/>
      <c r="J231" s="239"/>
      <c r="K231" s="848"/>
      <c r="L231" s="185" t="str">
        <f>IF(B227="","",IF(H231="","",IF(H231+I231+J231=0,"",H231*60+I231+J231/100)))</f>
        <v/>
      </c>
      <c r="M231" s="191"/>
      <c r="N231" s="207"/>
      <c r="O231" s="204"/>
      <c r="P231" s="207"/>
      <c r="Q231" s="207" t="str">
        <f>IF(B227="","",IF(L227="","",TRIMMEAN(L227:L231,0.4)))</f>
        <v/>
      </c>
      <c r="R231" s="807"/>
      <c r="S231" s="807"/>
      <c r="T231" s="807"/>
      <c r="U231" s="807"/>
      <c r="V231" s="985"/>
    </row>
    <row r="232" spans="1:22" x14ac:dyDescent="0.2">
      <c r="A232" s="1041" t="str">
        <f>IF('Names And Totals'!A53="","",'Names And Totals'!A53)</f>
        <v/>
      </c>
      <c r="B232" s="864" t="str">
        <f>IF('Names And Totals'!B53="","",'Names And Totals'!B53)</f>
        <v/>
      </c>
      <c r="C232" s="883" t="str">
        <f>IF('Names And Totals'!B53="","",'Names And Totals'!E53)</f>
        <v/>
      </c>
      <c r="D232" s="884" t="str">
        <f>IF(V232="DQ","DQ",IF(S232="","",IF(R232="TO","TO",RANK(R232,$R$12:$R$507,1))))</f>
        <v/>
      </c>
      <c r="E232" s="883" t="str">
        <f>IF(T232="","",IF(V232="DQ","DQ",IF(S232="","",RANK(T232,$T$12:$T$507,0))))</f>
        <v/>
      </c>
      <c r="F232" s="883" t="str">
        <f>IF(U232="","",IF(V232="DQ","DQ",IF(S232="","",RANK(U232,$U$12:$U$507,0))))</f>
        <v/>
      </c>
      <c r="G232" s="375" t="s">
        <v>7</v>
      </c>
      <c r="H232" s="224"/>
      <c r="I232" s="233"/>
      <c r="J232" s="234"/>
      <c r="K232" s="1018"/>
      <c r="L232" s="376" t="str">
        <f>IF(B232="","",IF(H232="","",IF(H232="TO","TO",H232*60+I232+J232/100)))</f>
        <v/>
      </c>
      <c r="M232" s="362"/>
      <c r="N232" s="338" t="str">
        <f>IF(L232="","",ABS(L232-M233))</f>
        <v/>
      </c>
      <c r="O232" s="363" t="str">
        <f>IF(N232="","",RANK(N232,N232:N236))</f>
        <v/>
      </c>
      <c r="P232" s="338" t="str">
        <f t="shared" ref="P232:P235" si="44">IF(L232="","",IF(O232=1,"",L232))</f>
        <v/>
      </c>
      <c r="Q232" s="338" t="str">
        <f>IF(B232="","",L232)</f>
        <v/>
      </c>
      <c r="R232" s="803" t="str">
        <f>IF(B232="","",IF(V232="DQ","DQ",IF(L232="TO","TO",IF(L233="",Q232,IF(L234="",Q233,IF(L235="",Q234,IF(L236="",Q235,Q236)))))))</f>
        <v/>
      </c>
      <c r="S232" s="986" t="str">
        <f>IF(B232="","",IF(V232="DQ","DQ",IF(R232="","",IF(L232="TO",0,IF(AND(C232="Female",($D$3-(R232-$X$3)/$S$4)-K232&gt;0),($D$3-(R232-$X$3)/$S$4)-K232,IF(AND(C232="Male",($D$3-(R232-$X$4)/$S$4)-K232&gt;0),($D$3-(R232-$X$4)/$S$4)-K232,0))))))</f>
        <v/>
      </c>
      <c r="T232" s="802" t="str">
        <f>IF(B232="","",IF(S232="","",IF(C232="Female","",S232)))</f>
        <v/>
      </c>
      <c r="U232" s="802" t="str">
        <f>IF(B232="","",IF(S232="","",IF(C232="Male","",S232)))</f>
        <v/>
      </c>
      <c r="V232" s="980"/>
    </row>
    <row r="233" spans="1:22" x14ac:dyDescent="0.2">
      <c r="A233" s="1042"/>
      <c r="B233" s="865"/>
      <c r="C233" s="884"/>
      <c r="D233" s="884"/>
      <c r="E233" s="884"/>
      <c r="F233" s="884"/>
      <c r="G233" s="13" t="s">
        <v>4</v>
      </c>
      <c r="H233" s="214"/>
      <c r="I233" s="209"/>
      <c r="J233" s="227"/>
      <c r="K233" s="1019"/>
      <c r="L233" s="182" t="str">
        <f>IF(B232="","",IF(H233="","",H233*60+I233+J233/100))</f>
        <v/>
      </c>
      <c r="M233" s="187" t="str">
        <f>IF(B232="","",IF(L232="","",AVERAGE(L232:L235)))</f>
        <v/>
      </c>
      <c r="N233" s="180" t="str">
        <f>IF(L233="","",ABS(L233-M233))</f>
        <v/>
      </c>
      <c r="O233" s="200" t="str">
        <f>IF(N233="","",RANK(N233,N232:N236))</f>
        <v/>
      </c>
      <c r="P233" s="180" t="str">
        <f t="shared" si="44"/>
        <v/>
      </c>
      <c r="Q233" s="180" t="str">
        <f>IF(B232="","",IF(L232="","",AVERAGE(L232:L233)))</f>
        <v/>
      </c>
      <c r="R233" s="803"/>
      <c r="S233" s="986"/>
      <c r="T233" s="803"/>
      <c r="U233" s="803"/>
      <c r="V233" s="981"/>
    </row>
    <row r="234" spans="1:22" x14ac:dyDescent="0.2">
      <c r="A234" s="1042"/>
      <c r="B234" s="865"/>
      <c r="C234" s="884"/>
      <c r="D234" s="884"/>
      <c r="E234" s="884"/>
      <c r="F234" s="884"/>
      <c r="G234" s="14" t="s">
        <v>8</v>
      </c>
      <c r="H234" s="216"/>
      <c r="I234" s="342"/>
      <c r="J234" s="343"/>
      <c r="K234" s="1019"/>
      <c r="L234" s="182" t="str">
        <f>IF(B232="","",IF(H234="","",H234*60+I234+J234/100))</f>
        <v/>
      </c>
      <c r="M234" s="187"/>
      <c r="N234" s="180" t="str">
        <f>IF(L234="","",ABS(L234-M233))</f>
        <v/>
      </c>
      <c r="O234" s="200" t="str">
        <f>IF(N234="","",RANK(N234,N232:N236))</f>
        <v/>
      </c>
      <c r="P234" s="180" t="str">
        <f t="shared" si="44"/>
        <v/>
      </c>
      <c r="Q234" s="180" t="str">
        <f>IF(B232="","",IF(L232="","",AVERAGE(L232:L234)))</f>
        <v/>
      </c>
      <c r="R234" s="803"/>
      <c r="S234" s="986"/>
      <c r="T234" s="803"/>
      <c r="U234" s="803"/>
      <c r="V234" s="981"/>
    </row>
    <row r="235" spans="1:22" x14ac:dyDescent="0.2">
      <c r="A235" s="1042"/>
      <c r="B235" s="865"/>
      <c r="C235" s="884"/>
      <c r="D235" s="884"/>
      <c r="E235" s="884"/>
      <c r="F235" s="884"/>
      <c r="G235" s="13" t="s">
        <v>5</v>
      </c>
      <c r="H235" s="214"/>
      <c r="I235" s="209"/>
      <c r="J235" s="227"/>
      <c r="K235" s="1019"/>
      <c r="L235" s="182" t="str">
        <f>IF(B232="","",IF(H235="","",IF(H235+I235+J235=0,"",H235*60+I235+J235/100)))</f>
        <v/>
      </c>
      <c r="M235" s="187"/>
      <c r="N235" s="180" t="str">
        <f>IF(L235="","",ABS(L235-M233))</f>
        <v/>
      </c>
      <c r="O235" s="200" t="str">
        <f>IF(N235="","",RANK(N235,N232:N236))</f>
        <v/>
      </c>
      <c r="P235" s="180" t="str">
        <f t="shared" si="44"/>
        <v/>
      </c>
      <c r="Q235" s="180" t="str">
        <f>IF(B232="","",IF(L232="","",AVERAGE(P232:P235)))</f>
        <v/>
      </c>
      <c r="R235" s="803"/>
      <c r="S235" s="986"/>
      <c r="T235" s="803"/>
      <c r="U235" s="803"/>
      <c r="V235" s="981"/>
    </row>
    <row r="236" spans="1:22" ht="16" thickBot="1" x14ac:dyDescent="0.25">
      <c r="A236" s="1044"/>
      <c r="B236" s="866"/>
      <c r="C236" s="885"/>
      <c r="D236" s="884"/>
      <c r="E236" s="885"/>
      <c r="F236" s="885"/>
      <c r="G236" s="61" t="s">
        <v>6</v>
      </c>
      <c r="H236" s="238"/>
      <c r="I236" s="576"/>
      <c r="J236" s="577"/>
      <c r="K236" s="1020"/>
      <c r="L236" s="182" t="str">
        <f>IF(B232="","",IF(H236="","",IF(H236+I236+J236=0,"",H236*60+I236+J236/100)))</f>
        <v/>
      </c>
      <c r="M236" s="188"/>
      <c r="N236" s="181"/>
      <c r="O236" s="201"/>
      <c r="P236" s="181"/>
      <c r="Q236" s="181" t="str">
        <f>IF(B232="","",IF(L232="","",TRIMMEAN(L232:L236,0.4)))</f>
        <v/>
      </c>
      <c r="R236" s="803"/>
      <c r="S236" s="986"/>
      <c r="T236" s="804"/>
      <c r="U236" s="804"/>
      <c r="V236" s="982"/>
    </row>
    <row r="237" spans="1:22" x14ac:dyDescent="0.2">
      <c r="A237" s="1008" t="str">
        <f>IF('Names And Totals'!A54="","",'Names And Totals'!A54)</f>
        <v/>
      </c>
      <c r="B237" s="873" t="str">
        <f>IF('Names And Totals'!B54="","",'Names And Totals'!B54)</f>
        <v/>
      </c>
      <c r="C237" s="861" t="str">
        <f>IF('Names And Totals'!B54="","",'Names And Totals'!E54)</f>
        <v/>
      </c>
      <c r="D237" s="861" t="str">
        <f>IF(V237="DQ","DQ",IF(S237="","",IF(R237="TO","TO",RANK(R237,$R$12:$R$507,1))))</f>
        <v/>
      </c>
      <c r="E237" s="861" t="str">
        <f>IF(T237="","",IF(V237="DQ","DQ",IF(S237="","",RANK(T237,$T$12:$T$507,0))))</f>
        <v/>
      </c>
      <c r="F237" s="861" t="str">
        <f>IF(U237="","",IF(V237="DQ","DQ",IF(S237="","",RANK(U237,$U$12:$U$507,0))))</f>
        <v/>
      </c>
      <c r="G237" s="15" t="s">
        <v>7</v>
      </c>
      <c r="H237" s="218"/>
      <c r="I237" s="229"/>
      <c r="J237" s="229"/>
      <c r="K237" s="846"/>
      <c r="L237" s="183" t="str">
        <f>IF(B237="","",IF(H237="","",IF(H237="TO","TO",H237*60+I237+J237/100)))</f>
        <v/>
      </c>
      <c r="M237" s="189"/>
      <c r="N237" s="205" t="str">
        <f>IF(L237="","",ABS(L237-M238))</f>
        <v/>
      </c>
      <c r="O237" s="202" t="str">
        <f>IF(N237="","",RANK(N237,N237:N241))</f>
        <v/>
      </c>
      <c r="P237" s="205" t="str">
        <f t="shared" ref="P237:P240" si="45">IF(L237="","",IF(O237=1,"",L237))</f>
        <v/>
      </c>
      <c r="Q237" s="205" t="str">
        <f>IF(B237="","",L237)</f>
        <v/>
      </c>
      <c r="R237" s="805" t="str">
        <f>IF(B237="","",IF(V237="DQ","DQ",IF(L237="TO","TO",IF(L238="",Q237,IF(L239="",Q238,IF(L240="",Q239,IF(L241="",Q240,Q241)))))))</f>
        <v/>
      </c>
      <c r="S237" s="805" t="str">
        <f>IF(B237="","",IF(V237="DQ","DQ",IF(R237="","",IF(L237="TO",0,IF(AND(C237="Female",($D$3-(R237-$X$3)/$S$4)-K237&gt;0),($D$3-(R237-$X$3)/$S$4)-K237,IF(AND(C237="Male",($D$3-(R237-$X$4)/$S$4)-K237&gt;0),($D$3-(R237-$X$4)/$S$4)-K237,0))))))</f>
        <v/>
      </c>
      <c r="T237" s="805" t="str">
        <f>IF(B237="","",IF(S237="","",IF(C237="Female","",S237)))</f>
        <v/>
      </c>
      <c r="U237" s="805" t="str">
        <f>IF(B237="","",IF(S237="","",IF(C237="Male","",S237)))</f>
        <v/>
      </c>
      <c r="V237" s="983"/>
    </row>
    <row r="238" spans="1:22" x14ac:dyDescent="0.2">
      <c r="A238" s="1009"/>
      <c r="B238" s="874"/>
      <c r="C238" s="862"/>
      <c r="D238" s="862"/>
      <c r="E238" s="862"/>
      <c r="F238" s="862"/>
      <c r="G238" s="16" t="s">
        <v>4</v>
      </c>
      <c r="H238" s="220"/>
      <c r="I238" s="211"/>
      <c r="J238" s="211"/>
      <c r="K238" s="847"/>
      <c r="L238" s="184" t="str">
        <f>IF(B237="","",IF(H238="","",H238*60+I238+J238/100))</f>
        <v/>
      </c>
      <c r="M238" s="190" t="str">
        <f>IF(B237="","",IF(L237="","",AVERAGE(L237:L241)))</f>
        <v/>
      </c>
      <c r="N238" s="206" t="str">
        <f>IF(L238="","",ABS(L238-M238))</f>
        <v/>
      </c>
      <c r="O238" s="203" t="str">
        <f>IF(N238="","",RANK(N238,N237:N241))</f>
        <v/>
      </c>
      <c r="P238" s="206" t="str">
        <f t="shared" si="45"/>
        <v/>
      </c>
      <c r="Q238" s="206" t="str">
        <f>IF(B237="","",IF(L237="","",AVERAGE(L237:L238)))</f>
        <v/>
      </c>
      <c r="R238" s="806"/>
      <c r="S238" s="806"/>
      <c r="T238" s="806"/>
      <c r="U238" s="806"/>
      <c r="V238" s="984"/>
    </row>
    <row r="239" spans="1:22" x14ac:dyDescent="0.2">
      <c r="A239" s="1009"/>
      <c r="B239" s="874"/>
      <c r="C239" s="862"/>
      <c r="D239" s="862"/>
      <c r="E239" s="862"/>
      <c r="F239" s="862"/>
      <c r="G239" s="16" t="s">
        <v>8</v>
      </c>
      <c r="H239" s="220"/>
      <c r="I239" s="211"/>
      <c r="J239" s="211"/>
      <c r="K239" s="847"/>
      <c r="L239" s="184" t="str">
        <f>IF(B237="","",IF(H239="","",H239*60+I239+J239/100))</f>
        <v/>
      </c>
      <c r="M239" s="190"/>
      <c r="N239" s="206" t="str">
        <f>IF(L239="","",ABS(L239-M238))</f>
        <v/>
      </c>
      <c r="O239" s="203" t="str">
        <f>IF(N239="","",RANK(N239,N237:N241))</f>
        <v/>
      </c>
      <c r="P239" s="206" t="str">
        <f t="shared" si="45"/>
        <v/>
      </c>
      <c r="Q239" s="206" t="str">
        <f>IF(B237="","",IF(L237="","",AVERAGE(L237:L239)))</f>
        <v/>
      </c>
      <c r="R239" s="806"/>
      <c r="S239" s="806"/>
      <c r="T239" s="806"/>
      <c r="U239" s="806"/>
      <c r="V239" s="984"/>
    </row>
    <row r="240" spans="1:22" x14ac:dyDescent="0.2">
      <c r="A240" s="1009"/>
      <c r="B240" s="874"/>
      <c r="C240" s="862"/>
      <c r="D240" s="862"/>
      <c r="E240" s="862"/>
      <c r="F240" s="862"/>
      <c r="G240" s="16" t="s">
        <v>5</v>
      </c>
      <c r="H240" s="220"/>
      <c r="I240" s="211"/>
      <c r="J240" s="211"/>
      <c r="K240" s="847"/>
      <c r="L240" s="184" t="str">
        <f>IF(B237="","",IF(H240="","",IF(H240+I240+J240=0,"",H240*60+I240+J240/100)))</f>
        <v/>
      </c>
      <c r="M240" s="190"/>
      <c r="N240" s="206" t="str">
        <f>IF(L240="","",ABS(L240-M238))</f>
        <v/>
      </c>
      <c r="O240" s="203" t="str">
        <f>IF(N240="","",RANK(N240,N237:N241))</f>
        <v/>
      </c>
      <c r="P240" s="206" t="str">
        <f t="shared" si="45"/>
        <v/>
      </c>
      <c r="Q240" s="206" t="str">
        <f>IF(B237="","",IF(L237="","",AVERAGE(P237:P240)))</f>
        <v/>
      </c>
      <c r="R240" s="806"/>
      <c r="S240" s="806"/>
      <c r="T240" s="806"/>
      <c r="U240" s="806"/>
      <c r="V240" s="984"/>
    </row>
    <row r="241" spans="1:22" ht="16" thickBot="1" x14ac:dyDescent="0.25">
      <c r="A241" s="1010"/>
      <c r="B241" s="875"/>
      <c r="C241" s="863"/>
      <c r="D241" s="863"/>
      <c r="E241" s="863"/>
      <c r="F241" s="863"/>
      <c r="G241" s="17" t="s">
        <v>6</v>
      </c>
      <c r="H241" s="222"/>
      <c r="I241" s="239"/>
      <c r="J241" s="239"/>
      <c r="K241" s="848"/>
      <c r="L241" s="185" t="str">
        <f>IF(B237="","",IF(H241="","",IF(H241+I241+J241=0,"",H241*60+I241+J241/100)))</f>
        <v/>
      </c>
      <c r="M241" s="191"/>
      <c r="N241" s="207"/>
      <c r="O241" s="204"/>
      <c r="P241" s="207"/>
      <c r="Q241" s="207" t="str">
        <f>IF(B237="","",IF(L237="","",TRIMMEAN(L237:L241,0.4)))</f>
        <v/>
      </c>
      <c r="R241" s="807"/>
      <c r="S241" s="807"/>
      <c r="T241" s="807"/>
      <c r="U241" s="807"/>
      <c r="V241" s="985"/>
    </row>
    <row r="242" spans="1:22" x14ac:dyDescent="0.2">
      <c r="A242" s="1041" t="str">
        <f>IF('Names And Totals'!A55="","",'Names And Totals'!A55)</f>
        <v/>
      </c>
      <c r="B242" s="864" t="str">
        <f>IF('Names And Totals'!B55="","",'Names And Totals'!B55)</f>
        <v/>
      </c>
      <c r="C242" s="883" t="str">
        <f>IF('Names And Totals'!B55="","",'Names And Totals'!E55)</f>
        <v/>
      </c>
      <c r="D242" s="884" t="str">
        <f>IF(V242="DQ","DQ",IF(S242="","",IF(R242="TO","TO",RANK(R242,$R$12:$R$507,1))))</f>
        <v/>
      </c>
      <c r="E242" s="883" t="str">
        <f>IF(T242="","",IF(V242="DQ","DQ",IF(S242="","",RANK(T242,$T$12:$T$507,0))))</f>
        <v/>
      </c>
      <c r="F242" s="883" t="str">
        <f>IF(U242="","",IF(V242="DQ","DQ",IF(S242="","",RANK(U242,$U$12:$U$507,0))))</f>
        <v/>
      </c>
      <c r="G242" s="375" t="s">
        <v>7</v>
      </c>
      <c r="H242" s="224"/>
      <c r="I242" s="233"/>
      <c r="J242" s="234"/>
      <c r="K242" s="1018"/>
      <c r="L242" s="376" t="str">
        <f>IF(B242="","",IF(H242="","",IF(H242="TO","TO",H242*60+I242+J242/100)))</f>
        <v/>
      </c>
      <c r="M242" s="362"/>
      <c r="N242" s="338" t="str">
        <f>IF(L242="","",ABS(L242-M243))</f>
        <v/>
      </c>
      <c r="O242" s="363" t="str">
        <f>IF(N242="","",RANK(N242,N242:N246))</f>
        <v/>
      </c>
      <c r="P242" s="338" t="str">
        <f t="shared" ref="P242:P245" si="46">IF(L242="","",IF(O242=1,"",L242))</f>
        <v/>
      </c>
      <c r="Q242" s="338" t="str">
        <f>IF(B242="","",L242)</f>
        <v/>
      </c>
      <c r="R242" s="803" t="str">
        <f>IF(B242="","",IF(V242="DQ","DQ",IF(L242="TO","TO",IF(L243="",Q242,IF(L244="",Q243,IF(L245="",Q244,IF(L246="",Q245,Q246)))))))</f>
        <v/>
      </c>
      <c r="S242" s="986" t="str">
        <f>IF(B242="","",IF(V242="DQ","DQ",IF(R242="","",IF(L242="TO",0,IF(AND(C242="Female",($D$3-(R242-$X$3)/$S$4)-K242&gt;0),($D$3-(R242-$X$3)/$S$4)-K242,IF(AND(C242="Male",($D$3-(R242-$X$4)/$S$4)-K242&gt;0),($D$3-(R242-$X$4)/$S$4)-K242,0))))))</f>
        <v/>
      </c>
      <c r="T242" s="802" t="str">
        <f>IF(B242="","",IF(S242="","",IF(C242="Female","",S242)))</f>
        <v/>
      </c>
      <c r="U242" s="802" t="str">
        <f>IF(B242="","",IF(S242="","",IF(C242="Male","",S242)))</f>
        <v/>
      </c>
      <c r="V242" s="980"/>
    </row>
    <row r="243" spans="1:22" x14ac:dyDescent="0.2">
      <c r="A243" s="1042"/>
      <c r="B243" s="865"/>
      <c r="C243" s="884"/>
      <c r="D243" s="884"/>
      <c r="E243" s="884"/>
      <c r="F243" s="884"/>
      <c r="G243" s="13" t="s">
        <v>4</v>
      </c>
      <c r="H243" s="214"/>
      <c r="I243" s="209"/>
      <c r="J243" s="227"/>
      <c r="K243" s="1019"/>
      <c r="L243" s="182" t="str">
        <f>IF(B242="","",IF(H243="","",H243*60+I243+J243/100))</f>
        <v/>
      </c>
      <c r="M243" s="187" t="str">
        <f>IF(B242="","",IF(L242="","",AVERAGE(L242:L245)))</f>
        <v/>
      </c>
      <c r="N243" s="180" t="str">
        <f>IF(L243="","",ABS(L243-M243))</f>
        <v/>
      </c>
      <c r="O243" s="200" t="str">
        <f>IF(N243="","",RANK(N243,N242:N246))</f>
        <v/>
      </c>
      <c r="P243" s="180" t="str">
        <f t="shared" si="46"/>
        <v/>
      </c>
      <c r="Q243" s="180" t="str">
        <f>IF(B242="","",IF(L242="","",AVERAGE(L242:L243)))</f>
        <v/>
      </c>
      <c r="R243" s="803"/>
      <c r="S243" s="986"/>
      <c r="T243" s="803"/>
      <c r="U243" s="803"/>
      <c r="V243" s="981"/>
    </row>
    <row r="244" spans="1:22" x14ac:dyDescent="0.2">
      <c r="A244" s="1042"/>
      <c r="B244" s="865"/>
      <c r="C244" s="884"/>
      <c r="D244" s="884"/>
      <c r="E244" s="884"/>
      <c r="F244" s="884"/>
      <c r="G244" s="14" t="s">
        <v>8</v>
      </c>
      <c r="H244" s="216"/>
      <c r="I244" s="342"/>
      <c r="J244" s="343"/>
      <c r="K244" s="1019"/>
      <c r="L244" s="182" t="str">
        <f>IF(B242="","",IF(H244="","",H244*60+I244+J244/100))</f>
        <v/>
      </c>
      <c r="M244" s="187"/>
      <c r="N244" s="180" t="str">
        <f>IF(L244="","",ABS(L244-M243))</f>
        <v/>
      </c>
      <c r="O244" s="200" t="str">
        <f>IF(N244="","",RANK(N244,N242:N246))</f>
        <v/>
      </c>
      <c r="P244" s="180" t="str">
        <f t="shared" si="46"/>
        <v/>
      </c>
      <c r="Q244" s="180" t="str">
        <f>IF(B242="","",IF(L242="","",AVERAGE(L242:L244)))</f>
        <v/>
      </c>
      <c r="R244" s="803"/>
      <c r="S244" s="986"/>
      <c r="T244" s="803"/>
      <c r="U244" s="803"/>
      <c r="V244" s="981"/>
    </row>
    <row r="245" spans="1:22" x14ac:dyDescent="0.2">
      <c r="A245" s="1042"/>
      <c r="B245" s="865"/>
      <c r="C245" s="884"/>
      <c r="D245" s="884"/>
      <c r="E245" s="884"/>
      <c r="F245" s="884"/>
      <c r="G245" s="13" t="s">
        <v>5</v>
      </c>
      <c r="H245" s="214"/>
      <c r="I245" s="209"/>
      <c r="J245" s="227"/>
      <c r="K245" s="1019"/>
      <c r="L245" s="182" t="str">
        <f>IF(B242="","",IF(H245="","",IF(H245+I245+J245=0,"",H245*60+I245+J245/100)))</f>
        <v/>
      </c>
      <c r="M245" s="187"/>
      <c r="N245" s="180" t="str">
        <f>IF(L245="","",ABS(L245-M243))</f>
        <v/>
      </c>
      <c r="O245" s="200" t="str">
        <f>IF(N245="","",RANK(N245,N242:N246))</f>
        <v/>
      </c>
      <c r="P245" s="180" t="str">
        <f t="shared" si="46"/>
        <v/>
      </c>
      <c r="Q245" s="180" t="str">
        <f>IF(B242="","",IF(L242="","",AVERAGE(P242:P245)))</f>
        <v/>
      </c>
      <c r="R245" s="803"/>
      <c r="S245" s="986"/>
      <c r="T245" s="803"/>
      <c r="U245" s="803"/>
      <c r="V245" s="981"/>
    </row>
    <row r="246" spans="1:22" ht="16" thickBot="1" x14ac:dyDescent="0.25">
      <c r="A246" s="1044"/>
      <c r="B246" s="866"/>
      <c r="C246" s="885"/>
      <c r="D246" s="884"/>
      <c r="E246" s="885"/>
      <c r="F246" s="885"/>
      <c r="G246" s="61" t="s">
        <v>6</v>
      </c>
      <c r="H246" s="238"/>
      <c r="I246" s="576"/>
      <c r="J246" s="577"/>
      <c r="K246" s="1020"/>
      <c r="L246" s="182" t="str">
        <f>IF(B242="","",IF(H246="","",IF(H246+I246+J246=0,"",H246*60+I246+J246/100)))</f>
        <v/>
      </c>
      <c r="M246" s="188"/>
      <c r="N246" s="181"/>
      <c r="O246" s="201"/>
      <c r="P246" s="181"/>
      <c r="Q246" s="181" t="str">
        <f>IF(B242="","",IF(L242="","",TRIMMEAN(L242:L246,0.4)))</f>
        <v/>
      </c>
      <c r="R246" s="803"/>
      <c r="S246" s="986"/>
      <c r="T246" s="804"/>
      <c r="U246" s="804"/>
      <c r="V246" s="982"/>
    </row>
    <row r="247" spans="1:22" x14ac:dyDescent="0.2">
      <c r="A247" s="1008" t="str">
        <f>IF('Names And Totals'!A56="","",'Names And Totals'!A56)</f>
        <v/>
      </c>
      <c r="B247" s="873" t="str">
        <f>IF('Names And Totals'!B56="","",'Names And Totals'!B56)</f>
        <v/>
      </c>
      <c r="C247" s="861" t="str">
        <f>IF('Names And Totals'!B56="","",'Names And Totals'!E56)</f>
        <v/>
      </c>
      <c r="D247" s="861" t="str">
        <f>IF(V247="DQ","DQ",IF(S247="","",IF(R247="TO","TO",RANK(R247,$R$12:$R$507,1))))</f>
        <v/>
      </c>
      <c r="E247" s="861" t="str">
        <f>IF(T247="","",IF(V247="DQ","DQ",IF(S247="","",RANK(T247,$T$12:$T$507,0))))</f>
        <v/>
      </c>
      <c r="F247" s="861" t="str">
        <f>IF(U247="","",IF(V247="DQ","DQ",IF(S247="","",RANK(U247,$U$12:$U$507,0))))</f>
        <v/>
      </c>
      <c r="G247" s="15" t="s">
        <v>7</v>
      </c>
      <c r="H247" s="218"/>
      <c r="I247" s="229"/>
      <c r="J247" s="229"/>
      <c r="K247" s="846"/>
      <c r="L247" s="183" t="str">
        <f>IF(B247="","",IF(H247="","",IF(H247="TO","TO",H247*60+I247+J247/100)))</f>
        <v/>
      </c>
      <c r="M247" s="189"/>
      <c r="N247" s="205" t="str">
        <f>IF(L247="","",ABS(L247-M248))</f>
        <v/>
      </c>
      <c r="O247" s="202" t="str">
        <f>IF(N247="","",RANK(N247,N247:N251))</f>
        <v/>
      </c>
      <c r="P247" s="205" t="str">
        <f t="shared" ref="P247:P250" si="47">IF(L247="","",IF(O247=1,"",L247))</f>
        <v/>
      </c>
      <c r="Q247" s="205" t="str">
        <f>IF(B247="","",L247)</f>
        <v/>
      </c>
      <c r="R247" s="805" t="str">
        <f>IF(B247="","",IF(V247="DQ","DQ",IF(L247="TO","TO",IF(L248="",Q247,IF(L249="",Q248,IF(L250="",Q249,IF(L251="",Q250,Q251)))))))</f>
        <v/>
      </c>
      <c r="S247" s="805" t="str">
        <f>IF(B247="","",IF(V247="DQ","DQ",IF(R247="","",IF(L247="TO",0,IF(AND(C247="Female",($D$3-(R247-$X$3)/$S$4)-K247&gt;0),($D$3-(R247-$X$3)/$S$4)-K247,IF(AND(C247="Male",($D$3-(R247-$X$4)/$S$4)-K247&gt;0),($D$3-(R247-$X$4)/$S$4)-K247,0))))))</f>
        <v/>
      </c>
      <c r="T247" s="805" t="str">
        <f>IF(B247="","",IF(S247="","",IF(C247="Female","",S247)))</f>
        <v/>
      </c>
      <c r="U247" s="805" t="str">
        <f>IF(B247="","",IF(S247="","",IF(C247="Male","",S247)))</f>
        <v/>
      </c>
      <c r="V247" s="983"/>
    </row>
    <row r="248" spans="1:22" x14ac:dyDescent="0.2">
      <c r="A248" s="1009"/>
      <c r="B248" s="874"/>
      <c r="C248" s="862"/>
      <c r="D248" s="862"/>
      <c r="E248" s="862"/>
      <c r="F248" s="862"/>
      <c r="G248" s="16" t="s">
        <v>4</v>
      </c>
      <c r="H248" s="220"/>
      <c r="I248" s="211"/>
      <c r="J248" s="211"/>
      <c r="K248" s="847"/>
      <c r="L248" s="184" t="str">
        <f>IF(B247="","",IF(H248="","",H248*60+I248+J248/100))</f>
        <v/>
      </c>
      <c r="M248" s="190" t="str">
        <f>IF(B247="","",IF(L247="","",AVERAGE(L247:L251)))</f>
        <v/>
      </c>
      <c r="N248" s="206" t="str">
        <f>IF(L248="","",ABS(L248-M248))</f>
        <v/>
      </c>
      <c r="O248" s="203" t="str">
        <f>IF(N248="","",RANK(N248,N247:N251))</f>
        <v/>
      </c>
      <c r="P248" s="206" t="str">
        <f t="shared" si="47"/>
        <v/>
      </c>
      <c r="Q248" s="206" t="str">
        <f>IF(B247="","",IF(L247="","",AVERAGE(L247:L248)))</f>
        <v/>
      </c>
      <c r="R248" s="806"/>
      <c r="S248" s="806"/>
      <c r="T248" s="806"/>
      <c r="U248" s="806"/>
      <c r="V248" s="984"/>
    </row>
    <row r="249" spans="1:22" x14ac:dyDescent="0.2">
      <c r="A249" s="1009"/>
      <c r="B249" s="874"/>
      <c r="C249" s="862"/>
      <c r="D249" s="862"/>
      <c r="E249" s="862"/>
      <c r="F249" s="862"/>
      <c r="G249" s="16" t="s">
        <v>8</v>
      </c>
      <c r="H249" s="220"/>
      <c r="I249" s="211"/>
      <c r="J249" s="211"/>
      <c r="K249" s="847"/>
      <c r="L249" s="184" t="str">
        <f>IF(B247="","",IF(H249="","",H249*60+I249+J249/100))</f>
        <v/>
      </c>
      <c r="M249" s="190"/>
      <c r="N249" s="206" t="str">
        <f>IF(L249="","",ABS(L249-M248))</f>
        <v/>
      </c>
      <c r="O249" s="203" t="str">
        <f>IF(N249="","",RANK(N249,N247:N251))</f>
        <v/>
      </c>
      <c r="P249" s="206" t="str">
        <f t="shared" si="47"/>
        <v/>
      </c>
      <c r="Q249" s="206" t="str">
        <f>IF(B247="","",IF(L247="","",AVERAGE(L247:L249)))</f>
        <v/>
      </c>
      <c r="R249" s="806"/>
      <c r="S249" s="806"/>
      <c r="T249" s="806"/>
      <c r="U249" s="806"/>
      <c r="V249" s="984"/>
    </row>
    <row r="250" spans="1:22" x14ac:dyDescent="0.2">
      <c r="A250" s="1009"/>
      <c r="B250" s="874"/>
      <c r="C250" s="862"/>
      <c r="D250" s="862"/>
      <c r="E250" s="862"/>
      <c r="F250" s="862"/>
      <c r="G250" s="16" t="s">
        <v>5</v>
      </c>
      <c r="H250" s="220"/>
      <c r="I250" s="211"/>
      <c r="J250" s="211"/>
      <c r="K250" s="847"/>
      <c r="L250" s="184" t="str">
        <f>IF(B247="","",IF(H250="","",IF(H250+I250+J250=0,"",H250*60+I250+J250/100)))</f>
        <v/>
      </c>
      <c r="M250" s="190"/>
      <c r="N250" s="206" t="str">
        <f>IF(L250="","",ABS(L250-M248))</f>
        <v/>
      </c>
      <c r="O250" s="203" t="str">
        <f>IF(N250="","",RANK(N250,N247:N251))</f>
        <v/>
      </c>
      <c r="P250" s="206" t="str">
        <f t="shared" si="47"/>
        <v/>
      </c>
      <c r="Q250" s="206" t="str">
        <f>IF(B247="","",IF(L247="","",AVERAGE(P247:P250)))</f>
        <v/>
      </c>
      <c r="R250" s="806"/>
      <c r="S250" s="806"/>
      <c r="T250" s="806"/>
      <c r="U250" s="806"/>
      <c r="V250" s="984"/>
    </row>
    <row r="251" spans="1:22" ht="16" thickBot="1" x14ac:dyDescent="0.25">
      <c r="A251" s="1010"/>
      <c r="B251" s="875"/>
      <c r="C251" s="863"/>
      <c r="D251" s="863"/>
      <c r="E251" s="863"/>
      <c r="F251" s="863"/>
      <c r="G251" s="17" t="s">
        <v>6</v>
      </c>
      <c r="H251" s="222"/>
      <c r="I251" s="239"/>
      <c r="J251" s="239"/>
      <c r="K251" s="848"/>
      <c r="L251" s="185" t="str">
        <f>IF(B247="","",IF(H251="","",IF(H251+I251+J251=0,"",H251*60+I251+J251/100)))</f>
        <v/>
      </c>
      <c r="M251" s="191"/>
      <c r="N251" s="207"/>
      <c r="O251" s="204"/>
      <c r="P251" s="207"/>
      <c r="Q251" s="207" t="str">
        <f>IF(B247="","",IF(L247="","",TRIMMEAN(L247:L251,0.4)))</f>
        <v/>
      </c>
      <c r="R251" s="807"/>
      <c r="S251" s="807"/>
      <c r="T251" s="807"/>
      <c r="U251" s="807"/>
      <c r="V251" s="985"/>
    </row>
    <row r="252" spans="1:22" x14ac:dyDescent="0.2">
      <c r="A252" s="1041" t="str">
        <f>IF('Names And Totals'!A57="","",'Names And Totals'!A57)</f>
        <v/>
      </c>
      <c r="B252" s="864" t="str">
        <f>IF('Names And Totals'!B57="","",'Names And Totals'!B57)</f>
        <v/>
      </c>
      <c r="C252" s="883" t="str">
        <f>IF('Names And Totals'!B57="","",'Names And Totals'!E57)</f>
        <v/>
      </c>
      <c r="D252" s="884" t="str">
        <f>IF(V252="DQ","DQ",IF(S252="","",IF(R252="TO","TO",RANK(R252,$R$12:$R$507,1))))</f>
        <v/>
      </c>
      <c r="E252" s="883" t="str">
        <f>IF(T252="","",IF(V252="DQ","DQ",IF(S252="","",RANK(T252,$T$12:$T$507,0))))</f>
        <v/>
      </c>
      <c r="F252" s="883" t="str">
        <f>IF(U252="","",IF(V252="DQ","DQ",IF(S252="","",RANK(U252,$U$12:$U$507,0))))</f>
        <v/>
      </c>
      <c r="G252" s="375" t="s">
        <v>7</v>
      </c>
      <c r="H252" s="224"/>
      <c r="I252" s="233"/>
      <c r="J252" s="234"/>
      <c r="K252" s="1018"/>
      <c r="L252" s="376" t="str">
        <f>IF(B252="","",IF(H252="","",IF(H252="TO","TO",H252*60+I252+J252/100)))</f>
        <v/>
      </c>
      <c r="M252" s="362"/>
      <c r="N252" s="338" t="str">
        <f>IF(L252="","",ABS(L252-M253))</f>
        <v/>
      </c>
      <c r="O252" s="363" t="str">
        <f>IF(N252="","",RANK(N252,N252:N256))</f>
        <v/>
      </c>
      <c r="P252" s="338" t="str">
        <f t="shared" ref="P252:P255" si="48">IF(L252="","",IF(O252=1,"",L252))</f>
        <v/>
      </c>
      <c r="Q252" s="338" t="str">
        <f>IF(B252="","",L252)</f>
        <v/>
      </c>
      <c r="R252" s="803" t="str">
        <f>IF(B252="","",IF(V252="DQ","DQ",IF(L252="TO","TO",IF(L253="",Q252,IF(L254="",Q253,IF(L255="",Q254,IF(L256="",Q255,Q256)))))))</f>
        <v/>
      </c>
      <c r="S252" s="986" t="str">
        <f>IF(B252="","",IF(V252="DQ","DQ",IF(R252="","",IF(L252="TO",0,IF(AND(C252="Female",($D$3-(R252-$X$3)/$S$4)-K252&gt;0),($D$3-(R252-$X$3)/$S$4)-K252,IF(AND(C252="Male",($D$3-(R252-$X$4)/$S$4)-K252&gt;0),($D$3-(R252-$X$4)/$S$4)-K252,0))))))</f>
        <v/>
      </c>
      <c r="T252" s="802" t="str">
        <f>IF(B252="","",IF(S252="","",IF(C252="Female","",S252)))</f>
        <v/>
      </c>
      <c r="U252" s="802" t="str">
        <f>IF(B252="","",IF(S252="","",IF(C252="Male","",S252)))</f>
        <v/>
      </c>
      <c r="V252" s="980"/>
    </row>
    <row r="253" spans="1:22" x14ac:dyDescent="0.2">
      <c r="A253" s="1042"/>
      <c r="B253" s="865"/>
      <c r="C253" s="884"/>
      <c r="D253" s="884"/>
      <c r="E253" s="884"/>
      <c r="F253" s="884"/>
      <c r="G253" s="13" t="s">
        <v>4</v>
      </c>
      <c r="H253" s="214"/>
      <c r="I253" s="209"/>
      <c r="J253" s="227"/>
      <c r="K253" s="1019"/>
      <c r="L253" s="182" t="str">
        <f>IF(B252="","",IF(H253="","",H253*60+I253+J253/100))</f>
        <v/>
      </c>
      <c r="M253" s="187" t="str">
        <f>IF(B252="","",IF(L252="","",AVERAGE(L252:L255)))</f>
        <v/>
      </c>
      <c r="N253" s="180" t="str">
        <f>IF(L253="","",ABS(L253-M253))</f>
        <v/>
      </c>
      <c r="O253" s="200" t="str">
        <f>IF(N253="","",RANK(N253,N252:N256))</f>
        <v/>
      </c>
      <c r="P253" s="180" t="str">
        <f t="shared" si="48"/>
        <v/>
      </c>
      <c r="Q253" s="180" t="str">
        <f>IF(B252="","",IF(L252="","",AVERAGE(L252:L253)))</f>
        <v/>
      </c>
      <c r="R253" s="803"/>
      <c r="S253" s="986"/>
      <c r="T253" s="803"/>
      <c r="U253" s="803"/>
      <c r="V253" s="981"/>
    </row>
    <row r="254" spans="1:22" x14ac:dyDescent="0.2">
      <c r="A254" s="1042"/>
      <c r="B254" s="865"/>
      <c r="C254" s="884"/>
      <c r="D254" s="884"/>
      <c r="E254" s="884"/>
      <c r="F254" s="884"/>
      <c r="G254" s="14" t="s">
        <v>8</v>
      </c>
      <c r="H254" s="216"/>
      <c r="I254" s="342"/>
      <c r="J254" s="343"/>
      <c r="K254" s="1019"/>
      <c r="L254" s="182" t="str">
        <f>IF(B252="","",IF(H254="","",H254*60+I254+J254/100))</f>
        <v/>
      </c>
      <c r="M254" s="187"/>
      <c r="N254" s="180" t="str">
        <f>IF(L254="","",ABS(L254-M253))</f>
        <v/>
      </c>
      <c r="O254" s="200" t="str">
        <f>IF(N254="","",RANK(N254,N252:N256))</f>
        <v/>
      </c>
      <c r="P254" s="180" t="str">
        <f t="shared" si="48"/>
        <v/>
      </c>
      <c r="Q254" s="180" t="str">
        <f>IF(B252="","",IF(L252="","",AVERAGE(L252:L254)))</f>
        <v/>
      </c>
      <c r="R254" s="803"/>
      <c r="S254" s="986"/>
      <c r="T254" s="803"/>
      <c r="U254" s="803"/>
      <c r="V254" s="981"/>
    </row>
    <row r="255" spans="1:22" x14ac:dyDescent="0.2">
      <c r="A255" s="1042"/>
      <c r="B255" s="865"/>
      <c r="C255" s="884"/>
      <c r="D255" s="884"/>
      <c r="E255" s="884"/>
      <c r="F255" s="884"/>
      <c r="G255" s="13" t="s">
        <v>5</v>
      </c>
      <c r="H255" s="214"/>
      <c r="I255" s="209"/>
      <c r="J255" s="227"/>
      <c r="K255" s="1019"/>
      <c r="L255" s="182" t="str">
        <f>IF(B252="","",IF(H255="","",IF(H255+I255+J255=0,"",H255*60+I255+J255/100)))</f>
        <v/>
      </c>
      <c r="M255" s="187"/>
      <c r="N255" s="180" t="str">
        <f>IF(L255="","",ABS(L255-M253))</f>
        <v/>
      </c>
      <c r="O255" s="200" t="str">
        <f>IF(N255="","",RANK(N255,N252:N256))</f>
        <v/>
      </c>
      <c r="P255" s="180" t="str">
        <f t="shared" si="48"/>
        <v/>
      </c>
      <c r="Q255" s="180" t="str">
        <f>IF(B252="","",IF(L252="","",AVERAGE(P252:P255)))</f>
        <v/>
      </c>
      <c r="R255" s="803"/>
      <c r="S255" s="986"/>
      <c r="T255" s="803"/>
      <c r="U255" s="803"/>
      <c r="V255" s="981"/>
    </row>
    <row r="256" spans="1:22" ht="16" thickBot="1" x14ac:dyDescent="0.25">
      <c r="A256" s="1044"/>
      <c r="B256" s="866"/>
      <c r="C256" s="885"/>
      <c r="D256" s="884"/>
      <c r="E256" s="885"/>
      <c r="F256" s="885"/>
      <c r="G256" s="61" t="s">
        <v>6</v>
      </c>
      <c r="H256" s="238"/>
      <c r="I256" s="576"/>
      <c r="J256" s="577"/>
      <c r="K256" s="1020"/>
      <c r="L256" s="182" t="str">
        <f>IF(B252="","",IF(H256="","",IF(H256+I256+J256=0,"",H256*60+I256+J256/100)))</f>
        <v/>
      </c>
      <c r="M256" s="188"/>
      <c r="N256" s="181"/>
      <c r="O256" s="201"/>
      <c r="P256" s="181"/>
      <c r="Q256" s="181" t="str">
        <f>IF(B252="","",IF(L252="","",TRIMMEAN(L252:L256,0.4)))</f>
        <v/>
      </c>
      <c r="R256" s="803"/>
      <c r="S256" s="986"/>
      <c r="T256" s="804"/>
      <c r="U256" s="804"/>
      <c r="V256" s="982"/>
    </row>
    <row r="257" spans="1:22" x14ac:dyDescent="0.2">
      <c r="A257" s="1008" t="str">
        <f>IF('Names And Totals'!A58="","",'Names And Totals'!A58)</f>
        <v/>
      </c>
      <c r="B257" s="873" t="str">
        <f>IF('Names And Totals'!B58="","",'Names And Totals'!B58)</f>
        <v/>
      </c>
      <c r="C257" s="861" t="str">
        <f>IF('Names And Totals'!B58="","",'Names And Totals'!E58)</f>
        <v/>
      </c>
      <c r="D257" s="861" t="str">
        <f>IF(V257="DQ","DQ",IF(S257="","",IF(R257="TO","TO",RANK(R257,$R$12:$R$507,1))))</f>
        <v/>
      </c>
      <c r="E257" s="861" t="str">
        <f>IF(T257="","",IF(V257="DQ","DQ",IF(S257="","",RANK(T257,$T$12:$T$507,0))))</f>
        <v/>
      </c>
      <c r="F257" s="861" t="str">
        <f>IF(U257="","",IF(V257="DQ","DQ",IF(S257="","",RANK(U257,$U$12:$U$507,0))))</f>
        <v/>
      </c>
      <c r="G257" s="15" t="s">
        <v>7</v>
      </c>
      <c r="H257" s="218"/>
      <c r="I257" s="229"/>
      <c r="J257" s="229"/>
      <c r="K257" s="846"/>
      <c r="L257" s="183" t="str">
        <f>IF(B257="","",IF(H257="","",IF(H257="TO","TO",H257*60+I257+J257/100)))</f>
        <v/>
      </c>
      <c r="M257" s="189"/>
      <c r="N257" s="205" t="str">
        <f>IF(L257="","",ABS(L257-M258))</f>
        <v/>
      </c>
      <c r="O257" s="202" t="str">
        <f>IF(N257="","",RANK(N257,N257:N261))</f>
        <v/>
      </c>
      <c r="P257" s="205" t="str">
        <f t="shared" ref="P257:P260" si="49">IF(L257="","",IF(O257=1,"",L257))</f>
        <v/>
      </c>
      <c r="Q257" s="205" t="str">
        <f>IF(B257="","",L257)</f>
        <v/>
      </c>
      <c r="R257" s="805" t="str">
        <f>IF(B257="","",IF(V257="DQ","DQ",IF(L257="TO","TO",IF(L258="",Q257,IF(L259="",Q258,IF(L260="",Q259,IF(L261="",Q260,Q261)))))))</f>
        <v/>
      </c>
      <c r="S257" s="805" t="str">
        <f>IF(B257="","",IF(V257="DQ","DQ",IF(R257="","",IF(L257="TO",0,IF(AND(C257="Female",($D$3-(R257-$X$3)/$S$4)-K257&gt;0),($D$3-(R257-$X$3)/$S$4)-K257,IF(AND(C257="Male",($D$3-(R257-$X$4)/$S$4)-K257&gt;0),($D$3-(R257-$X$4)/$S$4)-K257,0))))))</f>
        <v/>
      </c>
      <c r="T257" s="805" t="str">
        <f>IF(B257="","",IF(S257="","",IF(C257="Female","",S257)))</f>
        <v/>
      </c>
      <c r="U257" s="805" t="str">
        <f>IF(B257="","",IF(S257="","",IF(C257="Male","",S257)))</f>
        <v/>
      </c>
      <c r="V257" s="983"/>
    </row>
    <row r="258" spans="1:22" x14ac:dyDescent="0.2">
      <c r="A258" s="1009"/>
      <c r="B258" s="874"/>
      <c r="C258" s="862"/>
      <c r="D258" s="862"/>
      <c r="E258" s="862"/>
      <c r="F258" s="862"/>
      <c r="G258" s="16" t="s">
        <v>4</v>
      </c>
      <c r="H258" s="220"/>
      <c r="I258" s="211"/>
      <c r="J258" s="211"/>
      <c r="K258" s="847"/>
      <c r="L258" s="184" t="str">
        <f>IF(B257="","",IF(H258="","",H258*60+I258+J258/100))</f>
        <v/>
      </c>
      <c r="M258" s="190" t="str">
        <f>IF(B257="","",IF(L257="","",AVERAGE(L257:L261)))</f>
        <v/>
      </c>
      <c r="N258" s="206" t="str">
        <f>IF(L258="","",ABS(L258-M258))</f>
        <v/>
      </c>
      <c r="O258" s="203" t="str">
        <f>IF(N258="","",RANK(N258,N257:N261))</f>
        <v/>
      </c>
      <c r="P258" s="206" t="str">
        <f t="shared" si="49"/>
        <v/>
      </c>
      <c r="Q258" s="206" t="str">
        <f>IF(B257="","",IF(L257="","",AVERAGE(L257:L258)))</f>
        <v/>
      </c>
      <c r="R258" s="806"/>
      <c r="S258" s="806"/>
      <c r="T258" s="806"/>
      <c r="U258" s="806"/>
      <c r="V258" s="984"/>
    </row>
    <row r="259" spans="1:22" x14ac:dyDescent="0.2">
      <c r="A259" s="1009"/>
      <c r="B259" s="874"/>
      <c r="C259" s="862"/>
      <c r="D259" s="862"/>
      <c r="E259" s="862"/>
      <c r="F259" s="862"/>
      <c r="G259" s="16" t="s">
        <v>8</v>
      </c>
      <c r="H259" s="220"/>
      <c r="I259" s="211"/>
      <c r="J259" s="211"/>
      <c r="K259" s="847"/>
      <c r="L259" s="184" t="str">
        <f>IF(B257="","",IF(H259="","",H259*60+I259+J259/100))</f>
        <v/>
      </c>
      <c r="M259" s="190"/>
      <c r="N259" s="206" t="str">
        <f>IF(L259="","",ABS(L259-M258))</f>
        <v/>
      </c>
      <c r="O259" s="203" t="str">
        <f>IF(N259="","",RANK(N259,N257:N261))</f>
        <v/>
      </c>
      <c r="P259" s="206" t="str">
        <f t="shared" si="49"/>
        <v/>
      </c>
      <c r="Q259" s="206" t="str">
        <f>IF(B257="","",IF(L257="","",AVERAGE(L257:L259)))</f>
        <v/>
      </c>
      <c r="R259" s="806"/>
      <c r="S259" s="806"/>
      <c r="T259" s="806"/>
      <c r="U259" s="806"/>
      <c r="V259" s="984"/>
    </row>
    <row r="260" spans="1:22" x14ac:dyDescent="0.2">
      <c r="A260" s="1009"/>
      <c r="B260" s="874"/>
      <c r="C260" s="862"/>
      <c r="D260" s="862"/>
      <c r="E260" s="862"/>
      <c r="F260" s="862"/>
      <c r="G260" s="16" t="s">
        <v>5</v>
      </c>
      <c r="H260" s="220"/>
      <c r="I260" s="211"/>
      <c r="J260" s="211"/>
      <c r="K260" s="847"/>
      <c r="L260" s="184" t="str">
        <f>IF(B257="","",IF(H260="","",IF(H260+I260+J260=0,"",H260*60+I260+J260/100)))</f>
        <v/>
      </c>
      <c r="M260" s="190"/>
      <c r="N260" s="206" t="str">
        <f>IF(L260="","",ABS(L260-M258))</f>
        <v/>
      </c>
      <c r="O260" s="203" t="str">
        <f>IF(N260="","",RANK(N260,N257:N261))</f>
        <v/>
      </c>
      <c r="P260" s="206" t="str">
        <f t="shared" si="49"/>
        <v/>
      </c>
      <c r="Q260" s="206" t="str">
        <f>IF(B257="","",IF(L257="","",AVERAGE(P257:P260)))</f>
        <v/>
      </c>
      <c r="R260" s="806"/>
      <c r="S260" s="806"/>
      <c r="T260" s="806"/>
      <c r="U260" s="806"/>
      <c r="V260" s="984"/>
    </row>
    <row r="261" spans="1:22" ht="16" thickBot="1" x14ac:dyDescent="0.25">
      <c r="A261" s="1010"/>
      <c r="B261" s="875"/>
      <c r="C261" s="863"/>
      <c r="D261" s="863"/>
      <c r="E261" s="863"/>
      <c r="F261" s="863"/>
      <c r="G261" s="17" t="s">
        <v>6</v>
      </c>
      <c r="H261" s="222"/>
      <c r="I261" s="239"/>
      <c r="J261" s="239"/>
      <c r="K261" s="848"/>
      <c r="L261" s="185" t="str">
        <f>IF(B257="","",IF(H261="","",IF(H261+I261+J261=0,"",H261*60+I261+J261/100)))</f>
        <v/>
      </c>
      <c r="M261" s="191"/>
      <c r="N261" s="207"/>
      <c r="O261" s="204"/>
      <c r="P261" s="207"/>
      <c r="Q261" s="207" t="str">
        <f>IF(B257="","",IF(L257="","",TRIMMEAN(L257:L261,0.4)))</f>
        <v/>
      </c>
      <c r="R261" s="807"/>
      <c r="S261" s="807"/>
      <c r="T261" s="807"/>
      <c r="U261" s="807"/>
      <c r="V261" s="985"/>
    </row>
    <row r="262" spans="1:22" x14ac:dyDescent="0.2">
      <c r="A262" s="1041" t="str">
        <f>IF('Names And Totals'!A59="","",'Names And Totals'!A59)</f>
        <v/>
      </c>
      <c r="B262" s="864" t="str">
        <f>IF('Names And Totals'!B59="","",'Names And Totals'!B59)</f>
        <v/>
      </c>
      <c r="C262" s="883" t="str">
        <f>IF('Names And Totals'!B59="","",'Names And Totals'!E59)</f>
        <v/>
      </c>
      <c r="D262" s="884" t="str">
        <f>IF(V262="DQ","DQ",IF(S262="","",IF(R262="TO","TO",RANK(R262,$R$12:$R$507,1))))</f>
        <v/>
      </c>
      <c r="E262" s="883" t="str">
        <f>IF(T262="","",IF(V262="DQ","DQ",IF(S262="","",RANK(T262,$T$12:$T$507,0))))</f>
        <v/>
      </c>
      <c r="F262" s="883" t="str">
        <f>IF(U262="","",IF(V262="DQ","DQ",IF(S262="","",RANK(U262,$U$12:$U$507,0))))</f>
        <v/>
      </c>
      <c r="G262" s="375" t="s">
        <v>7</v>
      </c>
      <c r="H262" s="224"/>
      <c r="I262" s="233"/>
      <c r="J262" s="234"/>
      <c r="K262" s="1018"/>
      <c r="L262" s="376" t="str">
        <f>IF(B262="","",IF(H262="","",IF(H262="TO","TO",H262*60+I262+J262/100)))</f>
        <v/>
      </c>
      <c r="M262" s="362"/>
      <c r="N262" s="338" t="str">
        <f>IF(L262="","",ABS(L262-M263))</f>
        <v/>
      </c>
      <c r="O262" s="363" t="str">
        <f>IF(N262="","",RANK(N262,N262:N266))</f>
        <v/>
      </c>
      <c r="P262" s="338" t="str">
        <f t="shared" ref="P262:P265" si="50">IF(L262="","",IF(O262=1,"",L262))</f>
        <v/>
      </c>
      <c r="Q262" s="338" t="str">
        <f>IF(B262="","",L262)</f>
        <v/>
      </c>
      <c r="R262" s="803" t="str">
        <f>IF(B262="","",IF(V262="DQ","DQ",IF(L262="TO","TO",IF(L263="",Q262,IF(L264="",Q263,IF(L265="",Q264,IF(L266="",Q265,Q266)))))))</f>
        <v/>
      </c>
      <c r="S262" s="986" t="str">
        <f>IF(B262="","",IF(V262="DQ","DQ",IF(R262="","",IF(L262="TO",0,IF(AND(C262="Female",($D$3-(R262-$X$3)/$S$4)-K262&gt;0),($D$3-(R262-$X$3)/$S$4)-K262,IF(AND(C262="Male",($D$3-(R262-$X$4)/$S$4)-K262&gt;0),($D$3-(R262-$X$4)/$S$4)-K262,0))))))</f>
        <v/>
      </c>
      <c r="T262" s="802" t="str">
        <f>IF(B262="","",IF(S262="","",IF(C262="Female","",S262)))</f>
        <v/>
      </c>
      <c r="U262" s="802" t="str">
        <f>IF(B262="","",IF(S262="","",IF(C262="Male","",S262)))</f>
        <v/>
      </c>
      <c r="V262" s="980"/>
    </row>
    <row r="263" spans="1:22" x14ac:dyDescent="0.2">
      <c r="A263" s="1042"/>
      <c r="B263" s="865"/>
      <c r="C263" s="884"/>
      <c r="D263" s="884"/>
      <c r="E263" s="884"/>
      <c r="F263" s="884"/>
      <c r="G263" s="13" t="s">
        <v>4</v>
      </c>
      <c r="H263" s="214"/>
      <c r="I263" s="209"/>
      <c r="J263" s="227"/>
      <c r="K263" s="1019"/>
      <c r="L263" s="182" t="str">
        <f>IF(B262="","",IF(H263="","",H263*60+I263+J263/100))</f>
        <v/>
      </c>
      <c r="M263" s="187" t="str">
        <f>IF(B262="","",IF(L262="","",AVERAGE(L262:L265)))</f>
        <v/>
      </c>
      <c r="N263" s="180" t="str">
        <f>IF(L263="","",ABS(L263-M263))</f>
        <v/>
      </c>
      <c r="O263" s="200" t="str">
        <f>IF(N263="","",RANK(N263,N262:N266))</f>
        <v/>
      </c>
      <c r="P263" s="180" t="str">
        <f t="shared" si="50"/>
        <v/>
      </c>
      <c r="Q263" s="180" t="str">
        <f>IF(B262="","",IF(L262="","",AVERAGE(L262:L263)))</f>
        <v/>
      </c>
      <c r="R263" s="803"/>
      <c r="S263" s="986"/>
      <c r="T263" s="803"/>
      <c r="U263" s="803"/>
      <c r="V263" s="981"/>
    </row>
    <row r="264" spans="1:22" x14ac:dyDescent="0.2">
      <c r="A264" s="1042"/>
      <c r="B264" s="865"/>
      <c r="C264" s="884"/>
      <c r="D264" s="884"/>
      <c r="E264" s="884"/>
      <c r="F264" s="884"/>
      <c r="G264" s="14" t="s">
        <v>8</v>
      </c>
      <c r="H264" s="216"/>
      <c r="I264" s="342"/>
      <c r="J264" s="343"/>
      <c r="K264" s="1019"/>
      <c r="L264" s="182" t="str">
        <f>IF(B262="","",IF(H264="","",H264*60+I264+J264/100))</f>
        <v/>
      </c>
      <c r="M264" s="187"/>
      <c r="N264" s="180" t="str">
        <f>IF(L264="","",ABS(L264-M263))</f>
        <v/>
      </c>
      <c r="O264" s="200" t="str">
        <f>IF(N264="","",RANK(N264,N262:N266))</f>
        <v/>
      </c>
      <c r="P264" s="180" t="str">
        <f t="shared" si="50"/>
        <v/>
      </c>
      <c r="Q264" s="180" t="str">
        <f>IF(B262="","",IF(L262="","",AVERAGE(L262:L264)))</f>
        <v/>
      </c>
      <c r="R264" s="803"/>
      <c r="S264" s="986"/>
      <c r="T264" s="803"/>
      <c r="U264" s="803"/>
      <c r="V264" s="981"/>
    </row>
    <row r="265" spans="1:22" x14ac:dyDescent="0.2">
      <c r="A265" s="1042"/>
      <c r="B265" s="865"/>
      <c r="C265" s="884"/>
      <c r="D265" s="884"/>
      <c r="E265" s="884"/>
      <c r="F265" s="884"/>
      <c r="G265" s="13" t="s">
        <v>5</v>
      </c>
      <c r="H265" s="214"/>
      <c r="I265" s="209"/>
      <c r="J265" s="227"/>
      <c r="K265" s="1019"/>
      <c r="L265" s="182" t="str">
        <f>IF(B262="","",IF(H265="","",IF(H265+I265+J265=0,"",H265*60+I265+J265/100)))</f>
        <v/>
      </c>
      <c r="M265" s="187"/>
      <c r="N265" s="180" t="str">
        <f>IF(L265="","",ABS(L265-M263))</f>
        <v/>
      </c>
      <c r="O265" s="200" t="str">
        <f>IF(N265="","",RANK(N265,N262:N266))</f>
        <v/>
      </c>
      <c r="P265" s="180" t="str">
        <f t="shared" si="50"/>
        <v/>
      </c>
      <c r="Q265" s="180" t="str">
        <f>IF(B262="","",IF(L262="","",AVERAGE(P262:P265)))</f>
        <v/>
      </c>
      <c r="R265" s="803"/>
      <c r="S265" s="986"/>
      <c r="T265" s="803"/>
      <c r="U265" s="803"/>
      <c r="V265" s="981"/>
    </row>
    <row r="266" spans="1:22" ht="16" thickBot="1" x14ac:dyDescent="0.25">
      <c r="A266" s="1044"/>
      <c r="B266" s="866"/>
      <c r="C266" s="885"/>
      <c r="D266" s="884"/>
      <c r="E266" s="885"/>
      <c r="F266" s="885"/>
      <c r="G266" s="61" t="s">
        <v>6</v>
      </c>
      <c r="H266" s="238"/>
      <c r="I266" s="576"/>
      <c r="J266" s="577"/>
      <c r="K266" s="1020"/>
      <c r="L266" s="182" t="str">
        <f>IF(B262="","",IF(H266="","",IF(H266+I266+J266=0,"",H266*60+I266+J266/100)))</f>
        <v/>
      </c>
      <c r="M266" s="188"/>
      <c r="N266" s="181"/>
      <c r="O266" s="201"/>
      <c r="P266" s="181"/>
      <c r="Q266" s="181" t="str">
        <f>IF(B262="","",IF(L262="","",TRIMMEAN(L262:L266,0.4)))</f>
        <v/>
      </c>
      <c r="R266" s="803"/>
      <c r="S266" s="986"/>
      <c r="T266" s="804"/>
      <c r="U266" s="804"/>
      <c r="V266" s="982"/>
    </row>
    <row r="267" spans="1:22" x14ac:dyDescent="0.2">
      <c r="A267" s="1008" t="str">
        <f>IF('Names And Totals'!A60="","",'Names And Totals'!A60)</f>
        <v/>
      </c>
      <c r="B267" s="873" t="str">
        <f>IF('Names And Totals'!B60="","",'Names And Totals'!B60)</f>
        <v/>
      </c>
      <c r="C267" s="861" t="str">
        <f>IF('Names And Totals'!B60="","",'Names And Totals'!E60)</f>
        <v/>
      </c>
      <c r="D267" s="861" t="str">
        <f>IF(V267="DQ","DQ",IF(S267="","",IF(R267="TO","TO",RANK(R267,$R$12:$R$507,1))))</f>
        <v/>
      </c>
      <c r="E267" s="861" t="str">
        <f>IF(T267="","",IF(V267="DQ","DQ",IF(S267="","",RANK(T267,$T$12:$T$507,0))))</f>
        <v/>
      </c>
      <c r="F267" s="861" t="str">
        <f>IF(U267="","",IF(V267="DQ","DQ",IF(S267="","",RANK(U267,$U$12:$U$507,0))))</f>
        <v/>
      </c>
      <c r="G267" s="15" t="s">
        <v>7</v>
      </c>
      <c r="H267" s="218"/>
      <c r="I267" s="229"/>
      <c r="J267" s="229"/>
      <c r="K267" s="846"/>
      <c r="L267" s="183" t="str">
        <f>IF(B267="","",IF(H267="","",IF(H267="TO","TO",H267*60+I267+J267/100)))</f>
        <v/>
      </c>
      <c r="M267" s="189"/>
      <c r="N267" s="205" t="str">
        <f>IF(L267="","",ABS(L267-M268))</f>
        <v/>
      </c>
      <c r="O267" s="202" t="str">
        <f>IF(N267="","",RANK(N267,N267:N271))</f>
        <v/>
      </c>
      <c r="P267" s="205" t="str">
        <f t="shared" ref="P267:P270" si="51">IF(L267="","",IF(O267=1,"",L267))</f>
        <v/>
      </c>
      <c r="Q267" s="205" t="str">
        <f>IF(B267="","",L267)</f>
        <v/>
      </c>
      <c r="R267" s="805" t="str">
        <f>IF(B267="","",IF(V267="DQ","DQ",IF(L267="TO","TO",IF(L268="",Q267,IF(L269="",Q268,IF(L270="",Q269,IF(L271="",Q270,Q271)))))))</f>
        <v/>
      </c>
      <c r="S267" s="805" t="str">
        <f>IF(B267="","",IF(V267="DQ","DQ",IF(R267="","",IF(L267="TO",0,IF(AND(C267="Female",($D$3-(R267-$X$3)/$S$4)-K267&gt;0),($D$3-(R267-$X$3)/$S$4)-K267,IF(AND(C267="Male",($D$3-(R267-$X$4)/$S$4)-K267&gt;0),($D$3-(R267-$X$4)/$S$4)-K267,0))))))</f>
        <v/>
      </c>
      <c r="T267" s="805" t="str">
        <f>IF(B267="","",IF(S267="","",IF(C267="Female","",S267)))</f>
        <v/>
      </c>
      <c r="U267" s="805" t="str">
        <f>IF(B267="","",IF(S267="","",IF(C267="Male","",S267)))</f>
        <v/>
      </c>
      <c r="V267" s="983"/>
    </row>
    <row r="268" spans="1:22" x14ac:dyDescent="0.2">
      <c r="A268" s="1009"/>
      <c r="B268" s="874"/>
      <c r="C268" s="862"/>
      <c r="D268" s="862"/>
      <c r="E268" s="862"/>
      <c r="F268" s="862"/>
      <c r="G268" s="16" t="s">
        <v>4</v>
      </c>
      <c r="H268" s="220"/>
      <c r="I268" s="211"/>
      <c r="J268" s="211"/>
      <c r="K268" s="847"/>
      <c r="L268" s="184" t="str">
        <f>IF(B267="","",IF(H268="","",H268*60+I268+J268/100))</f>
        <v/>
      </c>
      <c r="M268" s="190" t="str">
        <f>IF(B267="","",IF(L267="","",AVERAGE(L267:L271)))</f>
        <v/>
      </c>
      <c r="N268" s="206" t="str">
        <f>IF(L268="","",ABS(L268-M268))</f>
        <v/>
      </c>
      <c r="O268" s="203" t="str">
        <f>IF(N268="","",RANK(N268,N267:N271))</f>
        <v/>
      </c>
      <c r="P268" s="206" t="str">
        <f t="shared" si="51"/>
        <v/>
      </c>
      <c r="Q268" s="206" t="str">
        <f>IF(B267="","",IF(L267="","",AVERAGE(L267:L268)))</f>
        <v/>
      </c>
      <c r="R268" s="806"/>
      <c r="S268" s="806"/>
      <c r="T268" s="806"/>
      <c r="U268" s="806"/>
      <c r="V268" s="984"/>
    </row>
    <row r="269" spans="1:22" x14ac:dyDescent="0.2">
      <c r="A269" s="1009"/>
      <c r="B269" s="874"/>
      <c r="C269" s="862"/>
      <c r="D269" s="862"/>
      <c r="E269" s="862"/>
      <c r="F269" s="862"/>
      <c r="G269" s="16" t="s">
        <v>8</v>
      </c>
      <c r="H269" s="220"/>
      <c r="I269" s="211"/>
      <c r="J269" s="211"/>
      <c r="K269" s="847"/>
      <c r="L269" s="184" t="str">
        <f>IF(B267="","",IF(H269="","",H269*60+I269+J269/100))</f>
        <v/>
      </c>
      <c r="M269" s="190"/>
      <c r="N269" s="206" t="str">
        <f>IF(L269="","",ABS(L269-M268))</f>
        <v/>
      </c>
      <c r="O269" s="203" t="str">
        <f>IF(N269="","",RANK(N269,N267:N271))</f>
        <v/>
      </c>
      <c r="P269" s="206" t="str">
        <f t="shared" si="51"/>
        <v/>
      </c>
      <c r="Q269" s="206" t="str">
        <f>IF(B267="","",IF(L267="","",AVERAGE(L267:L269)))</f>
        <v/>
      </c>
      <c r="R269" s="806"/>
      <c r="S269" s="806"/>
      <c r="T269" s="806"/>
      <c r="U269" s="806"/>
      <c r="V269" s="984"/>
    </row>
    <row r="270" spans="1:22" x14ac:dyDescent="0.2">
      <c r="A270" s="1009"/>
      <c r="B270" s="874"/>
      <c r="C270" s="862"/>
      <c r="D270" s="862"/>
      <c r="E270" s="862"/>
      <c r="F270" s="862"/>
      <c r="G270" s="16" t="s">
        <v>5</v>
      </c>
      <c r="H270" s="220"/>
      <c r="I270" s="211"/>
      <c r="J270" s="211"/>
      <c r="K270" s="847"/>
      <c r="L270" s="184" t="str">
        <f>IF(B267="","",IF(H270="","",IF(H270+I270+J270=0,"",H270*60+I270+J270/100)))</f>
        <v/>
      </c>
      <c r="M270" s="190"/>
      <c r="N270" s="206" t="str">
        <f>IF(L270="","",ABS(L270-M268))</f>
        <v/>
      </c>
      <c r="O270" s="203" t="str">
        <f>IF(N270="","",RANK(N270,N267:N271))</f>
        <v/>
      </c>
      <c r="P270" s="206" t="str">
        <f t="shared" si="51"/>
        <v/>
      </c>
      <c r="Q270" s="206" t="str">
        <f>IF(B267="","",IF(L267="","",AVERAGE(P267:P270)))</f>
        <v/>
      </c>
      <c r="R270" s="806"/>
      <c r="S270" s="806"/>
      <c r="T270" s="806"/>
      <c r="U270" s="806"/>
      <c r="V270" s="984"/>
    </row>
    <row r="271" spans="1:22" ht="16" thickBot="1" x14ac:dyDescent="0.25">
      <c r="A271" s="1010"/>
      <c r="B271" s="875"/>
      <c r="C271" s="863"/>
      <c r="D271" s="863"/>
      <c r="E271" s="863"/>
      <c r="F271" s="863"/>
      <c r="G271" s="17" t="s">
        <v>6</v>
      </c>
      <c r="H271" s="222"/>
      <c r="I271" s="239"/>
      <c r="J271" s="239"/>
      <c r="K271" s="848"/>
      <c r="L271" s="185" t="str">
        <f>IF(B267="","",IF(H271="","",IF(H271+I271+J271=0,"",H271*60+I271+J271/100)))</f>
        <v/>
      </c>
      <c r="M271" s="191"/>
      <c r="N271" s="207"/>
      <c r="O271" s="204"/>
      <c r="P271" s="207"/>
      <c r="Q271" s="207" t="str">
        <f>IF(B267="","",IF(L267="","",TRIMMEAN(L267:L271,0.4)))</f>
        <v/>
      </c>
      <c r="R271" s="807"/>
      <c r="S271" s="807"/>
      <c r="T271" s="807"/>
      <c r="U271" s="807"/>
      <c r="V271" s="985"/>
    </row>
    <row r="272" spans="1:22" x14ac:dyDescent="0.2">
      <c r="A272" s="1041" t="str">
        <f>IF('Names And Totals'!A61="","",'Names And Totals'!A61)</f>
        <v/>
      </c>
      <c r="B272" s="864" t="str">
        <f>IF('Names And Totals'!B61="","",'Names And Totals'!B61)</f>
        <v/>
      </c>
      <c r="C272" s="883" t="str">
        <f>IF('Names And Totals'!B61="","",'Names And Totals'!E61)</f>
        <v/>
      </c>
      <c r="D272" s="884" t="str">
        <f>IF(V272="DQ","DQ",IF(S272="","",IF(R272="TO","TO",RANK(R272,$R$12:$R$507,1))))</f>
        <v/>
      </c>
      <c r="E272" s="883" t="str">
        <f>IF(T272="","",IF(V272="DQ","DQ",IF(S272="","",RANK(T272,$T$12:$T$507,0))))</f>
        <v/>
      </c>
      <c r="F272" s="883" t="str">
        <f>IF(U272="","",IF(V272="DQ","DQ",IF(S272="","",RANK(U272,$U$12:$U$507,0))))</f>
        <v/>
      </c>
      <c r="G272" s="375" t="s">
        <v>7</v>
      </c>
      <c r="H272" s="224"/>
      <c r="I272" s="233"/>
      <c r="J272" s="234"/>
      <c r="K272" s="1018"/>
      <c r="L272" s="376" t="str">
        <f>IF(B272="","",IF(H272="","",IF(H272="TO","TO",H272*60+I272+J272/100)))</f>
        <v/>
      </c>
      <c r="M272" s="362"/>
      <c r="N272" s="338" t="str">
        <f>IF(L272="","",ABS(L272-M273))</f>
        <v/>
      </c>
      <c r="O272" s="363" t="str">
        <f>IF(N272="","",RANK(N272,N272:N276))</f>
        <v/>
      </c>
      <c r="P272" s="338" t="str">
        <f t="shared" ref="P272:P275" si="52">IF(L272="","",IF(O272=1,"",L272))</f>
        <v/>
      </c>
      <c r="Q272" s="338" t="str">
        <f>IF(B272="","",L272)</f>
        <v/>
      </c>
      <c r="R272" s="803" t="str">
        <f>IF(B272="","",IF(V272="DQ","DQ",IF(L272="TO","TO",IF(L273="",Q272,IF(L274="",Q273,IF(L275="",Q274,IF(L276="",Q275,Q276)))))))</f>
        <v/>
      </c>
      <c r="S272" s="986" t="str">
        <f>IF(B272="","",IF(V272="DQ","DQ",IF(R272="","",IF(L272="TO",0,IF(AND(C272="Female",($D$3-(R272-$X$3)/$S$4)-K272&gt;0),($D$3-(R272-$X$3)/$S$4)-K272,IF(AND(C272="Male",($D$3-(R272-$X$4)/$S$4)-K272&gt;0),($D$3-(R272-$X$4)/$S$4)-K272,0))))))</f>
        <v/>
      </c>
      <c r="T272" s="802" t="str">
        <f>IF(B272="","",IF(S272="","",IF(C272="Female","",S272)))</f>
        <v/>
      </c>
      <c r="U272" s="802" t="str">
        <f>IF(B272="","",IF(S272="","",IF(C272="Male","",S272)))</f>
        <v/>
      </c>
      <c r="V272" s="980"/>
    </row>
    <row r="273" spans="1:22" x14ac:dyDescent="0.2">
      <c r="A273" s="1042"/>
      <c r="B273" s="865"/>
      <c r="C273" s="884"/>
      <c r="D273" s="884"/>
      <c r="E273" s="884"/>
      <c r="F273" s="884"/>
      <c r="G273" s="13" t="s">
        <v>4</v>
      </c>
      <c r="H273" s="214"/>
      <c r="I273" s="209"/>
      <c r="J273" s="227"/>
      <c r="K273" s="1019"/>
      <c r="L273" s="182" t="str">
        <f>IF(B272="","",IF(H273="","",H273*60+I273+J273/100))</f>
        <v/>
      </c>
      <c r="M273" s="187" t="str">
        <f>IF(B272="","",IF(L272="","",AVERAGE(L272:L275)))</f>
        <v/>
      </c>
      <c r="N273" s="180" t="str">
        <f>IF(L273="","",ABS(L273-M273))</f>
        <v/>
      </c>
      <c r="O273" s="200" t="str">
        <f>IF(N273="","",RANK(N273,N272:N276))</f>
        <v/>
      </c>
      <c r="P273" s="180" t="str">
        <f t="shared" si="52"/>
        <v/>
      </c>
      <c r="Q273" s="180" t="str">
        <f>IF(B272="","",IF(L272="","",AVERAGE(L272:L273)))</f>
        <v/>
      </c>
      <c r="R273" s="803"/>
      <c r="S273" s="986"/>
      <c r="T273" s="803"/>
      <c r="U273" s="803"/>
      <c r="V273" s="981"/>
    </row>
    <row r="274" spans="1:22" x14ac:dyDescent="0.2">
      <c r="A274" s="1042"/>
      <c r="B274" s="865"/>
      <c r="C274" s="884"/>
      <c r="D274" s="884"/>
      <c r="E274" s="884"/>
      <c r="F274" s="884"/>
      <c r="G274" s="14" t="s">
        <v>8</v>
      </c>
      <c r="H274" s="216"/>
      <c r="I274" s="342"/>
      <c r="J274" s="343"/>
      <c r="K274" s="1019"/>
      <c r="L274" s="182" t="str">
        <f>IF(B272="","",IF(H274="","",H274*60+I274+J274/100))</f>
        <v/>
      </c>
      <c r="M274" s="187"/>
      <c r="N274" s="180" t="str">
        <f>IF(L274="","",ABS(L274-M273))</f>
        <v/>
      </c>
      <c r="O274" s="200" t="str">
        <f>IF(N274="","",RANK(N274,N272:N276))</f>
        <v/>
      </c>
      <c r="P274" s="180" t="str">
        <f t="shared" si="52"/>
        <v/>
      </c>
      <c r="Q274" s="180" t="str">
        <f>IF(B272="","",IF(L272="","",AVERAGE(L272:L274)))</f>
        <v/>
      </c>
      <c r="R274" s="803"/>
      <c r="S274" s="986"/>
      <c r="T274" s="803"/>
      <c r="U274" s="803"/>
      <c r="V274" s="981"/>
    </row>
    <row r="275" spans="1:22" x14ac:dyDescent="0.2">
      <c r="A275" s="1042"/>
      <c r="B275" s="865"/>
      <c r="C275" s="884"/>
      <c r="D275" s="884"/>
      <c r="E275" s="884"/>
      <c r="F275" s="884"/>
      <c r="G275" s="13" t="s">
        <v>5</v>
      </c>
      <c r="H275" s="214"/>
      <c r="I275" s="209"/>
      <c r="J275" s="227"/>
      <c r="K275" s="1019"/>
      <c r="L275" s="182" t="str">
        <f>IF(B272="","",IF(H275="","",IF(H275+I275+J275=0,"",H275*60+I275+J275/100)))</f>
        <v/>
      </c>
      <c r="M275" s="187"/>
      <c r="N275" s="180" t="str">
        <f>IF(L275="","",ABS(L275-M273))</f>
        <v/>
      </c>
      <c r="O275" s="200" t="str">
        <f>IF(N275="","",RANK(N275,N272:N276))</f>
        <v/>
      </c>
      <c r="P275" s="180" t="str">
        <f t="shared" si="52"/>
        <v/>
      </c>
      <c r="Q275" s="180" t="str">
        <f>IF(B272="","",IF(L272="","",AVERAGE(P272:P275)))</f>
        <v/>
      </c>
      <c r="R275" s="803"/>
      <c r="S275" s="986"/>
      <c r="T275" s="803"/>
      <c r="U275" s="803"/>
      <c r="V275" s="981"/>
    </row>
    <row r="276" spans="1:22" ht="16" thickBot="1" x14ac:dyDescent="0.25">
      <c r="A276" s="1044"/>
      <c r="B276" s="866"/>
      <c r="C276" s="885"/>
      <c r="D276" s="884"/>
      <c r="E276" s="885"/>
      <c r="F276" s="885"/>
      <c r="G276" s="61" t="s">
        <v>6</v>
      </c>
      <c r="H276" s="238"/>
      <c r="I276" s="576"/>
      <c r="J276" s="577"/>
      <c r="K276" s="1020"/>
      <c r="L276" s="182" t="str">
        <f>IF(B272="","",IF(H276="","",IF(H276+I276+J276=0,"",H276*60+I276+J276/100)))</f>
        <v/>
      </c>
      <c r="M276" s="188"/>
      <c r="N276" s="181"/>
      <c r="O276" s="201"/>
      <c r="P276" s="181"/>
      <c r="Q276" s="181" t="str">
        <f>IF(B272="","",IF(L272="","",TRIMMEAN(L272:L276,0.4)))</f>
        <v/>
      </c>
      <c r="R276" s="803"/>
      <c r="S276" s="986"/>
      <c r="T276" s="804"/>
      <c r="U276" s="804"/>
      <c r="V276" s="982"/>
    </row>
    <row r="277" spans="1:22" x14ac:dyDescent="0.2">
      <c r="A277" s="1008" t="str">
        <f>IF('Names And Totals'!A62="","",'Names And Totals'!A62)</f>
        <v/>
      </c>
      <c r="B277" s="873" t="str">
        <f>IF('Names And Totals'!B62="","",'Names And Totals'!B62)</f>
        <v/>
      </c>
      <c r="C277" s="861" t="str">
        <f>IF('Names And Totals'!B62="","",'Names And Totals'!E62)</f>
        <v/>
      </c>
      <c r="D277" s="861" t="str">
        <f>IF(V277="DQ","DQ",IF(S277="","",IF(R277="TO","TO",RANK(R277,$R$12:$R$507,1))))</f>
        <v/>
      </c>
      <c r="E277" s="861" t="str">
        <f>IF(T277="","",IF(V277="DQ","DQ",IF(S277="","",RANK(T277,$T$12:$T$507,0))))</f>
        <v/>
      </c>
      <c r="F277" s="861" t="str">
        <f>IF(U277="","",IF(V277="DQ","DQ",IF(S277="","",RANK(U277,$U$12:$U$507,0))))</f>
        <v/>
      </c>
      <c r="G277" s="15" t="s">
        <v>7</v>
      </c>
      <c r="H277" s="218"/>
      <c r="I277" s="229"/>
      <c r="J277" s="229"/>
      <c r="K277" s="846"/>
      <c r="L277" s="183" t="str">
        <f>IF(B277="","",IF(H277="","",IF(H277="TO","TO",H277*60+I277+J277/100)))</f>
        <v/>
      </c>
      <c r="M277" s="189"/>
      <c r="N277" s="205" t="str">
        <f>IF(L277="","",ABS(L277-M278))</f>
        <v/>
      </c>
      <c r="O277" s="202" t="str">
        <f>IF(N277="","",RANK(N277,N277:N281))</f>
        <v/>
      </c>
      <c r="P277" s="205" t="str">
        <f t="shared" ref="P277:P280" si="53">IF(L277="","",IF(O277=1,"",L277))</f>
        <v/>
      </c>
      <c r="Q277" s="205" t="str">
        <f>IF(B277="","",L277)</f>
        <v/>
      </c>
      <c r="R277" s="805" t="str">
        <f>IF(B277="","",IF(V277="DQ","DQ",IF(L277="TO","TO",IF(L278="",Q277,IF(L279="",Q278,IF(L280="",Q279,IF(L281="",Q280,Q281)))))))</f>
        <v/>
      </c>
      <c r="S277" s="805" t="str">
        <f>IF(B277="","",IF(V277="DQ","DQ",IF(R277="","",IF(L277="TO",0,IF(AND(C277="Female",($D$3-(R277-$X$3)/$S$4)-K277&gt;0),($D$3-(R277-$X$3)/$S$4)-K277,IF(AND(C277="Male",($D$3-(R277-$X$4)/$S$4)-K277&gt;0),($D$3-(R277-$X$4)/$S$4)-K277,0))))))</f>
        <v/>
      </c>
      <c r="T277" s="805" t="str">
        <f>IF(B277="","",IF(S277="","",IF(C277="Female","",S277)))</f>
        <v/>
      </c>
      <c r="U277" s="805" t="str">
        <f>IF(B277="","",IF(S277="","",IF(C277="Male","",S277)))</f>
        <v/>
      </c>
      <c r="V277" s="983"/>
    </row>
    <row r="278" spans="1:22" x14ac:dyDescent="0.2">
      <c r="A278" s="1009"/>
      <c r="B278" s="874"/>
      <c r="C278" s="862"/>
      <c r="D278" s="862"/>
      <c r="E278" s="862"/>
      <c r="F278" s="862"/>
      <c r="G278" s="16" t="s">
        <v>4</v>
      </c>
      <c r="H278" s="220"/>
      <c r="I278" s="211"/>
      <c r="J278" s="211"/>
      <c r="K278" s="847"/>
      <c r="L278" s="184" t="str">
        <f>IF(B277="","",IF(H278="","",H278*60+I278+J278/100))</f>
        <v/>
      </c>
      <c r="M278" s="190" t="str">
        <f>IF(B277="","",IF(L277="","",AVERAGE(L277:L281)))</f>
        <v/>
      </c>
      <c r="N278" s="206" t="str">
        <f>IF(L278="","",ABS(L278-M278))</f>
        <v/>
      </c>
      <c r="O278" s="203" t="str">
        <f>IF(N278="","",RANK(N278,N277:N281))</f>
        <v/>
      </c>
      <c r="P278" s="206" t="str">
        <f t="shared" si="53"/>
        <v/>
      </c>
      <c r="Q278" s="206" t="str">
        <f>IF(B277="","",IF(L277="","",AVERAGE(L277:L278)))</f>
        <v/>
      </c>
      <c r="R278" s="806"/>
      <c r="S278" s="806"/>
      <c r="T278" s="806"/>
      <c r="U278" s="806"/>
      <c r="V278" s="984"/>
    </row>
    <row r="279" spans="1:22" x14ac:dyDescent="0.2">
      <c r="A279" s="1009"/>
      <c r="B279" s="874"/>
      <c r="C279" s="862"/>
      <c r="D279" s="862"/>
      <c r="E279" s="862"/>
      <c r="F279" s="862"/>
      <c r="G279" s="16" t="s">
        <v>8</v>
      </c>
      <c r="H279" s="220"/>
      <c r="I279" s="211"/>
      <c r="J279" s="211"/>
      <c r="K279" s="847"/>
      <c r="L279" s="184" t="str">
        <f>IF(B277="","",IF(H279="","",H279*60+I279+J279/100))</f>
        <v/>
      </c>
      <c r="M279" s="190"/>
      <c r="N279" s="206" t="str">
        <f>IF(L279="","",ABS(L279-M278))</f>
        <v/>
      </c>
      <c r="O279" s="203" t="str">
        <f>IF(N279="","",RANK(N279,N277:N281))</f>
        <v/>
      </c>
      <c r="P279" s="206" t="str">
        <f t="shared" si="53"/>
        <v/>
      </c>
      <c r="Q279" s="206" t="str">
        <f>IF(B277="","",IF(L277="","",AVERAGE(L277:L279)))</f>
        <v/>
      </c>
      <c r="R279" s="806"/>
      <c r="S279" s="806"/>
      <c r="T279" s="806"/>
      <c r="U279" s="806"/>
      <c r="V279" s="984"/>
    </row>
    <row r="280" spans="1:22" x14ac:dyDescent="0.2">
      <c r="A280" s="1009"/>
      <c r="B280" s="874"/>
      <c r="C280" s="862"/>
      <c r="D280" s="862"/>
      <c r="E280" s="862"/>
      <c r="F280" s="862"/>
      <c r="G280" s="16" t="s">
        <v>5</v>
      </c>
      <c r="H280" s="220"/>
      <c r="I280" s="211"/>
      <c r="J280" s="211"/>
      <c r="K280" s="847"/>
      <c r="L280" s="184" t="str">
        <f>IF(B277="","",IF(H280="","",IF(H280+I280+J280=0,"",H280*60+I280+J280/100)))</f>
        <v/>
      </c>
      <c r="M280" s="190"/>
      <c r="N280" s="206" t="str">
        <f>IF(L280="","",ABS(L280-M278))</f>
        <v/>
      </c>
      <c r="O280" s="203" t="str">
        <f>IF(N280="","",RANK(N280,N277:N281))</f>
        <v/>
      </c>
      <c r="P280" s="206" t="str">
        <f t="shared" si="53"/>
        <v/>
      </c>
      <c r="Q280" s="206" t="str">
        <f>IF(B277="","",IF(L277="","",AVERAGE(P277:P280)))</f>
        <v/>
      </c>
      <c r="R280" s="806"/>
      <c r="S280" s="806"/>
      <c r="T280" s="806"/>
      <c r="U280" s="806"/>
      <c r="V280" s="984"/>
    </row>
    <row r="281" spans="1:22" ht="16" thickBot="1" x14ac:dyDescent="0.25">
      <c r="A281" s="1010"/>
      <c r="B281" s="875"/>
      <c r="C281" s="863"/>
      <c r="D281" s="863"/>
      <c r="E281" s="863"/>
      <c r="F281" s="863"/>
      <c r="G281" s="17" t="s">
        <v>6</v>
      </c>
      <c r="H281" s="222"/>
      <c r="I281" s="239"/>
      <c r="J281" s="239"/>
      <c r="K281" s="848"/>
      <c r="L281" s="185" t="str">
        <f>IF(B277="","",IF(H281="","",IF(H281+I281+J281=0,"",H281*60+I281+J281/100)))</f>
        <v/>
      </c>
      <c r="M281" s="191"/>
      <c r="N281" s="207"/>
      <c r="O281" s="204"/>
      <c r="P281" s="207"/>
      <c r="Q281" s="207" t="str">
        <f>IF(B277="","",IF(L277="","",TRIMMEAN(L277:L281,0.4)))</f>
        <v/>
      </c>
      <c r="R281" s="807"/>
      <c r="S281" s="807"/>
      <c r="T281" s="807"/>
      <c r="U281" s="807"/>
      <c r="V281" s="985"/>
    </row>
    <row r="282" spans="1:22" x14ac:dyDescent="0.2">
      <c r="A282" s="1041" t="str">
        <f>IF('Names And Totals'!A63="","",'Names And Totals'!A63)</f>
        <v/>
      </c>
      <c r="B282" s="864" t="str">
        <f>IF('Names And Totals'!B63="","",'Names And Totals'!B63)</f>
        <v/>
      </c>
      <c r="C282" s="883" t="str">
        <f>IF('Names And Totals'!B63="","",'Names And Totals'!E63)</f>
        <v/>
      </c>
      <c r="D282" s="884" t="str">
        <f>IF(V282="DQ","DQ",IF(S282="","",IF(R282="TO","TO",RANK(R282,$R$12:$R$507,1))))</f>
        <v/>
      </c>
      <c r="E282" s="883" t="str">
        <f>IF(T282="","",IF(V282="DQ","DQ",IF(S282="","",RANK(T282,$T$12:$T$507,0))))</f>
        <v/>
      </c>
      <c r="F282" s="883" t="str">
        <f>IF(U282="","",IF(V282="DQ","DQ",IF(S282="","",RANK(U282,$U$12:$U$507,0))))</f>
        <v/>
      </c>
      <c r="G282" s="375" t="s">
        <v>7</v>
      </c>
      <c r="H282" s="224"/>
      <c r="I282" s="233"/>
      <c r="J282" s="234"/>
      <c r="K282" s="1018"/>
      <c r="L282" s="376" t="str">
        <f>IF(B282="","",IF(H282="","",IF(H282="TO","TO",H282*60+I282+J282/100)))</f>
        <v/>
      </c>
      <c r="M282" s="362"/>
      <c r="N282" s="338" t="str">
        <f>IF(L282="","",ABS(L282-M283))</f>
        <v/>
      </c>
      <c r="O282" s="363" t="str">
        <f>IF(N282="","",RANK(N282,N282:N286))</f>
        <v/>
      </c>
      <c r="P282" s="338" t="str">
        <f t="shared" ref="P282:P285" si="54">IF(L282="","",IF(O282=1,"",L282))</f>
        <v/>
      </c>
      <c r="Q282" s="338" t="str">
        <f>IF(B282="","",L282)</f>
        <v/>
      </c>
      <c r="R282" s="803" t="str">
        <f>IF(B282="","",IF(V282="DQ","DQ",IF(L282="TO","TO",IF(L283="",Q282,IF(L284="",Q283,IF(L285="",Q284,IF(L286="",Q285,Q286)))))))</f>
        <v/>
      </c>
      <c r="S282" s="986" t="str">
        <f>IF(B282="","",IF(V282="DQ","DQ",IF(R282="","",IF(L282="TO",0,IF(AND(C282="Female",($D$3-(R282-$X$3)/$S$4)-K282&gt;0),($D$3-(R282-$X$3)/$S$4)-K282,IF(AND(C282="Male",($D$3-(R282-$X$4)/$S$4)-K282&gt;0),($D$3-(R282-$X$4)/$S$4)-K282,0))))))</f>
        <v/>
      </c>
      <c r="T282" s="802" t="str">
        <f>IF(B282="","",IF(S282="","",IF(C282="Female","",S282)))</f>
        <v/>
      </c>
      <c r="U282" s="802" t="str">
        <f>IF(B282="","",IF(S282="","",IF(C282="Male","",S282)))</f>
        <v/>
      </c>
      <c r="V282" s="980"/>
    </row>
    <row r="283" spans="1:22" x14ac:dyDescent="0.2">
      <c r="A283" s="1042"/>
      <c r="B283" s="865"/>
      <c r="C283" s="884"/>
      <c r="D283" s="884"/>
      <c r="E283" s="884"/>
      <c r="F283" s="884"/>
      <c r="G283" s="13" t="s">
        <v>4</v>
      </c>
      <c r="H283" s="214"/>
      <c r="I283" s="209"/>
      <c r="J283" s="227"/>
      <c r="K283" s="1019"/>
      <c r="L283" s="182" t="str">
        <f>IF(B282="","",IF(H283="","",H283*60+I283+J283/100))</f>
        <v/>
      </c>
      <c r="M283" s="187" t="str">
        <f>IF(B282="","",IF(L282="","",AVERAGE(L282:L285)))</f>
        <v/>
      </c>
      <c r="N283" s="180" t="str">
        <f>IF(L283="","",ABS(L283-M283))</f>
        <v/>
      </c>
      <c r="O283" s="200" t="str">
        <f>IF(N283="","",RANK(N283,N282:N286))</f>
        <v/>
      </c>
      <c r="P283" s="180" t="str">
        <f t="shared" si="54"/>
        <v/>
      </c>
      <c r="Q283" s="180" t="str">
        <f>IF(B282="","",IF(L282="","",AVERAGE(L282:L283)))</f>
        <v/>
      </c>
      <c r="R283" s="803"/>
      <c r="S283" s="986"/>
      <c r="T283" s="803"/>
      <c r="U283" s="803"/>
      <c r="V283" s="981"/>
    </row>
    <row r="284" spans="1:22" x14ac:dyDescent="0.2">
      <c r="A284" s="1042"/>
      <c r="B284" s="865"/>
      <c r="C284" s="884"/>
      <c r="D284" s="884"/>
      <c r="E284" s="884"/>
      <c r="F284" s="884"/>
      <c r="G284" s="14" t="s">
        <v>8</v>
      </c>
      <c r="H284" s="216"/>
      <c r="I284" s="342"/>
      <c r="J284" s="343"/>
      <c r="K284" s="1019"/>
      <c r="L284" s="182" t="str">
        <f>IF(B282="","",IF(H284="","",H284*60+I284+J284/100))</f>
        <v/>
      </c>
      <c r="M284" s="187"/>
      <c r="N284" s="180" t="str">
        <f>IF(L284="","",ABS(L284-M283))</f>
        <v/>
      </c>
      <c r="O284" s="200" t="str">
        <f>IF(N284="","",RANK(N284,N282:N286))</f>
        <v/>
      </c>
      <c r="P284" s="180" t="str">
        <f t="shared" si="54"/>
        <v/>
      </c>
      <c r="Q284" s="180" t="str">
        <f>IF(B282="","",IF(L282="","",AVERAGE(L282:L284)))</f>
        <v/>
      </c>
      <c r="R284" s="803"/>
      <c r="S284" s="986"/>
      <c r="T284" s="803"/>
      <c r="U284" s="803"/>
      <c r="V284" s="981"/>
    </row>
    <row r="285" spans="1:22" x14ac:dyDescent="0.2">
      <c r="A285" s="1042"/>
      <c r="B285" s="865"/>
      <c r="C285" s="884"/>
      <c r="D285" s="884"/>
      <c r="E285" s="884"/>
      <c r="F285" s="884"/>
      <c r="G285" s="13" t="s">
        <v>5</v>
      </c>
      <c r="H285" s="214"/>
      <c r="I285" s="209"/>
      <c r="J285" s="227"/>
      <c r="K285" s="1019"/>
      <c r="L285" s="182" t="str">
        <f>IF(B282="","",IF(H285="","",IF(H285+I285+J285=0,"",H285*60+I285+J285/100)))</f>
        <v/>
      </c>
      <c r="M285" s="187"/>
      <c r="N285" s="180" t="str">
        <f>IF(L285="","",ABS(L285-M283))</f>
        <v/>
      </c>
      <c r="O285" s="200" t="str">
        <f>IF(N285="","",RANK(N285,N282:N286))</f>
        <v/>
      </c>
      <c r="P285" s="180" t="str">
        <f t="shared" si="54"/>
        <v/>
      </c>
      <c r="Q285" s="180" t="str">
        <f>IF(B282="","",IF(L282="","",AVERAGE(P282:P285)))</f>
        <v/>
      </c>
      <c r="R285" s="803"/>
      <c r="S285" s="986"/>
      <c r="T285" s="803"/>
      <c r="U285" s="803"/>
      <c r="V285" s="981"/>
    </row>
    <row r="286" spans="1:22" ht="16" thickBot="1" x14ac:dyDescent="0.25">
      <c r="A286" s="1044"/>
      <c r="B286" s="866"/>
      <c r="C286" s="885"/>
      <c r="D286" s="884"/>
      <c r="E286" s="885"/>
      <c r="F286" s="885"/>
      <c r="G286" s="61" t="s">
        <v>6</v>
      </c>
      <c r="H286" s="238"/>
      <c r="I286" s="576"/>
      <c r="J286" s="577"/>
      <c r="K286" s="1020"/>
      <c r="L286" s="182" t="str">
        <f>IF(B282="","",IF(H286="","",IF(H286+I286+J286=0,"",H286*60+I286+J286/100)))</f>
        <v/>
      </c>
      <c r="M286" s="188"/>
      <c r="N286" s="181"/>
      <c r="O286" s="201"/>
      <c r="P286" s="181"/>
      <c r="Q286" s="181" t="str">
        <f>IF(B282="","",IF(L282="","",TRIMMEAN(L282:L286,0.4)))</f>
        <v/>
      </c>
      <c r="R286" s="803"/>
      <c r="S286" s="986"/>
      <c r="T286" s="804"/>
      <c r="U286" s="804"/>
      <c r="V286" s="982"/>
    </row>
    <row r="287" spans="1:22" x14ac:dyDescent="0.2">
      <c r="A287" s="1008" t="str">
        <f>IF('Names And Totals'!A64="","",'Names And Totals'!A64)</f>
        <v/>
      </c>
      <c r="B287" s="873" t="str">
        <f>IF('Names And Totals'!B64="","",'Names And Totals'!B64)</f>
        <v/>
      </c>
      <c r="C287" s="861" t="str">
        <f>IF('Names And Totals'!B64="","",'Names And Totals'!E64)</f>
        <v/>
      </c>
      <c r="D287" s="861" t="str">
        <f>IF(V287="DQ","DQ",IF(S287="","",IF(R287="TO","TO",RANK(R287,$R$12:$R$507,1))))</f>
        <v/>
      </c>
      <c r="E287" s="861" t="str">
        <f>IF(T287="","",IF(V287="DQ","DQ",IF(S287="","",RANK(T287,$T$12:$T$507,0))))</f>
        <v/>
      </c>
      <c r="F287" s="861" t="str">
        <f>IF(U287="","",IF(V287="DQ","DQ",IF(S287="","",RANK(U287,$U$12:$U$507,0))))</f>
        <v/>
      </c>
      <c r="G287" s="15" t="s">
        <v>7</v>
      </c>
      <c r="H287" s="218"/>
      <c r="I287" s="229"/>
      <c r="J287" s="229"/>
      <c r="K287" s="846"/>
      <c r="L287" s="183" t="str">
        <f>IF(B287="","",IF(H287="","",IF(H287="TO","TO",H287*60+I287+J287/100)))</f>
        <v/>
      </c>
      <c r="M287" s="189"/>
      <c r="N287" s="205" t="str">
        <f>IF(L287="","",ABS(L287-M288))</f>
        <v/>
      </c>
      <c r="O287" s="202" t="str">
        <f>IF(N287="","",RANK(N287,N287:N291))</f>
        <v/>
      </c>
      <c r="P287" s="205" t="str">
        <f t="shared" ref="P287:P290" si="55">IF(L287="","",IF(O287=1,"",L287))</f>
        <v/>
      </c>
      <c r="Q287" s="205" t="str">
        <f>IF(B287="","",L287)</f>
        <v/>
      </c>
      <c r="R287" s="805" t="str">
        <f>IF(B287="","",IF(V287="DQ","DQ",IF(L287="TO","TO",IF(L288="",Q287,IF(L289="",Q288,IF(L290="",Q289,IF(L291="",Q290,Q291)))))))</f>
        <v/>
      </c>
      <c r="S287" s="805" t="str">
        <f>IF(B287="","",IF(V287="DQ","DQ",IF(R287="","",IF(L287="TO",0,IF(AND(C287="Female",($D$3-(R287-$X$3)/$S$4)-K287&gt;0),($D$3-(R287-$X$3)/$S$4)-K287,IF(AND(C287="Male",($D$3-(R287-$X$4)/$S$4)-K287&gt;0),($D$3-(R287-$X$4)/$S$4)-K287,0))))))</f>
        <v/>
      </c>
      <c r="T287" s="805" t="str">
        <f>IF(B287="","",IF(S287="","",IF(C287="Female","",S287)))</f>
        <v/>
      </c>
      <c r="U287" s="805" t="str">
        <f>IF(B287="","",IF(S287="","",IF(C287="Male","",S287)))</f>
        <v/>
      </c>
      <c r="V287" s="983"/>
    </row>
    <row r="288" spans="1:22" x14ac:dyDescent="0.2">
      <c r="A288" s="1009"/>
      <c r="B288" s="874"/>
      <c r="C288" s="862"/>
      <c r="D288" s="862"/>
      <c r="E288" s="862"/>
      <c r="F288" s="862"/>
      <c r="G288" s="16" t="s">
        <v>4</v>
      </c>
      <c r="H288" s="220"/>
      <c r="I288" s="211"/>
      <c r="J288" s="211"/>
      <c r="K288" s="847"/>
      <c r="L288" s="184" t="str">
        <f>IF(B287="","",IF(H288="","",H288*60+I288+J288/100))</f>
        <v/>
      </c>
      <c r="M288" s="190" t="str">
        <f>IF(B287="","",IF(L287="","",AVERAGE(L287:L291)))</f>
        <v/>
      </c>
      <c r="N288" s="206" t="str">
        <f>IF(L288="","",ABS(L288-M288))</f>
        <v/>
      </c>
      <c r="O288" s="203" t="str">
        <f>IF(N288="","",RANK(N288,N287:N291))</f>
        <v/>
      </c>
      <c r="P288" s="206" t="str">
        <f t="shared" si="55"/>
        <v/>
      </c>
      <c r="Q288" s="206" t="str">
        <f>IF(B287="","",IF(L287="","",AVERAGE(L287:L288)))</f>
        <v/>
      </c>
      <c r="R288" s="806"/>
      <c r="S288" s="806"/>
      <c r="T288" s="806"/>
      <c r="U288" s="806"/>
      <c r="V288" s="984"/>
    </row>
    <row r="289" spans="1:22" x14ac:dyDescent="0.2">
      <c r="A289" s="1009"/>
      <c r="B289" s="874"/>
      <c r="C289" s="862"/>
      <c r="D289" s="862"/>
      <c r="E289" s="862"/>
      <c r="F289" s="862"/>
      <c r="G289" s="16" t="s">
        <v>8</v>
      </c>
      <c r="H289" s="220"/>
      <c r="I289" s="211"/>
      <c r="J289" s="211"/>
      <c r="K289" s="847"/>
      <c r="L289" s="184" t="str">
        <f>IF(B287="","",IF(H289="","",H289*60+I289+J289/100))</f>
        <v/>
      </c>
      <c r="M289" s="190"/>
      <c r="N289" s="206" t="str">
        <f>IF(L289="","",ABS(L289-M288))</f>
        <v/>
      </c>
      <c r="O289" s="203" t="str">
        <f>IF(N289="","",RANK(N289,N287:N291))</f>
        <v/>
      </c>
      <c r="P289" s="206" t="str">
        <f t="shared" si="55"/>
        <v/>
      </c>
      <c r="Q289" s="206" t="str">
        <f>IF(B287="","",IF(L287="","",AVERAGE(L287:L289)))</f>
        <v/>
      </c>
      <c r="R289" s="806"/>
      <c r="S289" s="806"/>
      <c r="T289" s="806"/>
      <c r="U289" s="806"/>
      <c r="V289" s="984"/>
    </row>
    <row r="290" spans="1:22" x14ac:dyDescent="0.2">
      <c r="A290" s="1009"/>
      <c r="B290" s="874"/>
      <c r="C290" s="862"/>
      <c r="D290" s="862"/>
      <c r="E290" s="862"/>
      <c r="F290" s="862"/>
      <c r="G290" s="16" t="s">
        <v>5</v>
      </c>
      <c r="H290" s="220"/>
      <c r="I290" s="211"/>
      <c r="J290" s="211"/>
      <c r="K290" s="847"/>
      <c r="L290" s="184" t="str">
        <f>IF(B287="","",IF(H290="","",IF(H290+I290+J290=0,"",H290*60+I290+J290/100)))</f>
        <v/>
      </c>
      <c r="M290" s="190"/>
      <c r="N290" s="206" t="str">
        <f>IF(L290="","",ABS(L290-M288))</f>
        <v/>
      </c>
      <c r="O290" s="203" t="str">
        <f>IF(N290="","",RANK(N290,N287:N291))</f>
        <v/>
      </c>
      <c r="P290" s="206" t="str">
        <f t="shared" si="55"/>
        <v/>
      </c>
      <c r="Q290" s="206" t="str">
        <f>IF(B287="","",IF(L287="","",AVERAGE(P287:P290)))</f>
        <v/>
      </c>
      <c r="R290" s="806"/>
      <c r="S290" s="806"/>
      <c r="T290" s="806"/>
      <c r="U290" s="806"/>
      <c r="V290" s="984"/>
    </row>
    <row r="291" spans="1:22" ht="16" thickBot="1" x14ac:dyDescent="0.25">
      <c r="A291" s="1010"/>
      <c r="B291" s="875"/>
      <c r="C291" s="863"/>
      <c r="D291" s="863"/>
      <c r="E291" s="863"/>
      <c r="F291" s="863"/>
      <c r="G291" s="17" t="s">
        <v>6</v>
      </c>
      <c r="H291" s="222"/>
      <c r="I291" s="239"/>
      <c r="J291" s="239"/>
      <c r="K291" s="848"/>
      <c r="L291" s="185" t="str">
        <f>IF(B287="","",IF(H291="","",IF(H291+I291+J291=0,"",H291*60+I291+J291/100)))</f>
        <v/>
      </c>
      <c r="M291" s="191"/>
      <c r="N291" s="207"/>
      <c r="O291" s="204"/>
      <c r="P291" s="207"/>
      <c r="Q291" s="207" t="str">
        <f>IF(B287="","",IF(L287="","",TRIMMEAN(L287:L291,0.4)))</f>
        <v/>
      </c>
      <c r="R291" s="807"/>
      <c r="S291" s="807"/>
      <c r="T291" s="807"/>
      <c r="U291" s="807"/>
      <c r="V291" s="985"/>
    </row>
    <row r="292" spans="1:22" x14ac:dyDescent="0.2">
      <c r="A292" s="1041" t="str">
        <f>IF('Names And Totals'!A65="","",'Names And Totals'!A65)</f>
        <v/>
      </c>
      <c r="B292" s="864" t="str">
        <f>IF('Names And Totals'!B65="","",'Names And Totals'!B65)</f>
        <v/>
      </c>
      <c r="C292" s="883" t="str">
        <f>IF('Names And Totals'!B65="","",'Names And Totals'!E65)</f>
        <v/>
      </c>
      <c r="D292" s="884" t="str">
        <f>IF(V292="DQ","DQ",IF(S292="","",IF(R292="TO","TO",RANK(R292,$R$12:$R$507,1))))</f>
        <v/>
      </c>
      <c r="E292" s="883" t="str">
        <f>IF(T292="","",IF(V292="DQ","DQ",IF(S292="","",RANK(T292,$T$12:$T$507,0))))</f>
        <v/>
      </c>
      <c r="F292" s="883" t="str">
        <f>IF(U292="","",IF(V292="DQ","DQ",IF(S292="","",RANK(U292,$U$12:$U$507,0))))</f>
        <v/>
      </c>
      <c r="G292" s="375" t="s">
        <v>7</v>
      </c>
      <c r="H292" s="224"/>
      <c r="I292" s="233"/>
      <c r="J292" s="234"/>
      <c r="K292" s="1018"/>
      <c r="L292" s="376" t="str">
        <f>IF(B292="","",IF(H292="","",IF(H292="TO","TO",H292*60+I292+J292/100)))</f>
        <v/>
      </c>
      <c r="M292" s="362"/>
      <c r="N292" s="338" t="str">
        <f>IF(L292="","",ABS(L292-M293))</f>
        <v/>
      </c>
      <c r="O292" s="363" t="str">
        <f>IF(N292="","",RANK(N292,N292:N296))</f>
        <v/>
      </c>
      <c r="P292" s="338" t="str">
        <f t="shared" ref="P292:P295" si="56">IF(L292="","",IF(O292=1,"",L292))</f>
        <v/>
      </c>
      <c r="Q292" s="338" t="str">
        <f>IF(B292="","",L292)</f>
        <v/>
      </c>
      <c r="R292" s="803" t="str">
        <f>IF(B292="","",IF(V292="DQ","DQ",IF(L292="TO","TO",IF(L293="",Q292,IF(L294="",Q293,IF(L295="",Q294,IF(L296="",Q295,Q296)))))))</f>
        <v/>
      </c>
      <c r="S292" s="986" t="str">
        <f>IF(B292="","",IF(V292="DQ","DQ",IF(R292="","",IF(L292="TO",0,IF(AND(C292="Female",($D$3-(R292-$X$3)/$S$4)-K292&gt;0),($D$3-(R292-$X$3)/$S$4)-K292,IF(AND(C292="Male",($D$3-(R292-$X$4)/$S$4)-K292&gt;0),($D$3-(R292-$X$4)/$S$4)-K292,0))))))</f>
        <v/>
      </c>
      <c r="T292" s="802" t="str">
        <f>IF(B292="","",IF(S292="","",IF(C292="Female","",S292)))</f>
        <v/>
      </c>
      <c r="U292" s="802" t="str">
        <f>IF(B292="","",IF(S292="","",IF(C292="Male","",S292)))</f>
        <v/>
      </c>
      <c r="V292" s="980"/>
    </row>
    <row r="293" spans="1:22" x14ac:dyDescent="0.2">
      <c r="A293" s="1042"/>
      <c r="B293" s="865"/>
      <c r="C293" s="884"/>
      <c r="D293" s="884"/>
      <c r="E293" s="884"/>
      <c r="F293" s="884"/>
      <c r="G293" s="13" t="s">
        <v>4</v>
      </c>
      <c r="H293" s="214"/>
      <c r="I293" s="209"/>
      <c r="J293" s="227"/>
      <c r="K293" s="1019"/>
      <c r="L293" s="182" t="str">
        <f>IF(B292="","",IF(H293="","",H293*60+I293+J293/100))</f>
        <v/>
      </c>
      <c r="M293" s="187" t="str">
        <f>IF(B292="","",IF(L292="","",AVERAGE(L292:L295)))</f>
        <v/>
      </c>
      <c r="N293" s="180" t="str">
        <f>IF(L293="","",ABS(L293-M293))</f>
        <v/>
      </c>
      <c r="O293" s="200" t="str">
        <f>IF(N293="","",RANK(N293,N292:N296))</f>
        <v/>
      </c>
      <c r="P293" s="180" t="str">
        <f t="shared" si="56"/>
        <v/>
      </c>
      <c r="Q293" s="180" t="str">
        <f>IF(B292="","",IF(L292="","",AVERAGE(L292:L293)))</f>
        <v/>
      </c>
      <c r="R293" s="803"/>
      <c r="S293" s="986"/>
      <c r="T293" s="803"/>
      <c r="U293" s="803"/>
      <c r="V293" s="981"/>
    </row>
    <row r="294" spans="1:22" x14ac:dyDescent="0.2">
      <c r="A294" s="1042"/>
      <c r="B294" s="865"/>
      <c r="C294" s="884"/>
      <c r="D294" s="884"/>
      <c r="E294" s="884"/>
      <c r="F294" s="884"/>
      <c r="G294" s="14" t="s">
        <v>8</v>
      </c>
      <c r="H294" s="216"/>
      <c r="I294" s="342"/>
      <c r="J294" s="343"/>
      <c r="K294" s="1019"/>
      <c r="L294" s="182" t="str">
        <f>IF(B292="","",IF(H294="","",H294*60+I294+J294/100))</f>
        <v/>
      </c>
      <c r="M294" s="187"/>
      <c r="N294" s="180" t="str">
        <f>IF(L294="","",ABS(L294-M293))</f>
        <v/>
      </c>
      <c r="O294" s="200" t="str">
        <f>IF(N294="","",RANK(N294,N292:N296))</f>
        <v/>
      </c>
      <c r="P294" s="180" t="str">
        <f t="shared" si="56"/>
        <v/>
      </c>
      <c r="Q294" s="180" t="str">
        <f>IF(B292="","",IF(L292="","",AVERAGE(L292:L294)))</f>
        <v/>
      </c>
      <c r="R294" s="803"/>
      <c r="S294" s="986"/>
      <c r="T294" s="803"/>
      <c r="U294" s="803"/>
      <c r="V294" s="981"/>
    </row>
    <row r="295" spans="1:22" x14ac:dyDescent="0.2">
      <c r="A295" s="1042"/>
      <c r="B295" s="865"/>
      <c r="C295" s="884"/>
      <c r="D295" s="884"/>
      <c r="E295" s="884"/>
      <c r="F295" s="884"/>
      <c r="G295" s="13" t="s">
        <v>5</v>
      </c>
      <c r="H295" s="214"/>
      <c r="I295" s="209"/>
      <c r="J295" s="227"/>
      <c r="K295" s="1019"/>
      <c r="L295" s="182" t="str">
        <f>IF(B292="","",IF(H295="","",IF(H295+I295+J295=0,"",H295*60+I295+J295/100)))</f>
        <v/>
      </c>
      <c r="M295" s="187"/>
      <c r="N295" s="180" t="str">
        <f>IF(L295="","",ABS(L295-M293))</f>
        <v/>
      </c>
      <c r="O295" s="200" t="str">
        <f>IF(N295="","",RANK(N295,N292:N296))</f>
        <v/>
      </c>
      <c r="P295" s="180" t="str">
        <f t="shared" si="56"/>
        <v/>
      </c>
      <c r="Q295" s="180" t="str">
        <f>IF(B292="","",IF(L292="","",AVERAGE(P292:P295)))</f>
        <v/>
      </c>
      <c r="R295" s="803"/>
      <c r="S295" s="986"/>
      <c r="T295" s="803"/>
      <c r="U295" s="803"/>
      <c r="V295" s="981"/>
    </row>
    <row r="296" spans="1:22" ht="16" thickBot="1" x14ac:dyDescent="0.25">
      <c r="A296" s="1044"/>
      <c r="B296" s="866"/>
      <c r="C296" s="885"/>
      <c r="D296" s="884"/>
      <c r="E296" s="885"/>
      <c r="F296" s="885"/>
      <c r="G296" s="61" t="s">
        <v>6</v>
      </c>
      <c r="H296" s="238"/>
      <c r="I296" s="576"/>
      <c r="J296" s="577"/>
      <c r="K296" s="1020"/>
      <c r="L296" s="182" t="str">
        <f>IF(B292="","",IF(H296="","",IF(H296+I296+J296=0,"",H296*60+I296+J296/100)))</f>
        <v/>
      </c>
      <c r="M296" s="188"/>
      <c r="N296" s="181"/>
      <c r="O296" s="201"/>
      <c r="P296" s="181"/>
      <c r="Q296" s="181" t="str">
        <f>IF(B292="","",IF(L292="","",TRIMMEAN(L292:L296,0.4)))</f>
        <v/>
      </c>
      <c r="R296" s="803"/>
      <c r="S296" s="986"/>
      <c r="T296" s="804"/>
      <c r="U296" s="804"/>
      <c r="V296" s="982"/>
    </row>
    <row r="297" spans="1:22" x14ac:dyDescent="0.2">
      <c r="A297" s="1008" t="str">
        <f>IF('Names And Totals'!A66="","",'Names And Totals'!A66)</f>
        <v/>
      </c>
      <c r="B297" s="873" t="str">
        <f>IF('Names And Totals'!B66="","",'Names And Totals'!B66)</f>
        <v/>
      </c>
      <c r="C297" s="861" t="str">
        <f>IF('Names And Totals'!B66="","",'Names And Totals'!E66)</f>
        <v/>
      </c>
      <c r="D297" s="861" t="str">
        <f>IF(V297="DQ","DQ",IF(S297="","",IF(R297="TO","TO",RANK(R297,$R$12:$R$507,1))))</f>
        <v/>
      </c>
      <c r="E297" s="861" t="str">
        <f>IF(T297="","",IF(V297="DQ","DQ",IF(S297="","",RANK(T297,$T$12:$T$507,0))))</f>
        <v/>
      </c>
      <c r="F297" s="861" t="str">
        <f>IF(U297="","",IF(V297="DQ","DQ",IF(S297="","",RANK(U297,$U$12:$U$507,0))))</f>
        <v/>
      </c>
      <c r="G297" s="15" t="s">
        <v>7</v>
      </c>
      <c r="H297" s="218"/>
      <c r="I297" s="229"/>
      <c r="J297" s="229"/>
      <c r="K297" s="846"/>
      <c r="L297" s="183" t="str">
        <f>IF(B297="","",IF(H297="","",IF(H297="TO","TO",H297*60+I297+J297/100)))</f>
        <v/>
      </c>
      <c r="M297" s="189"/>
      <c r="N297" s="205" t="str">
        <f>IF(L297="","",ABS(L297-M298))</f>
        <v/>
      </c>
      <c r="O297" s="202" t="str">
        <f>IF(N297="","",RANK(N297,N297:N301))</f>
        <v/>
      </c>
      <c r="P297" s="205" t="str">
        <f t="shared" ref="P297:P300" si="57">IF(L297="","",IF(O297=1,"",L297))</f>
        <v/>
      </c>
      <c r="Q297" s="205" t="str">
        <f>IF(B297="","",L297)</f>
        <v/>
      </c>
      <c r="R297" s="805" t="str">
        <f>IF(B297="","",IF(V297="DQ","DQ",IF(L297="TO","TO",IF(L298="",Q297,IF(L299="",Q298,IF(L300="",Q299,IF(L301="",Q300,Q301)))))))</f>
        <v/>
      </c>
      <c r="S297" s="805" t="str">
        <f>IF(B297="","",IF(V297="DQ","DQ",IF(R297="","",IF(L297="TO",0,IF(AND(C297="Female",($D$3-(R297-$X$3)/$S$4)-K297&gt;0),($D$3-(R297-$X$3)/$S$4)-K297,IF(AND(C297="Male",($D$3-(R297-$X$4)/$S$4)-K297&gt;0),($D$3-(R297-$X$4)/$S$4)-K297,0))))))</f>
        <v/>
      </c>
      <c r="T297" s="805" t="str">
        <f>IF(B297="","",IF(S297="","",IF(C297="Female","",S297)))</f>
        <v/>
      </c>
      <c r="U297" s="805" t="str">
        <f>IF(B297="","",IF(S297="","",IF(C297="Male","",S297)))</f>
        <v/>
      </c>
      <c r="V297" s="983"/>
    </row>
    <row r="298" spans="1:22" x14ac:dyDescent="0.2">
      <c r="A298" s="1009"/>
      <c r="B298" s="874"/>
      <c r="C298" s="862"/>
      <c r="D298" s="862"/>
      <c r="E298" s="862"/>
      <c r="F298" s="862"/>
      <c r="G298" s="16" t="s">
        <v>4</v>
      </c>
      <c r="H298" s="220"/>
      <c r="I298" s="211"/>
      <c r="J298" s="211"/>
      <c r="K298" s="847"/>
      <c r="L298" s="184" t="str">
        <f>IF(B297="","",IF(H298="","",H298*60+I298+J298/100))</f>
        <v/>
      </c>
      <c r="M298" s="190" t="str">
        <f>IF(B297="","",IF(L297="","",AVERAGE(L297:L301)))</f>
        <v/>
      </c>
      <c r="N298" s="206" t="str">
        <f>IF(L298="","",ABS(L298-M298))</f>
        <v/>
      </c>
      <c r="O298" s="203" t="str">
        <f>IF(N298="","",RANK(N298,N297:N301))</f>
        <v/>
      </c>
      <c r="P298" s="206" t="str">
        <f t="shared" si="57"/>
        <v/>
      </c>
      <c r="Q298" s="206" t="str">
        <f>IF(B297="","",IF(L297="","",AVERAGE(L297:L298)))</f>
        <v/>
      </c>
      <c r="R298" s="806"/>
      <c r="S298" s="806"/>
      <c r="T298" s="806"/>
      <c r="U298" s="806"/>
      <c r="V298" s="984"/>
    </row>
    <row r="299" spans="1:22" x14ac:dyDescent="0.2">
      <c r="A299" s="1009"/>
      <c r="B299" s="874"/>
      <c r="C299" s="862"/>
      <c r="D299" s="862"/>
      <c r="E299" s="862"/>
      <c r="F299" s="862"/>
      <c r="G299" s="16" t="s">
        <v>8</v>
      </c>
      <c r="H299" s="220"/>
      <c r="I299" s="211"/>
      <c r="J299" s="211"/>
      <c r="K299" s="847"/>
      <c r="L299" s="184" t="str">
        <f>IF(B297="","",IF(H299="","",H299*60+I299+J299/100))</f>
        <v/>
      </c>
      <c r="M299" s="190"/>
      <c r="N299" s="206" t="str">
        <f>IF(L299="","",ABS(L299-M298))</f>
        <v/>
      </c>
      <c r="O299" s="203" t="str">
        <f>IF(N299="","",RANK(N299,N297:N301))</f>
        <v/>
      </c>
      <c r="P299" s="206" t="str">
        <f t="shared" si="57"/>
        <v/>
      </c>
      <c r="Q299" s="206" t="str">
        <f>IF(B297="","",IF(L297="","",AVERAGE(L297:L299)))</f>
        <v/>
      </c>
      <c r="R299" s="806"/>
      <c r="S299" s="806"/>
      <c r="T299" s="806"/>
      <c r="U299" s="806"/>
      <c r="V299" s="984"/>
    </row>
    <row r="300" spans="1:22" x14ac:dyDescent="0.2">
      <c r="A300" s="1009"/>
      <c r="B300" s="874"/>
      <c r="C300" s="862"/>
      <c r="D300" s="862"/>
      <c r="E300" s="862"/>
      <c r="F300" s="862"/>
      <c r="G300" s="16" t="s">
        <v>5</v>
      </c>
      <c r="H300" s="220"/>
      <c r="I300" s="211"/>
      <c r="J300" s="211"/>
      <c r="K300" s="847"/>
      <c r="L300" s="184" t="str">
        <f>IF(B297="","",IF(H300="","",IF(H300+I300+J300=0,"",H300*60+I300+J300/100)))</f>
        <v/>
      </c>
      <c r="M300" s="190"/>
      <c r="N300" s="206" t="str">
        <f>IF(L300="","",ABS(L300-M298))</f>
        <v/>
      </c>
      <c r="O300" s="203" t="str">
        <f>IF(N300="","",RANK(N300,N297:N301))</f>
        <v/>
      </c>
      <c r="P300" s="206" t="str">
        <f t="shared" si="57"/>
        <v/>
      </c>
      <c r="Q300" s="206" t="str">
        <f>IF(B297="","",IF(L297="","",AVERAGE(P297:P300)))</f>
        <v/>
      </c>
      <c r="R300" s="806"/>
      <c r="S300" s="806"/>
      <c r="T300" s="806"/>
      <c r="U300" s="806"/>
      <c r="V300" s="984"/>
    </row>
    <row r="301" spans="1:22" ht="16" thickBot="1" x14ac:dyDescent="0.25">
      <c r="A301" s="1010"/>
      <c r="B301" s="875"/>
      <c r="C301" s="863"/>
      <c r="D301" s="863"/>
      <c r="E301" s="863"/>
      <c r="F301" s="863"/>
      <c r="G301" s="17" t="s">
        <v>6</v>
      </c>
      <c r="H301" s="222"/>
      <c r="I301" s="239"/>
      <c r="J301" s="239"/>
      <c r="K301" s="848"/>
      <c r="L301" s="185" t="str">
        <f>IF(B297="","",IF(H301="","",IF(H301+I301+J301=0,"",H301*60+I301+J301/100)))</f>
        <v/>
      </c>
      <c r="M301" s="191"/>
      <c r="N301" s="207"/>
      <c r="O301" s="204"/>
      <c r="P301" s="207"/>
      <c r="Q301" s="207" t="str">
        <f>IF(B297="","",IF(L297="","",TRIMMEAN(L297:L301,0.4)))</f>
        <v/>
      </c>
      <c r="R301" s="807"/>
      <c r="S301" s="807"/>
      <c r="T301" s="807"/>
      <c r="U301" s="807"/>
      <c r="V301" s="985"/>
    </row>
    <row r="302" spans="1:22" x14ac:dyDescent="0.2">
      <c r="A302" s="1041" t="str">
        <f>IF('Names And Totals'!A67="","",'Names And Totals'!A67)</f>
        <v/>
      </c>
      <c r="B302" s="864" t="str">
        <f>IF('Names And Totals'!B67="","",'Names And Totals'!B67)</f>
        <v/>
      </c>
      <c r="C302" s="883" t="str">
        <f>IF('Names And Totals'!B67="","",'Names And Totals'!E67)</f>
        <v/>
      </c>
      <c r="D302" s="884" t="str">
        <f>IF(V302="DQ","DQ",IF(S302="","",IF(R302="TO","TO",RANK(R302,$R$12:$R$507,1))))</f>
        <v/>
      </c>
      <c r="E302" s="883" t="str">
        <f>IF(T302="","",IF(V302="DQ","DQ",IF(S302="","",RANK(T302,$T$12:$T$507,0))))</f>
        <v/>
      </c>
      <c r="F302" s="883" t="str">
        <f>IF(U302="","",IF(V302="DQ","DQ",IF(S302="","",RANK(U302,$U$12:$U$507,0))))</f>
        <v/>
      </c>
      <c r="G302" s="375" t="s">
        <v>7</v>
      </c>
      <c r="H302" s="224"/>
      <c r="I302" s="233"/>
      <c r="J302" s="234"/>
      <c r="K302" s="1018"/>
      <c r="L302" s="376" t="str">
        <f>IF(B302="","",IF(H302="","",IF(H302="TO","TO",H302*60+I302+J302/100)))</f>
        <v/>
      </c>
      <c r="M302" s="362"/>
      <c r="N302" s="338" t="str">
        <f>IF(L302="","",ABS(L302-M303))</f>
        <v/>
      </c>
      <c r="O302" s="363" t="str">
        <f>IF(N302="","",RANK(N302,N302:N306))</f>
        <v/>
      </c>
      <c r="P302" s="338" t="str">
        <f t="shared" ref="P302:P305" si="58">IF(L302="","",IF(O302=1,"",L302))</f>
        <v/>
      </c>
      <c r="Q302" s="338" t="str">
        <f>IF(B302="","",L302)</f>
        <v/>
      </c>
      <c r="R302" s="803" t="str">
        <f>IF(B302="","",IF(V302="DQ","DQ",IF(L302="TO","TO",IF(L303="",Q302,IF(L304="",Q303,IF(L305="",Q304,IF(L306="",Q305,Q306)))))))</f>
        <v/>
      </c>
      <c r="S302" s="986" t="str">
        <f>IF(B302="","",IF(V302="DQ","DQ",IF(R302="","",IF(L302="TO",0,IF(AND(C302="Female",($D$3-(R302-$X$3)/$S$4)-K302&gt;0),($D$3-(R302-$X$3)/$S$4)-K302,IF(AND(C302="Male",($D$3-(R302-$X$4)/$S$4)-K302&gt;0),($D$3-(R302-$X$4)/$S$4)-K302,0))))))</f>
        <v/>
      </c>
      <c r="T302" s="802" t="str">
        <f>IF(B302="","",IF(S302="","",IF(C302="Female","",S302)))</f>
        <v/>
      </c>
      <c r="U302" s="802" t="str">
        <f>IF(B302="","",IF(S302="","",IF(C302="Male","",S302)))</f>
        <v/>
      </c>
      <c r="V302" s="980"/>
    </row>
    <row r="303" spans="1:22" x14ac:dyDescent="0.2">
      <c r="A303" s="1042"/>
      <c r="B303" s="865"/>
      <c r="C303" s="884"/>
      <c r="D303" s="884"/>
      <c r="E303" s="884"/>
      <c r="F303" s="884"/>
      <c r="G303" s="13" t="s">
        <v>4</v>
      </c>
      <c r="H303" s="214"/>
      <c r="I303" s="209"/>
      <c r="J303" s="227"/>
      <c r="K303" s="1019"/>
      <c r="L303" s="182" t="str">
        <f>IF(B302="","",IF(H303="","",H303*60+I303+J303/100))</f>
        <v/>
      </c>
      <c r="M303" s="187" t="str">
        <f>IF(B302="","",IF(L302="","",AVERAGE(L302:L305)))</f>
        <v/>
      </c>
      <c r="N303" s="180" t="str">
        <f>IF(L303="","",ABS(L303-M303))</f>
        <v/>
      </c>
      <c r="O303" s="200" t="str">
        <f>IF(N303="","",RANK(N303,N302:N306))</f>
        <v/>
      </c>
      <c r="P303" s="180" t="str">
        <f t="shared" si="58"/>
        <v/>
      </c>
      <c r="Q303" s="180" t="str">
        <f>IF(B302="","",IF(L302="","",AVERAGE(L302:L303)))</f>
        <v/>
      </c>
      <c r="R303" s="803"/>
      <c r="S303" s="986"/>
      <c r="T303" s="803"/>
      <c r="U303" s="803"/>
      <c r="V303" s="981"/>
    </row>
    <row r="304" spans="1:22" x14ac:dyDescent="0.2">
      <c r="A304" s="1042"/>
      <c r="B304" s="865"/>
      <c r="C304" s="884"/>
      <c r="D304" s="884"/>
      <c r="E304" s="884"/>
      <c r="F304" s="884"/>
      <c r="G304" s="14" t="s">
        <v>8</v>
      </c>
      <c r="H304" s="216"/>
      <c r="I304" s="342"/>
      <c r="J304" s="343"/>
      <c r="K304" s="1019"/>
      <c r="L304" s="182" t="str">
        <f>IF(B302="","",IF(H304="","",H304*60+I304+J304/100))</f>
        <v/>
      </c>
      <c r="M304" s="187"/>
      <c r="N304" s="180" t="str">
        <f>IF(L304="","",ABS(L304-M303))</f>
        <v/>
      </c>
      <c r="O304" s="200" t="str">
        <f>IF(N304="","",RANK(N304,N302:N306))</f>
        <v/>
      </c>
      <c r="P304" s="180" t="str">
        <f t="shared" si="58"/>
        <v/>
      </c>
      <c r="Q304" s="180" t="str">
        <f>IF(B302="","",IF(L302="","",AVERAGE(L302:L304)))</f>
        <v/>
      </c>
      <c r="R304" s="803"/>
      <c r="S304" s="986"/>
      <c r="T304" s="803"/>
      <c r="U304" s="803"/>
      <c r="V304" s="981"/>
    </row>
    <row r="305" spans="1:22" x14ac:dyDescent="0.2">
      <c r="A305" s="1042"/>
      <c r="B305" s="865"/>
      <c r="C305" s="884"/>
      <c r="D305" s="884"/>
      <c r="E305" s="884"/>
      <c r="F305" s="884"/>
      <c r="G305" s="13" t="s">
        <v>5</v>
      </c>
      <c r="H305" s="214"/>
      <c r="I305" s="209"/>
      <c r="J305" s="227"/>
      <c r="K305" s="1019"/>
      <c r="L305" s="182" t="str">
        <f>IF(B302="","",IF(H305="","",IF(H305+I305+J305=0,"",H305*60+I305+J305/100)))</f>
        <v/>
      </c>
      <c r="M305" s="187"/>
      <c r="N305" s="180" t="str">
        <f>IF(L305="","",ABS(L305-M303))</f>
        <v/>
      </c>
      <c r="O305" s="200" t="str">
        <f>IF(N305="","",RANK(N305,N302:N306))</f>
        <v/>
      </c>
      <c r="P305" s="180" t="str">
        <f t="shared" si="58"/>
        <v/>
      </c>
      <c r="Q305" s="180" t="str">
        <f>IF(B302="","",IF(L302="","",AVERAGE(P302:P305)))</f>
        <v/>
      </c>
      <c r="R305" s="803"/>
      <c r="S305" s="986"/>
      <c r="T305" s="803"/>
      <c r="U305" s="803"/>
      <c r="V305" s="981"/>
    </row>
    <row r="306" spans="1:22" ht="16" thickBot="1" x14ac:dyDescent="0.25">
      <c r="A306" s="1044"/>
      <c r="B306" s="866"/>
      <c r="C306" s="885"/>
      <c r="D306" s="884"/>
      <c r="E306" s="885"/>
      <c r="F306" s="885"/>
      <c r="G306" s="61" t="s">
        <v>6</v>
      </c>
      <c r="H306" s="238"/>
      <c r="I306" s="576"/>
      <c r="J306" s="577"/>
      <c r="K306" s="1020"/>
      <c r="L306" s="182" t="str">
        <f>IF(B302="","",IF(H306="","",IF(H306+I306+J306=0,"",H306*60+I306+J306/100)))</f>
        <v/>
      </c>
      <c r="M306" s="188"/>
      <c r="N306" s="181"/>
      <c r="O306" s="201"/>
      <c r="P306" s="181"/>
      <c r="Q306" s="181" t="str">
        <f>IF(B302="","",IF(L302="","",TRIMMEAN(L302:L306,0.4)))</f>
        <v/>
      </c>
      <c r="R306" s="803"/>
      <c r="S306" s="986"/>
      <c r="T306" s="804"/>
      <c r="U306" s="804"/>
      <c r="V306" s="982"/>
    </row>
    <row r="307" spans="1:22" x14ac:dyDescent="0.2">
      <c r="A307" s="1008" t="str">
        <f>IF('Names And Totals'!A68="","",'Names And Totals'!A68)</f>
        <v/>
      </c>
      <c r="B307" s="873" t="str">
        <f>IF('Names And Totals'!B68="","",'Names And Totals'!B68)</f>
        <v/>
      </c>
      <c r="C307" s="861" t="str">
        <f>IF('Names And Totals'!B68="","",'Names And Totals'!E68)</f>
        <v/>
      </c>
      <c r="D307" s="861" t="str">
        <f>IF(V307="DQ","DQ",IF(S307="","",IF(R307="TO","TO",RANK(R307,$R$12:$R$507,1))))</f>
        <v/>
      </c>
      <c r="E307" s="861" t="str">
        <f>IF(T307="","",IF(V307="DQ","DQ",IF(S307="","",RANK(T307,$T$12:$T$507,0))))</f>
        <v/>
      </c>
      <c r="F307" s="861" t="str">
        <f>IF(U307="","",IF(V307="DQ","DQ",IF(S307="","",RANK(U307,$U$12:$U$507,0))))</f>
        <v/>
      </c>
      <c r="G307" s="15" t="s">
        <v>7</v>
      </c>
      <c r="H307" s="218"/>
      <c r="I307" s="229"/>
      <c r="J307" s="229"/>
      <c r="K307" s="846"/>
      <c r="L307" s="183" t="str">
        <f>IF(B307="","",IF(H307="","",IF(H307="TO","TO",H307*60+I307+J307/100)))</f>
        <v/>
      </c>
      <c r="M307" s="189"/>
      <c r="N307" s="205" t="str">
        <f>IF(L307="","",ABS(L307-M308))</f>
        <v/>
      </c>
      <c r="O307" s="202" t="str">
        <f>IF(N307="","",RANK(N307,N307:N311))</f>
        <v/>
      </c>
      <c r="P307" s="205" t="str">
        <f t="shared" ref="P307:P310" si="59">IF(L307="","",IF(O307=1,"",L307))</f>
        <v/>
      </c>
      <c r="Q307" s="205" t="str">
        <f>IF(B307="","",L307)</f>
        <v/>
      </c>
      <c r="R307" s="805" t="str">
        <f>IF(B307="","",IF(V307="DQ","DQ",IF(L307="TO","TO",IF(L308="",Q307,IF(L309="",Q308,IF(L310="",Q309,IF(L311="",Q310,Q311)))))))</f>
        <v/>
      </c>
      <c r="S307" s="805" t="str">
        <f>IF(B307="","",IF(V307="DQ","DQ",IF(R307="","",IF(L307="TO",0,IF(AND(C307="Female",($D$3-(R307-$X$3)/$S$4)-K307&gt;0),($D$3-(R307-$X$3)/$S$4)-K307,IF(AND(C307="Male",($D$3-(R307-$X$4)/$S$4)-K307&gt;0),($D$3-(R307-$X$4)/$S$4)-K307,0))))))</f>
        <v/>
      </c>
      <c r="T307" s="805" t="str">
        <f>IF(B307="","",IF(S307="","",IF(C307="Female","",S307)))</f>
        <v/>
      </c>
      <c r="U307" s="805" t="str">
        <f>IF(B307="","",IF(S307="","",IF(C307="Male","",S307)))</f>
        <v/>
      </c>
      <c r="V307" s="983"/>
    </row>
    <row r="308" spans="1:22" x14ac:dyDescent="0.2">
      <c r="A308" s="1009"/>
      <c r="B308" s="874"/>
      <c r="C308" s="862"/>
      <c r="D308" s="862"/>
      <c r="E308" s="862"/>
      <c r="F308" s="862"/>
      <c r="G308" s="16" t="s">
        <v>4</v>
      </c>
      <c r="H308" s="220"/>
      <c r="I308" s="211"/>
      <c r="J308" s="211"/>
      <c r="K308" s="847"/>
      <c r="L308" s="184" t="str">
        <f>IF(B307="","",IF(H308="","",H308*60+I308+J308/100))</f>
        <v/>
      </c>
      <c r="M308" s="190" t="str">
        <f>IF(B307="","",IF(L307="","",AVERAGE(L307:L311)))</f>
        <v/>
      </c>
      <c r="N308" s="206" t="str">
        <f>IF(L308="","",ABS(L308-M308))</f>
        <v/>
      </c>
      <c r="O308" s="203" t="str">
        <f>IF(N308="","",RANK(N308,N307:N311))</f>
        <v/>
      </c>
      <c r="P308" s="206" t="str">
        <f t="shared" si="59"/>
        <v/>
      </c>
      <c r="Q308" s="206" t="str">
        <f>IF(B307="","",IF(L307="","",AVERAGE(L307:L308)))</f>
        <v/>
      </c>
      <c r="R308" s="806"/>
      <c r="S308" s="806"/>
      <c r="T308" s="806"/>
      <c r="U308" s="806"/>
      <c r="V308" s="984"/>
    </row>
    <row r="309" spans="1:22" x14ac:dyDescent="0.2">
      <c r="A309" s="1009"/>
      <c r="B309" s="874"/>
      <c r="C309" s="862"/>
      <c r="D309" s="862"/>
      <c r="E309" s="862"/>
      <c r="F309" s="862"/>
      <c r="G309" s="16" t="s">
        <v>8</v>
      </c>
      <c r="H309" s="220"/>
      <c r="I309" s="211"/>
      <c r="J309" s="211"/>
      <c r="K309" s="847"/>
      <c r="L309" s="184" t="str">
        <f>IF(B307="","",IF(H309="","",H309*60+I309+J309/100))</f>
        <v/>
      </c>
      <c r="M309" s="190"/>
      <c r="N309" s="206" t="str">
        <f>IF(L309="","",ABS(L309-M308))</f>
        <v/>
      </c>
      <c r="O309" s="203" t="str">
        <f>IF(N309="","",RANK(N309,N307:N311))</f>
        <v/>
      </c>
      <c r="P309" s="206" t="str">
        <f t="shared" si="59"/>
        <v/>
      </c>
      <c r="Q309" s="206" t="str">
        <f>IF(B307="","",IF(L307="","",AVERAGE(L307:L309)))</f>
        <v/>
      </c>
      <c r="R309" s="806"/>
      <c r="S309" s="806"/>
      <c r="T309" s="806"/>
      <c r="U309" s="806"/>
      <c r="V309" s="984"/>
    </row>
    <row r="310" spans="1:22" x14ac:dyDescent="0.2">
      <c r="A310" s="1009"/>
      <c r="B310" s="874"/>
      <c r="C310" s="862"/>
      <c r="D310" s="862"/>
      <c r="E310" s="862"/>
      <c r="F310" s="862"/>
      <c r="G310" s="16" t="s">
        <v>5</v>
      </c>
      <c r="H310" s="220"/>
      <c r="I310" s="211"/>
      <c r="J310" s="211"/>
      <c r="K310" s="847"/>
      <c r="L310" s="184" t="str">
        <f>IF(B307="","",IF(H310="","",IF(H310+I310+J310=0,"",H310*60+I310+J310/100)))</f>
        <v/>
      </c>
      <c r="M310" s="190"/>
      <c r="N310" s="206" t="str">
        <f>IF(L310="","",ABS(L310-M308))</f>
        <v/>
      </c>
      <c r="O310" s="203" t="str">
        <f>IF(N310="","",RANK(N310,N307:N311))</f>
        <v/>
      </c>
      <c r="P310" s="206" t="str">
        <f t="shared" si="59"/>
        <v/>
      </c>
      <c r="Q310" s="206" t="str">
        <f>IF(B307="","",IF(L307="","",AVERAGE(P307:P310)))</f>
        <v/>
      </c>
      <c r="R310" s="806"/>
      <c r="S310" s="806"/>
      <c r="T310" s="806"/>
      <c r="U310" s="806"/>
      <c r="V310" s="984"/>
    </row>
    <row r="311" spans="1:22" ht="16" thickBot="1" x14ac:dyDescent="0.25">
      <c r="A311" s="1010"/>
      <c r="B311" s="875"/>
      <c r="C311" s="863"/>
      <c r="D311" s="863"/>
      <c r="E311" s="863"/>
      <c r="F311" s="863"/>
      <c r="G311" s="17" t="s">
        <v>6</v>
      </c>
      <c r="H311" s="222"/>
      <c r="I311" s="239"/>
      <c r="J311" s="239"/>
      <c r="K311" s="848"/>
      <c r="L311" s="185" t="str">
        <f>IF(B307="","",IF(H311="","",IF(H311+I311+J311=0,"",H311*60+I311+J311/100)))</f>
        <v/>
      </c>
      <c r="M311" s="191"/>
      <c r="N311" s="207"/>
      <c r="O311" s="204"/>
      <c r="P311" s="207"/>
      <c r="Q311" s="207" t="str">
        <f>IF(B307="","",IF(L307="","",TRIMMEAN(L307:L311,0.4)))</f>
        <v/>
      </c>
      <c r="R311" s="807"/>
      <c r="S311" s="807"/>
      <c r="T311" s="807"/>
      <c r="U311" s="807"/>
      <c r="V311" s="985"/>
    </row>
    <row r="312" spans="1:22" x14ac:dyDescent="0.2">
      <c r="A312" s="1041" t="str">
        <f>IF('Names And Totals'!A69="","",'Names And Totals'!A69)</f>
        <v/>
      </c>
      <c r="B312" s="864" t="str">
        <f>IF('Names And Totals'!B69="","",'Names And Totals'!B69)</f>
        <v/>
      </c>
      <c r="C312" s="883" t="str">
        <f>IF('Names And Totals'!B69="","",'Names And Totals'!E69)</f>
        <v/>
      </c>
      <c r="D312" s="884" t="str">
        <f>IF(V312="DQ","DQ",IF(S312="","",IF(R312="TO","TO",RANK(R312,$R$12:$R$507,1))))</f>
        <v/>
      </c>
      <c r="E312" s="883" t="str">
        <f>IF(T312="","",IF(V312="DQ","DQ",IF(S312="","",RANK(T312,$T$12:$T$507,0))))</f>
        <v/>
      </c>
      <c r="F312" s="883" t="str">
        <f>IF(U312="","",IF(V312="DQ","DQ",IF(S312="","",RANK(U312,$U$12:$U$507,0))))</f>
        <v/>
      </c>
      <c r="G312" s="375" t="s">
        <v>7</v>
      </c>
      <c r="H312" s="224"/>
      <c r="I312" s="233"/>
      <c r="J312" s="234"/>
      <c r="K312" s="1018"/>
      <c r="L312" s="376" t="str">
        <f>IF(B312="","",IF(H312="","",IF(H312="TO","TO",H312*60+I312+J312/100)))</f>
        <v/>
      </c>
      <c r="M312" s="362"/>
      <c r="N312" s="338" t="str">
        <f>IF(L312="","",ABS(L312-M313))</f>
        <v/>
      </c>
      <c r="O312" s="363" t="str">
        <f>IF(N312="","",RANK(N312,N312:N316))</f>
        <v/>
      </c>
      <c r="P312" s="338" t="str">
        <f t="shared" ref="P312:P315" si="60">IF(L312="","",IF(O312=1,"",L312))</f>
        <v/>
      </c>
      <c r="Q312" s="338" t="str">
        <f>IF(B312="","",L312)</f>
        <v/>
      </c>
      <c r="R312" s="803" t="str">
        <f>IF(B312="","",IF(V312="DQ","DQ",IF(L312="TO","TO",IF(L313="",Q312,IF(L314="",Q313,IF(L315="",Q314,IF(L316="",Q315,Q316)))))))</f>
        <v/>
      </c>
      <c r="S312" s="986" t="str">
        <f>IF(B312="","",IF(V312="DQ","DQ",IF(R312="","",IF(L312="TO",0,IF(AND(C312="Female",($D$3-(R312-$X$3)/$S$4)-K312&gt;0),($D$3-(R312-$X$3)/$S$4)-K312,IF(AND(C312="Male",($D$3-(R312-$X$4)/$S$4)-K312&gt;0),($D$3-(R312-$X$4)/$S$4)-K312,0))))))</f>
        <v/>
      </c>
      <c r="T312" s="802" t="str">
        <f>IF(B312="","",IF(S312="","",IF(C312="Female","",S312)))</f>
        <v/>
      </c>
      <c r="U312" s="802" t="str">
        <f>IF(B312="","",IF(S312="","",IF(C312="Male","",S312)))</f>
        <v/>
      </c>
      <c r="V312" s="980"/>
    </row>
    <row r="313" spans="1:22" x14ac:dyDescent="0.2">
      <c r="A313" s="1042"/>
      <c r="B313" s="865"/>
      <c r="C313" s="884"/>
      <c r="D313" s="884"/>
      <c r="E313" s="884"/>
      <c r="F313" s="884"/>
      <c r="G313" s="13" t="s">
        <v>4</v>
      </c>
      <c r="H313" s="214"/>
      <c r="I313" s="209"/>
      <c r="J313" s="227"/>
      <c r="K313" s="1019"/>
      <c r="L313" s="182" t="str">
        <f>IF(B312="","",IF(H313="","",H313*60+I313+J313/100))</f>
        <v/>
      </c>
      <c r="M313" s="187" t="str">
        <f>IF(B312="","",IF(L312="","",AVERAGE(L312:L315)))</f>
        <v/>
      </c>
      <c r="N313" s="180" t="str">
        <f>IF(L313="","",ABS(L313-M313))</f>
        <v/>
      </c>
      <c r="O313" s="200" t="str">
        <f>IF(N313="","",RANK(N313,N312:N316))</f>
        <v/>
      </c>
      <c r="P313" s="180" t="str">
        <f t="shared" si="60"/>
        <v/>
      </c>
      <c r="Q313" s="180" t="str">
        <f>IF(B312="","",IF(L312="","",AVERAGE(L312:L313)))</f>
        <v/>
      </c>
      <c r="R313" s="803"/>
      <c r="S313" s="986"/>
      <c r="T313" s="803"/>
      <c r="U313" s="803"/>
      <c r="V313" s="981"/>
    </row>
    <row r="314" spans="1:22" x14ac:dyDescent="0.2">
      <c r="A314" s="1042"/>
      <c r="B314" s="865"/>
      <c r="C314" s="884"/>
      <c r="D314" s="884"/>
      <c r="E314" s="884"/>
      <c r="F314" s="884"/>
      <c r="G314" s="14" t="s">
        <v>8</v>
      </c>
      <c r="H314" s="216"/>
      <c r="I314" s="342"/>
      <c r="J314" s="343"/>
      <c r="K314" s="1019"/>
      <c r="L314" s="182" t="str">
        <f>IF(B312="","",IF(H314="","",H314*60+I314+J314/100))</f>
        <v/>
      </c>
      <c r="M314" s="187"/>
      <c r="N314" s="180" t="str">
        <f>IF(L314="","",ABS(L314-M313))</f>
        <v/>
      </c>
      <c r="O314" s="200" t="str">
        <f>IF(N314="","",RANK(N314,N312:N316))</f>
        <v/>
      </c>
      <c r="P314" s="180" t="str">
        <f t="shared" si="60"/>
        <v/>
      </c>
      <c r="Q314" s="180" t="str">
        <f>IF(B312="","",IF(L312="","",AVERAGE(L312:L314)))</f>
        <v/>
      </c>
      <c r="R314" s="803"/>
      <c r="S314" s="986"/>
      <c r="T314" s="803"/>
      <c r="U314" s="803"/>
      <c r="V314" s="981"/>
    </row>
    <row r="315" spans="1:22" x14ac:dyDescent="0.2">
      <c r="A315" s="1042"/>
      <c r="B315" s="865"/>
      <c r="C315" s="884"/>
      <c r="D315" s="884"/>
      <c r="E315" s="884"/>
      <c r="F315" s="884"/>
      <c r="G315" s="13" t="s">
        <v>5</v>
      </c>
      <c r="H315" s="214"/>
      <c r="I315" s="209"/>
      <c r="J315" s="227"/>
      <c r="K315" s="1019"/>
      <c r="L315" s="182" t="str">
        <f>IF(B312="","",IF(H315="","",IF(H315+I315+J315=0,"",H315*60+I315+J315/100)))</f>
        <v/>
      </c>
      <c r="M315" s="187"/>
      <c r="N315" s="180" t="str">
        <f>IF(L315="","",ABS(L315-M313))</f>
        <v/>
      </c>
      <c r="O315" s="200" t="str">
        <f>IF(N315="","",RANK(N315,N312:N316))</f>
        <v/>
      </c>
      <c r="P315" s="180" t="str">
        <f t="shared" si="60"/>
        <v/>
      </c>
      <c r="Q315" s="180" t="str">
        <f>IF(B312="","",IF(L312="","",AVERAGE(P312:P315)))</f>
        <v/>
      </c>
      <c r="R315" s="803"/>
      <c r="S315" s="986"/>
      <c r="T315" s="803"/>
      <c r="U315" s="803"/>
      <c r="V315" s="981"/>
    </row>
    <row r="316" spans="1:22" ht="16" thickBot="1" x14ac:dyDescent="0.25">
      <c r="A316" s="1044"/>
      <c r="B316" s="866"/>
      <c r="C316" s="885"/>
      <c r="D316" s="884"/>
      <c r="E316" s="885"/>
      <c r="F316" s="885"/>
      <c r="G316" s="61" t="s">
        <v>6</v>
      </c>
      <c r="H316" s="238"/>
      <c r="I316" s="576"/>
      <c r="J316" s="577"/>
      <c r="K316" s="1020"/>
      <c r="L316" s="182" t="str">
        <f>IF(B312="","",IF(H316="","",IF(H316+I316+J316=0,"",H316*60+I316+J316/100)))</f>
        <v/>
      </c>
      <c r="M316" s="188"/>
      <c r="N316" s="181"/>
      <c r="O316" s="201"/>
      <c r="P316" s="181"/>
      <c r="Q316" s="181" t="str">
        <f>IF(B312="","",IF(L312="","",TRIMMEAN(L312:L316,0.4)))</f>
        <v/>
      </c>
      <c r="R316" s="803"/>
      <c r="S316" s="986"/>
      <c r="T316" s="804"/>
      <c r="U316" s="804"/>
      <c r="V316" s="982"/>
    </row>
    <row r="317" spans="1:22" x14ac:dyDescent="0.2">
      <c r="A317" s="1008" t="str">
        <f>IF('Names And Totals'!A70="","",'Names And Totals'!A70)</f>
        <v/>
      </c>
      <c r="B317" s="873" t="str">
        <f>IF('Names And Totals'!B70="","",'Names And Totals'!B70)</f>
        <v/>
      </c>
      <c r="C317" s="861" t="str">
        <f>IF('Names And Totals'!B70="","",'Names And Totals'!E70)</f>
        <v/>
      </c>
      <c r="D317" s="861" t="str">
        <f>IF(V317="DQ","DQ",IF(S317="","",IF(R317="TO","TO",RANK(R317,$R$12:$R$507,1))))</f>
        <v/>
      </c>
      <c r="E317" s="861" t="str">
        <f>IF(T317="","",IF(V317="DQ","DQ",IF(S317="","",RANK(T317,$T$12:$T$507,0))))</f>
        <v/>
      </c>
      <c r="F317" s="861" t="str">
        <f>IF(U317="","",IF(V317="DQ","DQ",IF(S317="","",RANK(U317,$U$12:$U$507,0))))</f>
        <v/>
      </c>
      <c r="G317" s="15" t="s">
        <v>7</v>
      </c>
      <c r="H317" s="218"/>
      <c r="I317" s="229"/>
      <c r="J317" s="229"/>
      <c r="K317" s="846"/>
      <c r="L317" s="183" t="str">
        <f>IF(B317="","",IF(H317="","",IF(H317="TO","TO",H317*60+I317+J317/100)))</f>
        <v/>
      </c>
      <c r="M317" s="189"/>
      <c r="N317" s="205" t="str">
        <f>IF(L317="","",ABS(L317-M318))</f>
        <v/>
      </c>
      <c r="O317" s="202" t="str">
        <f>IF(N317="","",RANK(N317,N317:N321))</f>
        <v/>
      </c>
      <c r="P317" s="205" t="str">
        <f t="shared" ref="P317:P320" si="61">IF(L317="","",IF(O317=1,"",L317))</f>
        <v/>
      </c>
      <c r="Q317" s="205" t="str">
        <f>IF(B317="","",L317)</f>
        <v/>
      </c>
      <c r="R317" s="805" t="str">
        <f>IF(B317="","",IF(V317="DQ","DQ",IF(L317="TO","TO",IF(L318="",Q317,IF(L319="",Q318,IF(L320="",Q319,IF(L321="",Q320,Q321)))))))</f>
        <v/>
      </c>
      <c r="S317" s="805" t="str">
        <f>IF(B317="","",IF(V317="DQ","DQ",IF(R317="","",IF(L317="TO",0,IF(AND(C317="Female",($D$3-(R317-$X$3)/$S$4)-K317&gt;0),($D$3-(R317-$X$3)/$S$4)-K317,IF(AND(C317="Male",($D$3-(R317-$X$4)/$S$4)-K317&gt;0),($D$3-(R317-$X$4)/$S$4)-K317,0))))))</f>
        <v/>
      </c>
      <c r="T317" s="805" t="str">
        <f>IF(B317="","",IF(S317="","",IF(C317="Female","",S317)))</f>
        <v/>
      </c>
      <c r="U317" s="805" t="str">
        <f>IF(B317="","",IF(S317="","",IF(C317="Male","",S317)))</f>
        <v/>
      </c>
      <c r="V317" s="983"/>
    </row>
    <row r="318" spans="1:22" x14ac:dyDescent="0.2">
      <c r="A318" s="1009"/>
      <c r="B318" s="874"/>
      <c r="C318" s="862"/>
      <c r="D318" s="862"/>
      <c r="E318" s="862"/>
      <c r="F318" s="862"/>
      <c r="G318" s="16" t="s">
        <v>4</v>
      </c>
      <c r="H318" s="220"/>
      <c r="I318" s="211"/>
      <c r="J318" s="211"/>
      <c r="K318" s="847"/>
      <c r="L318" s="184" t="str">
        <f>IF(B317="","",IF(H318="","",H318*60+I318+J318/100))</f>
        <v/>
      </c>
      <c r="M318" s="190" t="str">
        <f>IF(B317="","",IF(L317="","",AVERAGE(L317:L321)))</f>
        <v/>
      </c>
      <c r="N318" s="206" t="str">
        <f>IF(L318="","",ABS(L318-M318))</f>
        <v/>
      </c>
      <c r="O318" s="203" t="str">
        <f>IF(N318="","",RANK(N318,N317:N321))</f>
        <v/>
      </c>
      <c r="P318" s="206" t="str">
        <f t="shared" si="61"/>
        <v/>
      </c>
      <c r="Q318" s="206" t="str">
        <f>IF(B317="","",IF(L317="","",AVERAGE(L317:L318)))</f>
        <v/>
      </c>
      <c r="R318" s="806"/>
      <c r="S318" s="806"/>
      <c r="T318" s="806"/>
      <c r="U318" s="806"/>
      <c r="V318" s="984"/>
    </row>
    <row r="319" spans="1:22" x14ac:dyDescent="0.2">
      <c r="A319" s="1009"/>
      <c r="B319" s="874"/>
      <c r="C319" s="862"/>
      <c r="D319" s="862"/>
      <c r="E319" s="862"/>
      <c r="F319" s="862"/>
      <c r="G319" s="16" t="s">
        <v>8</v>
      </c>
      <c r="H319" s="220"/>
      <c r="I319" s="211"/>
      <c r="J319" s="211"/>
      <c r="K319" s="847"/>
      <c r="L319" s="184" t="str">
        <f>IF(B317="","",IF(H319="","",H319*60+I319+J319/100))</f>
        <v/>
      </c>
      <c r="M319" s="190"/>
      <c r="N319" s="206" t="str">
        <f>IF(L319="","",ABS(L319-M318))</f>
        <v/>
      </c>
      <c r="O319" s="203" t="str">
        <f>IF(N319="","",RANK(N319,N317:N321))</f>
        <v/>
      </c>
      <c r="P319" s="206" t="str">
        <f t="shared" si="61"/>
        <v/>
      </c>
      <c r="Q319" s="206" t="str">
        <f>IF(B317="","",IF(L317="","",AVERAGE(L317:L319)))</f>
        <v/>
      </c>
      <c r="R319" s="806"/>
      <c r="S319" s="806"/>
      <c r="T319" s="806"/>
      <c r="U319" s="806"/>
      <c r="V319" s="984"/>
    </row>
    <row r="320" spans="1:22" x14ac:dyDescent="0.2">
      <c r="A320" s="1009"/>
      <c r="B320" s="874"/>
      <c r="C320" s="862"/>
      <c r="D320" s="862"/>
      <c r="E320" s="862"/>
      <c r="F320" s="862"/>
      <c r="G320" s="16" t="s">
        <v>5</v>
      </c>
      <c r="H320" s="220"/>
      <c r="I320" s="211"/>
      <c r="J320" s="211"/>
      <c r="K320" s="847"/>
      <c r="L320" s="184" t="str">
        <f>IF(B317="","",IF(H320="","",IF(H320+I320+J320=0,"",H320*60+I320+J320/100)))</f>
        <v/>
      </c>
      <c r="M320" s="190"/>
      <c r="N320" s="206" t="str">
        <f>IF(L320="","",ABS(L320-M318))</f>
        <v/>
      </c>
      <c r="O320" s="203" t="str">
        <f>IF(N320="","",RANK(N320,N317:N321))</f>
        <v/>
      </c>
      <c r="P320" s="206" t="str">
        <f t="shared" si="61"/>
        <v/>
      </c>
      <c r="Q320" s="206" t="str">
        <f>IF(B317="","",IF(L317="","",AVERAGE(P317:P320)))</f>
        <v/>
      </c>
      <c r="R320" s="806"/>
      <c r="S320" s="806"/>
      <c r="T320" s="806"/>
      <c r="U320" s="806"/>
      <c r="V320" s="984"/>
    </row>
    <row r="321" spans="1:22" ht="16" thickBot="1" x14ac:dyDescent="0.25">
      <c r="A321" s="1010"/>
      <c r="B321" s="875"/>
      <c r="C321" s="863"/>
      <c r="D321" s="863"/>
      <c r="E321" s="863"/>
      <c r="F321" s="863"/>
      <c r="G321" s="17" t="s">
        <v>6</v>
      </c>
      <c r="H321" s="222"/>
      <c r="I321" s="239"/>
      <c r="J321" s="239"/>
      <c r="K321" s="848"/>
      <c r="L321" s="185" t="str">
        <f>IF(B317="","",IF(H321="","",IF(H321+I321+J321=0,"",H321*60+I321+J321/100)))</f>
        <v/>
      </c>
      <c r="M321" s="191"/>
      <c r="N321" s="207"/>
      <c r="O321" s="204"/>
      <c r="P321" s="207"/>
      <c r="Q321" s="207" t="str">
        <f>IF(B317="","",IF(L317="","",TRIMMEAN(L317:L321,0.4)))</f>
        <v/>
      </c>
      <c r="R321" s="807"/>
      <c r="S321" s="807"/>
      <c r="T321" s="807"/>
      <c r="U321" s="807"/>
      <c r="V321" s="985"/>
    </row>
    <row r="322" spans="1:22" x14ac:dyDescent="0.2">
      <c r="A322" s="1041" t="str">
        <f>IF('Names And Totals'!A71="","",'Names And Totals'!A71)</f>
        <v/>
      </c>
      <c r="B322" s="864" t="str">
        <f>IF('Names And Totals'!B71="","",'Names And Totals'!B71)</f>
        <v/>
      </c>
      <c r="C322" s="883" t="str">
        <f>IF('Names And Totals'!B71="","",'Names And Totals'!E71)</f>
        <v/>
      </c>
      <c r="D322" s="884" t="str">
        <f>IF(V322="DQ","DQ",IF(S322="","",IF(R322="TO","TO",RANK(R322,$R$12:$R$507,1))))</f>
        <v/>
      </c>
      <c r="E322" s="883" t="str">
        <f>IF(T322="","",IF(V322="DQ","DQ",IF(S322="","",RANK(T322,$T$12:$T$507,0))))</f>
        <v/>
      </c>
      <c r="F322" s="883" t="str">
        <f>IF(U322="","",IF(V322="DQ","DQ",IF(S322="","",RANK(U322,$U$12:$U$507,0))))</f>
        <v/>
      </c>
      <c r="G322" s="375" t="s">
        <v>7</v>
      </c>
      <c r="H322" s="224"/>
      <c r="I322" s="233"/>
      <c r="J322" s="234"/>
      <c r="K322" s="1018"/>
      <c r="L322" s="376" t="str">
        <f>IF(B322="","",IF(H322="","",IF(H322="TO","TO",H322*60+I322+J322/100)))</f>
        <v/>
      </c>
      <c r="M322" s="362"/>
      <c r="N322" s="338" t="str">
        <f>IF(L322="","",ABS(L322-M323))</f>
        <v/>
      </c>
      <c r="O322" s="363" t="str">
        <f>IF(N322="","",RANK(N322,N322:N326))</f>
        <v/>
      </c>
      <c r="P322" s="338" t="str">
        <f t="shared" ref="P322:P325" si="62">IF(L322="","",IF(O322=1,"",L322))</f>
        <v/>
      </c>
      <c r="Q322" s="338" t="str">
        <f>IF(B322="","",L322)</f>
        <v/>
      </c>
      <c r="R322" s="803" t="str">
        <f>IF(B322="","",IF(V322="DQ","DQ",IF(L322="TO","TO",IF(L323="",Q322,IF(L324="",Q323,IF(L325="",Q324,IF(L326="",Q325,Q326)))))))</f>
        <v/>
      </c>
      <c r="S322" s="986" t="str">
        <f>IF(B322="","",IF(V322="DQ","DQ",IF(R322="","",IF(L322="TO",0,IF(AND(C322="Female",($D$3-(R322-$X$3)/$S$4)-K322&gt;0),($D$3-(R322-$X$3)/$S$4)-K322,IF(AND(C322="Male",($D$3-(R322-$X$4)/$S$4)-K322&gt;0),($D$3-(R322-$X$4)/$S$4)-K322,0))))))</f>
        <v/>
      </c>
      <c r="T322" s="802" t="str">
        <f>IF(B322="","",IF(S322="","",IF(C322="Female","",S322)))</f>
        <v/>
      </c>
      <c r="U322" s="802" t="str">
        <f>IF(B322="","",IF(S322="","",IF(C322="Male","",S322)))</f>
        <v/>
      </c>
      <c r="V322" s="980"/>
    </row>
    <row r="323" spans="1:22" x14ac:dyDescent="0.2">
      <c r="A323" s="1042"/>
      <c r="B323" s="865"/>
      <c r="C323" s="884"/>
      <c r="D323" s="884"/>
      <c r="E323" s="884"/>
      <c r="F323" s="884"/>
      <c r="G323" s="13" t="s">
        <v>4</v>
      </c>
      <c r="H323" s="214"/>
      <c r="I323" s="209"/>
      <c r="J323" s="227"/>
      <c r="K323" s="1019"/>
      <c r="L323" s="182" t="str">
        <f>IF(B322="","",IF(H323="","",H323*60+I323+J323/100))</f>
        <v/>
      </c>
      <c r="M323" s="187" t="str">
        <f>IF(B322="","",IF(L322="","",AVERAGE(L322:L325)))</f>
        <v/>
      </c>
      <c r="N323" s="180" t="str">
        <f>IF(L323="","",ABS(L323-M323))</f>
        <v/>
      </c>
      <c r="O323" s="200" t="str">
        <f>IF(N323="","",RANK(N323,N322:N326))</f>
        <v/>
      </c>
      <c r="P323" s="180" t="str">
        <f t="shared" si="62"/>
        <v/>
      </c>
      <c r="Q323" s="180" t="str">
        <f>IF(B322="","",IF(L322="","",AVERAGE(L322:L323)))</f>
        <v/>
      </c>
      <c r="R323" s="803"/>
      <c r="S323" s="986"/>
      <c r="T323" s="803"/>
      <c r="U323" s="803"/>
      <c r="V323" s="981"/>
    </row>
    <row r="324" spans="1:22" x14ac:dyDescent="0.2">
      <c r="A324" s="1042"/>
      <c r="B324" s="865"/>
      <c r="C324" s="884"/>
      <c r="D324" s="884"/>
      <c r="E324" s="884"/>
      <c r="F324" s="884"/>
      <c r="G324" s="14" t="s">
        <v>8</v>
      </c>
      <c r="H324" s="216"/>
      <c r="I324" s="342"/>
      <c r="J324" s="343"/>
      <c r="K324" s="1019"/>
      <c r="L324" s="182" t="str">
        <f>IF(B322="","",IF(H324="","",H324*60+I324+J324/100))</f>
        <v/>
      </c>
      <c r="M324" s="187"/>
      <c r="N324" s="180" t="str">
        <f>IF(L324="","",ABS(L324-M323))</f>
        <v/>
      </c>
      <c r="O324" s="200" t="str">
        <f>IF(N324="","",RANK(N324,N322:N326))</f>
        <v/>
      </c>
      <c r="P324" s="180" t="str">
        <f t="shared" si="62"/>
        <v/>
      </c>
      <c r="Q324" s="180" t="str">
        <f>IF(B322="","",IF(L322="","",AVERAGE(L322:L324)))</f>
        <v/>
      </c>
      <c r="R324" s="803"/>
      <c r="S324" s="986"/>
      <c r="T324" s="803"/>
      <c r="U324" s="803"/>
      <c r="V324" s="981"/>
    </row>
    <row r="325" spans="1:22" x14ac:dyDescent="0.2">
      <c r="A325" s="1042"/>
      <c r="B325" s="865"/>
      <c r="C325" s="884"/>
      <c r="D325" s="884"/>
      <c r="E325" s="884"/>
      <c r="F325" s="884"/>
      <c r="G325" s="13" t="s">
        <v>5</v>
      </c>
      <c r="H325" s="214"/>
      <c r="I325" s="209"/>
      <c r="J325" s="227"/>
      <c r="K325" s="1019"/>
      <c r="L325" s="182" t="str">
        <f>IF(B322="","",IF(H325="","",IF(H325+I325+J325=0,"",H325*60+I325+J325/100)))</f>
        <v/>
      </c>
      <c r="M325" s="187"/>
      <c r="N325" s="180" t="str">
        <f>IF(L325="","",ABS(L325-M323))</f>
        <v/>
      </c>
      <c r="O325" s="200" t="str">
        <f>IF(N325="","",RANK(N325,N322:N326))</f>
        <v/>
      </c>
      <c r="P325" s="180" t="str">
        <f t="shared" si="62"/>
        <v/>
      </c>
      <c r="Q325" s="180" t="str">
        <f>IF(B322="","",IF(L322="","",AVERAGE(P322:P325)))</f>
        <v/>
      </c>
      <c r="R325" s="803"/>
      <c r="S325" s="986"/>
      <c r="T325" s="803"/>
      <c r="U325" s="803"/>
      <c r="V325" s="981"/>
    </row>
    <row r="326" spans="1:22" ht="16" thickBot="1" x14ac:dyDescent="0.25">
      <c r="A326" s="1044"/>
      <c r="B326" s="866"/>
      <c r="C326" s="885"/>
      <c r="D326" s="884"/>
      <c r="E326" s="885"/>
      <c r="F326" s="885"/>
      <c r="G326" s="61" t="s">
        <v>6</v>
      </c>
      <c r="H326" s="238"/>
      <c r="I326" s="576"/>
      <c r="J326" s="577"/>
      <c r="K326" s="1020"/>
      <c r="L326" s="182" t="str">
        <f>IF(B322="","",IF(H326="","",IF(H326+I326+J326=0,"",H326*60+I326+J326/100)))</f>
        <v/>
      </c>
      <c r="M326" s="188"/>
      <c r="N326" s="181"/>
      <c r="O326" s="201"/>
      <c r="P326" s="181"/>
      <c r="Q326" s="181" t="str">
        <f>IF(B322="","",IF(L322="","",TRIMMEAN(L322:L326,0.4)))</f>
        <v/>
      </c>
      <c r="R326" s="803"/>
      <c r="S326" s="986"/>
      <c r="T326" s="804"/>
      <c r="U326" s="804"/>
      <c r="V326" s="982"/>
    </row>
    <row r="327" spans="1:22" x14ac:dyDescent="0.2">
      <c r="A327" s="1008" t="str">
        <f>IF('Names And Totals'!A72="","",'Names And Totals'!A72)</f>
        <v/>
      </c>
      <c r="B327" s="873" t="str">
        <f>IF('Names And Totals'!B72="","",'Names And Totals'!B72)</f>
        <v/>
      </c>
      <c r="C327" s="861" t="str">
        <f>IF('Names And Totals'!B72="","",'Names And Totals'!E72)</f>
        <v/>
      </c>
      <c r="D327" s="861" t="str">
        <f>IF(V327="DQ","DQ",IF(S327="","",IF(R327="TO","TO",RANK(R327,$R$12:$R$507,1))))</f>
        <v/>
      </c>
      <c r="E327" s="861" t="str">
        <f>IF(T327="","",IF(V327="DQ","DQ",IF(S327="","",RANK(T327,$T$12:$T$507,0))))</f>
        <v/>
      </c>
      <c r="F327" s="861" t="str">
        <f>IF(U327="","",IF(V327="DQ","DQ",IF(S327="","",RANK(U327,$U$12:$U$507,0))))</f>
        <v/>
      </c>
      <c r="G327" s="15" t="s">
        <v>7</v>
      </c>
      <c r="H327" s="218"/>
      <c r="I327" s="229"/>
      <c r="J327" s="229"/>
      <c r="K327" s="846"/>
      <c r="L327" s="183" t="str">
        <f>IF(B327="","",IF(H327="","",IF(H327="TO","TO",H327*60+I327+J327/100)))</f>
        <v/>
      </c>
      <c r="M327" s="189"/>
      <c r="N327" s="205" t="str">
        <f>IF(L327="","",ABS(L327-M328))</f>
        <v/>
      </c>
      <c r="O327" s="202" t="str">
        <f>IF(N327="","",RANK(N327,N327:N331))</f>
        <v/>
      </c>
      <c r="P327" s="205" t="str">
        <f t="shared" ref="P327:P330" si="63">IF(L327="","",IF(O327=1,"",L327))</f>
        <v/>
      </c>
      <c r="Q327" s="205" t="str">
        <f>IF(B327="","",L327)</f>
        <v/>
      </c>
      <c r="R327" s="805" t="str">
        <f>IF(B327="","",IF(V327="DQ","DQ",IF(L327="TO","TO",IF(L328="",Q327,IF(L329="",Q328,IF(L330="",Q329,IF(L331="",Q330,Q331)))))))</f>
        <v/>
      </c>
      <c r="S327" s="805" t="str">
        <f>IF(B327="","",IF(V327="DQ","DQ",IF(R327="","",IF(L327="TO",0,IF(AND(C327="Female",($D$3-(R327-$X$3)/$S$4)-K327&gt;0),($D$3-(R327-$X$3)/$S$4)-K327,IF(AND(C327="Male",($D$3-(R327-$X$4)/$S$4)-K327&gt;0),($D$3-(R327-$X$4)/$S$4)-K327,0))))))</f>
        <v/>
      </c>
      <c r="T327" s="805" t="str">
        <f>IF(B327="","",IF(S327="","",IF(C327="Female","",S327)))</f>
        <v/>
      </c>
      <c r="U327" s="805" t="str">
        <f>IF(B327="","",IF(S327="","",IF(C327="Male","",S327)))</f>
        <v/>
      </c>
      <c r="V327" s="983"/>
    </row>
    <row r="328" spans="1:22" x14ac:dyDescent="0.2">
      <c r="A328" s="1009"/>
      <c r="B328" s="874"/>
      <c r="C328" s="862"/>
      <c r="D328" s="862"/>
      <c r="E328" s="862"/>
      <c r="F328" s="862"/>
      <c r="G328" s="16" t="s">
        <v>4</v>
      </c>
      <c r="H328" s="220"/>
      <c r="I328" s="211"/>
      <c r="J328" s="211"/>
      <c r="K328" s="847"/>
      <c r="L328" s="184" t="str">
        <f>IF(B327="","",IF(H328="","",H328*60+I328+J328/100))</f>
        <v/>
      </c>
      <c r="M328" s="190" t="str">
        <f>IF(B327="","",IF(L327="","",AVERAGE(L327:L331)))</f>
        <v/>
      </c>
      <c r="N328" s="206" t="str">
        <f>IF(L328="","",ABS(L328-M328))</f>
        <v/>
      </c>
      <c r="O328" s="203" t="str">
        <f>IF(N328="","",RANK(N328,N327:N331))</f>
        <v/>
      </c>
      <c r="P328" s="206" t="str">
        <f t="shared" si="63"/>
        <v/>
      </c>
      <c r="Q328" s="206" t="str">
        <f>IF(B327="","",IF(L327="","",AVERAGE(L327:L328)))</f>
        <v/>
      </c>
      <c r="R328" s="806"/>
      <c r="S328" s="806"/>
      <c r="T328" s="806"/>
      <c r="U328" s="806"/>
      <c r="V328" s="984"/>
    </row>
    <row r="329" spans="1:22" x14ac:dyDescent="0.2">
      <c r="A329" s="1009"/>
      <c r="B329" s="874"/>
      <c r="C329" s="862"/>
      <c r="D329" s="862"/>
      <c r="E329" s="862"/>
      <c r="F329" s="862"/>
      <c r="G329" s="16" t="s">
        <v>8</v>
      </c>
      <c r="H329" s="220"/>
      <c r="I329" s="211"/>
      <c r="J329" s="211"/>
      <c r="K329" s="847"/>
      <c r="L329" s="184" t="str">
        <f>IF(B327="","",IF(H329="","",H329*60+I329+J329/100))</f>
        <v/>
      </c>
      <c r="M329" s="190"/>
      <c r="N329" s="206" t="str">
        <f>IF(L329="","",ABS(L329-M328))</f>
        <v/>
      </c>
      <c r="O329" s="203" t="str">
        <f>IF(N329="","",RANK(N329,N327:N331))</f>
        <v/>
      </c>
      <c r="P329" s="206" t="str">
        <f t="shared" si="63"/>
        <v/>
      </c>
      <c r="Q329" s="206" t="str">
        <f>IF(B327="","",IF(L327="","",AVERAGE(L327:L329)))</f>
        <v/>
      </c>
      <c r="R329" s="806"/>
      <c r="S329" s="806"/>
      <c r="T329" s="806"/>
      <c r="U329" s="806"/>
      <c r="V329" s="984"/>
    </row>
    <row r="330" spans="1:22" x14ac:dyDescent="0.2">
      <c r="A330" s="1009"/>
      <c r="B330" s="874"/>
      <c r="C330" s="862"/>
      <c r="D330" s="862"/>
      <c r="E330" s="862"/>
      <c r="F330" s="862"/>
      <c r="G330" s="16" t="s">
        <v>5</v>
      </c>
      <c r="H330" s="220"/>
      <c r="I330" s="211"/>
      <c r="J330" s="211"/>
      <c r="K330" s="847"/>
      <c r="L330" s="184" t="str">
        <f>IF(B327="","",IF(H330="","",IF(H330+I330+J330=0,"",H330*60+I330+J330/100)))</f>
        <v/>
      </c>
      <c r="M330" s="190"/>
      <c r="N330" s="206" t="str">
        <f>IF(L330="","",ABS(L330-M328))</f>
        <v/>
      </c>
      <c r="O330" s="203" t="str">
        <f>IF(N330="","",RANK(N330,N327:N331))</f>
        <v/>
      </c>
      <c r="P330" s="206" t="str">
        <f t="shared" si="63"/>
        <v/>
      </c>
      <c r="Q330" s="206" t="str">
        <f>IF(B327="","",IF(L327="","",AVERAGE(P327:P330)))</f>
        <v/>
      </c>
      <c r="R330" s="806"/>
      <c r="S330" s="806"/>
      <c r="T330" s="806"/>
      <c r="U330" s="806"/>
      <c r="V330" s="984"/>
    </row>
    <row r="331" spans="1:22" ht="16" thickBot="1" x14ac:dyDescent="0.25">
      <c r="A331" s="1010"/>
      <c r="B331" s="875"/>
      <c r="C331" s="863"/>
      <c r="D331" s="863"/>
      <c r="E331" s="863"/>
      <c r="F331" s="863"/>
      <c r="G331" s="17" t="s">
        <v>6</v>
      </c>
      <c r="H331" s="222"/>
      <c r="I331" s="239"/>
      <c r="J331" s="239"/>
      <c r="K331" s="848"/>
      <c r="L331" s="185" t="str">
        <f>IF(B327="","",IF(H331="","",IF(H331+I331+J331=0,"",H331*60+I331+J331/100)))</f>
        <v/>
      </c>
      <c r="M331" s="191"/>
      <c r="N331" s="207"/>
      <c r="O331" s="204"/>
      <c r="P331" s="207"/>
      <c r="Q331" s="207" t="str">
        <f>IF(B327="","",IF(L327="","",TRIMMEAN(L327:L331,0.4)))</f>
        <v/>
      </c>
      <c r="R331" s="807"/>
      <c r="S331" s="807"/>
      <c r="T331" s="807"/>
      <c r="U331" s="807"/>
      <c r="V331" s="985"/>
    </row>
    <row r="332" spans="1:22" x14ac:dyDescent="0.2">
      <c r="A332" s="1041" t="str">
        <f>IF('Names And Totals'!A73="","",'Names And Totals'!A73)</f>
        <v/>
      </c>
      <c r="B332" s="864" t="str">
        <f>IF('Names And Totals'!B73="","",'Names And Totals'!B73)</f>
        <v/>
      </c>
      <c r="C332" s="883" t="str">
        <f>IF('Names And Totals'!B73="","",'Names And Totals'!E73)</f>
        <v/>
      </c>
      <c r="D332" s="884" t="str">
        <f>IF(V332="DQ","DQ",IF(S332="","",IF(R332="TO","TO",RANK(R332,$R$12:$R$507,1))))</f>
        <v/>
      </c>
      <c r="E332" s="883" t="str">
        <f>IF(T332="","",IF(V332="DQ","DQ",IF(S332="","",RANK(T332,$T$12:$T$507,0))))</f>
        <v/>
      </c>
      <c r="F332" s="883" t="str">
        <f>IF(U332="","",IF(V332="DQ","DQ",IF(S332="","",RANK(U332,$U$12:$U$507,0))))</f>
        <v/>
      </c>
      <c r="G332" s="375" t="s">
        <v>7</v>
      </c>
      <c r="H332" s="224"/>
      <c r="I332" s="233"/>
      <c r="J332" s="234"/>
      <c r="K332" s="1018"/>
      <c r="L332" s="376" t="str">
        <f>IF(B332="","",IF(H332="","",IF(H332="TO","TO",H332*60+I332+J332/100)))</f>
        <v/>
      </c>
      <c r="M332" s="362"/>
      <c r="N332" s="338" t="str">
        <f>IF(L332="","",ABS(L332-M333))</f>
        <v/>
      </c>
      <c r="O332" s="363" t="str">
        <f>IF(N332="","",RANK(N332,N332:N336))</f>
        <v/>
      </c>
      <c r="P332" s="338" t="str">
        <f t="shared" ref="P332:P335" si="64">IF(L332="","",IF(O332=1,"",L332))</f>
        <v/>
      </c>
      <c r="Q332" s="338" t="str">
        <f>IF(B332="","",L332)</f>
        <v/>
      </c>
      <c r="R332" s="803" t="str">
        <f>IF(B332="","",IF(V332="DQ","DQ",IF(L332="TO","TO",IF(L333="",Q332,IF(L334="",Q333,IF(L335="",Q334,IF(L336="",Q335,Q336)))))))</f>
        <v/>
      </c>
      <c r="S332" s="986" t="str">
        <f>IF(B332="","",IF(V332="DQ","DQ",IF(R332="","",IF(L332="TO",0,IF(AND(C332="Female",($D$3-(R332-$X$3)/$S$4)-K332&gt;0),($D$3-(R332-$X$3)/$S$4)-K332,IF(AND(C332="Male",($D$3-(R332-$X$4)/$S$4)-K332&gt;0),($D$3-(R332-$X$4)/$S$4)-K332,0))))))</f>
        <v/>
      </c>
      <c r="T332" s="802" t="str">
        <f>IF(B332="","",IF(S332="","",IF(C332="Female","",S332)))</f>
        <v/>
      </c>
      <c r="U332" s="802" t="str">
        <f>IF(B332="","",IF(S332="","",IF(C332="Male","",S332)))</f>
        <v/>
      </c>
      <c r="V332" s="980"/>
    </row>
    <row r="333" spans="1:22" x14ac:dyDescent="0.2">
      <c r="A333" s="1042"/>
      <c r="B333" s="865"/>
      <c r="C333" s="884"/>
      <c r="D333" s="884"/>
      <c r="E333" s="884"/>
      <c r="F333" s="884"/>
      <c r="G333" s="13" t="s">
        <v>4</v>
      </c>
      <c r="H333" s="214"/>
      <c r="I333" s="209"/>
      <c r="J333" s="227"/>
      <c r="K333" s="1019"/>
      <c r="L333" s="182" t="str">
        <f>IF(B332="","",IF(H333="","",H333*60+I333+J333/100))</f>
        <v/>
      </c>
      <c r="M333" s="187" t="str">
        <f>IF(B332="","",IF(L332="","",AVERAGE(L332:L335)))</f>
        <v/>
      </c>
      <c r="N333" s="180" t="str">
        <f>IF(L333="","",ABS(L333-M333))</f>
        <v/>
      </c>
      <c r="O333" s="200" t="str">
        <f>IF(N333="","",RANK(N333,N332:N336))</f>
        <v/>
      </c>
      <c r="P333" s="180" t="str">
        <f t="shared" si="64"/>
        <v/>
      </c>
      <c r="Q333" s="180" t="str">
        <f>IF(B332="","",IF(L332="","",AVERAGE(L332:L333)))</f>
        <v/>
      </c>
      <c r="R333" s="803"/>
      <c r="S333" s="986"/>
      <c r="T333" s="803"/>
      <c r="U333" s="803"/>
      <c r="V333" s="981"/>
    </row>
    <row r="334" spans="1:22" x14ac:dyDescent="0.2">
      <c r="A334" s="1042"/>
      <c r="B334" s="865"/>
      <c r="C334" s="884"/>
      <c r="D334" s="884"/>
      <c r="E334" s="884"/>
      <c r="F334" s="884"/>
      <c r="G334" s="14" t="s">
        <v>8</v>
      </c>
      <c r="H334" s="216"/>
      <c r="I334" s="342"/>
      <c r="J334" s="343"/>
      <c r="K334" s="1019"/>
      <c r="L334" s="182" t="str">
        <f>IF(B332="","",IF(H334="","",H334*60+I334+J334/100))</f>
        <v/>
      </c>
      <c r="M334" s="187"/>
      <c r="N334" s="180" t="str">
        <f>IF(L334="","",ABS(L334-M333))</f>
        <v/>
      </c>
      <c r="O334" s="200" t="str">
        <f>IF(N334="","",RANK(N334,N332:N336))</f>
        <v/>
      </c>
      <c r="P334" s="180" t="str">
        <f t="shared" si="64"/>
        <v/>
      </c>
      <c r="Q334" s="180" t="str">
        <f>IF(B332="","",IF(L332="","",AVERAGE(L332:L334)))</f>
        <v/>
      </c>
      <c r="R334" s="803"/>
      <c r="S334" s="986"/>
      <c r="T334" s="803"/>
      <c r="U334" s="803"/>
      <c r="V334" s="981"/>
    </row>
    <row r="335" spans="1:22" x14ac:dyDescent="0.2">
      <c r="A335" s="1042"/>
      <c r="B335" s="865"/>
      <c r="C335" s="884"/>
      <c r="D335" s="884"/>
      <c r="E335" s="884"/>
      <c r="F335" s="884"/>
      <c r="G335" s="13" t="s">
        <v>5</v>
      </c>
      <c r="H335" s="214"/>
      <c r="I335" s="209"/>
      <c r="J335" s="227"/>
      <c r="K335" s="1019"/>
      <c r="L335" s="182" t="str">
        <f>IF(B332="","",IF(H335="","",IF(H335+I335+J335=0,"",H335*60+I335+J335/100)))</f>
        <v/>
      </c>
      <c r="M335" s="187"/>
      <c r="N335" s="180" t="str">
        <f>IF(L335="","",ABS(L335-M333))</f>
        <v/>
      </c>
      <c r="O335" s="200" t="str">
        <f>IF(N335="","",RANK(N335,N332:N336))</f>
        <v/>
      </c>
      <c r="P335" s="180" t="str">
        <f t="shared" si="64"/>
        <v/>
      </c>
      <c r="Q335" s="180" t="str">
        <f>IF(B332="","",IF(L332="","",AVERAGE(P332:P335)))</f>
        <v/>
      </c>
      <c r="R335" s="803"/>
      <c r="S335" s="986"/>
      <c r="T335" s="803"/>
      <c r="U335" s="803"/>
      <c r="V335" s="981"/>
    </row>
    <row r="336" spans="1:22" ht="16" thickBot="1" x14ac:dyDescent="0.25">
      <c r="A336" s="1044"/>
      <c r="B336" s="866"/>
      <c r="C336" s="885"/>
      <c r="D336" s="884"/>
      <c r="E336" s="885"/>
      <c r="F336" s="885"/>
      <c r="G336" s="61" t="s">
        <v>6</v>
      </c>
      <c r="H336" s="238"/>
      <c r="I336" s="576"/>
      <c r="J336" s="577"/>
      <c r="K336" s="1020"/>
      <c r="L336" s="182" t="str">
        <f>IF(B332="","",IF(H336="","",IF(H336+I336+J336=0,"",H336*60+I336+J336/100)))</f>
        <v/>
      </c>
      <c r="M336" s="188"/>
      <c r="N336" s="181"/>
      <c r="O336" s="201"/>
      <c r="P336" s="181"/>
      <c r="Q336" s="181" t="str">
        <f>IF(B332="","",IF(L332="","",TRIMMEAN(L332:L336,0.4)))</f>
        <v/>
      </c>
      <c r="R336" s="803"/>
      <c r="S336" s="986"/>
      <c r="T336" s="804"/>
      <c r="U336" s="804"/>
      <c r="V336" s="982"/>
    </row>
    <row r="337" spans="1:22" x14ac:dyDescent="0.2">
      <c r="A337" s="1008" t="str">
        <f>IF('Names And Totals'!A74="","",'Names And Totals'!A74)</f>
        <v/>
      </c>
      <c r="B337" s="873" t="str">
        <f>IF('Names And Totals'!B74="","",'Names And Totals'!B74)</f>
        <v/>
      </c>
      <c r="C337" s="861" t="str">
        <f>IF('Names And Totals'!B74="","",'Names And Totals'!E74)</f>
        <v/>
      </c>
      <c r="D337" s="861" t="str">
        <f>IF(V337="DQ","DQ",IF(S337="","",IF(R337="TO","TO",RANK(R337,$R$12:$R$507,1))))</f>
        <v/>
      </c>
      <c r="E337" s="861" t="str">
        <f>IF(T337="","",IF(V337="DQ","DQ",IF(S337="","",RANK(T337,$T$12:$T$507,0))))</f>
        <v/>
      </c>
      <c r="F337" s="861" t="str">
        <f>IF(U337="","",IF(V337="DQ","DQ",IF(S337="","",RANK(U337,$U$12:$U$507,0))))</f>
        <v/>
      </c>
      <c r="G337" s="15" t="s">
        <v>7</v>
      </c>
      <c r="H337" s="218"/>
      <c r="I337" s="229"/>
      <c r="J337" s="229"/>
      <c r="K337" s="846"/>
      <c r="L337" s="183" t="str">
        <f>IF(B337="","",IF(H337="","",IF(H337="TO","TO",H337*60+I337+J337/100)))</f>
        <v/>
      </c>
      <c r="M337" s="189"/>
      <c r="N337" s="205" t="str">
        <f>IF(L337="","",ABS(L337-M338))</f>
        <v/>
      </c>
      <c r="O337" s="202" t="str">
        <f>IF(N337="","",RANK(N337,N337:N341))</f>
        <v/>
      </c>
      <c r="P337" s="205" t="str">
        <f t="shared" ref="P337:P340" si="65">IF(L337="","",IF(O337=1,"",L337))</f>
        <v/>
      </c>
      <c r="Q337" s="205" t="str">
        <f>IF(B337="","",L337)</f>
        <v/>
      </c>
      <c r="R337" s="805" t="str">
        <f>IF(B337="","",IF(V337="DQ","DQ",IF(L337="TO","TO",IF(L338="",Q337,IF(L339="",Q338,IF(L340="",Q339,IF(L341="",Q340,Q341)))))))</f>
        <v/>
      </c>
      <c r="S337" s="805" t="str">
        <f>IF(B337="","",IF(V337="DQ","DQ",IF(R337="","",IF(L337="TO",0,IF(AND(C337="Female",($D$3-(R337-$X$3)/$S$4)-K337&gt;0),($D$3-(R337-$X$3)/$S$4)-K337,IF(AND(C337="Male",($D$3-(R337-$X$4)/$S$4)-K337&gt;0),($D$3-(R337-$X$4)/$S$4)-K337,0))))))</f>
        <v/>
      </c>
      <c r="T337" s="805" t="str">
        <f>IF(B337="","",IF(S337="","",IF(C337="Female","",S337)))</f>
        <v/>
      </c>
      <c r="U337" s="805" t="str">
        <f>IF(B337="","",IF(S337="","",IF(C337="Male","",S337)))</f>
        <v/>
      </c>
      <c r="V337" s="983"/>
    </row>
    <row r="338" spans="1:22" x14ac:dyDescent="0.2">
      <c r="A338" s="1009"/>
      <c r="B338" s="874"/>
      <c r="C338" s="862"/>
      <c r="D338" s="862"/>
      <c r="E338" s="862"/>
      <c r="F338" s="862"/>
      <c r="G338" s="16" t="s">
        <v>4</v>
      </c>
      <c r="H338" s="220"/>
      <c r="I338" s="211"/>
      <c r="J338" s="211"/>
      <c r="K338" s="847"/>
      <c r="L338" s="184" t="str">
        <f>IF(B337="","",IF(H338="","",H338*60+I338+J338/100))</f>
        <v/>
      </c>
      <c r="M338" s="190" t="str">
        <f>IF(B337="","",IF(L337="","",AVERAGE(L337:L341)))</f>
        <v/>
      </c>
      <c r="N338" s="206" t="str">
        <f>IF(L338="","",ABS(L338-M338))</f>
        <v/>
      </c>
      <c r="O338" s="203" t="str">
        <f>IF(N338="","",RANK(N338,N337:N341))</f>
        <v/>
      </c>
      <c r="P338" s="206" t="str">
        <f t="shared" si="65"/>
        <v/>
      </c>
      <c r="Q338" s="206" t="str">
        <f>IF(B337="","",IF(L337="","",AVERAGE(L337:L338)))</f>
        <v/>
      </c>
      <c r="R338" s="806"/>
      <c r="S338" s="806"/>
      <c r="T338" s="806"/>
      <c r="U338" s="806"/>
      <c r="V338" s="984"/>
    </row>
    <row r="339" spans="1:22" x14ac:dyDescent="0.2">
      <c r="A339" s="1009"/>
      <c r="B339" s="874"/>
      <c r="C339" s="862"/>
      <c r="D339" s="862"/>
      <c r="E339" s="862"/>
      <c r="F339" s="862"/>
      <c r="G339" s="16" t="s">
        <v>8</v>
      </c>
      <c r="H339" s="220"/>
      <c r="I339" s="211"/>
      <c r="J339" s="211"/>
      <c r="K339" s="847"/>
      <c r="L339" s="184" t="str">
        <f>IF(B337="","",IF(H339="","",H339*60+I339+J339/100))</f>
        <v/>
      </c>
      <c r="M339" s="190"/>
      <c r="N339" s="206" t="str">
        <f>IF(L339="","",ABS(L339-M338))</f>
        <v/>
      </c>
      <c r="O339" s="203" t="str">
        <f>IF(N339="","",RANK(N339,N337:N341))</f>
        <v/>
      </c>
      <c r="P339" s="206" t="str">
        <f t="shared" si="65"/>
        <v/>
      </c>
      <c r="Q339" s="206" t="str">
        <f>IF(B337="","",IF(L337="","",AVERAGE(L337:L339)))</f>
        <v/>
      </c>
      <c r="R339" s="806"/>
      <c r="S339" s="806"/>
      <c r="T339" s="806"/>
      <c r="U339" s="806"/>
      <c r="V339" s="984"/>
    </row>
    <row r="340" spans="1:22" x14ac:dyDescent="0.2">
      <c r="A340" s="1009"/>
      <c r="B340" s="874"/>
      <c r="C340" s="862"/>
      <c r="D340" s="862"/>
      <c r="E340" s="862"/>
      <c r="F340" s="862"/>
      <c r="G340" s="16" t="s">
        <v>5</v>
      </c>
      <c r="H340" s="220"/>
      <c r="I340" s="211"/>
      <c r="J340" s="211"/>
      <c r="K340" s="847"/>
      <c r="L340" s="184" t="str">
        <f>IF(B337="","",IF(H340="","",IF(H340+I340+J340=0,"",H340*60+I340+J340/100)))</f>
        <v/>
      </c>
      <c r="M340" s="190"/>
      <c r="N340" s="206" t="str">
        <f>IF(L340="","",ABS(L340-M338))</f>
        <v/>
      </c>
      <c r="O340" s="203" t="str">
        <f>IF(N340="","",RANK(N340,N337:N341))</f>
        <v/>
      </c>
      <c r="P340" s="206" t="str">
        <f t="shared" si="65"/>
        <v/>
      </c>
      <c r="Q340" s="206" t="str">
        <f>IF(B337="","",IF(L337="","",AVERAGE(P337:P340)))</f>
        <v/>
      </c>
      <c r="R340" s="806"/>
      <c r="S340" s="806"/>
      <c r="T340" s="806"/>
      <c r="U340" s="806"/>
      <c r="V340" s="984"/>
    </row>
    <row r="341" spans="1:22" ht="16" thickBot="1" x14ac:dyDescent="0.25">
      <c r="A341" s="1010"/>
      <c r="B341" s="875"/>
      <c r="C341" s="863"/>
      <c r="D341" s="863"/>
      <c r="E341" s="863"/>
      <c r="F341" s="863"/>
      <c r="G341" s="17" t="s">
        <v>6</v>
      </c>
      <c r="H341" s="222"/>
      <c r="I341" s="239"/>
      <c r="J341" s="239"/>
      <c r="K341" s="848"/>
      <c r="L341" s="185" t="str">
        <f>IF(B337="","",IF(H341="","",IF(H341+I341+J341=0,"",H341*60+I341+J341/100)))</f>
        <v/>
      </c>
      <c r="M341" s="191"/>
      <c r="N341" s="207"/>
      <c r="O341" s="204"/>
      <c r="P341" s="207"/>
      <c r="Q341" s="207" t="str">
        <f>IF(B337="","",IF(L337="","",TRIMMEAN(L337:L341,0.4)))</f>
        <v/>
      </c>
      <c r="R341" s="807"/>
      <c r="S341" s="807"/>
      <c r="T341" s="807"/>
      <c r="U341" s="807"/>
      <c r="V341" s="985"/>
    </row>
    <row r="342" spans="1:22" x14ac:dyDescent="0.2">
      <c r="A342" s="1041" t="str">
        <f>IF('Names And Totals'!A75="","",'Names And Totals'!A75)</f>
        <v/>
      </c>
      <c r="B342" s="864" t="str">
        <f>IF('Names And Totals'!B75="","",'Names And Totals'!B75)</f>
        <v/>
      </c>
      <c r="C342" s="883" t="str">
        <f>IF('Names And Totals'!B75="","",'Names And Totals'!E75)</f>
        <v/>
      </c>
      <c r="D342" s="884" t="str">
        <f>IF(V342="DQ","DQ",IF(S342="","",IF(R342="TO","TO",RANK(R342,$R$12:$R$507,1))))</f>
        <v/>
      </c>
      <c r="E342" s="883" t="str">
        <f>IF(T342="","",IF(V342="DQ","DQ",IF(S342="","",RANK(T342,$T$12:$T$507,0))))</f>
        <v/>
      </c>
      <c r="F342" s="883" t="str">
        <f>IF(U342="","",IF(V342="DQ","DQ",IF(S342="","",RANK(U342,$U$12:$U$507,0))))</f>
        <v/>
      </c>
      <c r="G342" s="375" t="s">
        <v>7</v>
      </c>
      <c r="H342" s="224"/>
      <c r="I342" s="233"/>
      <c r="J342" s="234"/>
      <c r="K342" s="1018"/>
      <c r="L342" s="376" t="str">
        <f>IF(B342="","",IF(H342="","",IF(H342="TO","TO",H342*60+I342+J342/100)))</f>
        <v/>
      </c>
      <c r="M342" s="362"/>
      <c r="N342" s="338" t="str">
        <f>IF(L342="","",ABS(L342-M343))</f>
        <v/>
      </c>
      <c r="O342" s="363" t="str">
        <f>IF(N342="","",RANK(N342,N342:N346))</f>
        <v/>
      </c>
      <c r="P342" s="338" t="str">
        <f t="shared" ref="P342:P345" si="66">IF(L342="","",IF(O342=1,"",L342))</f>
        <v/>
      </c>
      <c r="Q342" s="338" t="str">
        <f>IF(B342="","",L342)</f>
        <v/>
      </c>
      <c r="R342" s="803" t="str">
        <f>IF(B342="","",IF(V342="DQ","DQ",IF(L342="TO","TO",IF(L343="",Q342,IF(L344="",Q343,IF(L345="",Q344,IF(L346="",Q345,Q346)))))))</f>
        <v/>
      </c>
      <c r="S342" s="986" t="str">
        <f>IF(B342="","",IF(V342="DQ","DQ",IF(R342="","",IF(L342="TO",0,IF(AND(C342="Female",($D$3-(R342-$X$3)/$S$4)-K342&gt;0),($D$3-(R342-$X$3)/$S$4)-K342,IF(AND(C342="Male",($D$3-(R342-$X$4)/$S$4)-K342&gt;0),($D$3-(R342-$X$4)/$S$4)-K342,0))))))</f>
        <v/>
      </c>
      <c r="T342" s="802" t="str">
        <f>IF(B342="","",IF(S342="","",IF(C342="Female","",S342)))</f>
        <v/>
      </c>
      <c r="U342" s="802" t="str">
        <f>IF(B342="","",IF(S342="","",IF(C342="Male","",S342)))</f>
        <v/>
      </c>
      <c r="V342" s="980"/>
    </row>
    <row r="343" spans="1:22" x14ac:dyDescent="0.2">
      <c r="A343" s="1042"/>
      <c r="B343" s="865"/>
      <c r="C343" s="884"/>
      <c r="D343" s="884"/>
      <c r="E343" s="884"/>
      <c r="F343" s="884"/>
      <c r="G343" s="13" t="s">
        <v>4</v>
      </c>
      <c r="H343" s="214"/>
      <c r="I343" s="209"/>
      <c r="J343" s="227"/>
      <c r="K343" s="1019"/>
      <c r="L343" s="182" t="str">
        <f>IF(B342="","",IF(H343="","",H343*60+I343+J343/100))</f>
        <v/>
      </c>
      <c r="M343" s="187" t="str">
        <f>IF(B342="","",IF(L342="","",AVERAGE(L342:L345)))</f>
        <v/>
      </c>
      <c r="N343" s="180" t="str">
        <f>IF(L343="","",ABS(L343-M343))</f>
        <v/>
      </c>
      <c r="O343" s="200" t="str">
        <f>IF(N343="","",RANK(N343,N342:N346))</f>
        <v/>
      </c>
      <c r="P343" s="180" t="str">
        <f t="shared" si="66"/>
        <v/>
      </c>
      <c r="Q343" s="180" t="str">
        <f>IF(B342="","",IF(L342="","",AVERAGE(L342:L343)))</f>
        <v/>
      </c>
      <c r="R343" s="803"/>
      <c r="S343" s="986"/>
      <c r="T343" s="803"/>
      <c r="U343" s="803"/>
      <c r="V343" s="981"/>
    </row>
    <row r="344" spans="1:22" x14ac:dyDescent="0.2">
      <c r="A344" s="1042"/>
      <c r="B344" s="865"/>
      <c r="C344" s="884"/>
      <c r="D344" s="884"/>
      <c r="E344" s="884"/>
      <c r="F344" s="884"/>
      <c r="G344" s="14" t="s">
        <v>8</v>
      </c>
      <c r="H344" s="216"/>
      <c r="I344" s="342"/>
      <c r="J344" s="343"/>
      <c r="K344" s="1019"/>
      <c r="L344" s="182" t="str">
        <f>IF(B342="","",IF(H344="","",H344*60+I344+J344/100))</f>
        <v/>
      </c>
      <c r="M344" s="187"/>
      <c r="N344" s="180" t="str">
        <f>IF(L344="","",ABS(L344-M343))</f>
        <v/>
      </c>
      <c r="O344" s="200" t="str">
        <f>IF(N344="","",RANK(N344,N342:N346))</f>
        <v/>
      </c>
      <c r="P344" s="180" t="str">
        <f t="shared" si="66"/>
        <v/>
      </c>
      <c r="Q344" s="180" t="str">
        <f>IF(B342="","",IF(L342="","",AVERAGE(L342:L344)))</f>
        <v/>
      </c>
      <c r="R344" s="803"/>
      <c r="S344" s="986"/>
      <c r="T344" s="803"/>
      <c r="U344" s="803"/>
      <c r="V344" s="981"/>
    </row>
    <row r="345" spans="1:22" x14ac:dyDescent="0.2">
      <c r="A345" s="1042"/>
      <c r="B345" s="865"/>
      <c r="C345" s="884"/>
      <c r="D345" s="884"/>
      <c r="E345" s="884"/>
      <c r="F345" s="884"/>
      <c r="G345" s="13" t="s">
        <v>5</v>
      </c>
      <c r="H345" s="214"/>
      <c r="I345" s="209"/>
      <c r="J345" s="227"/>
      <c r="K345" s="1019"/>
      <c r="L345" s="182" t="str">
        <f>IF(B342="","",IF(H345="","",IF(H345+I345+J345=0,"",H345*60+I345+J345/100)))</f>
        <v/>
      </c>
      <c r="M345" s="187"/>
      <c r="N345" s="180" t="str">
        <f>IF(L345="","",ABS(L345-M343))</f>
        <v/>
      </c>
      <c r="O345" s="200" t="str">
        <f>IF(N345="","",RANK(N345,N342:N346))</f>
        <v/>
      </c>
      <c r="P345" s="180" t="str">
        <f t="shared" si="66"/>
        <v/>
      </c>
      <c r="Q345" s="180" t="str">
        <f>IF(B342="","",IF(L342="","",AVERAGE(P342:P345)))</f>
        <v/>
      </c>
      <c r="R345" s="803"/>
      <c r="S345" s="986"/>
      <c r="T345" s="803"/>
      <c r="U345" s="803"/>
      <c r="V345" s="981"/>
    </row>
    <row r="346" spans="1:22" ht="16" thickBot="1" x14ac:dyDescent="0.25">
      <c r="A346" s="1044"/>
      <c r="B346" s="866"/>
      <c r="C346" s="885"/>
      <c r="D346" s="884"/>
      <c r="E346" s="885"/>
      <c r="F346" s="885"/>
      <c r="G346" s="61" t="s">
        <v>6</v>
      </c>
      <c r="H346" s="238"/>
      <c r="I346" s="576"/>
      <c r="J346" s="577"/>
      <c r="K346" s="1020"/>
      <c r="L346" s="182" t="str">
        <f>IF(B342="","",IF(H346="","",IF(H346+I346+J346=0,"",H346*60+I346+J346/100)))</f>
        <v/>
      </c>
      <c r="M346" s="188"/>
      <c r="N346" s="181"/>
      <c r="O346" s="201"/>
      <c r="P346" s="181"/>
      <c r="Q346" s="181" t="str">
        <f>IF(B342="","",IF(L342="","",TRIMMEAN(L342:L346,0.4)))</f>
        <v/>
      </c>
      <c r="R346" s="803"/>
      <c r="S346" s="986"/>
      <c r="T346" s="804"/>
      <c r="U346" s="804"/>
      <c r="V346" s="982"/>
    </row>
    <row r="347" spans="1:22" x14ac:dyDescent="0.2">
      <c r="A347" s="1008" t="str">
        <f>IF('Names And Totals'!A76="","",'Names And Totals'!A76)</f>
        <v/>
      </c>
      <c r="B347" s="873" t="str">
        <f>IF('Names And Totals'!B76="","",'Names And Totals'!B76)</f>
        <v/>
      </c>
      <c r="C347" s="861" t="str">
        <f>IF('Names And Totals'!B76="","",'Names And Totals'!E76)</f>
        <v/>
      </c>
      <c r="D347" s="861" t="str">
        <f>IF(V347="DQ","DQ",IF(S347="","",IF(R347="TO","TO",RANK(R347,$R$12:$R$507,1))))</f>
        <v/>
      </c>
      <c r="E347" s="861" t="str">
        <f>IF(T347="","",IF(V347="DQ","DQ",IF(S347="","",RANK(T347,$T$12:$T$507,0))))</f>
        <v/>
      </c>
      <c r="F347" s="861" t="str">
        <f>IF(U347="","",IF(V347="DQ","DQ",IF(S347="","",RANK(U347,$U$12:$U$507,0))))</f>
        <v/>
      </c>
      <c r="G347" s="15" t="s">
        <v>7</v>
      </c>
      <c r="H347" s="218"/>
      <c r="I347" s="229"/>
      <c r="J347" s="229"/>
      <c r="K347" s="846"/>
      <c r="L347" s="183" t="str">
        <f>IF(B347="","",IF(H347="","",IF(H347="TO","TO",H347*60+I347+J347/100)))</f>
        <v/>
      </c>
      <c r="M347" s="189"/>
      <c r="N347" s="205" t="str">
        <f>IF(L347="","",ABS(L347-M348))</f>
        <v/>
      </c>
      <c r="O347" s="202" t="str">
        <f>IF(N347="","",RANK(N347,N347:N351))</f>
        <v/>
      </c>
      <c r="P347" s="205" t="str">
        <f t="shared" ref="P347:P350" si="67">IF(L347="","",IF(O347=1,"",L347))</f>
        <v/>
      </c>
      <c r="Q347" s="205" t="str">
        <f>IF(B347="","",L347)</f>
        <v/>
      </c>
      <c r="R347" s="805" t="str">
        <f>IF(B347="","",IF(V347="DQ","DQ",IF(L347="TO","TO",IF(L348="",Q347,IF(L349="",Q348,IF(L350="",Q349,IF(L351="",Q350,Q351)))))))</f>
        <v/>
      </c>
      <c r="S347" s="805" t="str">
        <f>IF(B347="","",IF(V347="DQ","DQ",IF(R347="","",IF(L347="TO",0,IF(AND(C347="Female",($D$3-(R347-$X$3)/$S$4)-K347&gt;0),($D$3-(R347-$X$3)/$S$4)-K347,IF(AND(C347="Male",($D$3-(R347-$X$4)/$S$4)-K347&gt;0),($D$3-(R347-$X$4)/$S$4)-K347,0))))))</f>
        <v/>
      </c>
      <c r="T347" s="805" t="str">
        <f>IF(B347="","",IF(S347="","",IF(C347="Female","",S347)))</f>
        <v/>
      </c>
      <c r="U347" s="805" t="str">
        <f>IF(B347="","",IF(S347="","",IF(C347="Male","",S347)))</f>
        <v/>
      </c>
      <c r="V347" s="983"/>
    </row>
    <row r="348" spans="1:22" x14ac:dyDescent="0.2">
      <c r="A348" s="1009"/>
      <c r="B348" s="874"/>
      <c r="C348" s="862"/>
      <c r="D348" s="862"/>
      <c r="E348" s="862"/>
      <c r="F348" s="862"/>
      <c r="G348" s="16" t="s">
        <v>4</v>
      </c>
      <c r="H348" s="220"/>
      <c r="I348" s="211"/>
      <c r="J348" s="211"/>
      <c r="K348" s="847"/>
      <c r="L348" s="184" t="str">
        <f>IF(B347="","",IF(H348="","",H348*60+I348+J348/100))</f>
        <v/>
      </c>
      <c r="M348" s="190" t="str">
        <f>IF(B347="","",IF(L347="","",AVERAGE(L347:L351)))</f>
        <v/>
      </c>
      <c r="N348" s="206" t="str">
        <f>IF(L348="","",ABS(L348-M348))</f>
        <v/>
      </c>
      <c r="O348" s="203" t="str">
        <f>IF(N348="","",RANK(N348,N347:N351))</f>
        <v/>
      </c>
      <c r="P348" s="206" t="str">
        <f t="shared" si="67"/>
        <v/>
      </c>
      <c r="Q348" s="206" t="str">
        <f>IF(B347="","",IF(L347="","",AVERAGE(L347:L348)))</f>
        <v/>
      </c>
      <c r="R348" s="806"/>
      <c r="S348" s="806"/>
      <c r="T348" s="806"/>
      <c r="U348" s="806"/>
      <c r="V348" s="984"/>
    </row>
    <row r="349" spans="1:22" x14ac:dyDescent="0.2">
      <c r="A349" s="1009"/>
      <c r="B349" s="874"/>
      <c r="C349" s="862"/>
      <c r="D349" s="862"/>
      <c r="E349" s="862"/>
      <c r="F349" s="862"/>
      <c r="G349" s="16" t="s">
        <v>8</v>
      </c>
      <c r="H349" s="220"/>
      <c r="I349" s="211"/>
      <c r="J349" s="211"/>
      <c r="K349" s="847"/>
      <c r="L349" s="184" t="str">
        <f>IF(B347="","",IF(H349="","",H349*60+I349+J349/100))</f>
        <v/>
      </c>
      <c r="M349" s="190"/>
      <c r="N349" s="206" t="str">
        <f>IF(L349="","",ABS(L349-M348))</f>
        <v/>
      </c>
      <c r="O349" s="203" t="str">
        <f>IF(N349="","",RANK(N349,N347:N351))</f>
        <v/>
      </c>
      <c r="P349" s="206" t="str">
        <f t="shared" si="67"/>
        <v/>
      </c>
      <c r="Q349" s="206" t="str">
        <f>IF(B347="","",IF(L347="","",AVERAGE(L347:L349)))</f>
        <v/>
      </c>
      <c r="R349" s="806"/>
      <c r="S349" s="806"/>
      <c r="T349" s="806"/>
      <c r="U349" s="806"/>
      <c r="V349" s="984"/>
    </row>
    <row r="350" spans="1:22" x14ac:dyDescent="0.2">
      <c r="A350" s="1009"/>
      <c r="B350" s="874"/>
      <c r="C350" s="862"/>
      <c r="D350" s="862"/>
      <c r="E350" s="862"/>
      <c r="F350" s="862"/>
      <c r="G350" s="16" t="s">
        <v>5</v>
      </c>
      <c r="H350" s="220"/>
      <c r="I350" s="211"/>
      <c r="J350" s="211"/>
      <c r="K350" s="847"/>
      <c r="L350" s="184" t="str">
        <f>IF(B347="","",IF(H350="","",IF(H350+I350+J350=0,"",H350*60+I350+J350/100)))</f>
        <v/>
      </c>
      <c r="M350" s="190"/>
      <c r="N350" s="206" t="str">
        <f>IF(L350="","",ABS(L350-M348))</f>
        <v/>
      </c>
      <c r="O350" s="203" t="str">
        <f>IF(N350="","",RANK(N350,N347:N351))</f>
        <v/>
      </c>
      <c r="P350" s="206" t="str">
        <f t="shared" si="67"/>
        <v/>
      </c>
      <c r="Q350" s="206" t="str">
        <f>IF(B347="","",IF(L347="","",AVERAGE(P347:P350)))</f>
        <v/>
      </c>
      <c r="R350" s="806"/>
      <c r="S350" s="806"/>
      <c r="T350" s="806"/>
      <c r="U350" s="806"/>
      <c r="V350" s="984"/>
    </row>
    <row r="351" spans="1:22" ht="16" thickBot="1" x14ac:dyDescent="0.25">
      <c r="A351" s="1010"/>
      <c r="B351" s="875"/>
      <c r="C351" s="863"/>
      <c r="D351" s="863"/>
      <c r="E351" s="863"/>
      <c r="F351" s="863"/>
      <c r="G351" s="17" t="s">
        <v>6</v>
      </c>
      <c r="H351" s="222"/>
      <c r="I351" s="239"/>
      <c r="J351" s="239"/>
      <c r="K351" s="848"/>
      <c r="L351" s="185" t="str">
        <f>IF(B347="","",IF(H351="","",IF(H351+I351+J351=0,"",H351*60+I351+J351/100)))</f>
        <v/>
      </c>
      <c r="M351" s="191"/>
      <c r="N351" s="207"/>
      <c r="O351" s="204"/>
      <c r="P351" s="207"/>
      <c r="Q351" s="207" t="str">
        <f>IF(B347="","",IF(L347="","",TRIMMEAN(L347:L351,0.4)))</f>
        <v/>
      </c>
      <c r="R351" s="807"/>
      <c r="S351" s="807"/>
      <c r="T351" s="807"/>
      <c r="U351" s="807"/>
      <c r="V351" s="985"/>
    </row>
    <row r="352" spans="1:22" x14ac:dyDescent="0.2">
      <c r="A352" s="1041" t="str">
        <f>IF('Names And Totals'!A77="","",'Names And Totals'!A77)</f>
        <v/>
      </c>
      <c r="B352" s="864" t="str">
        <f>IF('Names And Totals'!B77="","",'Names And Totals'!B77)</f>
        <v/>
      </c>
      <c r="C352" s="883" t="str">
        <f>IF('Names And Totals'!B77="","",'Names And Totals'!E77)</f>
        <v/>
      </c>
      <c r="D352" s="884" t="str">
        <f>IF(V352="DQ","DQ",IF(S352="","",IF(R352="TO","TO",RANK(R352,$R$12:$R$507,1))))</f>
        <v/>
      </c>
      <c r="E352" s="883" t="str">
        <f>IF(T352="","",IF(V352="DQ","DQ",IF(S352="","",RANK(T352,$T$12:$T$507,0))))</f>
        <v/>
      </c>
      <c r="F352" s="883" t="str">
        <f>IF(U352="","",IF(V352="DQ","DQ",IF(S352="","",RANK(U352,$U$12:$U$507,0))))</f>
        <v/>
      </c>
      <c r="G352" s="375" t="s">
        <v>7</v>
      </c>
      <c r="H352" s="224"/>
      <c r="I352" s="233"/>
      <c r="J352" s="234"/>
      <c r="K352" s="1018"/>
      <c r="L352" s="376" t="str">
        <f>IF(B352="","",IF(H352="","",IF(H352="TO","TO",H352*60+I352+J352/100)))</f>
        <v/>
      </c>
      <c r="M352" s="362"/>
      <c r="N352" s="338" t="str">
        <f>IF(L352="","",ABS(L352-M353))</f>
        <v/>
      </c>
      <c r="O352" s="363" t="str">
        <f>IF(N352="","",RANK(N352,N352:N356))</f>
        <v/>
      </c>
      <c r="P352" s="338" t="str">
        <f t="shared" ref="P352:P355" si="68">IF(L352="","",IF(O352=1,"",L352))</f>
        <v/>
      </c>
      <c r="Q352" s="338" t="str">
        <f>IF(B352="","",L352)</f>
        <v/>
      </c>
      <c r="R352" s="803" t="str">
        <f>IF(B352="","",IF(V352="DQ","DQ",IF(L352="TO","TO",IF(L353="",Q352,IF(L354="",Q353,IF(L355="",Q354,IF(L356="",Q355,Q356)))))))</f>
        <v/>
      </c>
      <c r="S352" s="986" t="str">
        <f>IF(B352="","",IF(V352="DQ","DQ",IF(R352="","",IF(L352="TO",0,IF(AND(C352="Female",($D$3-(R352-$X$3)/$S$4)-K352&gt;0),($D$3-(R352-$X$3)/$S$4)-K352,IF(AND(C352="Male",($D$3-(R352-$X$4)/$S$4)-K352&gt;0),($D$3-(R352-$X$4)/$S$4)-K352,0))))))</f>
        <v/>
      </c>
      <c r="T352" s="802" t="str">
        <f>IF(B352="","",IF(S352="","",IF(C352="Female","",S352)))</f>
        <v/>
      </c>
      <c r="U352" s="802" t="str">
        <f>IF(B352="","",IF(S352="","",IF(C352="Male","",S352)))</f>
        <v/>
      </c>
      <c r="V352" s="980"/>
    </row>
    <row r="353" spans="1:22" x14ac:dyDescent="0.2">
      <c r="A353" s="1042"/>
      <c r="B353" s="865"/>
      <c r="C353" s="884"/>
      <c r="D353" s="884"/>
      <c r="E353" s="884"/>
      <c r="F353" s="884"/>
      <c r="G353" s="13" t="s">
        <v>4</v>
      </c>
      <c r="H353" s="214"/>
      <c r="I353" s="209"/>
      <c r="J353" s="227"/>
      <c r="K353" s="1019"/>
      <c r="L353" s="182" t="str">
        <f>IF(B352="","",IF(H353="","",H353*60+I353+J353/100))</f>
        <v/>
      </c>
      <c r="M353" s="187" t="str">
        <f>IF(B352="","",IF(L352="","",AVERAGE(L352:L355)))</f>
        <v/>
      </c>
      <c r="N353" s="180" t="str">
        <f>IF(L353="","",ABS(L353-M353))</f>
        <v/>
      </c>
      <c r="O353" s="200" t="str">
        <f>IF(N353="","",RANK(N353,N352:N356))</f>
        <v/>
      </c>
      <c r="P353" s="180" t="str">
        <f t="shared" si="68"/>
        <v/>
      </c>
      <c r="Q353" s="180" t="str">
        <f>IF(B352="","",IF(L352="","",AVERAGE(L352:L353)))</f>
        <v/>
      </c>
      <c r="R353" s="803"/>
      <c r="S353" s="986"/>
      <c r="T353" s="803"/>
      <c r="U353" s="803"/>
      <c r="V353" s="981"/>
    </row>
    <row r="354" spans="1:22" x14ac:dyDescent="0.2">
      <c r="A354" s="1042"/>
      <c r="B354" s="865"/>
      <c r="C354" s="884"/>
      <c r="D354" s="884"/>
      <c r="E354" s="884"/>
      <c r="F354" s="884"/>
      <c r="G354" s="14" t="s">
        <v>8</v>
      </c>
      <c r="H354" s="216"/>
      <c r="I354" s="342"/>
      <c r="J354" s="343"/>
      <c r="K354" s="1019"/>
      <c r="L354" s="182" t="str">
        <f>IF(B352="","",IF(H354="","",H354*60+I354+J354/100))</f>
        <v/>
      </c>
      <c r="M354" s="187"/>
      <c r="N354" s="180" t="str">
        <f>IF(L354="","",ABS(L354-M353))</f>
        <v/>
      </c>
      <c r="O354" s="200" t="str">
        <f>IF(N354="","",RANK(N354,N352:N356))</f>
        <v/>
      </c>
      <c r="P354" s="180" t="str">
        <f t="shared" si="68"/>
        <v/>
      </c>
      <c r="Q354" s="180" t="str">
        <f>IF(B352="","",IF(L352="","",AVERAGE(L352:L354)))</f>
        <v/>
      </c>
      <c r="R354" s="803"/>
      <c r="S354" s="986"/>
      <c r="T354" s="803"/>
      <c r="U354" s="803"/>
      <c r="V354" s="981"/>
    </row>
    <row r="355" spans="1:22" x14ac:dyDescent="0.2">
      <c r="A355" s="1042"/>
      <c r="B355" s="865"/>
      <c r="C355" s="884"/>
      <c r="D355" s="884"/>
      <c r="E355" s="884"/>
      <c r="F355" s="884"/>
      <c r="G355" s="13" t="s">
        <v>5</v>
      </c>
      <c r="H355" s="214"/>
      <c r="I355" s="209"/>
      <c r="J355" s="227"/>
      <c r="K355" s="1019"/>
      <c r="L355" s="182" t="str">
        <f>IF(B352="","",IF(H355="","",IF(H355+I355+J355=0,"",H355*60+I355+J355/100)))</f>
        <v/>
      </c>
      <c r="M355" s="187"/>
      <c r="N355" s="180" t="str">
        <f>IF(L355="","",ABS(L355-M353))</f>
        <v/>
      </c>
      <c r="O355" s="200" t="str">
        <f>IF(N355="","",RANK(N355,N352:N356))</f>
        <v/>
      </c>
      <c r="P355" s="180" t="str">
        <f t="shared" si="68"/>
        <v/>
      </c>
      <c r="Q355" s="180" t="str">
        <f>IF(B352="","",IF(L352="","",AVERAGE(P352:P355)))</f>
        <v/>
      </c>
      <c r="R355" s="803"/>
      <c r="S355" s="986"/>
      <c r="T355" s="803"/>
      <c r="U355" s="803"/>
      <c r="V355" s="981"/>
    </row>
    <row r="356" spans="1:22" ht="16" thickBot="1" x14ac:dyDescent="0.25">
      <c r="A356" s="1044"/>
      <c r="B356" s="866"/>
      <c r="C356" s="885"/>
      <c r="D356" s="884"/>
      <c r="E356" s="885"/>
      <c r="F356" s="885"/>
      <c r="G356" s="61" t="s">
        <v>6</v>
      </c>
      <c r="H356" s="238"/>
      <c r="I356" s="576"/>
      <c r="J356" s="577"/>
      <c r="K356" s="1020"/>
      <c r="L356" s="182" t="str">
        <f>IF(B352="","",IF(H356="","",IF(H356+I356+J356=0,"",H356*60+I356+J356/100)))</f>
        <v/>
      </c>
      <c r="M356" s="188"/>
      <c r="N356" s="181"/>
      <c r="O356" s="201"/>
      <c r="P356" s="181"/>
      <c r="Q356" s="181" t="str">
        <f>IF(B352="","",IF(L352="","",TRIMMEAN(L352:L356,0.4)))</f>
        <v/>
      </c>
      <c r="R356" s="803"/>
      <c r="S356" s="986"/>
      <c r="T356" s="804"/>
      <c r="U356" s="804"/>
      <c r="V356" s="982"/>
    </row>
    <row r="357" spans="1:22" x14ac:dyDescent="0.2">
      <c r="A357" s="1008" t="str">
        <f>IF('Names And Totals'!A78="","",'Names And Totals'!A78)</f>
        <v/>
      </c>
      <c r="B357" s="873" t="str">
        <f>IF('Names And Totals'!B78="","",'Names And Totals'!B78)</f>
        <v/>
      </c>
      <c r="C357" s="861" t="str">
        <f>IF('Names And Totals'!B78="","",'Names And Totals'!E78)</f>
        <v/>
      </c>
      <c r="D357" s="861" t="str">
        <f>IF(V357="DQ","DQ",IF(S357="","",IF(R357="TO","TO",RANK(R357,$R$12:$R$507,1))))</f>
        <v/>
      </c>
      <c r="E357" s="861" t="str">
        <f>IF(T357="","",IF(V357="DQ","DQ",IF(S357="","",RANK(T357,$T$12:$T$507,0))))</f>
        <v/>
      </c>
      <c r="F357" s="861" t="str">
        <f>IF(U357="","",IF(V357="DQ","DQ",IF(S357="","",RANK(U357,$U$12:$U$507,0))))</f>
        <v/>
      </c>
      <c r="G357" s="15" t="s">
        <v>7</v>
      </c>
      <c r="H357" s="218"/>
      <c r="I357" s="229"/>
      <c r="J357" s="229"/>
      <c r="K357" s="846"/>
      <c r="L357" s="183" t="str">
        <f>IF(B357="","",IF(H357="","",IF(H357="TO","TO",H357*60+I357+J357/100)))</f>
        <v/>
      </c>
      <c r="M357" s="189"/>
      <c r="N357" s="205" t="str">
        <f>IF(L357="","",ABS(L357-M358))</f>
        <v/>
      </c>
      <c r="O357" s="202" t="str">
        <f>IF(N357="","",RANK(N357,N357:N361))</f>
        <v/>
      </c>
      <c r="P357" s="205" t="str">
        <f t="shared" ref="P357:P360" si="69">IF(L357="","",IF(O357=1,"",L357))</f>
        <v/>
      </c>
      <c r="Q357" s="205" t="str">
        <f>IF(B357="","",L357)</f>
        <v/>
      </c>
      <c r="R357" s="805" t="str">
        <f>IF(B357="","",IF(V357="DQ","DQ",IF(L357="TO","TO",IF(L358="",Q357,IF(L359="",Q358,IF(L360="",Q359,IF(L361="",Q360,Q361)))))))</f>
        <v/>
      </c>
      <c r="S357" s="805" t="str">
        <f>IF(B357="","",IF(V357="DQ","DQ",IF(R357="","",IF(L357="TO",0,IF(AND(C357="Female",($D$3-(R357-$X$3)/$S$4)-K357&gt;0),($D$3-(R357-$X$3)/$S$4)-K357,IF(AND(C357="Male",($D$3-(R357-$X$4)/$S$4)-K357&gt;0),($D$3-(R357-$X$4)/$S$4)-K357,0))))))</f>
        <v/>
      </c>
      <c r="T357" s="805" t="str">
        <f>IF(B357="","",IF(S357="","",IF(C357="Female","",S357)))</f>
        <v/>
      </c>
      <c r="U357" s="805" t="str">
        <f>IF(B357="","",IF(S357="","",IF(C357="Male","",S357)))</f>
        <v/>
      </c>
      <c r="V357" s="983"/>
    </row>
    <row r="358" spans="1:22" x14ac:dyDescent="0.2">
      <c r="A358" s="1009"/>
      <c r="B358" s="874"/>
      <c r="C358" s="862"/>
      <c r="D358" s="862"/>
      <c r="E358" s="862"/>
      <c r="F358" s="862"/>
      <c r="G358" s="16" t="s">
        <v>4</v>
      </c>
      <c r="H358" s="220"/>
      <c r="I358" s="211"/>
      <c r="J358" s="211"/>
      <c r="K358" s="847"/>
      <c r="L358" s="184" t="str">
        <f>IF(B357="","",IF(H358="","",H358*60+I358+J358/100))</f>
        <v/>
      </c>
      <c r="M358" s="190" t="str">
        <f>IF(B357="","",IF(L357="","",AVERAGE(L357:L361)))</f>
        <v/>
      </c>
      <c r="N358" s="206" t="str">
        <f>IF(L358="","",ABS(L358-M358))</f>
        <v/>
      </c>
      <c r="O358" s="203" t="str">
        <f>IF(N358="","",RANK(N358,N357:N361))</f>
        <v/>
      </c>
      <c r="P358" s="206" t="str">
        <f t="shared" si="69"/>
        <v/>
      </c>
      <c r="Q358" s="206" t="str">
        <f>IF(B357="","",IF(L357="","",AVERAGE(L357:L358)))</f>
        <v/>
      </c>
      <c r="R358" s="806"/>
      <c r="S358" s="806"/>
      <c r="T358" s="806"/>
      <c r="U358" s="806"/>
      <c r="V358" s="984"/>
    </row>
    <row r="359" spans="1:22" x14ac:dyDescent="0.2">
      <c r="A359" s="1009"/>
      <c r="B359" s="874"/>
      <c r="C359" s="862"/>
      <c r="D359" s="862"/>
      <c r="E359" s="862"/>
      <c r="F359" s="862"/>
      <c r="G359" s="16" t="s">
        <v>8</v>
      </c>
      <c r="H359" s="220"/>
      <c r="I359" s="211"/>
      <c r="J359" s="211"/>
      <c r="K359" s="847"/>
      <c r="L359" s="184" t="str">
        <f>IF(B357="","",IF(H359="","",H359*60+I359+J359/100))</f>
        <v/>
      </c>
      <c r="M359" s="190"/>
      <c r="N359" s="206" t="str">
        <f>IF(L359="","",ABS(L359-M358))</f>
        <v/>
      </c>
      <c r="O359" s="203" t="str">
        <f>IF(N359="","",RANK(N359,N357:N361))</f>
        <v/>
      </c>
      <c r="P359" s="206" t="str">
        <f t="shared" si="69"/>
        <v/>
      </c>
      <c r="Q359" s="206" t="str">
        <f>IF(B357="","",IF(L357="","",AVERAGE(L357:L359)))</f>
        <v/>
      </c>
      <c r="R359" s="806"/>
      <c r="S359" s="806"/>
      <c r="T359" s="806"/>
      <c r="U359" s="806"/>
      <c r="V359" s="984"/>
    </row>
    <row r="360" spans="1:22" x14ac:dyDescent="0.2">
      <c r="A360" s="1009"/>
      <c r="B360" s="874"/>
      <c r="C360" s="862"/>
      <c r="D360" s="862"/>
      <c r="E360" s="862"/>
      <c r="F360" s="862"/>
      <c r="G360" s="16" t="s">
        <v>5</v>
      </c>
      <c r="H360" s="220"/>
      <c r="I360" s="211"/>
      <c r="J360" s="211"/>
      <c r="K360" s="847"/>
      <c r="L360" s="184" t="str">
        <f>IF(B357="","",IF(H360="","",IF(H360+I360+J360=0,"",H360*60+I360+J360/100)))</f>
        <v/>
      </c>
      <c r="M360" s="190"/>
      <c r="N360" s="206" t="str">
        <f>IF(L360="","",ABS(L360-M358))</f>
        <v/>
      </c>
      <c r="O360" s="203" t="str">
        <f>IF(N360="","",RANK(N360,N357:N361))</f>
        <v/>
      </c>
      <c r="P360" s="206" t="str">
        <f t="shared" si="69"/>
        <v/>
      </c>
      <c r="Q360" s="206" t="str">
        <f>IF(B357="","",IF(L357="","",AVERAGE(P357:P360)))</f>
        <v/>
      </c>
      <c r="R360" s="806"/>
      <c r="S360" s="806"/>
      <c r="T360" s="806"/>
      <c r="U360" s="806"/>
      <c r="V360" s="984"/>
    </row>
    <row r="361" spans="1:22" ht="16" thickBot="1" x14ac:dyDescent="0.25">
      <c r="A361" s="1010"/>
      <c r="B361" s="875"/>
      <c r="C361" s="863"/>
      <c r="D361" s="863"/>
      <c r="E361" s="863"/>
      <c r="F361" s="863"/>
      <c r="G361" s="17" t="s">
        <v>6</v>
      </c>
      <c r="H361" s="222"/>
      <c r="I361" s="239"/>
      <c r="J361" s="239"/>
      <c r="K361" s="848"/>
      <c r="L361" s="185" t="str">
        <f>IF(B357="","",IF(H361="","",IF(H361+I361+J361=0,"",H361*60+I361+J361/100)))</f>
        <v/>
      </c>
      <c r="M361" s="191"/>
      <c r="N361" s="207"/>
      <c r="O361" s="204"/>
      <c r="P361" s="207"/>
      <c r="Q361" s="207" t="str">
        <f>IF(B357="","",IF(L357="","",TRIMMEAN(L357:L361,0.4)))</f>
        <v/>
      </c>
      <c r="R361" s="807"/>
      <c r="S361" s="807"/>
      <c r="T361" s="807"/>
      <c r="U361" s="807"/>
      <c r="V361" s="985"/>
    </row>
    <row r="362" spans="1:22" x14ac:dyDescent="0.2">
      <c r="A362" s="1041" t="str">
        <f>IF('Names And Totals'!A79="","",'Names And Totals'!A79)</f>
        <v/>
      </c>
      <c r="B362" s="864" t="str">
        <f>IF('Names And Totals'!B79="","",'Names And Totals'!B79)</f>
        <v/>
      </c>
      <c r="C362" s="883" t="str">
        <f>IF('Names And Totals'!B79="","",'Names And Totals'!E79)</f>
        <v/>
      </c>
      <c r="D362" s="884" t="str">
        <f>IF(V362="DQ","DQ",IF(S362="","",IF(R362="TO","TO",RANK(R362,$R$12:$R$507,1))))</f>
        <v/>
      </c>
      <c r="E362" s="883" t="str">
        <f>IF(T362="","",IF(V362="DQ","DQ",IF(S362="","",RANK(T362,$T$12:$T$507,0))))</f>
        <v/>
      </c>
      <c r="F362" s="883" t="str">
        <f>IF(U362="","",IF(V362="DQ","DQ",IF(S362="","",RANK(U362,$U$12:$U$507,0))))</f>
        <v/>
      </c>
      <c r="G362" s="375" t="s">
        <v>7</v>
      </c>
      <c r="H362" s="224"/>
      <c r="I362" s="233"/>
      <c r="J362" s="234"/>
      <c r="K362" s="1018"/>
      <c r="L362" s="376" t="str">
        <f>IF(B362="","",IF(H362="","",IF(H362="TO","TO",H362*60+I362+J362/100)))</f>
        <v/>
      </c>
      <c r="M362" s="362"/>
      <c r="N362" s="338" t="str">
        <f>IF(L362="","",ABS(L362-M363))</f>
        <v/>
      </c>
      <c r="O362" s="363" t="str">
        <f>IF(N362="","",RANK(N362,N362:N366))</f>
        <v/>
      </c>
      <c r="P362" s="338" t="str">
        <f t="shared" ref="P362:P365" si="70">IF(L362="","",IF(O362=1,"",L362))</f>
        <v/>
      </c>
      <c r="Q362" s="338" t="str">
        <f>IF(B362="","",L362)</f>
        <v/>
      </c>
      <c r="R362" s="803" t="str">
        <f>IF(B362="","",IF(V362="DQ","DQ",IF(L362="TO","TO",IF(L363="",Q362,IF(L364="",Q363,IF(L365="",Q364,IF(L366="",Q365,Q366)))))))</f>
        <v/>
      </c>
      <c r="S362" s="986" t="str">
        <f>IF(B362="","",IF(V362="DQ","DQ",IF(R362="","",IF(L362="TO",0,IF(AND(C362="Female",($D$3-(R362-$X$3)/$S$4)-K362&gt;0),($D$3-(R362-$X$3)/$S$4)-K362,IF(AND(C362="Male",($D$3-(R362-$X$4)/$S$4)-K362&gt;0),($D$3-(R362-$X$4)/$S$4)-K362,0))))))</f>
        <v/>
      </c>
      <c r="T362" s="802" t="str">
        <f>IF(B362="","",IF(S362="","",IF(C362="Female","",S362)))</f>
        <v/>
      </c>
      <c r="U362" s="802" t="str">
        <f>IF(B362="","",IF(S362="","",IF(C362="Male","",S362)))</f>
        <v/>
      </c>
      <c r="V362" s="980"/>
    </row>
    <row r="363" spans="1:22" x14ac:dyDescent="0.2">
      <c r="A363" s="1042"/>
      <c r="B363" s="865"/>
      <c r="C363" s="884"/>
      <c r="D363" s="884"/>
      <c r="E363" s="884"/>
      <c r="F363" s="884"/>
      <c r="G363" s="13" t="s">
        <v>4</v>
      </c>
      <c r="H363" s="214"/>
      <c r="I363" s="209"/>
      <c r="J363" s="227"/>
      <c r="K363" s="1019"/>
      <c r="L363" s="182" t="str">
        <f>IF(B362="","",IF(H363="","",H363*60+I363+J363/100))</f>
        <v/>
      </c>
      <c r="M363" s="187" t="str">
        <f>IF(B362="","",IF(L362="","",AVERAGE(L362:L365)))</f>
        <v/>
      </c>
      <c r="N363" s="180" t="str">
        <f>IF(L363="","",ABS(L363-M363))</f>
        <v/>
      </c>
      <c r="O363" s="200" t="str">
        <f>IF(N363="","",RANK(N363,N362:N366))</f>
        <v/>
      </c>
      <c r="P363" s="180" t="str">
        <f t="shared" si="70"/>
        <v/>
      </c>
      <c r="Q363" s="180" t="str">
        <f>IF(B362="","",IF(L362="","",AVERAGE(L362:L363)))</f>
        <v/>
      </c>
      <c r="R363" s="803"/>
      <c r="S363" s="986"/>
      <c r="T363" s="803"/>
      <c r="U363" s="803"/>
      <c r="V363" s="981"/>
    </row>
    <row r="364" spans="1:22" x14ac:dyDescent="0.2">
      <c r="A364" s="1042"/>
      <c r="B364" s="865"/>
      <c r="C364" s="884"/>
      <c r="D364" s="884"/>
      <c r="E364" s="884"/>
      <c r="F364" s="884"/>
      <c r="G364" s="14" t="s">
        <v>8</v>
      </c>
      <c r="H364" s="216"/>
      <c r="I364" s="342"/>
      <c r="J364" s="343"/>
      <c r="K364" s="1019"/>
      <c r="L364" s="182" t="str">
        <f>IF(B362="","",IF(H364="","",H364*60+I364+J364/100))</f>
        <v/>
      </c>
      <c r="M364" s="187"/>
      <c r="N364" s="180" t="str">
        <f>IF(L364="","",ABS(L364-M363))</f>
        <v/>
      </c>
      <c r="O364" s="200" t="str">
        <f>IF(N364="","",RANK(N364,N362:N366))</f>
        <v/>
      </c>
      <c r="P364" s="180" t="str">
        <f t="shared" si="70"/>
        <v/>
      </c>
      <c r="Q364" s="180" t="str">
        <f>IF(B362="","",IF(L362="","",AVERAGE(L362:L364)))</f>
        <v/>
      </c>
      <c r="R364" s="803"/>
      <c r="S364" s="986"/>
      <c r="T364" s="803"/>
      <c r="U364" s="803"/>
      <c r="V364" s="981"/>
    </row>
    <row r="365" spans="1:22" x14ac:dyDescent="0.2">
      <c r="A365" s="1042"/>
      <c r="B365" s="865"/>
      <c r="C365" s="884"/>
      <c r="D365" s="884"/>
      <c r="E365" s="884"/>
      <c r="F365" s="884"/>
      <c r="G365" s="13" t="s">
        <v>5</v>
      </c>
      <c r="H365" s="214"/>
      <c r="I365" s="209"/>
      <c r="J365" s="227"/>
      <c r="K365" s="1019"/>
      <c r="L365" s="182" t="str">
        <f>IF(B362="","",IF(H365="","",IF(H365+I365+J365=0,"",H365*60+I365+J365/100)))</f>
        <v/>
      </c>
      <c r="M365" s="187"/>
      <c r="N365" s="180" t="str">
        <f>IF(L365="","",ABS(L365-M363))</f>
        <v/>
      </c>
      <c r="O365" s="200" t="str">
        <f>IF(N365="","",RANK(N365,N362:N366))</f>
        <v/>
      </c>
      <c r="P365" s="180" t="str">
        <f t="shared" si="70"/>
        <v/>
      </c>
      <c r="Q365" s="180" t="str">
        <f>IF(B362="","",IF(L362="","",AVERAGE(P362:P365)))</f>
        <v/>
      </c>
      <c r="R365" s="803"/>
      <c r="S365" s="986"/>
      <c r="T365" s="803"/>
      <c r="U365" s="803"/>
      <c r="V365" s="981"/>
    </row>
    <row r="366" spans="1:22" ht="16" thickBot="1" x14ac:dyDescent="0.25">
      <c r="A366" s="1044"/>
      <c r="B366" s="866"/>
      <c r="C366" s="885"/>
      <c r="D366" s="884"/>
      <c r="E366" s="885"/>
      <c r="F366" s="885"/>
      <c r="G366" s="61" t="s">
        <v>6</v>
      </c>
      <c r="H366" s="238"/>
      <c r="I366" s="576"/>
      <c r="J366" s="577"/>
      <c r="K366" s="1020"/>
      <c r="L366" s="182" t="str">
        <f>IF(B362="","",IF(H366="","",IF(H366+I366+J366=0,"",H366*60+I366+J366/100)))</f>
        <v/>
      </c>
      <c r="M366" s="188"/>
      <c r="N366" s="181"/>
      <c r="O366" s="201"/>
      <c r="P366" s="181"/>
      <c r="Q366" s="181" t="str">
        <f>IF(B362="","",IF(L362="","",TRIMMEAN(L362:L366,0.4)))</f>
        <v/>
      </c>
      <c r="R366" s="803"/>
      <c r="S366" s="986"/>
      <c r="T366" s="804"/>
      <c r="U366" s="804"/>
      <c r="V366" s="982"/>
    </row>
    <row r="367" spans="1:22" x14ac:dyDescent="0.2">
      <c r="A367" s="1008" t="str">
        <f>IF('Names And Totals'!A80="","",'Names And Totals'!A80)</f>
        <v/>
      </c>
      <c r="B367" s="873" t="str">
        <f>IF('Names And Totals'!B80="","",'Names And Totals'!B80)</f>
        <v/>
      </c>
      <c r="C367" s="861" t="str">
        <f>IF('Names And Totals'!B80="","",'Names And Totals'!E80)</f>
        <v/>
      </c>
      <c r="D367" s="861" t="str">
        <f>IF(V367="DQ","DQ",IF(S367="","",IF(R367="TO","TO",RANK(R367,$R$12:$R$507,1))))</f>
        <v/>
      </c>
      <c r="E367" s="861" t="str">
        <f>IF(T367="","",IF(V367="DQ","DQ",IF(S367="","",RANK(T367,$T$12:$T$507,0))))</f>
        <v/>
      </c>
      <c r="F367" s="861" t="str">
        <f>IF(U367="","",IF(V367="DQ","DQ",IF(S367="","",RANK(U367,$U$12:$U$507,0))))</f>
        <v/>
      </c>
      <c r="G367" s="15" t="s">
        <v>7</v>
      </c>
      <c r="H367" s="218"/>
      <c r="I367" s="229"/>
      <c r="J367" s="229"/>
      <c r="K367" s="846"/>
      <c r="L367" s="183" t="str">
        <f>IF(B367="","",IF(H367="","",IF(H367="TO","TO",H367*60+I367+J367/100)))</f>
        <v/>
      </c>
      <c r="M367" s="189"/>
      <c r="N367" s="205" t="str">
        <f>IF(L367="","",ABS(L367-M368))</f>
        <v/>
      </c>
      <c r="O367" s="202" t="str">
        <f>IF(N367="","",RANK(N367,N367:N371))</f>
        <v/>
      </c>
      <c r="P367" s="205" t="str">
        <f t="shared" ref="P367:P370" si="71">IF(L367="","",IF(O367=1,"",L367))</f>
        <v/>
      </c>
      <c r="Q367" s="205" t="str">
        <f>IF(B367="","",L367)</f>
        <v/>
      </c>
      <c r="R367" s="805" t="str">
        <f>IF(B367="","",IF(V367="DQ","DQ",IF(L367="TO","TO",IF(L368="",Q367,IF(L369="",Q368,IF(L370="",Q369,IF(L371="",Q370,Q371)))))))</f>
        <v/>
      </c>
      <c r="S367" s="805" t="str">
        <f>IF(B367="","",IF(V367="DQ","DQ",IF(R367="","",IF(L367="TO",0,IF(AND(C367="Female",($D$3-(R367-$X$3)/$S$4)-K367&gt;0),($D$3-(R367-$X$3)/$S$4)-K367,IF(AND(C367="Male",($D$3-(R367-$X$4)/$S$4)-K367&gt;0),($D$3-(R367-$X$4)/$S$4)-K367,0))))))</f>
        <v/>
      </c>
      <c r="T367" s="805" t="str">
        <f>IF(B367="","",IF(S367="","",IF(C367="Female","",S367)))</f>
        <v/>
      </c>
      <c r="U367" s="805" t="str">
        <f>IF(B367="","",IF(S367="","",IF(C367="Male","",S367)))</f>
        <v/>
      </c>
      <c r="V367" s="983"/>
    </row>
    <row r="368" spans="1:22" x14ac:dyDescent="0.2">
      <c r="A368" s="1009"/>
      <c r="B368" s="874"/>
      <c r="C368" s="862"/>
      <c r="D368" s="862"/>
      <c r="E368" s="862"/>
      <c r="F368" s="862"/>
      <c r="G368" s="16" t="s">
        <v>4</v>
      </c>
      <c r="H368" s="220"/>
      <c r="I368" s="211"/>
      <c r="J368" s="211"/>
      <c r="K368" s="847"/>
      <c r="L368" s="184" t="str">
        <f>IF(B367="","",IF(H368="","",H368*60+I368+J368/100))</f>
        <v/>
      </c>
      <c r="M368" s="190" t="str">
        <f>IF(B367="","",IF(L367="","",AVERAGE(L367:L371)))</f>
        <v/>
      </c>
      <c r="N368" s="206" t="str">
        <f>IF(L368="","",ABS(L368-M368))</f>
        <v/>
      </c>
      <c r="O368" s="203" t="str">
        <f>IF(N368="","",RANK(N368,N367:N371))</f>
        <v/>
      </c>
      <c r="P368" s="206" t="str">
        <f t="shared" si="71"/>
        <v/>
      </c>
      <c r="Q368" s="206" t="str">
        <f>IF(B367="","",IF(L367="","",AVERAGE(L367:L368)))</f>
        <v/>
      </c>
      <c r="R368" s="806"/>
      <c r="S368" s="806"/>
      <c r="T368" s="806"/>
      <c r="U368" s="806"/>
      <c r="V368" s="984"/>
    </row>
    <row r="369" spans="1:22" x14ac:dyDescent="0.2">
      <c r="A369" s="1009"/>
      <c r="B369" s="874"/>
      <c r="C369" s="862"/>
      <c r="D369" s="862"/>
      <c r="E369" s="862"/>
      <c r="F369" s="862"/>
      <c r="G369" s="16" t="s">
        <v>8</v>
      </c>
      <c r="H369" s="220"/>
      <c r="I369" s="211"/>
      <c r="J369" s="211"/>
      <c r="K369" s="847"/>
      <c r="L369" s="184" t="str">
        <f>IF(B367="","",IF(H369="","",H369*60+I369+J369/100))</f>
        <v/>
      </c>
      <c r="M369" s="190"/>
      <c r="N369" s="206" t="str">
        <f>IF(L369="","",ABS(L369-M368))</f>
        <v/>
      </c>
      <c r="O369" s="203" t="str">
        <f>IF(N369="","",RANK(N369,N367:N371))</f>
        <v/>
      </c>
      <c r="P369" s="206" t="str">
        <f t="shared" si="71"/>
        <v/>
      </c>
      <c r="Q369" s="206" t="str">
        <f>IF(B367="","",IF(L367="","",AVERAGE(L367:L369)))</f>
        <v/>
      </c>
      <c r="R369" s="806"/>
      <c r="S369" s="806"/>
      <c r="T369" s="806"/>
      <c r="U369" s="806"/>
      <c r="V369" s="984"/>
    </row>
    <row r="370" spans="1:22" x14ac:dyDescent="0.2">
      <c r="A370" s="1009"/>
      <c r="B370" s="874"/>
      <c r="C370" s="862"/>
      <c r="D370" s="862"/>
      <c r="E370" s="862"/>
      <c r="F370" s="862"/>
      <c r="G370" s="16" t="s">
        <v>5</v>
      </c>
      <c r="H370" s="220"/>
      <c r="I370" s="211"/>
      <c r="J370" s="211"/>
      <c r="K370" s="847"/>
      <c r="L370" s="184" t="str">
        <f>IF(B367="","",IF(H370="","",IF(H370+I370+J370=0,"",H370*60+I370+J370/100)))</f>
        <v/>
      </c>
      <c r="M370" s="190"/>
      <c r="N370" s="206" t="str">
        <f>IF(L370="","",ABS(L370-M368))</f>
        <v/>
      </c>
      <c r="O370" s="203" t="str">
        <f>IF(N370="","",RANK(N370,N367:N371))</f>
        <v/>
      </c>
      <c r="P370" s="206" t="str">
        <f t="shared" si="71"/>
        <v/>
      </c>
      <c r="Q370" s="206" t="str">
        <f>IF(B367="","",IF(L367="","",AVERAGE(P367:P370)))</f>
        <v/>
      </c>
      <c r="R370" s="806"/>
      <c r="S370" s="806"/>
      <c r="T370" s="806"/>
      <c r="U370" s="806"/>
      <c r="V370" s="984"/>
    </row>
    <row r="371" spans="1:22" ht="16" thickBot="1" x14ac:dyDescent="0.25">
      <c r="A371" s="1010"/>
      <c r="B371" s="875"/>
      <c r="C371" s="863"/>
      <c r="D371" s="863"/>
      <c r="E371" s="863"/>
      <c r="F371" s="863"/>
      <c r="G371" s="17" t="s">
        <v>6</v>
      </c>
      <c r="H371" s="222"/>
      <c r="I371" s="239"/>
      <c r="J371" s="239"/>
      <c r="K371" s="848"/>
      <c r="L371" s="185" t="str">
        <f>IF(B367="","",IF(H371="","",IF(H371+I371+J371=0,"",H371*60+I371+J371/100)))</f>
        <v/>
      </c>
      <c r="M371" s="191"/>
      <c r="N371" s="207"/>
      <c r="O371" s="204"/>
      <c r="P371" s="207"/>
      <c r="Q371" s="207" t="str">
        <f>IF(B367="","",IF(L367="","",TRIMMEAN(L367:L371,0.4)))</f>
        <v/>
      </c>
      <c r="R371" s="807"/>
      <c r="S371" s="807"/>
      <c r="T371" s="807"/>
      <c r="U371" s="807"/>
      <c r="V371" s="985"/>
    </row>
    <row r="372" spans="1:22" x14ac:dyDescent="0.2">
      <c r="A372" s="1041" t="str">
        <f>IF('Names And Totals'!A81="","",'Names And Totals'!A81)</f>
        <v/>
      </c>
      <c r="B372" s="864" t="str">
        <f>IF('Names And Totals'!B81="","",'Names And Totals'!B81)</f>
        <v/>
      </c>
      <c r="C372" s="883" t="str">
        <f>IF('Names And Totals'!B81="","",'Names And Totals'!E81)</f>
        <v/>
      </c>
      <c r="D372" s="884" t="str">
        <f>IF(V372="DQ","DQ",IF(S372="","",IF(R372="TO","TO",RANK(R372,$R$12:$R$507,1))))</f>
        <v/>
      </c>
      <c r="E372" s="883" t="str">
        <f>IF(T372="","",IF(V372="DQ","DQ",IF(S372="","",RANK(T372,$T$12:$T$507,0))))</f>
        <v/>
      </c>
      <c r="F372" s="883" t="str">
        <f>IF(U372="","",IF(V372="DQ","DQ",IF(S372="","",RANK(U372,$U$12:$U$507,0))))</f>
        <v/>
      </c>
      <c r="G372" s="375" t="s">
        <v>7</v>
      </c>
      <c r="H372" s="224"/>
      <c r="I372" s="233"/>
      <c r="J372" s="234"/>
      <c r="K372" s="1018"/>
      <c r="L372" s="376" t="str">
        <f>IF(B372="","",IF(H372="","",IF(H372="TO","TO",H372*60+I372+J372/100)))</f>
        <v/>
      </c>
      <c r="M372" s="362"/>
      <c r="N372" s="338" t="str">
        <f>IF(L372="","",ABS(L372-M373))</f>
        <v/>
      </c>
      <c r="O372" s="363" t="str">
        <f>IF(N372="","",RANK(N372,N372:N376))</f>
        <v/>
      </c>
      <c r="P372" s="338" t="str">
        <f t="shared" ref="P372:P375" si="72">IF(L372="","",IF(O372=1,"",L372))</f>
        <v/>
      </c>
      <c r="Q372" s="338" t="str">
        <f>IF(B372="","",L372)</f>
        <v/>
      </c>
      <c r="R372" s="803" t="str">
        <f>IF(B372="","",IF(V372="DQ","DQ",IF(L372="TO","TO",IF(L373="",Q372,IF(L374="",Q373,IF(L375="",Q374,IF(L376="",Q375,Q376)))))))</f>
        <v/>
      </c>
      <c r="S372" s="986" t="str">
        <f>IF(B372="","",IF(V372="DQ","DQ",IF(R372="","",IF(L372="TO",0,IF(AND(C372="Female",($D$3-(R372-$X$3)/$S$4)-K372&gt;0),($D$3-(R372-$X$3)/$S$4)-K372,IF(AND(C372="Male",($D$3-(R372-$X$4)/$S$4)-K372&gt;0),($D$3-(R372-$X$4)/$S$4)-K372,0))))))</f>
        <v/>
      </c>
      <c r="T372" s="802" t="str">
        <f>IF(B372="","",IF(S372="","",IF(C372="Female","",S372)))</f>
        <v/>
      </c>
      <c r="U372" s="802" t="str">
        <f>IF(B372="","",IF(S372="","",IF(C372="Male","",S372)))</f>
        <v/>
      </c>
      <c r="V372" s="980"/>
    </row>
    <row r="373" spans="1:22" x14ac:dyDescent="0.2">
      <c r="A373" s="1042"/>
      <c r="B373" s="865"/>
      <c r="C373" s="884"/>
      <c r="D373" s="884"/>
      <c r="E373" s="884"/>
      <c r="F373" s="884"/>
      <c r="G373" s="13" t="s">
        <v>4</v>
      </c>
      <c r="H373" s="214"/>
      <c r="I373" s="209"/>
      <c r="J373" s="227"/>
      <c r="K373" s="1019"/>
      <c r="L373" s="182" t="str">
        <f>IF(B372="","",IF(H373="","",H373*60+I373+J373/100))</f>
        <v/>
      </c>
      <c r="M373" s="187" t="str">
        <f>IF(B372="","",IF(L372="","",AVERAGE(L372:L375)))</f>
        <v/>
      </c>
      <c r="N373" s="180" t="str">
        <f>IF(L373="","",ABS(L373-M373))</f>
        <v/>
      </c>
      <c r="O373" s="200" t="str">
        <f>IF(N373="","",RANK(N373,N372:N376))</f>
        <v/>
      </c>
      <c r="P373" s="180" t="str">
        <f t="shared" si="72"/>
        <v/>
      </c>
      <c r="Q373" s="180" t="str">
        <f>IF(B372="","",IF(L372="","",AVERAGE(L372:L373)))</f>
        <v/>
      </c>
      <c r="R373" s="803"/>
      <c r="S373" s="986"/>
      <c r="T373" s="803"/>
      <c r="U373" s="803"/>
      <c r="V373" s="981"/>
    </row>
    <row r="374" spans="1:22" x14ac:dyDescent="0.2">
      <c r="A374" s="1042"/>
      <c r="B374" s="865"/>
      <c r="C374" s="884"/>
      <c r="D374" s="884"/>
      <c r="E374" s="884"/>
      <c r="F374" s="884"/>
      <c r="G374" s="14" t="s">
        <v>8</v>
      </c>
      <c r="H374" s="216"/>
      <c r="I374" s="342"/>
      <c r="J374" s="343"/>
      <c r="K374" s="1019"/>
      <c r="L374" s="182" t="str">
        <f>IF(B372="","",IF(H374="","",H374*60+I374+J374/100))</f>
        <v/>
      </c>
      <c r="M374" s="187"/>
      <c r="N374" s="180" t="str">
        <f>IF(L374="","",ABS(L374-M373))</f>
        <v/>
      </c>
      <c r="O374" s="200" t="str">
        <f>IF(N374="","",RANK(N374,N372:N376))</f>
        <v/>
      </c>
      <c r="P374" s="180" t="str">
        <f t="shared" si="72"/>
        <v/>
      </c>
      <c r="Q374" s="180" t="str">
        <f>IF(B372="","",IF(L372="","",AVERAGE(L372:L374)))</f>
        <v/>
      </c>
      <c r="R374" s="803"/>
      <c r="S374" s="986"/>
      <c r="T374" s="803"/>
      <c r="U374" s="803"/>
      <c r="V374" s="981"/>
    </row>
    <row r="375" spans="1:22" x14ac:dyDescent="0.2">
      <c r="A375" s="1042"/>
      <c r="B375" s="865"/>
      <c r="C375" s="884"/>
      <c r="D375" s="884"/>
      <c r="E375" s="884"/>
      <c r="F375" s="884"/>
      <c r="G375" s="13" t="s">
        <v>5</v>
      </c>
      <c r="H375" s="214"/>
      <c r="I375" s="209"/>
      <c r="J375" s="227"/>
      <c r="K375" s="1019"/>
      <c r="L375" s="182" t="str">
        <f>IF(B372="","",IF(H375="","",IF(H375+I375+J375=0,"",H375*60+I375+J375/100)))</f>
        <v/>
      </c>
      <c r="M375" s="187"/>
      <c r="N375" s="180" t="str">
        <f>IF(L375="","",ABS(L375-M373))</f>
        <v/>
      </c>
      <c r="O375" s="200" t="str">
        <f>IF(N375="","",RANK(N375,N372:N376))</f>
        <v/>
      </c>
      <c r="P375" s="180" t="str">
        <f t="shared" si="72"/>
        <v/>
      </c>
      <c r="Q375" s="180" t="str">
        <f>IF(B372="","",IF(L372="","",AVERAGE(P372:P375)))</f>
        <v/>
      </c>
      <c r="R375" s="803"/>
      <c r="S375" s="986"/>
      <c r="T375" s="803"/>
      <c r="U375" s="803"/>
      <c r="V375" s="981"/>
    </row>
    <row r="376" spans="1:22" ht="16" thickBot="1" x14ac:dyDescent="0.25">
      <c r="A376" s="1044"/>
      <c r="B376" s="866"/>
      <c r="C376" s="885"/>
      <c r="D376" s="884"/>
      <c r="E376" s="885"/>
      <c r="F376" s="885"/>
      <c r="G376" s="61" t="s">
        <v>6</v>
      </c>
      <c r="H376" s="238"/>
      <c r="I376" s="576"/>
      <c r="J376" s="577"/>
      <c r="K376" s="1020"/>
      <c r="L376" s="182" t="str">
        <f>IF(B372="","",IF(H376="","",IF(H376+I376+J376=0,"",H376*60+I376+J376/100)))</f>
        <v/>
      </c>
      <c r="M376" s="188"/>
      <c r="N376" s="181"/>
      <c r="O376" s="201"/>
      <c r="P376" s="181"/>
      <c r="Q376" s="181" t="str">
        <f>IF(B372="","",IF(L372="","",TRIMMEAN(L372:L376,0.4)))</f>
        <v/>
      </c>
      <c r="R376" s="803"/>
      <c r="S376" s="986"/>
      <c r="T376" s="804"/>
      <c r="U376" s="804"/>
      <c r="V376" s="982"/>
    </row>
    <row r="377" spans="1:22" x14ac:dyDescent="0.2">
      <c r="A377" s="1008" t="str">
        <f>IF('Names And Totals'!A82="","",'Names And Totals'!A82)</f>
        <v/>
      </c>
      <c r="B377" s="873" t="str">
        <f>IF('Names And Totals'!B82="","",'Names And Totals'!B82)</f>
        <v/>
      </c>
      <c r="C377" s="861" t="str">
        <f>IF('Names And Totals'!B82="","",'Names And Totals'!E82)</f>
        <v/>
      </c>
      <c r="D377" s="861" t="str">
        <f>IF(V377="DQ","DQ",IF(S377="","",IF(R377="TO","TO",RANK(R377,$R$12:$R$507,1))))</f>
        <v/>
      </c>
      <c r="E377" s="861" t="str">
        <f>IF(T377="","",IF(V377="DQ","DQ",IF(S377="","",RANK(T377,$T$12:$T$507,0))))</f>
        <v/>
      </c>
      <c r="F377" s="861" t="str">
        <f>IF(U377="","",IF(V377="DQ","DQ",IF(S377="","",RANK(U377,$U$12:$U$507,0))))</f>
        <v/>
      </c>
      <c r="G377" s="15" t="s">
        <v>7</v>
      </c>
      <c r="H377" s="218"/>
      <c r="I377" s="229"/>
      <c r="J377" s="229"/>
      <c r="K377" s="846"/>
      <c r="L377" s="183" t="str">
        <f>IF(B377="","",IF(H377="","",IF(H377="TO","TO",H377*60+I377+J377/100)))</f>
        <v/>
      </c>
      <c r="M377" s="189"/>
      <c r="N377" s="205" t="str">
        <f>IF(L377="","",ABS(L377-M378))</f>
        <v/>
      </c>
      <c r="O377" s="202" t="str">
        <f>IF(N377="","",RANK(N377,N377:N381))</f>
        <v/>
      </c>
      <c r="P377" s="205" t="str">
        <f t="shared" ref="P377:P380" si="73">IF(L377="","",IF(O377=1,"",L377))</f>
        <v/>
      </c>
      <c r="Q377" s="205" t="str">
        <f>IF(B377="","",L377)</f>
        <v/>
      </c>
      <c r="R377" s="805" t="str">
        <f>IF(B377="","",IF(V377="DQ","DQ",IF(L377="TO","TO",IF(L378="",Q377,IF(L379="",Q378,IF(L380="",Q379,IF(L381="",Q380,Q381)))))))</f>
        <v/>
      </c>
      <c r="S377" s="805" t="str">
        <f>IF(B377="","",IF(V377="DQ","DQ",IF(R377="","",IF(L377="TO",0,IF(AND(C377="Female",($D$3-(R377-$X$3)/$S$4)-K377&gt;0),($D$3-(R377-$X$3)/$S$4)-K377,IF(AND(C377="Male",($D$3-(R377-$X$4)/$S$4)-K377&gt;0),($D$3-(R377-$X$4)/$S$4)-K377,0))))))</f>
        <v/>
      </c>
      <c r="T377" s="805" t="str">
        <f>IF(B377="","",IF(S377="","",IF(C377="Female","",S377)))</f>
        <v/>
      </c>
      <c r="U377" s="805" t="str">
        <f>IF(B377="","",IF(S377="","",IF(C377="Male","",S377)))</f>
        <v/>
      </c>
      <c r="V377" s="983"/>
    </row>
    <row r="378" spans="1:22" x14ac:dyDescent="0.2">
      <c r="A378" s="1009"/>
      <c r="B378" s="874"/>
      <c r="C378" s="862"/>
      <c r="D378" s="862"/>
      <c r="E378" s="862"/>
      <c r="F378" s="862"/>
      <c r="G378" s="16" t="s">
        <v>4</v>
      </c>
      <c r="H378" s="220"/>
      <c r="I378" s="211"/>
      <c r="J378" s="211"/>
      <c r="K378" s="847"/>
      <c r="L378" s="184" t="str">
        <f>IF(B377="","",IF(H378="","",H378*60+I378+J378/100))</f>
        <v/>
      </c>
      <c r="M378" s="190" t="str">
        <f>IF(B377="","",IF(L377="","",AVERAGE(L377:L381)))</f>
        <v/>
      </c>
      <c r="N378" s="206" t="str">
        <f>IF(L378="","",ABS(L378-M378))</f>
        <v/>
      </c>
      <c r="O378" s="203" t="str">
        <f>IF(N378="","",RANK(N378,N377:N381))</f>
        <v/>
      </c>
      <c r="P378" s="206" t="str">
        <f t="shared" si="73"/>
        <v/>
      </c>
      <c r="Q378" s="206" t="str">
        <f>IF(B377="","",IF(L377="","",AVERAGE(L377:L378)))</f>
        <v/>
      </c>
      <c r="R378" s="806"/>
      <c r="S378" s="806"/>
      <c r="T378" s="806"/>
      <c r="U378" s="806"/>
      <c r="V378" s="984"/>
    </row>
    <row r="379" spans="1:22" x14ac:dyDescent="0.2">
      <c r="A379" s="1009"/>
      <c r="B379" s="874"/>
      <c r="C379" s="862"/>
      <c r="D379" s="862"/>
      <c r="E379" s="862"/>
      <c r="F379" s="862"/>
      <c r="G379" s="16" t="s">
        <v>8</v>
      </c>
      <c r="H379" s="220"/>
      <c r="I379" s="211"/>
      <c r="J379" s="211"/>
      <c r="K379" s="847"/>
      <c r="L379" s="184" t="str">
        <f>IF(B377="","",IF(H379="","",H379*60+I379+J379/100))</f>
        <v/>
      </c>
      <c r="M379" s="190"/>
      <c r="N379" s="206" t="str">
        <f>IF(L379="","",ABS(L379-M378))</f>
        <v/>
      </c>
      <c r="O379" s="203" t="str">
        <f>IF(N379="","",RANK(N379,N377:N381))</f>
        <v/>
      </c>
      <c r="P379" s="206" t="str">
        <f t="shared" si="73"/>
        <v/>
      </c>
      <c r="Q379" s="206" t="str">
        <f>IF(B377="","",IF(L377="","",AVERAGE(L377:L379)))</f>
        <v/>
      </c>
      <c r="R379" s="806"/>
      <c r="S379" s="806"/>
      <c r="T379" s="806"/>
      <c r="U379" s="806"/>
      <c r="V379" s="984"/>
    </row>
    <row r="380" spans="1:22" x14ac:dyDescent="0.2">
      <c r="A380" s="1009"/>
      <c r="B380" s="874"/>
      <c r="C380" s="862"/>
      <c r="D380" s="862"/>
      <c r="E380" s="862"/>
      <c r="F380" s="862"/>
      <c r="G380" s="16" t="s">
        <v>5</v>
      </c>
      <c r="H380" s="220"/>
      <c r="I380" s="211"/>
      <c r="J380" s="211"/>
      <c r="K380" s="847"/>
      <c r="L380" s="184" t="str">
        <f>IF(B377="","",IF(H380="","",IF(H380+I380+J380=0,"",H380*60+I380+J380/100)))</f>
        <v/>
      </c>
      <c r="M380" s="190"/>
      <c r="N380" s="206" t="str">
        <f>IF(L380="","",ABS(L380-M378))</f>
        <v/>
      </c>
      <c r="O380" s="203" t="str">
        <f>IF(N380="","",RANK(N380,N377:N381))</f>
        <v/>
      </c>
      <c r="P380" s="206" t="str">
        <f t="shared" si="73"/>
        <v/>
      </c>
      <c r="Q380" s="206" t="str">
        <f>IF(B377="","",IF(L377="","",AVERAGE(P377:P380)))</f>
        <v/>
      </c>
      <c r="R380" s="806"/>
      <c r="S380" s="806"/>
      <c r="T380" s="806"/>
      <c r="U380" s="806"/>
      <c r="V380" s="984"/>
    </row>
    <row r="381" spans="1:22" ht="16" thickBot="1" x14ac:dyDescent="0.25">
      <c r="A381" s="1010"/>
      <c r="B381" s="875"/>
      <c r="C381" s="863"/>
      <c r="D381" s="863"/>
      <c r="E381" s="863"/>
      <c r="F381" s="863"/>
      <c r="G381" s="17" t="s">
        <v>6</v>
      </c>
      <c r="H381" s="222"/>
      <c r="I381" s="239"/>
      <c r="J381" s="239"/>
      <c r="K381" s="848"/>
      <c r="L381" s="185" t="str">
        <f>IF(B377="","",IF(H381="","",IF(H381+I381+J381=0,"",H381*60+I381+J381/100)))</f>
        <v/>
      </c>
      <c r="M381" s="191"/>
      <c r="N381" s="207"/>
      <c r="O381" s="204"/>
      <c r="P381" s="207"/>
      <c r="Q381" s="207" t="str">
        <f>IF(B377="","",IF(L377="","",TRIMMEAN(L377:L381,0.4)))</f>
        <v/>
      </c>
      <c r="R381" s="807"/>
      <c r="S381" s="807"/>
      <c r="T381" s="807"/>
      <c r="U381" s="807"/>
      <c r="V381" s="985"/>
    </row>
    <row r="382" spans="1:22" x14ac:dyDescent="0.2">
      <c r="A382" s="1041" t="str">
        <f>IF('Names And Totals'!A83="","",'Names And Totals'!A83)</f>
        <v/>
      </c>
      <c r="B382" s="864" t="str">
        <f>IF('Names And Totals'!B83="","",'Names And Totals'!B83)</f>
        <v/>
      </c>
      <c r="C382" s="883" t="str">
        <f>IF('Names And Totals'!B83="","",'Names And Totals'!E83)</f>
        <v/>
      </c>
      <c r="D382" s="884" t="str">
        <f>IF(V382="DQ","DQ",IF(S382="","",IF(R382="TO","TO",RANK(R382,$R$12:$R$507,1))))</f>
        <v/>
      </c>
      <c r="E382" s="883" t="str">
        <f>IF(T382="","",IF(V382="DQ","DQ",IF(S382="","",RANK(T382,$T$12:$T$507,0))))</f>
        <v/>
      </c>
      <c r="F382" s="883" t="str">
        <f>IF(U382="","",IF(V382="DQ","DQ",IF(S382="","",RANK(U382,$U$12:$U$507,0))))</f>
        <v/>
      </c>
      <c r="G382" s="375" t="s">
        <v>7</v>
      </c>
      <c r="H382" s="224"/>
      <c r="I382" s="233"/>
      <c r="J382" s="234"/>
      <c r="K382" s="1018"/>
      <c r="L382" s="376" t="str">
        <f>IF(B382="","",IF(H382="","",IF(H382="TO","TO",H382*60+I382+J382/100)))</f>
        <v/>
      </c>
      <c r="M382" s="362"/>
      <c r="N382" s="338" t="str">
        <f>IF(L382="","",ABS(L382-M383))</f>
        <v/>
      </c>
      <c r="O382" s="363" t="str">
        <f>IF(N382="","",RANK(N382,N382:N386))</f>
        <v/>
      </c>
      <c r="P382" s="338" t="str">
        <f t="shared" ref="P382:P385" si="74">IF(L382="","",IF(O382=1,"",L382))</f>
        <v/>
      </c>
      <c r="Q382" s="338" t="str">
        <f>IF(B382="","",L382)</f>
        <v/>
      </c>
      <c r="R382" s="803" t="str">
        <f>IF(B382="","",IF(V382="DQ","DQ",IF(L382="TO","TO",IF(L383="",Q382,IF(L384="",Q383,IF(L385="",Q384,IF(L386="",Q385,Q386)))))))</f>
        <v/>
      </c>
      <c r="S382" s="986" t="str">
        <f>IF(B382="","",IF(V382="DQ","DQ",IF(R382="","",IF(L382="TO",0,IF(AND(C382="Female",($D$3-(R382-$X$3)/$S$4)-K382&gt;0),($D$3-(R382-$X$3)/$S$4)-K382,IF(AND(C382="Male",($D$3-(R382-$X$4)/$S$4)-K382&gt;0),($D$3-(R382-$X$4)/$S$4)-K382,0))))))</f>
        <v/>
      </c>
      <c r="T382" s="802" t="str">
        <f>IF(B382="","",IF(S382="","",IF(C382="Female","",S382)))</f>
        <v/>
      </c>
      <c r="U382" s="802" t="str">
        <f>IF(B382="","",IF(S382="","",IF(C382="Male","",S382)))</f>
        <v/>
      </c>
      <c r="V382" s="980"/>
    </row>
    <row r="383" spans="1:22" x14ac:dyDescent="0.2">
      <c r="A383" s="1042"/>
      <c r="B383" s="865"/>
      <c r="C383" s="884"/>
      <c r="D383" s="884"/>
      <c r="E383" s="884"/>
      <c r="F383" s="884"/>
      <c r="G383" s="13" t="s">
        <v>4</v>
      </c>
      <c r="H383" s="214"/>
      <c r="I383" s="209"/>
      <c r="J383" s="227"/>
      <c r="K383" s="1019"/>
      <c r="L383" s="182" t="str">
        <f>IF(B382="","",IF(H383="","",H383*60+I383+J383/100))</f>
        <v/>
      </c>
      <c r="M383" s="187" t="str">
        <f>IF(B382="","",IF(L382="","",AVERAGE(L382:L385)))</f>
        <v/>
      </c>
      <c r="N383" s="180" t="str">
        <f>IF(L383="","",ABS(L383-M383))</f>
        <v/>
      </c>
      <c r="O383" s="200" t="str">
        <f>IF(N383="","",RANK(N383,N382:N386))</f>
        <v/>
      </c>
      <c r="P383" s="180" t="str">
        <f t="shared" si="74"/>
        <v/>
      </c>
      <c r="Q383" s="180" t="str">
        <f>IF(B382="","",IF(L382="","",AVERAGE(L382:L383)))</f>
        <v/>
      </c>
      <c r="R383" s="803"/>
      <c r="S383" s="986"/>
      <c r="T383" s="803"/>
      <c r="U383" s="803"/>
      <c r="V383" s="981"/>
    </row>
    <row r="384" spans="1:22" x14ac:dyDescent="0.2">
      <c r="A384" s="1042"/>
      <c r="B384" s="865"/>
      <c r="C384" s="884"/>
      <c r="D384" s="884"/>
      <c r="E384" s="884"/>
      <c r="F384" s="884"/>
      <c r="G384" s="14" t="s">
        <v>8</v>
      </c>
      <c r="H384" s="216"/>
      <c r="I384" s="342"/>
      <c r="J384" s="343"/>
      <c r="K384" s="1019"/>
      <c r="L384" s="182" t="str">
        <f>IF(B382="","",IF(H384="","",H384*60+I384+J384/100))</f>
        <v/>
      </c>
      <c r="M384" s="187"/>
      <c r="N384" s="180" t="str">
        <f>IF(L384="","",ABS(L384-M383))</f>
        <v/>
      </c>
      <c r="O384" s="200" t="str">
        <f>IF(N384="","",RANK(N384,N382:N386))</f>
        <v/>
      </c>
      <c r="P384" s="180" t="str">
        <f t="shared" si="74"/>
        <v/>
      </c>
      <c r="Q384" s="180" t="str">
        <f>IF(B382="","",IF(L382="","",AVERAGE(L382:L384)))</f>
        <v/>
      </c>
      <c r="R384" s="803"/>
      <c r="S384" s="986"/>
      <c r="T384" s="803"/>
      <c r="U384" s="803"/>
      <c r="V384" s="981"/>
    </row>
    <row r="385" spans="1:22" x14ac:dyDescent="0.2">
      <c r="A385" s="1042"/>
      <c r="B385" s="865"/>
      <c r="C385" s="884"/>
      <c r="D385" s="884"/>
      <c r="E385" s="884"/>
      <c r="F385" s="884"/>
      <c r="G385" s="13" t="s">
        <v>5</v>
      </c>
      <c r="H385" s="214"/>
      <c r="I385" s="209"/>
      <c r="J385" s="227"/>
      <c r="K385" s="1019"/>
      <c r="L385" s="182" t="str">
        <f>IF(B382="","",IF(H385="","",IF(H385+I385+J385=0,"",H385*60+I385+J385/100)))</f>
        <v/>
      </c>
      <c r="M385" s="187"/>
      <c r="N385" s="180" t="str">
        <f>IF(L385="","",ABS(L385-M383))</f>
        <v/>
      </c>
      <c r="O385" s="200" t="str">
        <f>IF(N385="","",RANK(N385,N382:N386))</f>
        <v/>
      </c>
      <c r="P385" s="180" t="str">
        <f t="shared" si="74"/>
        <v/>
      </c>
      <c r="Q385" s="180" t="str">
        <f>IF(B382="","",IF(L382="","",AVERAGE(P382:P385)))</f>
        <v/>
      </c>
      <c r="R385" s="803"/>
      <c r="S385" s="986"/>
      <c r="T385" s="803"/>
      <c r="U385" s="803"/>
      <c r="V385" s="981"/>
    </row>
    <row r="386" spans="1:22" ht="16" thickBot="1" x14ac:dyDescent="0.25">
      <c r="A386" s="1044"/>
      <c r="B386" s="866"/>
      <c r="C386" s="885"/>
      <c r="D386" s="884"/>
      <c r="E386" s="885"/>
      <c r="F386" s="885"/>
      <c r="G386" s="61" t="s">
        <v>6</v>
      </c>
      <c r="H386" s="238"/>
      <c r="I386" s="576"/>
      <c r="J386" s="577"/>
      <c r="K386" s="1020"/>
      <c r="L386" s="182" t="str">
        <f>IF(B382="","",IF(H386="","",IF(H386+I386+J386=0,"",H386*60+I386+J386/100)))</f>
        <v/>
      </c>
      <c r="M386" s="188"/>
      <c r="N386" s="181"/>
      <c r="O386" s="201"/>
      <c r="P386" s="181"/>
      <c r="Q386" s="181" t="str">
        <f>IF(B382="","",IF(L382="","",TRIMMEAN(L382:L386,0.4)))</f>
        <v/>
      </c>
      <c r="R386" s="803"/>
      <c r="S386" s="986"/>
      <c r="T386" s="804"/>
      <c r="U386" s="804"/>
      <c r="V386" s="982"/>
    </row>
    <row r="387" spans="1:22" x14ac:dyDescent="0.2">
      <c r="A387" s="1008" t="str">
        <f>IF('Names And Totals'!A84="","",'Names And Totals'!A84)</f>
        <v/>
      </c>
      <c r="B387" s="873" t="str">
        <f>IF('Names And Totals'!B84="","",'Names And Totals'!B84)</f>
        <v/>
      </c>
      <c r="C387" s="861" t="str">
        <f>IF('Names And Totals'!B84="","",'Names And Totals'!E84)</f>
        <v/>
      </c>
      <c r="D387" s="861" t="str">
        <f>IF(V387="DQ","DQ",IF(S387="","",IF(R387="TO","TO",RANK(R387,$R$12:$R$507,1))))</f>
        <v/>
      </c>
      <c r="E387" s="861" t="str">
        <f>IF(T387="","",IF(V387="DQ","DQ",IF(S387="","",RANK(T387,$T$12:$T$507,0))))</f>
        <v/>
      </c>
      <c r="F387" s="861" t="str">
        <f>IF(U387="","",IF(V387="DQ","DQ",IF(S387="","",RANK(U387,$U$12:$U$507,0))))</f>
        <v/>
      </c>
      <c r="G387" s="15" t="s">
        <v>7</v>
      </c>
      <c r="H387" s="218"/>
      <c r="I387" s="229"/>
      <c r="J387" s="229"/>
      <c r="K387" s="846"/>
      <c r="L387" s="183" t="str">
        <f>IF(B387="","",IF(H387="","",IF(H387="TO","TO",H387*60+I387+J387/100)))</f>
        <v/>
      </c>
      <c r="M387" s="189"/>
      <c r="N387" s="205" t="str">
        <f>IF(L387="","",ABS(L387-M388))</f>
        <v/>
      </c>
      <c r="O387" s="202" t="str">
        <f>IF(N387="","",RANK(N387,N387:N391))</f>
        <v/>
      </c>
      <c r="P387" s="205" t="str">
        <f t="shared" ref="P387:P390" si="75">IF(L387="","",IF(O387=1,"",L387))</f>
        <v/>
      </c>
      <c r="Q387" s="205" t="str">
        <f>IF(B387="","",L387)</f>
        <v/>
      </c>
      <c r="R387" s="805" t="str">
        <f>IF(B387="","",IF(V387="DQ","DQ",IF(L387="TO","TO",IF(L388="",Q387,IF(L389="",Q388,IF(L390="",Q389,IF(L391="",Q390,Q391)))))))</f>
        <v/>
      </c>
      <c r="S387" s="805" t="str">
        <f>IF(B387="","",IF(V387="DQ","DQ",IF(R387="","",IF(L387="TO",0,IF(AND(C387="Female",($D$3-(R387-$X$3)/$S$4)-K387&gt;0),($D$3-(R387-$X$3)/$S$4)-K387,IF(AND(C387="Male",($D$3-(R387-$X$4)/$S$4)-K387&gt;0),($D$3-(R387-$X$4)/$S$4)-K387,0))))))</f>
        <v/>
      </c>
      <c r="T387" s="805" t="str">
        <f>IF(B387="","",IF(S387="","",IF(C387="Female","",S387)))</f>
        <v/>
      </c>
      <c r="U387" s="805" t="str">
        <f>IF(B387="","",IF(S387="","",IF(C387="Male","",S387)))</f>
        <v/>
      </c>
      <c r="V387" s="983"/>
    </row>
    <row r="388" spans="1:22" x14ac:dyDescent="0.2">
      <c r="A388" s="1009"/>
      <c r="B388" s="874"/>
      <c r="C388" s="862"/>
      <c r="D388" s="862"/>
      <c r="E388" s="862"/>
      <c r="F388" s="862"/>
      <c r="G388" s="16" t="s">
        <v>4</v>
      </c>
      <c r="H388" s="220"/>
      <c r="I388" s="211"/>
      <c r="J388" s="211"/>
      <c r="K388" s="847"/>
      <c r="L388" s="184" t="str">
        <f>IF(B387="","",IF(H388="","",H388*60+I388+J388/100))</f>
        <v/>
      </c>
      <c r="M388" s="190" t="str">
        <f>IF(B387="","",IF(L387="","",AVERAGE(L387:L391)))</f>
        <v/>
      </c>
      <c r="N388" s="206" t="str">
        <f>IF(L388="","",ABS(L388-M388))</f>
        <v/>
      </c>
      <c r="O388" s="203" t="str">
        <f>IF(N388="","",RANK(N388,N387:N391))</f>
        <v/>
      </c>
      <c r="P388" s="206" t="str">
        <f t="shared" si="75"/>
        <v/>
      </c>
      <c r="Q388" s="206" t="str">
        <f>IF(B387="","",IF(L387="","",AVERAGE(L387:L388)))</f>
        <v/>
      </c>
      <c r="R388" s="806"/>
      <c r="S388" s="806"/>
      <c r="T388" s="806"/>
      <c r="U388" s="806"/>
      <c r="V388" s="984"/>
    </row>
    <row r="389" spans="1:22" x14ac:dyDescent="0.2">
      <c r="A389" s="1009"/>
      <c r="B389" s="874"/>
      <c r="C389" s="862"/>
      <c r="D389" s="862"/>
      <c r="E389" s="862"/>
      <c r="F389" s="862"/>
      <c r="G389" s="16" t="s">
        <v>8</v>
      </c>
      <c r="H389" s="220"/>
      <c r="I389" s="211"/>
      <c r="J389" s="211"/>
      <c r="K389" s="847"/>
      <c r="L389" s="184" t="str">
        <f>IF(B387="","",IF(H389="","",H389*60+I389+J389/100))</f>
        <v/>
      </c>
      <c r="M389" s="190"/>
      <c r="N389" s="206" t="str">
        <f>IF(L389="","",ABS(L389-M388))</f>
        <v/>
      </c>
      <c r="O389" s="203" t="str">
        <f>IF(N389="","",RANK(N389,N387:N391))</f>
        <v/>
      </c>
      <c r="P389" s="206" t="str">
        <f t="shared" si="75"/>
        <v/>
      </c>
      <c r="Q389" s="206" t="str">
        <f>IF(B387="","",IF(L387="","",AVERAGE(L387:L389)))</f>
        <v/>
      </c>
      <c r="R389" s="806"/>
      <c r="S389" s="806"/>
      <c r="T389" s="806"/>
      <c r="U389" s="806"/>
      <c r="V389" s="984"/>
    </row>
    <row r="390" spans="1:22" x14ac:dyDescent="0.2">
      <c r="A390" s="1009"/>
      <c r="B390" s="874"/>
      <c r="C390" s="862"/>
      <c r="D390" s="862"/>
      <c r="E390" s="862"/>
      <c r="F390" s="862"/>
      <c r="G390" s="16" t="s">
        <v>5</v>
      </c>
      <c r="H390" s="220"/>
      <c r="I390" s="211"/>
      <c r="J390" s="211"/>
      <c r="K390" s="847"/>
      <c r="L390" s="184" t="str">
        <f>IF(B387="","",IF(H390="","",IF(H390+I390+J390=0,"",H390*60+I390+J390/100)))</f>
        <v/>
      </c>
      <c r="M390" s="190"/>
      <c r="N390" s="206" t="str">
        <f>IF(L390="","",ABS(L390-M388))</f>
        <v/>
      </c>
      <c r="O390" s="203" t="str">
        <f>IF(N390="","",RANK(N390,N387:N391))</f>
        <v/>
      </c>
      <c r="P390" s="206" t="str">
        <f t="shared" si="75"/>
        <v/>
      </c>
      <c r="Q390" s="206" t="str">
        <f>IF(B387="","",IF(L387="","",AVERAGE(P387:P390)))</f>
        <v/>
      </c>
      <c r="R390" s="806"/>
      <c r="S390" s="806"/>
      <c r="T390" s="806"/>
      <c r="U390" s="806"/>
      <c r="V390" s="984"/>
    </row>
    <row r="391" spans="1:22" ht="16" thickBot="1" x14ac:dyDescent="0.25">
      <c r="A391" s="1010"/>
      <c r="B391" s="875"/>
      <c r="C391" s="863"/>
      <c r="D391" s="863"/>
      <c r="E391" s="863"/>
      <c r="F391" s="863"/>
      <c r="G391" s="17" t="s">
        <v>6</v>
      </c>
      <c r="H391" s="222"/>
      <c r="I391" s="239"/>
      <c r="J391" s="239"/>
      <c r="K391" s="848"/>
      <c r="L391" s="185" t="str">
        <f>IF(B387="","",IF(H391="","",IF(H391+I391+J391=0,"",H391*60+I391+J391/100)))</f>
        <v/>
      </c>
      <c r="M391" s="191"/>
      <c r="N391" s="207"/>
      <c r="O391" s="204"/>
      <c r="P391" s="207"/>
      <c r="Q391" s="207" t="str">
        <f>IF(B387="","",IF(L387="","",TRIMMEAN(L387:L391,0.4)))</f>
        <v/>
      </c>
      <c r="R391" s="807"/>
      <c r="S391" s="807"/>
      <c r="T391" s="807"/>
      <c r="U391" s="807"/>
      <c r="V391" s="985"/>
    </row>
    <row r="392" spans="1:22" x14ac:dyDescent="0.2">
      <c r="A392" s="1041" t="str">
        <f>IF('Names And Totals'!A85="","",'Names And Totals'!A85)</f>
        <v/>
      </c>
      <c r="B392" s="864" t="str">
        <f>IF('Names And Totals'!B85="","",'Names And Totals'!B85)</f>
        <v/>
      </c>
      <c r="C392" s="883" t="str">
        <f>IF('Names And Totals'!B85="","",'Names And Totals'!E85)</f>
        <v/>
      </c>
      <c r="D392" s="884" t="str">
        <f>IF(V392="DQ","DQ",IF(S392="","",IF(R392="TO","TO",RANK(R392,$R$12:$R$507,1))))</f>
        <v/>
      </c>
      <c r="E392" s="883" t="str">
        <f>IF(T392="","",IF(V392="DQ","DQ",IF(S392="","",RANK(T392,$T$12:$T$507,0))))</f>
        <v/>
      </c>
      <c r="F392" s="883" t="str">
        <f>IF(U392="","",IF(V392="DQ","DQ",IF(S392="","",RANK(U392,$U$12:$U$507,0))))</f>
        <v/>
      </c>
      <c r="G392" s="375" t="s">
        <v>7</v>
      </c>
      <c r="H392" s="224"/>
      <c r="I392" s="233"/>
      <c r="J392" s="234"/>
      <c r="K392" s="1018"/>
      <c r="L392" s="376" t="str">
        <f>IF(B392="","",IF(H392="","",IF(H392="TO","TO",H392*60+I392+J392/100)))</f>
        <v/>
      </c>
      <c r="M392" s="362"/>
      <c r="N392" s="338" t="str">
        <f>IF(L392="","",ABS(L392-M393))</f>
        <v/>
      </c>
      <c r="O392" s="363" t="str">
        <f>IF(N392="","",RANK(N392,N392:N396))</f>
        <v/>
      </c>
      <c r="P392" s="338" t="str">
        <f t="shared" ref="P392:P395" si="76">IF(L392="","",IF(O392=1,"",L392))</f>
        <v/>
      </c>
      <c r="Q392" s="338" t="str">
        <f>IF(B392="","",L392)</f>
        <v/>
      </c>
      <c r="R392" s="803" t="str">
        <f>IF(B392="","",IF(V392="DQ","DQ",IF(L392="TO","TO",IF(L393="",Q392,IF(L394="",Q393,IF(L395="",Q394,IF(L396="",Q395,Q396)))))))</f>
        <v/>
      </c>
      <c r="S392" s="986" t="str">
        <f>IF(B392="","",IF(V392="DQ","DQ",IF(R392="","",IF(L392="TO",0,IF(AND(C392="Female",($D$3-(R392-$X$3)/$S$4)-K392&gt;0),($D$3-(R392-$X$3)/$S$4)-K392,IF(AND(C392="Male",($D$3-(R392-$X$4)/$S$4)-K392&gt;0),($D$3-(R392-$X$4)/$S$4)-K392,0))))))</f>
        <v/>
      </c>
      <c r="T392" s="802" t="str">
        <f>IF(B392="","",IF(S392="","",IF(C392="Female","",S392)))</f>
        <v/>
      </c>
      <c r="U392" s="802" t="str">
        <f>IF(B392="","",IF(S392="","",IF(C392="Male","",S392)))</f>
        <v/>
      </c>
      <c r="V392" s="980"/>
    </row>
    <row r="393" spans="1:22" x14ac:dyDescent="0.2">
      <c r="A393" s="1042"/>
      <c r="B393" s="865"/>
      <c r="C393" s="884"/>
      <c r="D393" s="884"/>
      <c r="E393" s="884"/>
      <c r="F393" s="884"/>
      <c r="G393" s="13" t="s">
        <v>4</v>
      </c>
      <c r="H393" s="214"/>
      <c r="I393" s="209"/>
      <c r="J393" s="227"/>
      <c r="K393" s="1019"/>
      <c r="L393" s="182" t="str">
        <f>IF(B392="","",IF(H393="","",H393*60+I393+J393/100))</f>
        <v/>
      </c>
      <c r="M393" s="187" t="str">
        <f>IF(B392="","",IF(L392="","",AVERAGE(L392:L395)))</f>
        <v/>
      </c>
      <c r="N393" s="180" t="str">
        <f>IF(L393="","",ABS(L393-M393))</f>
        <v/>
      </c>
      <c r="O393" s="200" t="str">
        <f>IF(N393="","",RANK(N393,N392:N396))</f>
        <v/>
      </c>
      <c r="P393" s="180" t="str">
        <f t="shared" si="76"/>
        <v/>
      </c>
      <c r="Q393" s="180" t="str">
        <f>IF(B392="","",IF(L392="","",AVERAGE(L392:L393)))</f>
        <v/>
      </c>
      <c r="R393" s="803"/>
      <c r="S393" s="986"/>
      <c r="T393" s="803"/>
      <c r="U393" s="803"/>
      <c r="V393" s="981"/>
    </row>
    <row r="394" spans="1:22" x14ac:dyDescent="0.2">
      <c r="A394" s="1042"/>
      <c r="B394" s="865"/>
      <c r="C394" s="884"/>
      <c r="D394" s="884"/>
      <c r="E394" s="884"/>
      <c r="F394" s="884"/>
      <c r="G394" s="14" t="s">
        <v>8</v>
      </c>
      <c r="H394" s="216"/>
      <c r="I394" s="342"/>
      <c r="J394" s="343"/>
      <c r="K394" s="1019"/>
      <c r="L394" s="182" t="str">
        <f>IF(B392="","",IF(H394="","",H394*60+I394+J394/100))</f>
        <v/>
      </c>
      <c r="M394" s="187"/>
      <c r="N394" s="180" t="str">
        <f>IF(L394="","",ABS(L394-M393))</f>
        <v/>
      </c>
      <c r="O394" s="200" t="str">
        <f>IF(N394="","",RANK(N394,N392:N396))</f>
        <v/>
      </c>
      <c r="P394" s="180" t="str">
        <f t="shared" si="76"/>
        <v/>
      </c>
      <c r="Q394" s="180" t="str">
        <f>IF(B392="","",IF(L392="","",AVERAGE(L392:L394)))</f>
        <v/>
      </c>
      <c r="R394" s="803"/>
      <c r="S394" s="986"/>
      <c r="T394" s="803"/>
      <c r="U394" s="803"/>
      <c r="V394" s="981"/>
    </row>
    <row r="395" spans="1:22" x14ac:dyDescent="0.2">
      <c r="A395" s="1042"/>
      <c r="B395" s="865"/>
      <c r="C395" s="884"/>
      <c r="D395" s="884"/>
      <c r="E395" s="884"/>
      <c r="F395" s="884"/>
      <c r="G395" s="13" t="s">
        <v>5</v>
      </c>
      <c r="H395" s="214"/>
      <c r="I395" s="209"/>
      <c r="J395" s="227"/>
      <c r="K395" s="1019"/>
      <c r="L395" s="182" t="str">
        <f>IF(B392="","",IF(H395="","",IF(H395+I395+J395=0,"",H395*60+I395+J395/100)))</f>
        <v/>
      </c>
      <c r="M395" s="187"/>
      <c r="N395" s="180" t="str">
        <f>IF(L395="","",ABS(L395-M393))</f>
        <v/>
      </c>
      <c r="O395" s="200" t="str">
        <f>IF(N395="","",RANK(N395,N392:N396))</f>
        <v/>
      </c>
      <c r="P395" s="180" t="str">
        <f t="shared" si="76"/>
        <v/>
      </c>
      <c r="Q395" s="180" t="str">
        <f>IF(B392="","",IF(L392="","",AVERAGE(P392:P395)))</f>
        <v/>
      </c>
      <c r="R395" s="803"/>
      <c r="S395" s="986"/>
      <c r="T395" s="803"/>
      <c r="U395" s="803"/>
      <c r="V395" s="981"/>
    </row>
    <row r="396" spans="1:22" ht="16" thickBot="1" x14ac:dyDescent="0.25">
      <c r="A396" s="1044"/>
      <c r="B396" s="866"/>
      <c r="C396" s="885"/>
      <c r="D396" s="884"/>
      <c r="E396" s="885"/>
      <c r="F396" s="885"/>
      <c r="G396" s="61" t="s">
        <v>6</v>
      </c>
      <c r="H396" s="238"/>
      <c r="I396" s="576"/>
      <c r="J396" s="577"/>
      <c r="K396" s="1020"/>
      <c r="L396" s="182" t="str">
        <f>IF(B392="","",IF(H396="","",IF(H396+I396+J396=0,"",H396*60+I396+J396/100)))</f>
        <v/>
      </c>
      <c r="M396" s="188"/>
      <c r="N396" s="181"/>
      <c r="O396" s="201"/>
      <c r="P396" s="181"/>
      <c r="Q396" s="181" t="str">
        <f>IF(B392="","",IF(L392="","",TRIMMEAN(L392:L396,0.4)))</f>
        <v/>
      </c>
      <c r="R396" s="803"/>
      <c r="S396" s="986"/>
      <c r="T396" s="804"/>
      <c r="U396" s="804"/>
      <c r="V396" s="982"/>
    </row>
    <row r="397" spans="1:22" x14ac:dyDescent="0.2">
      <c r="A397" s="1008" t="str">
        <f>IF('Names And Totals'!A86="","",'Names And Totals'!A86)</f>
        <v/>
      </c>
      <c r="B397" s="873" t="str">
        <f>IF('Names And Totals'!B86="","",'Names And Totals'!B86)</f>
        <v/>
      </c>
      <c r="C397" s="861" t="str">
        <f>IF('Names And Totals'!B86="","",'Names And Totals'!E86)</f>
        <v/>
      </c>
      <c r="D397" s="861" t="str">
        <f>IF(V397="DQ","DQ",IF(S397="","",IF(R397="TO","TO",RANK(R397,$R$12:$R$507,1))))</f>
        <v/>
      </c>
      <c r="E397" s="861" t="str">
        <f>IF(T397="","",IF(V397="DQ","DQ",IF(S397="","",RANK(T397,$T$12:$T$507,0))))</f>
        <v/>
      </c>
      <c r="F397" s="861" t="str">
        <f>IF(U397="","",IF(V397="DQ","DQ",IF(S397="","",RANK(U397,$U$12:$U$507,0))))</f>
        <v/>
      </c>
      <c r="G397" s="15" t="s">
        <v>7</v>
      </c>
      <c r="H397" s="218"/>
      <c r="I397" s="229"/>
      <c r="J397" s="229"/>
      <c r="K397" s="846"/>
      <c r="L397" s="183" t="str">
        <f>IF(B397="","",IF(H397="","",IF(H397="TO","TO",H397*60+I397+J397/100)))</f>
        <v/>
      </c>
      <c r="M397" s="189"/>
      <c r="N397" s="205" t="str">
        <f>IF(L397="","",ABS(L397-M398))</f>
        <v/>
      </c>
      <c r="O397" s="202" t="str">
        <f>IF(N397="","",RANK(N397,N397:N401))</f>
        <v/>
      </c>
      <c r="P397" s="205" t="str">
        <f t="shared" ref="P397:P400" si="77">IF(L397="","",IF(O397=1,"",L397))</f>
        <v/>
      </c>
      <c r="Q397" s="205" t="str">
        <f>IF(B397="","",L397)</f>
        <v/>
      </c>
      <c r="R397" s="805" t="str">
        <f>IF(B397="","",IF(V397="DQ","DQ",IF(L397="TO","TO",IF(L398="",Q397,IF(L399="",Q398,IF(L400="",Q399,IF(L401="",Q400,Q401)))))))</f>
        <v/>
      </c>
      <c r="S397" s="805" t="str">
        <f>IF(B397="","",IF(V397="DQ","DQ",IF(R397="","",IF(L397="TO",0,IF(AND(C397="Female",($D$3-(R397-$X$3)/$S$4)-K397&gt;0),($D$3-(R397-$X$3)/$S$4)-K397,IF(AND(C397="Male",($D$3-(R397-$X$4)/$S$4)-K397&gt;0),($D$3-(R397-$X$4)/$S$4)-K397,0))))))</f>
        <v/>
      </c>
      <c r="T397" s="805" t="str">
        <f>IF(B397="","",IF(S397="","",IF(C397="Female","",S397)))</f>
        <v/>
      </c>
      <c r="U397" s="805" t="str">
        <f>IF(B397="","",IF(S397="","",IF(C397="Male","",S397)))</f>
        <v/>
      </c>
      <c r="V397" s="983"/>
    </row>
    <row r="398" spans="1:22" x14ac:dyDescent="0.2">
      <c r="A398" s="1009"/>
      <c r="B398" s="874"/>
      <c r="C398" s="862"/>
      <c r="D398" s="862"/>
      <c r="E398" s="862"/>
      <c r="F398" s="862"/>
      <c r="G398" s="16" t="s">
        <v>4</v>
      </c>
      <c r="H398" s="220"/>
      <c r="I398" s="211"/>
      <c r="J398" s="211"/>
      <c r="K398" s="847"/>
      <c r="L398" s="184" t="str">
        <f>IF(B397="","",IF(H398="","",H398*60+I398+J398/100))</f>
        <v/>
      </c>
      <c r="M398" s="190" t="str">
        <f>IF(B397="","",IF(L397="","",AVERAGE(L397:L401)))</f>
        <v/>
      </c>
      <c r="N398" s="206" t="str">
        <f>IF(L398="","",ABS(L398-M398))</f>
        <v/>
      </c>
      <c r="O398" s="203" t="str">
        <f>IF(N398="","",RANK(N398,N397:N401))</f>
        <v/>
      </c>
      <c r="P398" s="206" t="str">
        <f t="shared" si="77"/>
        <v/>
      </c>
      <c r="Q398" s="206" t="str">
        <f>IF(B397="","",IF(L397="","",AVERAGE(L397:L398)))</f>
        <v/>
      </c>
      <c r="R398" s="806"/>
      <c r="S398" s="806"/>
      <c r="T398" s="806"/>
      <c r="U398" s="806"/>
      <c r="V398" s="984"/>
    </row>
    <row r="399" spans="1:22" x14ac:dyDescent="0.2">
      <c r="A399" s="1009"/>
      <c r="B399" s="874"/>
      <c r="C399" s="862"/>
      <c r="D399" s="862"/>
      <c r="E399" s="862"/>
      <c r="F399" s="862"/>
      <c r="G399" s="16" t="s">
        <v>8</v>
      </c>
      <c r="H399" s="220"/>
      <c r="I399" s="211"/>
      <c r="J399" s="211"/>
      <c r="K399" s="847"/>
      <c r="L399" s="184" t="str">
        <f>IF(B397="","",IF(H399="","",H399*60+I399+J399/100))</f>
        <v/>
      </c>
      <c r="M399" s="190"/>
      <c r="N399" s="206" t="str">
        <f>IF(L399="","",ABS(L399-M398))</f>
        <v/>
      </c>
      <c r="O399" s="203" t="str">
        <f>IF(N399="","",RANK(N399,N397:N401))</f>
        <v/>
      </c>
      <c r="P399" s="206" t="str">
        <f t="shared" si="77"/>
        <v/>
      </c>
      <c r="Q399" s="206" t="str">
        <f>IF(B397="","",IF(L397="","",AVERAGE(L397:L399)))</f>
        <v/>
      </c>
      <c r="R399" s="806"/>
      <c r="S399" s="806"/>
      <c r="T399" s="806"/>
      <c r="U399" s="806"/>
      <c r="V399" s="984"/>
    </row>
    <row r="400" spans="1:22" x14ac:dyDescent="0.2">
      <c r="A400" s="1009"/>
      <c r="B400" s="874"/>
      <c r="C400" s="862"/>
      <c r="D400" s="862"/>
      <c r="E400" s="862"/>
      <c r="F400" s="862"/>
      <c r="G400" s="16" t="s">
        <v>5</v>
      </c>
      <c r="H400" s="220"/>
      <c r="I400" s="211"/>
      <c r="J400" s="211"/>
      <c r="K400" s="847"/>
      <c r="L400" s="184" t="str">
        <f>IF(B397="","",IF(H400="","",IF(H400+I400+J400=0,"",H400*60+I400+J400/100)))</f>
        <v/>
      </c>
      <c r="M400" s="190"/>
      <c r="N400" s="206" t="str">
        <f>IF(L400="","",ABS(L400-M398))</f>
        <v/>
      </c>
      <c r="O400" s="203" t="str">
        <f>IF(N400="","",RANK(N400,N397:N401))</f>
        <v/>
      </c>
      <c r="P400" s="206" t="str">
        <f t="shared" si="77"/>
        <v/>
      </c>
      <c r="Q400" s="206" t="str">
        <f>IF(B397="","",IF(L397="","",AVERAGE(P397:P400)))</f>
        <v/>
      </c>
      <c r="R400" s="806"/>
      <c r="S400" s="806"/>
      <c r="T400" s="806"/>
      <c r="U400" s="806"/>
      <c r="V400" s="984"/>
    </row>
    <row r="401" spans="1:22" ht="16" thickBot="1" x14ac:dyDescent="0.25">
      <c r="A401" s="1010"/>
      <c r="B401" s="875"/>
      <c r="C401" s="863"/>
      <c r="D401" s="863"/>
      <c r="E401" s="863"/>
      <c r="F401" s="863"/>
      <c r="G401" s="17" t="s">
        <v>6</v>
      </c>
      <c r="H401" s="222"/>
      <c r="I401" s="239"/>
      <c r="J401" s="239"/>
      <c r="K401" s="848"/>
      <c r="L401" s="185" t="str">
        <f>IF(B397="","",IF(H401="","",IF(H401+I401+J401=0,"",H401*60+I401+J401/100)))</f>
        <v/>
      </c>
      <c r="M401" s="191"/>
      <c r="N401" s="207"/>
      <c r="O401" s="204"/>
      <c r="P401" s="207"/>
      <c r="Q401" s="207" t="str">
        <f>IF(B397="","",IF(L397="","",TRIMMEAN(L397:L401,0.4)))</f>
        <v/>
      </c>
      <c r="R401" s="807"/>
      <c r="S401" s="807"/>
      <c r="T401" s="807"/>
      <c r="U401" s="807"/>
      <c r="V401" s="985"/>
    </row>
    <row r="402" spans="1:22" x14ac:dyDescent="0.2">
      <c r="A402" s="1041" t="str">
        <f>IF('Names And Totals'!A87="","",'Names And Totals'!A87)</f>
        <v/>
      </c>
      <c r="B402" s="864" t="str">
        <f>IF('Names And Totals'!B87="","",'Names And Totals'!B87)</f>
        <v/>
      </c>
      <c r="C402" s="883" t="str">
        <f>IF('Names And Totals'!B87="","",'Names And Totals'!E87)</f>
        <v/>
      </c>
      <c r="D402" s="884" t="str">
        <f>IF(V402="DQ","DQ",IF(S402="","",IF(R402="TO","TO",RANK(R402,$R$12:$R$507,1))))</f>
        <v/>
      </c>
      <c r="E402" s="883" t="str">
        <f>IF(T402="","",IF(V402="DQ","DQ",IF(S402="","",RANK(T402,$T$12:$T$507,0))))</f>
        <v/>
      </c>
      <c r="F402" s="883" t="str">
        <f>IF(U402="","",IF(V402="DQ","DQ",IF(S402="","",RANK(U402,$U$12:$U$507,0))))</f>
        <v/>
      </c>
      <c r="G402" s="375" t="s">
        <v>7</v>
      </c>
      <c r="H402" s="224"/>
      <c r="I402" s="233"/>
      <c r="J402" s="234"/>
      <c r="K402" s="1018"/>
      <c r="L402" s="376" t="str">
        <f>IF(B402="","",IF(H402="","",IF(H402="TO","TO",H402*60+I402+J402/100)))</f>
        <v/>
      </c>
      <c r="M402" s="362"/>
      <c r="N402" s="338" t="str">
        <f>IF(L402="","",ABS(L402-M403))</f>
        <v/>
      </c>
      <c r="O402" s="363" t="str">
        <f>IF(N402="","",RANK(N402,N402:N406))</f>
        <v/>
      </c>
      <c r="P402" s="338" t="str">
        <f t="shared" ref="P402:P405" si="78">IF(L402="","",IF(O402=1,"",L402))</f>
        <v/>
      </c>
      <c r="Q402" s="338" t="str">
        <f>IF(B402="","",L402)</f>
        <v/>
      </c>
      <c r="R402" s="803" t="str">
        <f>IF(B402="","",IF(V402="DQ","DQ",IF(L402="TO","TO",IF(L403="",Q402,IF(L404="",Q403,IF(L405="",Q404,IF(L406="",Q405,Q406)))))))</f>
        <v/>
      </c>
      <c r="S402" s="986" t="str">
        <f>IF(B402="","",IF(V402="DQ","DQ",IF(R402="","",IF(L402="TO",0,IF(AND(C402="Female",($D$3-(R402-$X$3)/$S$4)-K402&gt;0),($D$3-(R402-$X$3)/$S$4)-K402,IF(AND(C402="Male",($D$3-(R402-$X$4)/$S$4)-K402&gt;0),($D$3-(R402-$X$4)/$S$4)-K402,0))))))</f>
        <v/>
      </c>
      <c r="T402" s="802" t="str">
        <f>IF(B402="","",IF(S402="","",IF(C402="Female","",S402)))</f>
        <v/>
      </c>
      <c r="U402" s="802" t="str">
        <f>IF(B402="","",IF(S402="","",IF(C402="Male","",S402)))</f>
        <v/>
      </c>
      <c r="V402" s="980"/>
    </row>
    <row r="403" spans="1:22" x14ac:dyDescent="0.2">
      <c r="A403" s="1042"/>
      <c r="B403" s="865"/>
      <c r="C403" s="884"/>
      <c r="D403" s="884"/>
      <c r="E403" s="884"/>
      <c r="F403" s="884"/>
      <c r="G403" s="13" t="s">
        <v>4</v>
      </c>
      <c r="H403" s="214"/>
      <c r="I403" s="209"/>
      <c r="J403" s="227"/>
      <c r="K403" s="1019"/>
      <c r="L403" s="182" t="str">
        <f>IF(B402="","",IF(H403="","",H403*60+I403+J403/100))</f>
        <v/>
      </c>
      <c r="M403" s="187" t="str">
        <f>IF(B402="","",IF(L402="","",AVERAGE(L402:L405)))</f>
        <v/>
      </c>
      <c r="N403" s="180" t="str">
        <f>IF(L403="","",ABS(L403-M403))</f>
        <v/>
      </c>
      <c r="O403" s="200" t="str">
        <f>IF(N403="","",RANK(N403,N402:N406))</f>
        <v/>
      </c>
      <c r="P403" s="180" t="str">
        <f t="shared" si="78"/>
        <v/>
      </c>
      <c r="Q403" s="180" t="str">
        <f>IF(B402="","",IF(L402="","",AVERAGE(L402:L403)))</f>
        <v/>
      </c>
      <c r="R403" s="803"/>
      <c r="S403" s="986"/>
      <c r="T403" s="803"/>
      <c r="U403" s="803"/>
      <c r="V403" s="981"/>
    </row>
    <row r="404" spans="1:22" x14ac:dyDescent="0.2">
      <c r="A404" s="1042"/>
      <c r="B404" s="865"/>
      <c r="C404" s="884"/>
      <c r="D404" s="884"/>
      <c r="E404" s="884"/>
      <c r="F404" s="884"/>
      <c r="G404" s="14" t="s">
        <v>8</v>
      </c>
      <c r="H404" s="216"/>
      <c r="I404" s="342"/>
      <c r="J404" s="343"/>
      <c r="K404" s="1019"/>
      <c r="L404" s="182" t="str">
        <f>IF(B402="","",IF(H404="","",H404*60+I404+J404/100))</f>
        <v/>
      </c>
      <c r="M404" s="187"/>
      <c r="N404" s="180" t="str">
        <f>IF(L404="","",ABS(L404-M403))</f>
        <v/>
      </c>
      <c r="O404" s="200" t="str">
        <f>IF(N404="","",RANK(N404,N402:N406))</f>
        <v/>
      </c>
      <c r="P404" s="180" t="str">
        <f t="shared" si="78"/>
        <v/>
      </c>
      <c r="Q404" s="180" t="str">
        <f>IF(B402="","",IF(L402="","",AVERAGE(L402:L404)))</f>
        <v/>
      </c>
      <c r="R404" s="803"/>
      <c r="S404" s="986"/>
      <c r="T404" s="803"/>
      <c r="U404" s="803"/>
      <c r="V404" s="981"/>
    </row>
    <row r="405" spans="1:22" x14ac:dyDescent="0.2">
      <c r="A405" s="1042"/>
      <c r="B405" s="865"/>
      <c r="C405" s="884"/>
      <c r="D405" s="884"/>
      <c r="E405" s="884"/>
      <c r="F405" s="884"/>
      <c r="G405" s="13" t="s">
        <v>5</v>
      </c>
      <c r="H405" s="214"/>
      <c r="I405" s="209"/>
      <c r="J405" s="227"/>
      <c r="K405" s="1019"/>
      <c r="L405" s="182" t="str">
        <f>IF(B402="","",IF(H405="","",IF(H405+I405+J405=0,"",H405*60+I405+J405/100)))</f>
        <v/>
      </c>
      <c r="M405" s="187"/>
      <c r="N405" s="180" t="str">
        <f>IF(L405="","",ABS(L405-M403))</f>
        <v/>
      </c>
      <c r="O405" s="200" t="str">
        <f>IF(N405="","",RANK(N405,N402:N406))</f>
        <v/>
      </c>
      <c r="P405" s="180" t="str">
        <f t="shared" si="78"/>
        <v/>
      </c>
      <c r="Q405" s="180" t="str">
        <f>IF(B402="","",IF(L402="","",AVERAGE(P402:P405)))</f>
        <v/>
      </c>
      <c r="R405" s="803"/>
      <c r="S405" s="986"/>
      <c r="T405" s="803"/>
      <c r="U405" s="803"/>
      <c r="V405" s="981"/>
    </row>
    <row r="406" spans="1:22" ht="16" thickBot="1" x14ac:dyDescent="0.25">
      <c r="A406" s="1044"/>
      <c r="B406" s="866"/>
      <c r="C406" s="885"/>
      <c r="D406" s="884"/>
      <c r="E406" s="885"/>
      <c r="F406" s="885"/>
      <c r="G406" s="61" t="s">
        <v>6</v>
      </c>
      <c r="H406" s="238"/>
      <c r="I406" s="576"/>
      <c r="J406" s="577"/>
      <c r="K406" s="1020"/>
      <c r="L406" s="182" t="str">
        <f>IF(B402="","",IF(H406="","",IF(H406+I406+J406=0,"",H406*60+I406+J406/100)))</f>
        <v/>
      </c>
      <c r="M406" s="188"/>
      <c r="N406" s="181"/>
      <c r="O406" s="201"/>
      <c r="P406" s="181"/>
      <c r="Q406" s="181" t="str">
        <f>IF(B402="","",IF(L402="","",TRIMMEAN(L402:L406,0.4)))</f>
        <v/>
      </c>
      <c r="R406" s="803"/>
      <c r="S406" s="986"/>
      <c r="T406" s="804"/>
      <c r="U406" s="804"/>
      <c r="V406" s="982"/>
    </row>
    <row r="407" spans="1:22" x14ac:dyDescent="0.2">
      <c r="A407" s="1008" t="str">
        <f>IF('Names And Totals'!A88="","",'Names And Totals'!A88)</f>
        <v/>
      </c>
      <c r="B407" s="873" t="str">
        <f>IF('Names And Totals'!B88="","",'Names And Totals'!B88)</f>
        <v/>
      </c>
      <c r="C407" s="861" t="str">
        <f>IF('Names And Totals'!B88="","",'Names And Totals'!E88)</f>
        <v/>
      </c>
      <c r="D407" s="861" t="str">
        <f>IF(V407="DQ","DQ",IF(S407="","",IF(R407="TO","TO",RANK(R407,$R$12:$R$507,1))))</f>
        <v/>
      </c>
      <c r="E407" s="861" t="str">
        <f>IF(T407="","",IF(V407="DQ","DQ",IF(S407="","",RANK(T407,$T$12:$T$507,0))))</f>
        <v/>
      </c>
      <c r="F407" s="861" t="str">
        <f>IF(U407="","",IF(V407="DQ","DQ",IF(S407="","",RANK(U407,$U$12:$U$507,0))))</f>
        <v/>
      </c>
      <c r="G407" s="15" t="s">
        <v>7</v>
      </c>
      <c r="H407" s="218"/>
      <c r="I407" s="229"/>
      <c r="J407" s="229"/>
      <c r="K407" s="846"/>
      <c r="L407" s="183" t="str">
        <f>IF(B407="","",IF(H407="","",IF(H407="TO","TO",H407*60+I407+J407/100)))</f>
        <v/>
      </c>
      <c r="M407" s="189"/>
      <c r="N407" s="205" t="str">
        <f>IF(L407="","",ABS(L407-M408))</f>
        <v/>
      </c>
      <c r="O407" s="202" t="str">
        <f>IF(N407="","",RANK(N407,N407:N411))</f>
        <v/>
      </c>
      <c r="P407" s="205" t="str">
        <f t="shared" ref="P407:P410" si="79">IF(L407="","",IF(O407=1,"",L407))</f>
        <v/>
      </c>
      <c r="Q407" s="205" t="str">
        <f>IF(B407="","",L407)</f>
        <v/>
      </c>
      <c r="R407" s="805" t="str">
        <f>IF(B407="","",IF(V407="DQ","DQ",IF(L407="TO","TO",IF(L408="",Q407,IF(L409="",Q408,IF(L410="",Q409,IF(L411="",Q410,Q411)))))))</f>
        <v/>
      </c>
      <c r="S407" s="805" t="str">
        <f>IF(B407="","",IF(V407="DQ","DQ",IF(R407="","",IF(L407="TO",0,IF(AND(C407="Female",($D$3-(R407-$X$3)/$S$4)-K407&gt;0),($D$3-(R407-$X$3)/$S$4)-K407,IF(AND(C407="Male",($D$3-(R407-$X$4)/$S$4)-K407&gt;0),($D$3-(R407-$X$4)/$S$4)-K407,0))))))</f>
        <v/>
      </c>
      <c r="T407" s="805" t="str">
        <f>IF(B407="","",IF(S407="","",IF(C407="Female","",S407)))</f>
        <v/>
      </c>
      <c r="U407" s="805" t="str">
        <f>IF(B407="","",IF(S407="","",IF(C407="Male","",S407)))</f>
        <v/>
      </c>
      <c r="V407" s="983"/>
    </row>
    <row r="408" spans="1:22" x14ac:dyDescent="0.2">
      <c r="A408" s="1009"/>
      <c r="B408" s="874"/>
      <c r="C408" s="862"/>
      <c r="D408" s="862"/>
      <c r="E408" s="862"/>
      <c r="F408" s="862"/>
      <c r="G408" s="16" t="s">
        <v>4</v>
      </c>
      <c r="H408" s="220"/>
      <c r="I408" s="211"/>
      <c r="J408" s="211"/>
      <c r="K408" s="847"/>
      <c r="L408" s="184" t="str">
        <f>IF(B407="","",IF(H408="","",H408*60+I408+J408/100))</f>
        <v/>
      </c>
      <c r="M408" s="190" t="str">
        <f>IF(B407="","",IF(L407="","",AVERAGE(L407:L411)))</f>
        <v/>
      </c>
      <c r="N408" s="206" t="str">
        <f>IF(L408="","",ABS(L408-M408))</f>
        <v/>
      </c>
      <c r="O408" s="203" t="str">
        <f>IF(N408="","",RANK(N408,N407:N411))</f>
        <v/>
      </c>
      <c r="P408" s="206" t="str">
        <f t="shared" si="79"/>
        <v/>
      </c>
      <c r="Q408" s="206" t="str">
        <f>IF(B407="","",IF(L407="","",AVERAGE(L407:L408)))</f>
        <v/>
      </c>
      <c r="R408" s="806"/>
      <c r="S408" s="806"/>
      <c r="T408" s="806"/>
      <c r="U408" s="806"/>
      <c r="V408" s="984"/>
    </row>
    <row r="409" spans="1:22" x14ac:dyDescent="0.2">
      <c r="A409" s="1009"/>
      <c r="B409" s="874"/>
      <c r="C409" s="862"/>
      <c r="D409" s="862"/>
      <c r="E409" s="862"/>
      <c r="F409" s="862"/>
      <c r="G409" s="16" t="s">
        <v>8</v>
      </c>
      <c r="H409" s="220"/>
      <c r="I409" s="211"/>
      <c r="J409" s="211"/>
      <c r="K409" s="847"/>
      <c r="L409" s="184" t="str">
        <f>IF(B407="","",IF(H409="","",H409*60+I409+J409/100))</f>
        <v/>
      </c>
      <c r="M409" s="190"/>
      <c r="N409" s="206" t="str">
        <f>IF(L409="","",ABS(L409-M408))</f>
        <v/>
      </c>
      <c r="O409" s="203" t="str">
        <f>IF(N409="","",RANK(N409,N407:N411))</f>
        <v/>
      </c>
      <c r="P409" s="206" t="str">
        <f t="shared" si="79"/>
        <v/>
      </c>
      <c r="Q409" s="206" t="str">
        <f>IF(B407="","",IF(L407="","",AVERAGE(L407:L409)))</f>
        <v/>
      </c>
      <c r="R409" s="806"/>
      <c r="S409" s="806"/>
      <c r="T409" s="806"/>
      <c r="U409" s="806"/>
      <c r="V409" s="984"/>
    </row>
    <row r="410" spans="1:22" x14ac:dyDescent="0.2">
      <c r="A410" s="1009"/>
      <c r="B410" s="874"/>
      <c r="C410" s="862"/>
      <c r="D410" s="862"/>
      <c r="E410" s="862"/>
      <c r="F410" s="862"/>
      <c r="G410" s="16" t="s">
        <v>5</v>
      </c>
      <c r="H410" s="220"/>
      <c r="I410" s="211"/>
      <c r="J410" s="211"/>
      <c r="K410" s="847"/>
      <c r="L410" s="184" t="str">
        <f>IF(B407="","",IF(H410="","",IF(H410+I410+J410=0,"",H410*60+I410+J410/100)))</f>
        <v/>
      </c>
      <c r="M410" s="190"/>
      <c r="N410" s="206" t="str">
        <f>IF(L410="","",ABS(L410-M408))</f>
        <v/>
      </c>
      <c r="O410" s="203" t="str">
        <f>IF(N410="","",RANK(N410,N407:N411))</f>
        <v/>
      </c>
      <c r="P410" s="206" t="str">
        <f t="shared" si="79"/>
        <v/>
      </c>
      <c r="Q410" s="206" t="str">
        <f>IF(B407="","",IF(L407="","",AVERAGE(P407:P410)))</f>
        <v/>
      </c>
      <c r="R410" s="806"/>
      <c r="S410" s="806"/>
      <c r="T410" s="806"/>
      <c r="U410" s="806"/>
      <c r="V410" s="984"/>
    </row>
    <row r="411" spans="1:22" ht="16" thickBot="1" x14ac:dyDescent="0.25">
      <c r="A411" s="1010"/>
      <c r="B411" s="875"/>
      <c r="C411" s="863"/>
      <c r="D411" s="863"/>
      <c r="E411" s="863"/>
      <c r="F411" s="863"/>
      <c r="G411" s="17" t="s">
        <v>6</v>
      </c>
      <c r="H411" s="222"/>
      <c r="I411" s="239"/>
      <c r="J411" s="239"/>
      <c r="K411" s="848"/>
      <c r="L411" s="185" t="str">
        <f>IF(B407="","",IF(H411="","",IF(H411+I411+J411=0,"",H411*60+I411+J411/100)))</f>
        <v/>
      </c>
      <c r="M411" s="191"/>
      <c r="N411" s="207"/>
      <c r="O411" s="204"/>
      <c r="P411" s="207"/>
      <c r="Q411" s="207" t="str">
        <f>IF(B407="","",IF(L407="","",TRIMMEAN(L407:L411,0.4)))</f>
        <v/>
      </c>
      <c r="R411" s="807"/>
      <c r="S411" s="807"/>
      <c r="T411" s="807"/>
      <c r="U411" s="807"/>
      <c r="V411" s="985"/>
    </row>
    <row r="412" spans="1:22" x14ac:dyDescent="0.2">
      <c r="A412" s="1041" t="str">
        <f>IF('Names And Totals'!A89="","",'Names And Totals'!A89)</f>
        <v/>
      </c>
      <c r="B412" s="864" t="str">
        <f>IF('Names And Totals'!B89="","",'Names And Totals'!B89)</f>
        <v/>
      </c>
      <c r="C412" s="883" t="str">
        <f>IF('Names And Totals'!B89="","",'Names And Totals'!E89)</f>
        <v/>
      </c>
      <c r="D412" s="884" t="str">
        <f>IF(V412="DQ","DQ",IF(S412="","",IF(R412="TO","TO",RANK(R412,$R$12:$R$507,1))))</f>
        <v/>
      </c>
      <c r="E412" s="883" t="str">
        <f>IF(T412="","",IF(V412="DQ","DQ",IF(S412="","",RANK(T412,$T$12:$T$507,0))))</f>
        <v/>
      </c>
      <c r="F412" s="883" t="str">
        <f>IF(U412="","",IF(V412="DQ","DQ",IF(S412="","",RANK(U412,$U$12:$U$507,0))))</f>
        <v/>
      </c>
      <c r="G412" s="375" t="s">
        <v>7</v>
      </c>
      <c r="H412" s="224"/>
      <c r="I412" s="233"/>
      <c r="J412" s="234"/>
      <c r="K412" s="1018"/>
      <c r="L412" s="376" t="str">
        <f>IF(B412="","",IF(H412="","",IF(H412="TO","TO",H412*60+I412+J412/100)))</f>
        <v/>
      </c>
      <c r="M412" s="362"/>
      <c r="N412" s="338" t="str">
        <f>IF(L412="","",ABS(L412-M413))</f>
        <v/>
      </c>
      <c r="O412" s="363" t="str">
        <f>IF(N412="","",RANK(N412,N412:N416))</f>
        <v/>
      </c>
      <c r="P412" s="338" t="str">
        <f t="shared" ref="P412:P415" si="80">IF(L412="","",IF(O412=1,"",L412))</f>
        <v/>
      </c>
      <c r="Q412" s="338" t="str">
        <f>IF(B412="","",L412)</f>
        <v/>
      </c>
      <c r="R412" s="803" t="str">
        <f>IF(B412="","",IF(V412="DQ","DQ",IF(L412="TO","TO",IF(L413="",Q412,IF(L414="",Q413,IF(L415="",Q414,IF(L416="",Q415,Q416)))))))</f>
        <v/>
      </c>
      <c r="S412" s="986" t="str">
        <f>IF(B412="","",IF(V412="DQ","DQ",IF(R412="","",IF(L412="TO",0,IF(AND(C412="Female",($D$3-(R412-$X$3)/$S$4)-K412&gt;0),($D$3-(R412-$X$3)/$S$4)-K412,IF(AND(C412="Male",($D$3-(R412-$X$4)/$S$4)-K412&gt;0),($D$3-(R412-$X$4)/$S$4)-K412,0))))))</f>
        <v/>
      </c>
      <c r="T412" s="802" t="str">
        <f>IF(B412="","",IF(S412="","",IF(C412="Female","",S412)))</f>
        <v/>
      </c>
      <c r="U412" s="802" t="str">
        <f>IF(B412="","",IF(S412="","",IF(C412="Male","",S412)))</f>
        <v/>
      </c>
      <c r="V412" s="980"/>
    </row>
    <row r="413" spans="1:22" x14ac:dyDescent="0.2">
      <c r="A413" s="1042"/>
      <c r="B413" s="865"/>
      <c r="C413" s="884"/>
      <c r="D413" s="884"/>
      <c r="E413" s="884"/>
      <c r="F413" s="884"/>
      <c r="G413" s="13" t="s">
        <v>4</v>
      </c>
      <c r="H413" s="214"/>
      <c r="I413" s="209"/>
      <c r="J413" s="227"/>
      <c r="K413" s="1019"/>
      <c r="L413" s="182" t="str">
        <f>IF(B412="","",IF(H413="","",H413*60+I413+J413/100))</f>
        <v/>
      </c>
      <c r="M413" s="187" t="str">
        <f>IF(B412="","",IF(L412="","",AVERAGE(L412:L415)))</f>
        <v/>
      </c>
      <c r="N413" s="180" t="str">
        <f>IF(L413="","",ABS(L413-M413))</f>
        <v/>
      </c>
      <c r="O413" s="200" t="str">
        <f>IF(N413="","",RANK(N413,N412:N416))</f>
        <v/>
      </c>
      <c r="P413" s="180" t="str">
        <f t="shared" si="80"/>
        <v/>
      </c>
      <c r="Q413" s="180" t="str">
        <f>IF(B412="","",IF(L412="","",AVERAGE(L412:L413)))</f>
        <v/>
      </c>
      <c r="R413" s="803"/>
      <c r="S413" s="986"/>
      <c r="T413" s="803"/>
      <c r="U413" s="803"/>
      <c r="V413" s="981"/>
    </row>
    <row r="414" spans="1:22" x14ac:dyDescent="0.2">
      <c r="A414" s="1042"/>
      <c r="B414" s="865"/>
      <c r="C414" s="884"/>
      <c r="D414" s="884"/>
      <c r="E414" s="884"/>
      <c r="F414" s="884"/>
      <c r="G414" s="14" t="s">
        <v>8</v>
      </c>
      <c r="H414" s="216"/>
      <c r="I414" s="342"/>
      <c r="J414" s="343"/>
      <c r="K414" s="1019"/>
      <c r="L414" s="182" t="str">
        <f>IF(B412="","",IF(H414="","",H414*60+I414+J414/100))</f>
        <v/>
      </c>
      <c r="M414" s="187"/>
      <c r="N414" s="180" t="str">
        <f>IF(L414="","",ABS(L414-M413))</f>
        <v/>
      </c>
      <c r="O414" s="200" t="str">
        <f>IF(N414="","",RANK(N414,N412:N416))</f>
        <v/>
      </c>
      <c r="P414" s="180" t="str">
        <f t="shared" si="80"/>
        <v/>
      </c>
      <c r="Q414" s="180" t="str">
        <f>IF(B412="","",IF(L412="","",AVERAGE(L412:L414)))</f>
        <v/>
      </c>
      <c r="R414" s="803"/>
      <c r="S414" s="986"/>
      <c r="T414" s="803"/>
      <c r="U414" s="803"/>
      <c r="V414" s="981"/>
    </row>
    <row r="415" spans="1:22" x14ac:dyDescent="0.2">
      <c r="A415" s="1042"/>
      <c r="B415" s="865"/>
      <c r="C415" s="884"/>
      <c r="D415" s="884"/>
      <c r="E415" s="884"/>
      <c r="F415" s="884"/>
      <c r="G415" s="13" t="s">
        <v>5</v>
      </c>
      <c r="H415" s="214"/>
      <c r="I415" s="209"/>
      <c r="J415" s="227"/>
      <c r="K415" s="1019"/>
      <c r="L415" s="182" t="str">
        <f>IF(B412="","",IF(H415="","",IF(H415+I415+J415=0,"",H415*60+I415+J415/100)))</f>
        <v/>
      </c>
      <c r="M415" s="187"/>
      <c r="N415" s="180" t="str">
        <f>IF(L415="","",ABS(L415-M413))</f>
        <v/>
      </c>
      <c r="O415" s="200" t="str">
        <f>IF(N415="","",RANK(N415,N412:N416))</f>
        <v/>
      </c>
      <c r="P415" s="180" t="str">
        <f t="shared" si="80"/>
        <v/>
      </c>
      <c r="Q415" s="180" t="str">
        <f>IF(B412="","",IF(L412="","",AVERAGE(P412:P415)))</f>
        <v/>
      </c>
      <c r="R415" s="803"/>
      <c r="S415" s="986"/>
      <c r="T415" s="803"/>
      <c r="U415" s="803"/>
      <c r="V415" s="981"/>
    </row>
    <row r="416" spans="1:22" ht="16" thickBot="1" x14ac:dyDescent="0.25">
      <c r="A416" s="1044"/>
      <c r="B416" s="866"/>
      <c r="C416" s="885"/>
      <c r="D416" s="884"/>
      <c r="E416" s="885"/>
      <c r="F416" s="885"/>
      <c r="G416" s="61" t="s">
        <v>6</v>
      </c>
      <c r="H416" s="238"/>
      <c r="I416" s="576"/>
      <c r="J416" s="577"/>
      <c r="K416" s="1020"/>
      <c r="L416" s="182" t="str">
        <f>IF(B412="","",IF(H416="","",IF(H416+I416+J416=0,"",H416*60+I416+J416/100)))</f>
        <v/>
      </c>
      <c r="M416" s="188"/>
      <c r="N416" s="181"/>
      <c r="O416" s="201"/>
      <c r="P416" s="181"/>
      <c r="Q416" s="181" t="str">
        <f>IF(B412="","",IF(L412="","",TRIMMEAN(L412:L416,0.4)))</f>
        <v/>
      </c>
      <c r="R416" s="803"/>
      <c r="S416" s="986"/>
      <c r="T416" s="804"/>
      <c r="U416" s="804"/>
      <c r="V416" s="982"/>
    </row>
    <row r="417" spans="1:22" x14ac:dyDescent="0.2">
      <c r="A417" s="1008" t="str">
        <f>IF('Names And Totals'!A90="","",'Names And Totals'!A90)</f>
        <v/>
      </c>
      <c r="B417" s="873" t="str">
        <f>IF('Names And Totals'!B90="","",'Names And Totals'!B90)</f>
        <v/>
      </c>
      <c r="C417" s="861" t="str">
        <f>IF('Names And Totals'!B90="","",'Names And Totals'!E90)</f>
        <v/>
      </c>
      <c r="D417" s="861" t="str">
        <f>IF(V417="DQ","DQ",IF(S417="","",IF(R417="TO","TO",RANK(R417,$R$12:$R$507,1))))</f>
        <v/>
      </c>
      <c r="E417" s="861" t="str">
        <f>IF(T417="","",IF(V417="DQ","DQ",IF(S417="","",RANK(T417,$T$12:$T$507,0))))</f>
        <v/>
      </c>
      <c r="F417" s="861" t="str">
        <f>IF(U417="","",IF(V417="DQ","DQ",IF(S417="","",RANK(U417,$U$12:$U$507,0))))</f>
        <v/>
      </c>
      <c r="G417" s="15" t="s">
        <v>7</v>
      </c>
      <c r="H417" s="218"/>
      <c r="I417" s="229"/>
      <c r="J417" s="229"/>
      <c r="K417" s="846"/>
      <c r="L417" s="183" t="str">
        <f>IF(B417="","",IF(H417="","",IF(H417="TO","TO",H417*60+I417+J417/100)))</f>
        <v/>
      </c>
      <c r="M417" s="189"/>
      <c r="N417" s="205" t="str">
        <f>IF(L417="","",ABS(L417-M418))</f>
        <v/>
      </c>
      <c r="O417" s="202" t="str">
        <f>IF(N417="","",RANK(N417,N417:N421))</f>
        <v/>
      </c>
      <c r="P417" s="205" t="str">
        <f t="shared" ref="P417:P420" si="81">IF(L417="","",IF(O417=1,"",L417))</f>
        <v/>
      </c>
      <c r="Q417" s="205" t="str">
        <f>IF(B417="","",L417)</f>
        <v/>
      </c>
      <c r="R417" s="805" t="str">
        <f>IF(B417="","",IF(V417="DQ","DQ",IF(L417="TO","TO",IF(L418="",Q417,IF(L419="",Q418,IF(L420="",Q419,IF(L421="",Q420,Q421)))))))</f>
        <v/>
      </c>
      <c r="S417" s="805" t="str">
        <f>IF(B417="","",IF(V417="DQ","DQ",IF(R417="","",IF(L417="TO",0,IF(AND(C417="Female",($D$3-(R417-$X$3)/$S$4)-K417&gt;0),($D$3-(R417-$X$3)/$S$4)-K417,IF(AND(C417="Male",($D$3-(R417-$X$4)/$S$4)-K417&gt;0),($D$3-(R417-$X$4)/$S$4)-K417,0))))))</f>
        <v/>
      </c>
      <c r="T417" s="805" t="str">
        <f>IF(B417="","",IF(S417="","",IF(C417="Female","",S417)))</f>
        <v/>
      </c>
      <c r="U417" s="805" t="str">
        <f>IF(B417="","",IF(S417="","",IF(C417="Male","",S417)))</f>
        <v/>
      </c>
      <c r="V417" s="983"/>
    </row>
    <row r="418" spans="1:22" x14ac:dyDescent="0.2">
      <c r="A418" s="1009"/>
      <c r="B418" s="874"/>
      <c r="C418" s="862"/>
      <c r="D418" s="862"/>
      <c r="E418" s="862"/>
      <c r="F418" s="862"/>
      <c r="G418" s="16" t="s">
        <v>4</v>
      </c>
      <c r="H418" s="220"/>
      <c r="I418" s="211"/>
      <c r="J418" s="211"/>
      <c r="K418" s="847"/>
      <c r="L418" s="184" t="str">
        <f>IF(B417="","",IF(H418="","",H418*60+I418+J418/100))</f>
        <v/>
      </c>
      <c r="M418" s="190" t="str">
        <f>IF(B417="","",IF(L417="","",AVERAGE(L417:L421)))</f>
        <v/>
      </c>
      <c r="N418" s="206" t="str">
        <f>IF(L418="","",ABS(L418-M418))</f>
        <v/>
      </c>
      <c r="O418" s="203" t="str">
        <f>IF(N418="","",RANK(N418,N417:N421))</f>
        <v/>
      </c>
      <c r="P418" s="206" t="str">
        <f t="shared" si="81"/>
        <v/>
      </c>
      <c r="Q418" s="206" t="str">
        <f>IF(B417="","",IF(L417="","",AVERAGE(L417:L418)))</f>
        <v/>
      </c>
      <c r="R418" s="806"/>
      <c r="S418" s="806"/>
      <c r="T418" s="806"/>
      <c r="U418" s="806"/>
      <c r="V418" s="984"/>
    </row>
    <row r="419" spans="1:22" x14ac:dyDescent="0.2">
      <c r="A419" s="1009"/>
      <c r="B419" s="874"/>
      <c r="C419" s="862"/>
      <c r="D419" s="862"/>
      <c r="E419" s="862"/>
      <c r="F419" s="862"/>
      <c r="G419" s="16" t="s">
        <v>8</v>
      </c>
      <c r="H419" s="220"/>
      <c r="I419" s="211"/>
      <c r="J419" s="211"/>
      <c r="K419" s="847"/>
      <c r="L419" s="184" t="str">
        <f>IF(B417="","",IF(H419="","",H419*60+I419+J419/100))</f>
        <v/>
      </c>
      <c r="M419" s="190"/>
      <c r="N419" s="206" t="str">
        <f>IF(L419="","",ABS(L419-M418))</f>
        <v/>
      </c>
      <c r="O419" s="203" t="str">
        <f>IF(N419="","",RANK(N419,N417:N421))</f>
        <v/>
      </c>
      <c r="P419" s="206" t="str">
        <f t="shared" si="81"/>
        <v/>
      </c>
      <c r="Q419" s="206" t="str">
        <f>IF(B417="","",IF(L417="","",AVERAGE(L417:L419)))</f>
        <v/>
      </c>
      <c r="R419" s="806"/>
      <c r="S419" s="806"/>
      <c r="T419" s="806"/>
      <c r="U419" s="806"/>
      <c r="V419" s="984"/>
    </row>
    <row r="420" spans="1:22" x14ac:dyDescent="0.2">
      <c r="A420" s="1009"/>
      <c r="B420" s="874"/>
      <c r="C420" s="862"/>
      <c r="D420" s="862"/>
      <c r="E420" s="862"/>
      <c r="F420" s="862"/>
      <c r="G420" s="16" t="s">
        <v>5</v>
      </c>
      <c r="H420" s="220"/>
      <c r="I420" s="211"/>
      <c r="J420" s="211"/>
      <c r="K420" s="847"/>
      <c r="L420" s="184" t="str">
        <f>IF(B417="","",IF(H420="","",IF(H420+I420+J420=0,"",H420*60+I420+J420/100)))</f>
        <v/>
      </c>
      <c r="M420" s="190"/>
      <c r="N420" s="206" t="str">
        <f>IF(L420="","",ABS(L420-M418))</f>
        <v/>
      </c>
      <c r="O420" s="203" t="str">
        <f>IF(N420="","",RANK(N420,N417:N421))</f>
        <v/>
      </c>
      <c r="P420" s="206" t="str">
        <f t="shared" si="81"/>
        <v/>
      </c>
      <c r="Q420" s="206" t="str">
        <f>IF(B417="","",IF(L417="","",AVERAGE(P417:P420)))</f>
        <v/>
      </c>
      <c r="R420" s="806"/>
      <c r="S420" s="806"/>
      <c r="T420" s="806"/>
      <c r="U420" s="806"/>
      <c r="V420" s="984"/>
    </row>
    <row r="421" spans="1:22" ht="16" thickBot="1" x14ac:dyDescent="0.25">
      <c r="A421" s="1010"/>
      <c r="B421" s="875"/>
      <c r="C421" s="863"/>
      <c r="D421" s="863"/>
      <c r="E421" s="863"/>
      <c r="F421" s="863"/>
      <c r="G421" s="17" t="s">
        <v>6</v>
      </c>
      <c r="H421" s="222"/>
      <c r="I421" s="239"/>
      <c r="J421" s="239"/>
      <c r="K421" s="848"/>
      <c r="L421" s="185" t="str">
        <f>IF(B417="","",IF(H421="","",IF(H421+I421+J421=0,"",H421*60+I421+J421/100)))</f>
        <v/>
      </c>
      <c r="M421" s="191"/>
      <c r="N421" s="207"/>
      <c r="O421" s="204"/>
      <c r="P421" s="207"/>
      <c r="Q421" s="207" t="str">
        <f>IF(B417="","",IF(L417="","",TRIMMEAN(L417:L421,0.4)))</f>
        <v/>
      </c>
      <c r="R421" s="807"/>
      <c r="S421" s="807"/>
      <c r="T421" s="807"/>
      <c r="U421" s="807"/>
      <c r="V421" s="985"/>
    </row>
    <row r="422" spans="1:22" x14ac:dyDescent="0.2">
      <c r="A422" s="1041" t="str">
        <f>IF('Names And Totals'!A91="","",'Names And Totals'!A91)</f>
        <v/>
      </c>
      <c r="B422" s="864" t="str">
        <f>IF('Names And Totals'!B91="","",'Names And Totals'!B91)</f>
        <v/>
      </c>
      <c r="C422" s="883" t="str">
        <f>IF('Names And Totals'!B91="","",'Names And Totals'!E91)</f>
        <v/>
      </c>
      <c r="D422" s="884" t="str">
        <f>IF(V422="DQ","DQ",IF(S422="","",IF(R422="TO","TO",RANK(R422,$R$12:$R$507,1))))</f>
        <v/>
      </c>
      <c r="E422" s="883" t="str">
        <f>IF(T422="","",IF(V422="DQ","DQ",IF(S422="","",RANK(T422,$T$12:$T$507,0))))</f>
        <v/>
      </c>
      <c r="F422" s="883" t="str">
        <f>IF(U422="","",IF(V422="DQ","DQ",IF(S422="","",RANK(U422,$U$12:$U$507,0))))</f>
        <v/>
      </c>
      <c r="G422" s="375" t="s">
        <v>7</v>
      </c>
      <c r="H422" s="224"/>
      <c r="I422" s="233"/>
      <c r="J422" s="234"/>
      <c r="K422" s="1018"/>
      <c r="L422" s="376" t="str">
        <f>IF(B422="","",IF(H422="","",IF(H422="TO","TO",H422*60+I422+J422/100)))</f>
        <v/>
      </c>
      <c r="M422" s="362"/>
      <c r="N422" s="338" t="str">
        <f>IF(L422="","",ABS(L422-M423))</f>
        <v/>
      </c>
      <c r="O422" s="363" t="str">
        <f>IF(N422="","",RANK(N422,N422:N426))</f>
        <v/>
      </c>
      <c r="P422" s="338" t="str">
        <f t="shared" ref="P422:P425" si="82">IF(L422="","",IF(O422=1,"",L422))</f>
        <v/>
      </c>
      <c r="Q422" s="338" t="str">
        <f>IF(B422="","",L422)</f>
        <v/>
      </c>
      <c r="R422" s="803" t="str">
        <f>IF(B422="","",IF(V422="DQ","DQ",IF(L422="TO","TO",IF(L423="",Q422,IF(L424="",Q423,IF(L425="",Q424,IF(L426="",Q425,Q426)))))))</f>
        <v/>
      </c>
      <c r="S422" s="986" t="str">
        <f>IF(B422="","",IF(V422="DQ","DQ",IF(R422="","",IF(L422="TO",0,IF(AND(C422="Female",($D$3-(R422-$X$3)/$S$4)-K422&gt;0),($D$3-(R422-$X$3)/$S$4)-K422,IF(AND(C422="Male",($D$3-(R422-$X$4)/$S$4)-K422&gt;0),($D$3-(R422-$X$4)/$S$4)-K422,0))))))</f>
        <v/>
      </c>
      <c r="T422" s="802" t="str">
        <f>IF(B422="","",IF(S422="","",IF(C422="Female","",S422)))</f>
        <v/>
      </c>
      <c r="U422" s="802" t="str">
        <f>IF(B422="","",IF(S422="","",IF(C422="Male","",S422)))</f>
        <v/>
      </c>
      <c r="V422" s="980"/>
    </row>
    <row r="423" spans="1:22" x14ac:dyDescent="0.2">
      <c r="A423" s="1042"/>
      <c r="B423" s="865"/>
      <c r="C423" s="884"/>
      <c r="D423" s="884"/>
      <c r="E423" s="884"/>
      <c r="F423" s="884"/>
      <c r="G423" s="13" t="s">
        <v>4</v>
      </c>
      <c r="H423" s="214"/>
      <c r="I423" s="209"/>
      <c r="J423" s="227"/>
      <c r="K423" s="1019"/>
      <c r="L423" s="182" t="str">
        <f>IF(B422="","",IF(H423="","",H423*60+I423+J423/100))</f>
        <v/>
      </c>
      <c r="M423" s="187" t="str">
        <f>IF(B422="","",IF(L422="","",AVERAGE(L422:L425)))</f>
        <v/>
      </c>
      <c r="N423" s="180" t="str">
        <f>IF(L423="","",ABS(L423-M423))</f>
        <v/>
      </c>
      <c r="O423" s="200" t="str">
        <f>IF(N423="","",RANK(N423,N422:N426))</f>
        <v/>
      </c>
      <c r="P423" s="180" t="str">
        <f t="shared" si="82"/>
        <v/>
      </c>
      <c r="Q423" s="180" t="str">
        <f>IF(B422="","",IF(L422="","",AVERAGE(L422:L423)))</f>
        <v/>
      </c>
      <c r="R423" s="803"/>
      <c r="S423" s="986"/>
      <c r="T423" s="803"/>
      <c r="U423" s="803"/>
      <c r="V423" s="981"/>
    </row>
    <row r="424" spans="1:22" x14ac:dyDescent="0.2">
      <c r="A424" s="1042"/>
      <c r="B424" s="865"/>
      <c r="C424" s="884"/>
      <c r="D424" s="884"/>
      <c r="E424" s="884"/>
      <c r="F424" s="884"/>
      <c r="G424" s="14" t="s">
        <v>8</v>
      </c>
      <c r="H424" s="216"/>
      <c r="I424" s="342"/>
      <c r="J424" s="343"/>
      <c r="K424" s="1019"/>
      <c r="L424" s="182" t="str">
        <f>IF(B422="","",IF(H424="","",H424*60+I424+J424/100))</f>
        <v/>
      </c>
      <c r="M424" s="187"/>
      <c r="N424" s="180" t="str">
        <f>IF(L424="","",ABS(L424-M423))</f>
        <v/>
      </c>
      <c r="O424" s="200" t="str">
        <f>IF(N424="","",RANK(N424,N422:N426))</f>
        <v/>
      </c>
      <c r="P424" s="180" t="str">
        <f t="shared" si="82"/>
        <v/>
      </c>
      <c r="Q424" s="180" t="str">
        <f>IF(B422="","",IF(L422="","",AVERAGE(L422:L424)))</f>
        <v/>
      </c>
      <c r="R424" s="803"/>
      <c r="S424" s="986"/>
      <c r="T424" s="803"/>
      <c r="U424" s="803"/>
      <c r="V424" s="981"/>
    </row>
    <row r="425" spans="1:22" x14ac:dyDescent="0.2">
      <c r="A425" s="1042"/>
      <c r="B425" s="865"/>
      <c r="C425" s="884"/>
      <c r="D425" s="884"/>
      <c r="E425" s="884"/>
      <c r="F425" s="884"/>
      <c r="G425" s="13" t="s">
        <v>5</v>
      </c>
      <c r="H425" s="214"/>
      <c r="I425" s="209"/>
      <c r="J425" s="227"/>
      <c r="K425" s="1019"/>
      <c r="L425" s="182" t="str">
        <f>IF(B422="","",IF(H425="","",IF(H425+I425+J425=0,"",H425*60+I425+J425/100)))</f>
        <v/>
      </c>
      <c r="M425" s="187"/>
      <c r="N425" s="180" t="str">
        <f>IF(L425="","",ABS(L425-M423))</f>
        <v/>
      </c>
      <c r="O425" s="200" t="str">
        <f>IF(N425="","",RANK(N425,N422:N426))</f>
        <v/>
      </c>
      <c r="P425" s="180" t="str">
        <f t="shared" si="82"/>
        <v/>
      </c>
      <c r="Q425" s="180" t="str">
        <f>IF(B422="","",IF(L422="","",AVERAGE(P422:P425)))</f>
        <v/>
      </c>
      <c r="R425" s="803"/>
      <c r="S425" s="986"/>
      <c r="T425" s="803"/>
      <c r="U425" s="803"/>
      <c r="V425" s="981"/>
    </row>
    <row r="426" spans="1:22" ht="16" thickBot="1" x14ac:dyDescent="0.25">
      <c r="A426" s="1044"/>
      <c r="B426" s="866"/>
      <c r="C426" s="885"/>
      <c r="D426" s="884"/>
      <c r="E426" s="885"/>
      <c r="F426" s="885"/>
      <c r="G426" s="61" t="s">
        <v>6</v>
      </c>
      <c r="H426" s="238"/>
      <c r="I426" s="576"/>
      <c r="J426" s="577"/>
      <c r="K426" s="1020"/>
      <c r="L426" s="182" t="str">
        <f>IF(B422="","",IF(H426="","",IF(H426+I426+J426=0,"",H426*60+I426+J426/100)))</f>
        <v/>
      </c>
      <c r="M426" s="188"/>
      <c r="N426" s="181"/>
      <c r="O426" s="201"/>
      <c r="P426" s="181"/>
      <c r="Q426" s="181" t="str">
        <f>IF(B422="","",IF(L422="","",TRIMMEAN(L422:L426,0.4)))</f>
        <v/>
      </c>
      <c r="R426" s="803"/>
      <c r="S426" s="986"/>
      <c r="T426" s="804"/>
      <c r="U426" s="804"/>
      <c r="V426" s="982"/>
    </row>
    <row r="427" spans="1:22" x14ac:dyDescent="0.2">
      <c r="A427" s="1008" t="str">
        <f>IF('Names And Totals'!A92="","",'Names And Totals'!A92)</f>
        <v/>
      </c>
      <c r="B427" s="873" t="str">
        <f>IF('Names And Totals'!B92="","",'Names And Totals'!B92)</f>
        <v/>
      </c>
      <c r="C427" s="861" t="str">
        <f>IF('Names And Totals'!B92="","",'Names And Totals'!E92)</f>
        <v/>
      </c>
      <c r="D427" s="861" t="str">
        <f>IF(V427="DQ","DQ",IF(S427="","",IF(R427="TO","TO",RANK(R427,$R$12:$R$507,1))))</f>
        <v/>
      </c>
      <c r="E427" s="861" t="str">
        <f>IF(T427="","",IF(V427="DQ","DQ",IF(S427="","",RANK(T427,$T$12:$T$507,0))))</f>
        <v/>
      </c>
      <c r="F427" s="861" t="str">
        <f>IF(U427="","",IF(V427="DQ","DQ",IF(S427="","",RANK(U427,$U$12:$U$507,0))))</f>
        <v/>
      </c>
      <c r="G427" s="15" t="s">
        <v>7</v>
      </c>
      <c r="H427" s="218"/>
      <c r="I427" s="229"/>
      <c r="J427" s="229"/>
      <c r="K427" s="846"/>
      <c r="L427" s="183" t="str">
        <f>IF(B427="","",IF(H427="","",IF(H427="TO","TO",H427*60+I427+J427/100)))</f>
        <v/>
      </c>
      <c r="M427" s="189"/>
      <c r="N427" s="205" t="str">
        <f>IF(L427="","",ABS(L427-M428))</f>
        <v/>
      </c>
      <c r="O427" s="202" t="str">
        <f>IF(N427="","",RANK(N427,N427:N431))</f>
        <v/>
      </c>
      <c r="P427" s="205" t="str">
        <f t="shared" ref="P427:P430" si="83">IF(L427="","",IF(O427=1,"",L427))</f>
        <v/>
      </c>
      <c r="Q427" s="205" t="str">
        <f>IF(B427="","",L427)</f>
        <v/>
      </c>
      <c r="R427" s="805" t="str">
        <f>IF(B427="","",IF(V427="DQ","DQ",IF(L427="TO","TO",IF(L428="",Q427,IF(L429="",Q428,IF(L430="",Q429,IF(L431="",Q430,Q431)))))))</f>
        <v/>
      </c>
      <c r="S427" s="805" t="str">
        <f>IF(B427="","",IF(V427="DQ","DQ",IF(R427="","",IF(L427="TO",0,IF(AND(C427="Female",($D$3-(R427-$X$3)/$S$4)-K427&gt;0),($D$3-(R427-$X$3)/$S$4)-K427,IF(AND(C427="Male",($D$3-(R427-$X$4)/$S$4)-K427&gt;0),($D$3-(R427-$X$4)/$S$4)-K427,0))))))</f>
        <v/>
      </c>
      <c r="T427" s="805" t="str">
        <f>IF(B427="","",IF(S427="","",IF(C427="Female","",S427)))</f>
        <v/>
      </c>
      <c r="U427" s="805" t="str">
        <f>IF(B427="","",IF(S427="","",IF(C427="Male","",S427)))</f>
        <v/>
      </c>
      <c r="V427" s="983"/>
    </row>
    <row r="428" spans="1:22" x14ac:dyDescent="0.2">
      <c r="A428" s="1009"/>
      <c r="B428" s="874"/>
      <c r="C428" s="862"/>
      <c r="D428" s="862"/>
      <c r="E428" s="862"/>
      <c r="F428" s="862"/>
      <c r="G428" s="16" t="s">
        <v>4</v>
      </c>
      <c r="H428" s="220"/>
      <c r="I428" s="211"/>
      <c r="J428" s="211"/>
      <c r="K428" s="847"/>
      <c r="L428" s="184" t="str">
        <f>IF(B427="","",IF(H428="","",H428*60+I428+J428/100))</f>
        <v/>
      </c>
      <c r="M428" s="190" t="str">
        <f>IF(B427="","",IF(L427="","",AVERAGE(L427:L431)))</f>
        <v/>
      </c>
      <c r="N428" s="206" t="str">
        <f>IF(L428="","",ABS(L428-M428))</f>
        <v/>
      </c>
      <c r="O428" s="203" t="str">
        <f>IF(N428="","",RANK(N428,N427:N431))</f>
        <v/>
      </c>
      <c r="P428" s="206" t="str">
        <f t="shared" si="83"/>
        <v/>
      </c>
      <c r="Q428" s="206" t="str">
        <f>IF(B427="","",IF(L427="","",AVERAGE(L427:L428)))</f>
        <v/>
      </c>
      <c r="R428" s="806"/>
      <c r="S428" s="806"/>
      <c r="T428" s="806"/>
      <c r="U428" s="806"/>
      <c r="V428" s="984"/>
    </row>
    <row r="429" spans="1:22" x14ac:dyDescent="0.2">
      <c r="A429" s="1009"/>
      <c r="B429" s="874"/>
      <c r="C429" s="862"/>
      <c r="D429" s="862"/>
      <c r="E429" s="862"/>
      <c r="F429" s="862"/>
      <c r="G429" s="16" t="s">
        <v>8</v>
      </c>
      <c r="H429" s="220"/>
      <c r="I429" s="211"/>
      <c r="J429" s="211"/>
      <c r="K429" s="847"/>
      <c r="L429" s="184" t="str">
        <f>IF(B427="","",IF(H429="","",H429*60+I429+J429/100))</f>
        <v/>
      </c>
      <c r="M429" s="190"/>
      <c r="N429" s="206" t="str">
        <f>IF(L429="","",ABS(L429-M428))</f>
        <v/>
      </c>
      <c r="O429" s="203" t="str">
        <f>IF(N429="","",RANK(N429,N427:N431))</f>
        <v/>
      </c>
      <c r="P429" s="206" t="str">
        <f t="shared" si="83"/>
        <v/>
      </c>
      <c r="Q429" s="206" t="str">
        <f>IF(B427="","",IF(L427="","",AVERAGE(L427:L429)))</f>
        <v/>
      </c>
      <c r="R429" s="806"/>
      <c r="S429" s="806"/>
      <c r="T429" s="806"/>
      <c r="U429" s="806"/>
      <c r="V429" s="984"/>
    </row>
    <row r="430" spans="1:22" x14ac:dyDescent="0.2">
      <c r="A430" s="1009"/>
      <c r="B430" s="874"/>
      <c r="C430" s="862"/>
      <c r="D430" s="862"/>
      <c r="E430" s="862"/>
      <c r="F430" s="862"/>
      <c r="G430" s="16" t="s">
        <v>5</v>
      </c>
      <c r="H430" s="220"/>
      <c r="I430" s="211"/>
      <c r="J430" s="211"/>
      <c r="K430" s="847"/>
      <c r="L430" s="184" t="str">
        <f>IF(B427="","",IF(H430="","",IF(H430+I430+J430=0,"",H430*60+I430+J430/100)))</f>
        <v/>
      </c>
      <c r="M430" s="190"/>
      <c r="N430" s="206" t="str">
        <f>IF(L430="","",ABS(L430-M428))</f>
        <v/>
      </c>
      <c r="O430" s="203" t="str">
        <f>IF(N430="","",RANK(N430,N427:N431))</f>
        <v/>
      </c>
      <c r="P430" s="206" t="str">
        <f t="shared" si="83"/>
        <v/>
      </c>
      <c r="Q430" s="206" t="str">
        <f>IF(B427="","",IF(L427="","",AVERAGE(P427:P430)))</f>
        <v/>
      </c>
      <c r="R430" s="806"/>
      <c r="S430" s="806"/>
      <c r="T430" s="806"/>
      <c r="U430" s="806"/>
      <c r="V430" s="984"/>
    </row>
    <row r="431" spans="1:22" ht="16" thickBot="1" x14ac:dyDescent="0.25">
      <c r="A431" s="1010"/>
      <c r="B431" s="875"/>
      <c r="C431" s="863"/>
      <c r="D431" s="863"/>
      <c r="E431" s="863"/>
      <c r="F431" s="863"/>
      <c r="G431" s="17" t="s">
        <v>6</v>
      </c>
      <c r="H431" s="222"/>
      <c r="I431" s="239"/>
      <c r="J431" s="239"/>
      <c r="K431" s="848"/>
      <c r="L431" s="185" t="str">
        <f>IF(B427="","",IF(H431="","",IF(H431+I431+J431=0,"",H431*60+I431+J431/100)))</f>
        <v/>
      </c>
      <c r="M431" s="191"/>
      <c r="N431" s="207"/>
      <c r="O431" s="204"/>
      <c r="P431" s="207"/>
      <c r="Q431" s="207" t="str">
        <f>IF(B427="","",IF(L427="","",TRIMMEAN(L427:L431,0.4)))</f>
        <v/>
      </c>
      <c r="R431" s="807"/>
      <c r="S431" s="807"/>
      <c r="T431" s="807"/>
      <c r="U431" s="807"/>
      <c r="V431" s="985"/>
    </row>
    <row r="432" spans="1:22" x14ac:dyDescent="0.2">
      <c r="A432" s="1041" t="str">
        <f>IF('Names And Totals'!A93="","",'Names And Totals'!A93)</f>
        <v/>
      </c>
      <c r="B432" s="864" t="str">
        <f>IF('Names And Totals'!B93="","",'Names And Totals'!B93)</f>
        <v/>
      </c>
      <c r="C432" s="883" t="str">
        <f>IF('Names And Totals'!B93="","",'Names And Totals'!E93)</f>
        <v/>
      </c>
      <c r="D432" s="884" t="str">
        <f>IF(V432="DQ","DQ",IF(S432="","",IF(R432="TO","TO",RANK(R432,$R$12:$R$507,1))))</f>
        <v/>
      </c>
      <c r="E432" s="883" t="str">
        <f>IF(T432="","",IF(V432="DQ","DQ",IF(S432="","",RANK(T432,$T$12:$T$507,0))))</f>
        <v/>
      </c>
      <c r="F432" s="883" t="str">
        <f>IF(U432="","",IF(V432="DQ","DQ",IF(S432="","",RANK(U432,$U$12:$U$507,0))))</f>
        <v/>
      </c>
      <c r="G432" s="375" t="s">
        <v>7</v>
      </c>
      <c r="H432" s="224"/>
      <c r="I432" s="233"/>
      <c r="J432" s="234"/>
      <c r="K432" s="1018"/>
      <c r="L432" s="376" t="str">
        <f>IF(B432="","",IF(H432="","",IF(H432="TO","TO",H432*60+I432+J432/100)))</f>
        <v/>
      </c>
      <c r="M432" s="362"/>
      <c r="N432" s="338" t="str">
        <f>IF(L432="","",ABS(L432-M433))</f>
        <v/>
      </c>
      <c r="O432" s="363" t="str">
        <f>IF(N432="","",RANK(N432,N432:N436))</f>
        <v/>
      </c>
      <c r="P432" s="338" t="str">
        <f t="shared" ref="P432:P435" si="84">IF(L432="","",IF(O432=1,"",L432))</f>
        <v/>
      </c>
      <c r="Q432" s="338" t="str">
        <f>IF(B432="","",L432)</f>
        <v/>
      </c>
      <c r="R432" s="803" t="str">
        <f>IF(B432="","",IF(V432="DQ","DQ",IF(L432="TO","TO",IF(L433="",Q432,IF(L434="",Q433,IF(L435="",Q434,IF(L436="",Q435,Q436)))))))</f>
        <v/>
      </c>
      <c r="S432" s="986" t="str">
        <f>IF(B432="","",IF(V432="DQ","DQ",IF(R432="","",IF(L432="TO",0,IF(AND(C432="Female",($D$3-(R432-$X$3)/$S$4)-K432&gt;0),($D$3-(R432-$X$3)/$S$4)-K432,IF(AND(C432="Male",($D$3-(R432-$X$4)/$S$4)-K432&gt;0),($D$3-(R432-$X$4)/$S$4)-K432,0))))))</f>
        <v/>
      </c>
      <c r="T432" s="802" t="str">
        <f>IF(B432="","",IF(S432="","",IF(C432="Female","",S432)))</f>
        <v/>
      </c>
      <c r="U432" s="802" t="str">
        <f>IF(B432="","",IF(S432="","",IF(C432="Male","",S432)))</f>
        <v/>
      </c>
      <c r="V432" s="980"/>
    </row>
    <row r="433" spans="1:22" x14ac:dyDescent="0.2">
      <c r="A433" s="1042"/>
      <c r="B433" s="865"/>
      <c r="C433" s="884"/>
      <c r="D433" s="884"/>
      <c r="E433" s="884"/>
      <c r="F433" s="884"/>
      <c r="G433" s="13" t="s">
        <v>4</v>
      </c>
      <c r="H433" s="214"/>
      <c r="I433" s="209"/>
      <c r="J433" s="227"/>
      <c r="K433" s="1019"/>
      <c r="L433" s="182" t="str">
        <f>IF(B432="","",IF(H433="","",H433*60+I433+J433/100))</f>
        <v/>
      </c>
      <c r="M433" s="187" t="str">
        <f>IF(B432="","",IF(L432="","",AVERAGE(L432:L435)))</f>
        <v/>
      </c>
      <c r="N433" s="180" t="str">
        <f>IF(L433="","",ABS(L433-M433))</f>
        <v/>
      </c>
      <c r="O433" s="200" t="str">
        <f>IF(N433="","",RANK(N433,N432:N436))</f>
        <v/>
      </c>
      <c r="P433" s="180" t="str">
        <f t="shared" si="84"/>
        <v/>
      </c>
      <c r="Q433" s="180" t="str">
        <f>IF(B432="","",IF(L432="","",AVERAGE(L432:L433)))</f>
        <v/>
      </c>
      <c r="R433" s="803"/>
      <c r="S433" s="986"/>
      <c r="T433" s="803"/>
      <c r="U433" s="803"/>
      <c r="V433" s="981"/>
    </row>
    <row r="434" spans="1:22" x14ac:dyDescent="0.2">
      <c r="A434" s="1042"/>
      <c r="B434" s="865"/>
      <c r="C434" s="884"/>
      <c r="D434" s="884"/>
      <c r="E434" s="884"/>
      <c r="F434" s="884"/>
      <c r="G434" s="14" t="s">
        <v>8</v>
      </c>
      <c r="H434" s="216"/>
      <c r="I434" s="342"/>
      <c r="J434" s="343"/>
      <c r="K434" s="1019"/>
      <c r="L434" s="182" t="str">
        <f>IF(B432="","",IF(H434="","",H434*60+I434+J434/100))</f>
        <v/>
      </c>
      <c r="M434" s="187"/>
      <c r="N434" s="180" t="str">
        <f>IF(L434="","",ABS(L434-M433))</f>
        <v/>
      </c>
      <c r="O434" s="200" t="str">
        <f>IF(N434="","",RANK(N434,N432:N436))</f>
        <v/>
      </c>
      <c r="P434" s="180" t="str">
        <f t="shared" si="84"/>
        <v/>
      </c>
      <c r="Q434" s="180" t="str">
        <f>IF(B432="","",IF(L432="","",AVERAGE(L432:L434)))</f>
        <v/>
      </c>
      <c r="R434" s="803"/>
      <c r="S434" s="986"/>
      <c r="T434" s="803"/>
      <c r="U434" s="803"/>
      <c r="V434" s="981"/>
    </row>
    <row r="435" spans="1:22" x14ac:dyDescent="0.2">
      <c r="A435" s="1042"/>
      <c r="B435" s="865"/>
      <c r="C435" s="884"/>
      <c r="D435" s="884"/>
      <c r="E435" s="884"/>
      <c r="F435" s="884"/>
      <c r="G435" s="13" t="s">
        <v>5</v>
      </c>
      <c r="H435" s="214"/>
      <c r="I435" s="209"/>
      <c r="J435" s="227"/>
      <c r="K435" s="1019"/>
      <c r="L435" s="182" t="str">
        <f>IF(B432="","",IF(H435="","",IF(H435+I435+J435=0,"",H435*60+I435+J435/100)))</f>
        <v/>
      </c>
      <c r="M435" s="187"/>
      <c r="N435" s="180" t="str">
        <f>IF(L435="","",ABS(L435-M433))</f>
        <v/>
      </c>
      <c r="O435" s="200" t="str">
        <f>IF(N435="","",RANK(N435,N432:N436))</f>
        <v/>
      </c>
      <c r="P435" s="180" t="str">
        <f t="shared" si="84"/>
        <v/>
      </c>
      <c r="Q435" s="180" t="str">
        <f>IF(B432="","",IF(L432="","",AVERAGE(P432:P435)))</f>
        <v/>
      </c>
      <c r="R435" s="803"/>
      <c r="S435" s="986"/>
      <c r="T435" s="803"/>
      <c r="U435" s="803"/>
      <c r="V435" s="981"/>
    </row>
    <row r="436" spans="1:22" ht="16" thickBot="1" x14ac:dyDescent="0.25">
      <c r="A436" s="1044"/>
      <c r="B436" s="866"/>
      <c r="C436" s="885"/>
      <c r="D436" s="884"/>
      <c r="E436" s="885"/>
      <c r="F436" s="885"/>
      <c r="G436" s="61" t="s">
        <v>6</v>
      </c>
      <c r="H436" s="238"/>
      <c r="I436" s="576"/>
      <c r="J436" s="577"/>
      <c r="K436" s="1020"/>
      <c r="L436" s="182" t="str">
        <f>IF(B432="","",IF(H436="","",IF(H436+I436+J436=0,"",H436*60+I436+J436/100)))</f>
        <v/>
      </c>
      <c r="M436" s="188"/>
      <c r="N436" s="181"/>
      <c r="O436" s="201"/>
      <c r="P436" s="181"/>
      <c r="Q436" s="181" t="str">
        <f>IF(B432="","",IF(L432="","",TRIMMEAN(L432:L436,0.4)))</f>
        <v/>
      </c>
      <c r="R436" s="803"/>
      <c r="S436" s="986"/>
      <c r="T436" s="804"/>
      <c r="U436" s="804"/>
      <c r="V436" s="982"/>
    </row>
    <row r="437" spans="1:22" x14ac:dyDescent="0.2">
      <c r="A437" s="1008" t="str">
        <f>IF('Names And Totals'!A94="","",'Names And Totals'!A94)</f>
        <v/>
      </c>
      <c r="B437" s="873" t="str">
        <f>IF('Names And Totals'!B94="","",'Names And Totals'!B94)</f>
        <v/>
      </c>
      <c r="C437" s="861" t="str">
        <f>IF('Names And Totals'!B94="","",'Names And Totals'!E94)</f>
        <v/>
      </c>
      <c r="D437" s="861" t="str">
        <f>IF(V437="DQ","DQ",IF(S437="","",IF(R437="TO","TO",RANK(R437,$R$12:$R$507,1))))</f>
        <v/>
      </c>
      <c r="E437" s="861" t="str">
        <f>IF(T437="","",IF(V437="DQ","DQ",IF(S437="","",RANK(T437,$T$12:$T$507,0))))</f>
        <v/>
      </c>
      <c r="F437" s="861" t="str">
        <f>IF(U437="","",IF(V437="DQ","DQ",IF(S437="","",RANK(U437,$U$12:$U$507,0))))</f>
        <v/>
      </c>
      <c r="G437" s="15" t="s">
        <v>7</v>
      </c>
      <c r="H437" s="218"/>
      <c r="I437" s="229"/>
      <c r="J437" s="229"/>
      <c r="K437" s="846"/>
      <c r="L437" s="183" t="str">
        <f>IF(B437="","",IF(H437="","",IF(H437="TO","TO",H437*60+I437+J437/100)))</f>
        <v/>
      </c>
      <c r="M437" s="189"/>
      <c r="N437" s="205" t="str">
        <f>IF(L437="","",ABS(L437-M438))</f>
        <v/>
      </c>
      <c r="O437" s="202" t="str">
        <f>IF(N437="","",RANK(N437,N437:N441))</f>
        <v/>
      </c>
      <c r="P437" s="205" t="str">
        <f t="shared" ref="P437:P440" si="85">IF(L437="","",IF(O437=1,"",L437))</f>
        <v/>
      </c>
      <c r="Q437" s="205" t="str">
        <f>IF(B437="","",L437)</f>
        <v/>
      </c>
      <c r="R437" s="805" t="str">
        <f>IF(B437="","",IF(V437="DQ","DQ",IF(L437="TO","TO",IF(L438="",Q437,IF(L439="",Q438,IF(L440="",Q439,IF(L441="",Q440,Q441)))))))</f>
        <v/>
      </c>
      <c r="S437" s="805" t="str">
        <f>IF(B437="","",IF(V437="DQ","DQ",IF(R437="","",IF(L437="TO",0,IF(AND(C437="Female",($D$3-(R437-$X$3)/$S$4)-K437&gt;0),($D$3-(R437-$X$3)/$S$4)-K437,IF(AND(C437="Male",($D$3-(R437-$X$4)/$S$4)-K437&gt;0),($D$3-(R437-$X$4)/$S$4)-K437,0))))))</f>
        <v/>
      </c>
      <c r="T437" s="805" t="str">
        <f>IF(B437="","",IF(S437="","",IF(C437="Female","",S437)))</f>
        <v/>
      </c>
      <c r="U437" s="805" t="str">
        <f>IF(B437="","",IF(S437="","",IF(C437="Male","",S437)))</f>
        <v/>
      </c>
      <c r="V437" s="983"/>
    </row>
    <row r="438" spans="1:22" x14ac:dyDescent="0.2">
      <c r="A438" s="1009"/>
      <c r="B438" s="874"/>
      <c r="C438" s="862"/>
      <c r="D438" s="862"/>
      <c r="E438" s="862"/>
      <c r="F438" s="862"/>
      <c r="G438" s="16" t="s">
        <v>4</v>
      </c>
      <c r="H438" s="220"/>
      <c r="I438" s="211"/>
      <c r="J438" s="211"/>
      <c r="K438" s="847"/>
      <c r="L438" s="184" t="str">
        <f>IF(B437="","",IF(H438="","",H438*60+I438+J438/100))</f>
        <v/>
      </c>
      <c r="M438" s="190" t="str">
        <f>IF(B437="","",IF(L437="","",AVERAGE(L437:L441)))</f>
        <v/>
      </c>
      <c r="N438" s="206" t="str">
        <f>IF(L438="","",ABS(L438-M438))</f>
        <v/>
      </c>
      <c r="O438" s="203" t="str">
        <f>IF(N438="","",RANK(N438,N437:N441))</f>
        <v/>
      </c>
      <c r="P438" s="206" t="str">
        <f t="shared" si="85"/>
        <v/>
      </c>
      <c r="Q438" s="206" t="str">
        <f>IF(B437="","",IF(L437="","",AVERAGE(L437:L438)))</f>
        <v/>
      </c>
      <c r="R438" s="806"/>
      <c r="S438" s="806"/>
      <c r="T438" s="806"/>
      <c r="U438" s="806"/>
      <c r="V438" s="984"/>
    </row>
    <row r="439" spans="1:22" x14ac:dyDescent="0.2">
      <c r="A439" s="1009"/>
      <c r="B439" s="874"/>
      <c r="C439" s="862"/>
      <c r="D439" s="862"/>
      <c r="E439" s="862"/>
      <c r="F439" s="862"/>
      <c r="G439" s="16" t="s">
        <v>8</v>
      </c>
      <c r="H439" s="220"/>
      <c r="I439" s="211"/>
      <c r="J439" s="211"/>
      <c r="K439" s="847"/>
      <c r="L439" s="184" t="str">
        <f>IF(B437="","",IF(H439="","",H439*60+I439+J439/100))</f>
        <v/>
      </c>
      <c r="M439" s="190"/>
      <c r="N439" s="206" t="str">
        <f>IF(L439="","",ABS(L439-M438))</f>
        <v/>
      </c>
      <c r="O439" s="203" t="str">
        <f>IF(N439="","",RANK(N439,N437:N441))</f>
        <v/>
      </c>
      <c r="P439" s="206" t="str">
        <f t="shared" si="85"/>
        <v/>
      </c>
      <c r="Q439" s="206" t="str">
        <f>IF(B437="","",IF(L437="","",AVERAGE(L437:L439)))</f>
        <v/>
      </c>
      <c r="R439" s="806"/>
      <c r="S439" s="806"/>
      <c r="T439" s="806"/>
      <c r="U439" s="806"/>
      <c r="V439" s="984"/>
    </row>
    <row r="440" spans="1:22" x14ac:dyDescent="0.2">
      <c r="A440" s="1009"/>
      <c r="B440" s="874"/>
      <c r="C440" s="862"/>
      <c r="D440" s="862"/>
      <c r="E440" s="862"/>
      <c r="F440" s="862"/>
      <c r="G440" s="16" t="s">
        <v>5</v>
      </c>
      <c r="H440" s="220"/>
      <c r="I440" s="211"/>
      <c r="J440" s="211"/>
      <c r="K440" s="847"/>
      <c r="L440" s="184" t="str">
        <f>IF(B437="","",IF(H440="","",IF(H440+I440+J440=0,"",H440*60+I440+J440/100)))</f>
        <v/>
      </c>
      <c r="M440" s="190"/>
      <c r="N440" s="206" t="str">
        <f>IF(L440="","",ABS(L440-M438))</f>
        <v/>
      </c>
      <c r="O440" s="203" t="str">
        <f>IF(N440="","",RANK(N440,N437:N441))</f>
        <v/>
      </c>
      <c r="P440" s="206" t="str">
        <f t="shared" si="85"/>
        <v/>
      </c>
      <c r="Q440" s="206" t="str">
        <f>IF(B437="","",IF(L437="","",AVERAGE(P437:P440)))</f>
        <v/>
      </c>
      <c r="R440" s="806"/>
      <c r="S440" s="806"/>
      <c r="T440" s="806"/>
      <c r="U440" s="806"/>
      <c r="V440" s="984"/>
    </row>
    <row r="441" spans="1:22" ht="16" thickBot="1" x14ac:dyDescent="0.25">
      <c r="A441" s="1010"/>
      <c r="B441" s="875"/>
      <c r="C441" s="863"/>
      <c r="D441" s="863"/>
      <c r="E441" s="863"/>
      <c r="F441" s="863"/>
      <c r="G441" s="17" t="s">
        <v>6</v>
      </c>
      <c r="H441" s="222"/>
      <c r="I441" s="239"/>
      <c r="J441" s="239"/>
      <c r="K441" s="848"/>
      <c r="L441" s="185" t="str">
        <f>IF(B437="","",IF(H441="","",IF(H441+I441+J441=0,"",H441*60+I441+J441/100)))</f>
        <v/>
      </c>
      <c r="M441" s="191"/>
      <c r="N441" s="207"/>
      <c r="O441" s="204"/>
      <c r="P441" s="207"/>
      <c r="Q441" s="207" t="str">
        <f>IF(B437="","",IF(L437="","",TRIMMEAN(L437:L441,0.4)))</f>
        <v/>
      </c>
      <c r="R441" s="807"/>
      <c r="S441" s="807"/>
      <c r="T441" s="807"/>
      <c r="U441" s="807"/>
      <c r="V441" s="985"/>
    </row>
    <row r="442" spans="1:22" x14ac:dyDescent="0.2">
      <c r="A442" s="1041" t="str">
        <f>IF('Names And Totals'!A95="","",'Names And Totals'!A95)</f>
        <v/>
      </c>
      <c r="B442" s="864" t="str">
        <f>IF('Names And Totals'!B95="","",'Names And Totals'!B95)</f>
        <v/>
      </c>
      <c r="C442" s="883" t="str">
        <f>IF('Names And Totals'!B95="","",'Names And Totals'!E95)</f>
        <v/>
      </c>
      <c r="D442" s="884" t="str">
        <f>IF(V442="DQ","DQ",IF(S442="","",IF(R442="TO","TO",RANK(R442,$R$12:$R$507,1))))</f>
        <v/>
      </c>
      <c r="E442" s="883" t="str">
        <f>IF(T442="","",IF(V442="DQ","DQ",IF(S442="","",RANK(T442,$T$12:$T$507,0))))</f>
        <v/>
      </c>
      <c r="F442" s="883" t="str">
        <f>IF(U442="","",IF(V442="DQ","DQ",IF(S442="","",RANK(U442,$U$12:$U$507,0))))</f>
        <v/>
      </c>
      <c r="G442" s="375" t="s">
        <v>7</v>
      </c>
      <c r="H442" s="224"/>
      <c r="I442" s="233"/>
      <c r="J442" s="234"/>
      <c r="K442" s="1018"/>
      <c r="L442" s="376" t="str">
        <f>IF(B442="","",IF(H442="","",IF(H442="TO","TO",H442*60+I442+J442/100)))</f>
        <v/>
      </c>
      <c r="M442" s="362"/>
      <c r="N442" s="338" t="str">
        <f>IF(L442="","",ABS(L442-M443))</f>
        <v/>
      </c>
      <c r="O442" s="363" t="str">
        <f>IF(N442="","",RANK(N442,N442:N446))</f>
        <v/>
      </c>
      <c r="P442" s="338" t="str">
        <f t="shared" ref="P442:P445" si="86">IF(L442="","",IF(O442=1,"",L442))</f>
        <v/>
      </c>
      <c r="Q442" s="338" t="str">
        <f>IF(B442="","",L442)</f>
        <v/>
      </c>
      <c r="R442" s="803" t="str">
        <f>IF(B442="","",IF(V442="DQ","DQ",IF(L442="TO","TO",IF(L443="",Q442,IF(L444="",Q443,IF(L445="",Q444,IF(L446="",Q445,Q446)))))))</f>
        <v/>
      </c>
      <c r="S442" s="986" t="str">
        <f>IF(B442="","",IF(V442="DQ","DQ",IF(R442="","",IF(L442="TO",0,IF(AND(C442="Female",($D$3-(R442-$X$3)/$S$4)-K442&gt;0),($D$3-(R442-$X$3)/$S$4)-K442,IF(AND(C442="Male",($D$3-(R442-$X$4)/$S$4)-K442&gt;0),($D$3-(R442-$X$4)/$S$4)-K442,0))))))</f>
        <v/>
      </c>
      <c r="T442" s="802" t="str">
        <f>IF(B442="","",IF(S442="","",IF(C442="Female","",S442)))</f>
        <v/>
      </c>
      <c r="U442" s="802" t="str">
        <f>IF(B442="","",IF(S442="","",IF(C442="Male","",S442)))</f>
        <v/>
      </c>
      <c r="V442" s="980"/>
    </row>
    <row r="443" spans="1:22" x14ac:dyDescent="0.2">
      <c r="A443" s="1042"/>
      <c r="B443" s="865"/>
      <c r="C443" s="884"/>
      <c r="D443" s="884"/>
      <c r="E443" s="884"/>
      <c r="F443" s="884"/>
      <c r="G443" s="13" t="s">
        <v>4</v>
      </c>
      <c r="H443" s="214"/>
      <c r="I443" s="209"/>
      <c r="J443" s="227"/>
      <c r="K443" s="1019"/>
      <c r="L443" s="182" t="str">
        <f>IF(B442="","",IF(H443="","",H443*60+I443+J443/100))</f>
        <v/>
      </c>
      <c r="M443" s="187" t="str">
        <f>IF(B442="","",IF(L442="","",AVERAGE(L442:L445)))</f>
        <v/>
      </c>
      <c r="N443" s="180" t="str">
        <f>IF(L443="","",ABS(L443-M443))</f>
        <v/>
      </c>
      <c r="O443" s="200" t="str">
        <f>IF(N443="","",RANK(N443,N442:N446))</f>
        <v/>
      </c>
      <c r="P443" s="180" t="str">
        <f t="shared" si="86"/>
        <v/>
      </c>
      <c r="Q443" s="180" t="str">
        <f>IF(B442="","",IF(L442="","",AVERAGE(L442:L443)))</f>
        <v/>
      </c>
      <c r="R443" s="803"/>
      <c r="S443" s="986"/>
      <c r="T443" s="803"/>
      <c r="U443" s="803"/>
      <c r="V443" s="981"/>
    </row>
    <row r="444" spans="1:22" x14ac:dyDescent="0.2">
      <c r="A444" s="1042"/>
      <c r="B444" s="865"/>
      <c r="C444" s="884"/>
      <c r="D444" s="884"/>
      <c r="E444" s="884"/>
      <c r="F444" s="884"/>
      <c r="G444" s="14" t="s">
        <v>8</v>
      </c>
      <c r="H444" s="216"/>
      <c r="I444" s="342"/>
      <c r="J444" s="343"/>
      <c r="K444" s="1019"/>
      <c r="L444" s="182" t="str">
        <f>IF(B442="","",IF(H444="","",H444*60+I444+J444/100))</f>
        <v/>
      </c>
      <c r="M444" s="187"/>
      <c r="N444" s="180" t="str">
        <f>IF(L444="","",ABS(L444-M443))</f>
        <v/>
      </c>
      <c r="O444" s="200" t="str">
        <f>IF(N444="","",RANK(N444,N442:N446))</f>
        <v/>
      </c>
      <c r="P444" s="180" t="str">
        <f t="shared" si="86"/>
        <v/>
      </c>
      <c r="Q444" s="180" t="str">
        <f>IF(B442="","",IF(L442="","",AVERAGE(L442:L444)))</f>
        <v/>
      </c>
      <c r="R444" s="803"/>
      <c r="S444" s="986"/>
      <c r="T444" s="803"/>
      <c r="U444" s="803"/>
      <c r="V444" s="981"/>
    </row>
    <row r="445" spans="1:22" x14ac:dyDescent="0.2">
      <c r="A445" s="1042"/>
      <c r="B445" s="865"/>
      <c r="C445" s="884"/>
      <c r="D445" s="884"/>
      <c r="E445" s="884"/>
      <c r="F445" s="884"/>
      <c r="G445" s="13" t="s">
        <v>5</v>
      </c>
      <c r="H445" s="214"/>
      <c r="I445" s="209"/>
      <c r="J445" s="227"/>
      <c r="K445" s="1019"/>
      <c r="L445" s="182" t="str">
        <f>IF(B442="","",IF(H445="","",IF(H445+I445+J445=0,"",H445*60+I445+J445/100)))</f>
        <v/>
      </c>
      <c r="M445" s="187"/>
      <c r="N445" s="180" t="str">
        <f>IF(L445="","",ABS(L445-M443))</f>
        <v/>
      </c>
      <c r="O445" s="200" t="str">
        <f>IF(N445="","",RANK(N445,N442:N446))</f>
        <v/>
      </c>
      <c r="P445" s="180" t="str">
        <f t="shared" si="86"/>
        <v/>
      </c>
      <c r="Q445" s="180" t="str">
        <f>IF(B442="","",IF(L442="","",AVERAGE(P442:P445)))</f>
        <v/>
      </c>
      <c r="R445" s="803"/>
      <c r="S445" s="986"/>
      <c r="T445" s="803"/>
      <c r="U445" s="803"/>
      <c r="V445" s="981"/>
    </row>
    <row r="446" spans="1:22" ht="16" thickBot="1" x14ac:dyDescent="0.25">
      <c r="A446" s="1044"/>
      <c r="B446" s="866"/>
      <c r="C446" s="885"/>
      <c r="D446" s="884"/>
      <c r="E446" s="885"/>
      <c r="F446" s="885"/>
      <c r="G446" s="61" t="s">
        <v>6</v>
      </c>
      <c r="H446" s="238"/>
      <c r="I446" s="576"/>
      <c r="J446" s="577"/>
      <c r="K446" s="1020"/>
      <c r="L446" s="182" t="str">
        <f>IF(B442="","",IF(H446="","",IF(H446+I446+J446=0,"",H446*60+I446+J446/100)))</f>
        <v/>
      </c>
      <c r="M446" s="188"/>
      <c r="N446" s="181"/>
      <c r="O446" s="201"/>
      <c r="P446" s="181"/>
      <c r="Q446" s="181" t="str">
        <f>IF(B442="","",IF(L442="","",TRIMMEAN(L442:L446,0.4)))</f>
        <v/>
      </c>
      <c r="R446" s="803"/>
      <c r="S446" s="986"/>
      <c r="T446" s="804"/>
      <c r="U446" s="804"/>
      <c r="V446" s="982"/>
    </row>
    <row r="447" spans="1:22" x14ac:dyDescent="0.2">
      <c r="A447" s="1008" t="str">
        <f>IF('Names And Totals'!A96="","",'Names And Totals'!A96)</f>
        <v/>
      </c>
      <c r="B447" s="873" t="str">
        <f>IF('Names And Totals'!B96="","",'Names And Totals'!B96)</f>
        <v/>
      </c>
      <c r="C447" s="861" t="str">
        <f>IF('Names And Totals'!B96="","",'Names And Totals'!E96)</f>
        <v/>
      </c>
      <c r="D447" s="861" t="str">
        <f>IF(V447="DQ","DQ",IF(S447="","",IF(R447="TO","TO",RANK(R447,$R$12:$R$507,1))))</f>
        <v/>
      </c>
      <c r="E447" s="861" t="str">
        <f>IF(T447="","",IF(V447="DQ","DQ",IF(S447="","",RANK(T447,$T$12:$T$507,0))))</f>
        <v/>
      </c>
      <c r="F447" s="861" t="str">
        <f>IF(U447="","",IF(V447="DQ","DQ",IF(S447="","",RANK(U447,$U$12:$U$507,0))))</f>
        <v/>
      </c>
      <c r="G447" s="15" t="s">
        <v>7</v>
      </c>
      <c r="H447" s="218"/>
      <c r="I447" s="229"/>
      <c r="J447" s="229"/>
      <c r="K447" s="846"/>
      <c r="L447" s="183" t="str">
        <f>IF(B447="","",IF(H447="","",IF(H447="TO","TO",H447*60+I447+J447/100)))</f>
        <v/>
      </c>
      <c r="M447" s="189"/>
      <c r="N447" s="205" t="str">
        <f>IF(L447="","",ABS(L447-M448))</f>
        <v/>
      </c>
      <c r="O447" s="202" t="str">
        <f>IF(N447="","",RANK(N447,N447:N451))</f>
        <v/>
      </c>
      <c r="P447" s="205" t="str">
        <f t="shared" ref="P447:P450" si="87">IF(L447="","",IF(O447=1,"",L447))</f>
        <v/>
      </c>
      <c r="Q447" s="205" t="str">
        <f>IF(B447="","",L447)</f>
        <v/>
      </c>
      <c r="R447" s="805" t="str">
        <f>IF(B447="","",IF(V447="DQ","DQ",IF(L447="TO","TO",IF(L448="",Q447,IF(L449="",Q448,IF(L450="",Q449,IF(L451="",Q450,Q451)))))))</f>
        <v/>
      </c>
      <c r="S447" s="805" t="str">
        <f>IF(B447="","",IF(V447="DQ","DQ",IF(R447="","",IF(L447="TO",0,IF(AND(C447="Female",($D$3-(R447-$X$3)/$S$4)-K447&gt;0),($D$3-(R447-$X$3)/$S$4)-K447,IF(AND(C447="Male",($D$3-(R447-$X$4)/$S$4)-K447&gt;0),($D$3-(R447-$X$4)/$S$4)-K447,0))))))</f>
        <v/>
      </c>
      <c r="T447" s="805" t="str">
        <f>IF(B447="","",IF(S447="","",IF(C447="Female","",S447)))</f>
        <v/>
      </c>
      <c r="U447" s="805" t="str">
        <f>IF(B447="","",IF(S447="","",IF(C447="Male","",S447)))</f>
        <v/>
      </c>
      <c r="V447" s="983"/>
    </row>
    <row r="448" spans="1:22" x14ac:dyDescent="0.2">
      <c r="A448" s="1009"/>
      <c r="B448" s="874"/>
      <c r="C448" s="862"/>
      <c r="D448" s="862"/>
      <c r="E448" s="862"/>
      <c r="F448" s="862"/>
      <c r="G448" s="16" t="s">
        <v>4</v>
      </c>
      <c r="H448" s="220"/>
      <c r="I448" s="211"/>
      <c r="J448" s="211"/>
      <c r="K448" s="847"/>
      <c r="L448" s="184" t="str">
        <f>IF(B447="","",IF(H448="","",H448*60+I448+J448/100))</f>
        <v/>
      </c>
      <c r="M448" s="190" t="str">
        <f>IF(B447="","",IF(L447="","",AVERAGE(L447:L451)))</f>
        <v/>
      </c>
      <c r="N448" s="206" t="str">
        <f>IF(L448="","",ABS(L448-M448))</f>
        <v/>
      </c>
      <c r="O448" s="203" t="str">
        <f>IF(N448="","",RANK(N448,N447:N451))</f>
        <v/>
      </c>
      <c r="P448" s="206" t="str">
        <f t="shared" si="87"/>
        <v/>
      </c>
      <c r="Q448" s="206" t="str">
        <f>IF(B447="","",IF(L447="","",AVERAGE(L447:L448)))</f>
        <v/>
      </c>
      <c r="R448" s="806"/>
      <c r="S448" s="806"/>
      <c r="T448" s="806"/>
      <c r="U448" s="806"/>
      <c r="V448" s="984"/>
    </row>
    <row r="449" spans="1:22" x14ac:dyDescent="0.2">
      <c r="A449" s="1009"/>
      <c r="B449" s="874"/>
      <c r="C449" s="862"/>
      <c r="D449" s="862"/>
      <c r="E449" s="862"/>
      <c r="F449" s="862"/>
      <c r="G449" s="16" t="s">
        <v>8</v>
      </c>
      <c r="H449" s="220"/>
      <c r="I449" s="211"/>
      <c r="J449" s="211"/>
      <c r="K449" s="847"/>
      <c r="L449" s="184" t="str">
        <f>IF(B447="","",IF(H449="","",H449*60+I449+J449/100))</f>
        <v/>
      </c>
      <c r="M449" s="190"/>
      <c r="N449" s="206" t="str">
        <f>IF(L449="","",ABS(L449-M448))</f>
        <v/>
      </c>
      <c r="O449" s="203" t="str">
        <f>IF(N449="","",RANK(N449,N447:N451))</f>
        <v/>
      </c>
      <c r="P449" s="206" t="str">
        <f t="shared" si="87"/>
        <v/>
      </c>
      <c r="Q449" s="206" t="str">
        <f>IF(B447="","",IF(L447="","",AVERAGE(L447:L449)))</f>
        <v/>
      </c>
      <c r="R449" s="806"/>
      <c r="S449" s="806"/>
      <c r="T449" s="806"/>
      <c r="U449" s="806"/>
      <c r="V449" s="984"/>
    </row>
    <row r="450" spans="1:22" x14ac:dyDescent="0.2">
      <c r="A450" s="1009"/>
      <c r="B450" s="874"/>
      <c r="C450" s="862"/>
      <c r="D450" s="862"/>
      <c r="E450" s="862"/>
      <c r="F450" s="862"/>
      <c r="G450" s="16" t="s">
        <v>5</v>
      </c>
      <c r="H450" s="220"/>
      <c r="I450" s="211"/>
      <c r="J450" s="211"/>
      <c r="K450" s="847"/>
      <c r="L450" s="184" t="str">
        <f>IF(B447="","",IF(H450="","",IF(H450+I450+J450=0,"",H450*60+I450+J450/100)))</f>
        <v/>
      </c>
      <c r="M450" s="190"/>
      <c r="N450" s="206" t="str">
        <f>IF(L450="","",ABS(L450-M448))</f>
        <v/>
      </c>
      <c r="O450" s="203" t="str">
        <f>IF(N450="","",RANK(N450,N447:N451))</f>
        <v/>
      </c>
      <c r="P450" s="206" t="str">
        <f t="shared" si="87"/>
        <v/>
      </c>
      <c r="Q450" s="206" t="str">
        <f>IF(B447="","",IF(L447="","",AVERAGE(P447:P450)))</f>
        <v/>
      </c>
      <c r="R450" s="806"/>
      <c r="S450" s="806"/>
      <c r="T450" s="806"/>
      <c r="U450" s="806"/>
      <c r="V450" s="984"/>
    </row>
    <row r="451" spans="1:22" ht="16" thickBot="1" x14ac:dyDescent="0.25">
      <c r="A451" s="1010"/>
      <c r="B451" s="875"/>
      <c r="C451" s="863"/>
      <c r="D451" s="863"/>
      <c r="E451" s="863"/>
      <c r="F451" s="863"/>
      <c r="G451" s="17" t="s">
        <v>6</v>
      </c>
      <c r="H451" s="222"/>
      <c r="I451" s="239"/>
      <c r="J451" s="239"/>
      <c r="K451" s="848"/>
      <c r="L451" s="185" t="str">
        <f>IF(B447="","",IF(H451="","",IF(H451+I451+J451=0,"",H451*60+I451+J451/100)))</f>
        <v/>
      </c>
      <c r="M451" s="191"/>
      <c r="N451" s="207"/>
      <c r="O451" s="204"/>
      <c r="P451" s="207"/>
      <c r="Q451" s="207" t="str">
        <f>IF(B447="","",IF(L447="","",TRIMMEAN(L447:L451,0.4)))</f>
        <v/>
      </c>
      <c r="R451" s="807"/>
      <c r="S451" s="807"/>
      <c r="T451" s="807"/>
      <c r="U451" s="807"/>
      <c r="V451" s="985"/>
    </row>
    <row r="452" spans="1:22" x14ac:dyDescent="0.2">
      <c r="A452" s="1041" t="str">
        <f>IF('Names And Totals'!A97="","",'Names And Totals'!A97)</f>
        <v/>
      </c>
      <c r="B452" s="864" t="str">
        <f>IF('Names And Totals'!B97="","",'Names And Totals'!B97)</f>
        <v/>
      </c>
      <c r="C452" s="883" t="str">
        <f>IF('Names And Totals'!B97="","",'Names And Totals'!E97)</f>
        <v/>
      </c>
      <c r="D452" s="884" t="str">
        <f>IF(V452="DQ","DQ",IF(S452="","",IF(R452="TO","TO",RANK(R452,$R$12:$R$507,1))))</f>
        <v/>
      </c>
      <c r="E452" s="883" t="str">
        <f>IF(T452="","",IF(V452="DQ","DQ",IF(S452="","",RANK(T452,$T$12:$T$507,0))))</f>
        <v/>
      </c>
      <c r="F452" s="883" t="str">
        <f>IF(U452="","",IF(V452="DQ","DQ",IF(S452="","",RANK(U452,$U$12:$U$507,0))))</f>
        <v/>
      </c>
      <c r="G452" s="375" t="s">
        <v>7</v>
      </c>
      <c r="H452" s="224"/>
      <c r="I452" s="233"/>
      <c r="J452" s="234"/>
      <c r="K452" s="1018"/>
      <c r="L452" s="376" t="str">
        <f>IF(B452="","",IF(H452="","",IF(H452="TO","TO",H452*60+I452+J452/100)))</f>
        <v/>
      </c>
      <c r="M452" s="362"/>
      <c r="N452" s="338" t="str">
        <f>IF(L452="","",ABS(L452-M453))</f>
        <v/>
      </c>
      <c r="O452" s="363" t="str">
        <f>IF(N452="","",RANK(N452,N452:N456))</f>
        <v/>
      </c>
      <c r="P452" s="338" t="str">
        <f t="shared" ref="P452:P455" si="88">IF(L452="","",IF(O452=1,"",L452))</f>
        <v/>
      </c>
      <c r="Q452" s="338" t="str">
        <f>IF(B452="","",L452)</f>
        <v/>
      </c>
      <c r="R452" s="803" t="str">
        <f>IF(B452="","",IF(V452="DQ","DQ",IF(L452="TO","TO",IF(L453="",Q452,IF(L454="",Q453,IF(L455="",Q454,IF(L456="",Q455,Q456)))))))</f>
        <v/>
      </c>
      <c r="S452" s="986" t="str">
        <f>IF(B452="","",IF(V452="DQ","DQ",IF(R452="","",IF(L452="TO",0,IF(AND(C452="Female",($D$3-(R452-$X$3)/$S$4)-K452&gt;0),($D$3-(R452-$X$3)/$S$4)-K452,IF(AND(C452="Male",($D$3-(R452-$X$4)/$S$4)-K452&gt;0),($D$3-(R452-$X$4)/$S$4)-K452,0))))))</f>
        <v/>
      </c>
      <c r="T452" s="802" t="str">
        <f>IF(B452="","",IF(S452="","",IF(C452="Female","",S452)))</f>
        <v/>
      </c>
      <c r="U452" s="802" t="str">
        <f>IF(B452="","",IF(S452="","",IF(C452="Male","",S452)))</f>
        <v/>
      </c>
      <c r="V452" s="980"/>
    </row>
    <row r="453" spans="1:22" x14ac:dyDescent="0.2">
      <c r="A453" s="1042"/>
      <c r="B453" s="865"/>
      <c r="C453" s="884"/>
      <c r="D453" s="884"/>
      <c r="E453" s="884"/>
      <c r="F453" s="884"/>
      <c r="G453" s="13" t="s">
        <v>4</v>
      </c>
      <c r="H453" s="214"/>
      <c r="I453" s="209"/>
      <c r="J453" s="227"/>
      <c r="K453" s="1019"/>
      <c r="L453" s="182" t="str">
        <f>IF(B452="","",IF(H453="","",H453*60+I453+J453/100))</f>
        <v/>
      </c>
      <c r="M453" s="187" t="str">
        <f>IF(B452="","",IF(L452="","",AVERAGE(L452:L455)))</f>
        <v/>
      </c>
      <c r="N453" s="180" t="str">
        <f>IF(L453="","",ABS(L453-M453))</f>
        <v/>
      </c>
      <c r="O453" s="200" t="str">
        <f>IF(N453="","",RANK(N453,N452:N456))</f>
        <v/>
      </c>
      <c r="P453" s="180" t="str">
        <f t="shared" si="88"/>
        <v/>
      </c>
      <c r="Q453" s="180" t="str">
        <f>IF(B452="","",IF(L452="","",AVERAGE(L452:L453)))</f>
        <v/>
      </c>
      <c r="R453" s="803"/>
      <c r="S453" s="986"/>
      <c r="T453" s="803"/>
      <c r="U453" s="803"/>
      <c r="V453" s="981"/>
    </row>
    <row r="454" spans="1:22" x14ac:dyDescent="0.2">
      <c r="A454" s="1042"/>
      <c r="B454" s="865"/>
      <c r="C454" s="884"/>
      <c r="D454" s="884"/>
      <c r="E454" s="884"/>
      <c r="F454" s="884"/>
      <c r="G454" s="14" t="s">
        <v>8</v>
      </c>
      <c r="H454" s="216"/>
      <c r="I454" s="342"/>
      <c r="J454" s="343"/>
      <c r="K454" s="1019"/>
      <c r="L454" s="182" t="str">
        <f>IF(B452="","",IF(H454="","",H454*60+I454+J454/100))</f>
        <v/>
      </c>
      <c r="M454" s="187"/>
      <c r="N454" s="180" t="str">
        <f>IF(L454="","",ABS(L454-M453))</f>
        <v/>
      </c>
      <c r="O454" s="200" t="str">
        <f>IF(N454="","",RANK(N454,N452:N456))</f>
        <v/>
      </c>
      <c r="P454" s="180" t="str">
        <f t="shared" si="88"/>
        <v/>
      </c>
      <c r="Q454" s="180" t="str">
        <f>IF(B452="","",IF(L452="","",AVERAGE(L452:L454)))</f>
        <v/>
      </c>
      <c r="R454" s="803"/>
      <c r="S454" s="986"/>
      <c r="T454" s="803"/>
      <c r="U454" s="803"/>
      <c r="V454" s="981"/>
    </row>
    <row r="455" spans="1:22" x14ac:dyDescent="0.2">
      <c r="A455" s="1042"/>
      <c r="B455" s="865"/>
      <c r="C455" s="884"/>
      <c r="D455" s="884"/>
      <c r="E455" s="884"/>
      <c r="F455" s="884"/>
      <c r="G455" s="13" t="s">
        <v>5</v>
      </c>
      <c r="H455" s="214"/>
      <c r="I455" s="209"/>
      <c r="J455" s="227"/>
      <c r="K455" s="1019"/>
      <c r="L455" s="182" t="str">
        <f>IF(B452="","",IF(H455="","",IF(H455+I455+J455=0,"",H455*60+I455+J455/100)))</f>
        <v/>
      </c>
      <c r="M455" s="187"/>
      <c r="N455" s="180" t="str">
        <f>IF(L455="","",ABS(L455-M453))</f>
        <v/>
      </c>
      <c r="O455" s="200" t="str">
        <f>IF(N455="","",RANK(N455,N452:N456))</f>
        <v/>
      </c>
      <c r="P455" s="180" t="str">
        <f t="shared" si="88"/>
        <v/>
      </c>
      <c r="Q455" s="180" t="str">
        <f>IF(B452="","",IF(L452="","",AVERAGE(P452:P455)))</f>
        <v/>
      </c>
      <c r="R455" s="803"/>
      <c r="S455" s="986"/>
      <c r="T455" s="803"/>
      <c r="U455" s="803"/>
      <c r="V455" s="981"/>
    </row>
    <row r="456" spans="1:22" ht="16" thickBot="1" x14ac:dyDescent="0.25">
      <c r="A456" s="1044"/>
      <c r="B456" s="866"/>
      <c r="C456" s="885"/>
      <c r="D456" s="884"/>
      <c r="E456" s="885"/>
      <c r="F456" s="885"/>
      <c r="G456" s="61" t="s">
        <v>6</v>
      </c>
      <c r="H456" s="238"/>
      <c r="I456" s="576"/>
      <c r="J456" s="577"/>
      <c r="K456" s="1020"/>
      <c r="L456" s="182" t="str">
        <f>IF(B452="","",IF(H456="","",IF(H456+I456+J456=0,"",H456*60+I456+J456/100)))</f>
        <v/>
      </c>
      <c r="M456" s="188"/>
      <c r="N456" s="181"/>
      <c r="O456" s="201"/>
      <c r="P456" s="181"/>
      <c r="Q456" s="181" t="str">
        <f>IF(B452="","",IF(L452="","",TRIMMEAN(L452:L456,0.4)))</f>
        <v/>
      </c>
      <c r="R456" s="803"/>
      <c r="S456" s="986"/>
      <c r="T456" s="804"/>
      <c r="U456" s="804"/>
      <c r="V456" s="982"/>
    </row>
    <row r="457" spans="1:22" x14ac:dyDescent="0.2">
      <c r="A457" s="1008" t="str">
        <f>IF('Names And Totals'!A98="","",'Names And Totals'!A98)</f>
        <v/>
      </c>
      <c r="B457" s="873" t="str">
        <f>IF('Names And Totals'!B98="","",'Names And Totals'!B98)</f>
        <v/>
      </c>
      <c r="C457" s="861" t="str">
        <f>IF('Names And Totals'!B98="","",'Names And Totals'!E98)</f>
        <v/>
      </c>
      <c r="D457" s="861" t="str">
        <f>IF(V457="DQ","DQ",IF(S457="","",IF(R457="TO","TO",RANK(R457,$R$12:$R$507,1))))</f>
        <v/>
      </c>
      <c r="E457" s="861" t="str">
        <f>IF(T457="","",IF(V457="DQ","DQ",IF(S457="","",RANK(T457,$T$12:$T$507,0))))</f>
        <v/>
      </c>
      <c r="F457" s="861" t="str">
        <f>IF(U457="","",IF(V457="DQ","DQ",IF(S457="","",RANK(U457,$U$12:$U$507,0))))</f>
        <v/>
      </c>
      <c r="G457" s="15" t="s">
        <v>7</v>
      </c>
      <c r="H457" s="218"/>
      <c r="I457" s="229"/>
      <c r="J457" s="229"/>
      <c r="K457" s="846"/>
      <c r="L457" s="183" t="str">
        <f>IF(B457="","",IF(H457="","",IF(H457="TO","TO",H457*60+I457+J457/100)))</f>
        <v/>
      </c>
      <c r="M457" s="189"/>
      <c r="N457" s="205" t="str">
        <f>IF(L457="","",ABS(L457-M458))</f>
        <v/>
      </c>
      <c r="O457" s="202" t="str">
        <f>IF(N457="","",RANK(N457,N457:N461))</f>
        <v/>
      </c>
      <c r="P457" s="205" t="str">
        <f t="shared" ref="P457:P460" si="89">IF(L457="","",IF(O457=1,"",L457))</f>
        <v/>
      </c>
      <c r="Q457" s="205" t="str">
        <f>IF(B457="","",L457)</f>
        <v/>
      </c>
      <c r="R457" s="805" t="str">
        <f>IF(B457="","",IF(V457="DQ","DQ",IF(L457="TO","TO",IF(L458="",Q457,IF(L459="",Q458,IF(L460="",Q459,IF(L461="",Q460,Q461)))))))</f>
        <v/>
      </c>
      <c r="S457" s="805" t="str">
        <f>IF(B457="","",IF(V457="DQ","DQ",IF(R457="","",IF(L457="TO",0,IF(AND(C457="Female",($D$3-(R457-$X$3)/$S$4)-K457&gt;0),($D$3-(R457-$X$3)/$S$4)-K457,IF(AND(C457="Male",($D$3-(R457-$X$4)/$S$4)-K457&gt;0),($D$3-(R457-$X$4)/$S$4)-K457,0))))))</f>
        <v/>
      </c>
      <c r="T457" s="805" t="str">
        <f>IF(B457="","",IF(S457="","",IF(C457="Female","",S457)))</f>
        <v/>
      </c>
      <c r="U457" s="805" t="str">
        <f>IF(B457="","",IF(S457="","",IF(C457="Male","",S457)))</f>
        <v/>
      </c>
      <c r="V457" s="983"/>
    </row>
    <row r="458" spans="1:22" x14ac:dyDescent="0.2">
      <c r="A458" s="1009"/>
      <c r="B458" s="874"/>
      <c r="C458" s="862"/>
      <c r="D458" s="862"/>
      <c r="E458" s="862"/>
      <c r="F458" s="862"/>
      <c r="G458" s="16" t="s">
        <v>4</v>
      </c>
      <c r="H458" s="220"/>
      <c r="I458" s="211"/>
      <c r="J458" s="211"/>
      <c r="K458" s="847"/>
      <c r="L458" s="184" t="str">
        <f>IF(B457="","",IF(H458="","",H458*60+I458+J458/100))</f>
        <v/>
      </c>
      <c r="M458" s="190" t="str">
        <f>IF(B457="","",IF(L457="","",AVERAGE(L457:L461)))</f>
        <v/>
      </c>
      <c r="N458" s="206" t="str">
        <f>IF(L458="","",ABS(L458-M458))</f>
        <v/>
      </c>
      <c r="O458" s="203" t="str">
        <f>IF(N458="","",RANK(N458,N457:N461))</f>
        <v/>
      </c>
      <c r="P458" s="206" t="str">
        <f t="shared" si="89"/>
        <v/>
      </c>
      <c r="Q458" s="206" t="str">
        <f>IF(B457="","",IF(L457="","",AVERAGE(L457:L458)))</f>
        <v/>
      </c>
      <c r="R458" s="806"/>
      <c r="S458" s="806"/>
      <c r="T458" s="806"/>
      <c r="U458" s="806"/>
      <c r="V458" s="984"/>
    </row>
    <row r="459" spans="1:22" x14ac:dyDescent="0.2">
      <c r="A459" s="1009"/>
      <c r="B459" s="874"/>
      <c r="C459" s="862"/>
      <c r="D459" s="862"/>
      <c r="E459" s="862"/>
      <c r="F459" s="862"/>
      <c r="G459" s="16" t="s">
        <v>8</v>
      </c>
      <c r="H459" s="220"/>
      <c r="I459" s="211"/>
      <c r="J459" s="211"/>
      <c r="K459" s="847"/>
      <c r="L459" s="184" t="str">
        <f>IF(B457="","",IF(H459="","",H459*60+I459+J459/100))</f>
        <v/>
      </c>
      <c r="M459" s="190"/>
      <c r="N459" s="206" t="str">
        <f>IF(L459="","",ABS(L459-M458))</f>
        <v/>
      </c>
      <c r="O459" s="203" t="str">
        <f>IF(N459="","",RANK(N459,N457:N461))</f>
        <v/>
      </c>
      <c r="P459" s="206" t="str">
        <f t="shared" si="89"/>
        <v/>
      </c>
      <c r="Q459" s="206" t="str">
        <f>IF(B457="","",IF(L457="","",AVERAGE(L457:L459)))</f>
        <v/>
      </c>
      <c r="R459" s="806"/>
      <c r="S459" s="806"/>
      <c r="T459" s="806"/>
      <c r="U459" s="806"/>
      <c r="V459" s="984"/>
    </row>
    <row r="460" spans="1:22" x14ac:dyDescent="0.2">
      <c r="A460" s="1009"/>
      <c r="B460" s="874"/>
      <c r="C460" s="862"/>
      <c r="D460" s="862"/>
      <c r="E460" s="862"/>
      <c r="F460" s="862"/>
      <c r="G460" s="16" t="s">
        <v>5</v>
      </c>
      <c r="H460" s="220"/>
      <c r="I460" s="211"/>
      <c r="J460" s="211"/>
      <c r="K460" s="847"/>
      <c r="L460" s="184" t="str">
        <f>IF(B457="","",IF(H460="","",IF(H460+I460+J460=0,"",H460*60+I460+J460/100)))</f>
        <v/>
      </c>
      <c r="M460" s="190"/>
      <c r="N460" s="206" t="str">
        <f>IF(L460="","",ABS(L460-M458))</f>
        <v/>
      </c>
      <c r="O460" s="203" t="str">
        <f>IF(N460="","",RANK(N460,N457:N461))</f>
        <v/>
      </c>
      <c r="P460" s="206" t="str">
        <f t="shared" si="89"/>
        <v/>
      </c>
      <c r="Q460" s="206" t="str">
        <f>IF(B457="","",IF(L457="","",AVERAGE(P457:P460)))</f>
        <v/>
      </c>
      <c r="R460" s="806"/>
      <c r="S460" s="806"/>
      <c r="T460" s="806"/>
      <c r="U460" s="806"/>
      <c r="V460" s="984"/>
    </row>
    <row r="461" spans="1:22" ht="16" thickBot="1" x14ac:dyDescent="0.25">
      <c r="A461" s="1010"/>
      <c r="B461" s="875"/>
      <c r="C461" s="863"/>
      <c r="D461" s="863"/>
      <c r="E461" s="863"/>
      <c r="F461" s="863"/>
      <c r="G461" s="17" t="s">
        <v>6</v>
      </c>
      <c r="H461" s="222"/>
      <c r="I461" s="239"/>
      <c r="J461" s="239"/>
      <c r="K461" s="848"/>
      <c r="L461" s="185" t="str">
        <f>IF(B457="","",IF(H461="","",IF(H461+I461+J461=0,"",H461*60+I461+J461/100)))</f>
        <v/>
      </c>
      <c r="M461" s="191"/>
      <c r="N461" s="207"/>
      <c r="O461" s="204"/>
      <c r="P461" s="207"/>
      <c r="Q461" s="207" t="str">
        <f>IF(B457="","",IF(L457="","",TRIMMEAN(L457:L461,0.4)))</f>
        <v/>
      </c>
      <c r="R461" s="807"/>
      <c r="S461" s="807"/>
      <c r="T461" s="807"/>
      <c r="U461" s="807"/>
      <c r="V461" s="985"/>
    </row>
    <row r="462" spans="1:22" x14ac:dyDescent="0.2">
      <c r="A462" s="1041" t="str">
        <f>IF('Names And Totals'!A99="","",'Names And Totals'!A99)</f>
        <v/>
      </c>
      <c r="B462" s="864" t="str">
        <f>IF('Names And Totals'!B99="","",'Names And Totals'!B99)</f>
        <v/>
      </c>
      <c r="C462" s="883" t="str">
        <f>IF('Names And Totals'!B99="","",'Names And Totals'!E99)</f>
        <v/>
      </c>
      <c r="D462" s="884" t="str">
        <f>IF(V462="DQ","DQ",IF(S462="","",IF(R462="TO","TO",RANK(R462,$R$12:$R$507,1))))</f>
        <v/>
      </c>
      <c r="E462" s="883" t="str">
        <f>IF(T462="","",IF(V462="DQ","DQ",IF(S462="","",RANK(T462,$T$12:$T$507,0))))</f>
        <v/>
      </c>
      <c r="F462" s="883" t="str">
        <f>IF(U462="","",IF(V462="DQ","DQ",IF(S462="","",RANK(U462,$U$12:$U$507,0))))</f>
        <v/>
      </c>
      <c r="G462" s="375" t="s">
        <v>7</v>
      </c>
      <c r="H462" s="224"/>
      <c r="I462" s="233"/>
      <c r="J462" s="234"/>
      <c r="K462" s="1018"/>
      <c r="L462" s="376" t="str">
        <f>IF(B462="","",IF(H462="","",IF(H462="TO","TO",H462*60+I462+J462/100)))</f>
        <v/>
      </c>
      <c r="M462" s="362"/>
      <c r="N462" s="338" t="str">
        <f>IF(L462="","",ABS(L462-M463))</f>
        <v/>
      </c>
      <c r="O462" s="363" t="str">
        <f>IF(N462="","",RANK(N462,N462:N466))</f>
        <v/>
      </c>
      <c r="P462" s="338" t="str">
        <f t="shared" ref="P462:P465" si="90">IF(L462="","",IF(O462=1,"",L462))</f>
        <v/>
      </c>
      <c r="Q462" s="338" t="str">
        <f>IF(B462="","",L462)</f>
        <v/>
      </c>
      <c r="R462" s="803" t="str">
        <f>IF(B462="","",IF(V462="DQ","DQ",IF(L462="TO","TO",IF(L463="",Q462,IF(L464="",Q463,IF(L465="",Q464,IF(L466="",Q465,Q466)))))))</f>
        <v/>
      </c>
      <c r="S462" s="986" t="str">
        <f>IF(B462="","",IF(V462="DQ","DQ",IF(R462="","",IF(L462="TO",0,IF(AND(C462="Female",($D$3-(R462-$X$3)/$S$4)-K462&gt;0),($D$3-(R462-$X$3)/$S$4)-K462,IF(AND(C462="Male",($D$3-(R462-$X$4)/$S$4)-K462&gt;0),($D$3-(R462-$X$4)/$S$4)-K462,0))))))</f>
        <v/>
      </c>
      <c r="T462" s="802" t="str">
        <f>IF(B462="","",IF(S462="","",IF(C462="Female","",S462)))</f>
        <v/>
      </c>
      <c r="U462" s="802" t="str">
        <f>IF(B462="","",IF(S462="","",IF(C462="Male","",S462)))</f>
        <v/>
      </c>
      <c r="V462" s="980"/>
    </row>
    <row r="463" spans="1:22" x14ac:dyDescent="0.2">
      <c r="A463" s="1042"/>
      <c r="B463" s="865"/>
      <c r="C463" s="884"/>
      <c r="D463" s="884"/>
      <c r="E463" s="884"/>
      <c r="F463" s="884"/>
      <c r="G463" s="13" t="s">
        <v>4</v>
      </c>
      <c r="H463" s="214"/>
      <c r="I463" s="209"/>
      <c r="J463" s="227"/>
      <c r="K463" s="1019"/>
      <c r="L463" s="182" t="str">
        <f>IF(B462="","",IF(H463="","",H463*60+I463+J463/100))</f>
        <v/>
      </c>
      <c r="M463" s="187" t="str">
        <f>IF(B462="","",IF(L462="","",AVERAGE(L462:L465)))</f>
        <v/>
      </c>
      <c r="N463" s="180" t="str">
        <f>IF(L463="","",ABS(L463-M463))</f>
        <v/>
      </c>
      <c r="O463" s="200" t="str">
        <f>IF(N463="","",RANK(N463,N462:N466))</f>
        <v/>
      </c>
      <c r="P463" s="180" t="str">
        <f t="shared" si="90"/>
        <v/>
      </c>
      <c r="Q463" s="180" t="str">
        <f>IF(B462="","",IF(L462="","",AVERAGE(L462:L463)))</f>
        <v/>
      </c>
      <c r="R463" s="803"/>
      <c r="S463" s="986"/>
      <c r="T463" s="803"/>
      <c r="U463" s="803"/>
      <c r="V463" s="981"/>
    </row>
    <row r="464" spans="1:22" x14ac:dyDescent="0.2">
      <c r="A464" s="1042"/>
      <c r="B464" s="865"/>
      <c r="C464" s="884"/>
      <c r="D464" s="884"/>
      <c r="E464" s="884"/>
      <c r="F464" s="884"/>
      <c r="G464" s="14" t="s">
        <v>8</v>
      </c>
      <c r="H464" s="216"/>
      <c r="I464" s="342"/>
      <c r="J464" s="343"/>
      <c r="K464" s="1019"/>
      <c r="L464" s="182" t="str">
        <f>IF(B462="","",IF(H464="","",H464*60+I464+J464/100))</f>
        <v/>
      </c>
      <c r="M464" s="187"/>
      <c r="N464" s="180" t="str">
        <f>IF(L464="","",ABS(L464-M463))</f>
        <v/>
      </c>
      <c r="O464" s="200" t="str">
        <f>IF(N464="","",RANK(N464,N462:N466))</f>
        <v/>
      </c>
      <c r="P464" s="180" t="str">
        <f t="shared" si="90"/>
        <v/>
      </c>
      <c r="Q464" s="180" t="str">
        <f>IF(B462="","",IF(L462="","",AVERAGE(L462:L464)))</f>
        <v/>
      </c>
      <c r="R464" s="803"/>
      <c r="S464" s="986"/>
      <c r="T464" s="803"/>
      <c r="U464" s="803"/>
      <c r="V464" s="981"/>
    </row>
    <row r="465" spans="1:22" x14ac:dyDescent="0.2">
      <c r="A465" s="1042"/>
      <c r="B465" s="865"/>
      <c r="C465" s="884"/>
      <c r="D465" s="884"/>
      <c r="E465" s="884"/>
      <c r="F465" s="884"/>
      <c r="G465" s="13" t="s">
        <v>5</v>
      </c>
      <c r="H465" s="214"/>
      <c r="I465" s="209"/>
      <c r="J465" s="227"/>
      <c r="K465" s="1019"/>
      <c r="L465" s="182" t="str">
        <f>IF(B462="","",IF(H465="","",IF(H465+I465+J465=0,"",H465*60+I465+J465/100)))</f>
        <v/>
      </c>
      <c r="M465" s="187"/>
      <c r="N465" s="180" t="str">
        <f>IF(L465="","",ABS(L465-M463))</f>
        <v/>
      </c>
      <c r="O465" s="200" t="str">
        <f>IF(N465="","",RANK(N465,N462:N466))</f>
        <v/>
      </c>
      <c r="P465" s="180" t="str">
        <f t="shared" si="90"/>
        <v/>
      </c>
      <c r="Q465" s="180" t="str">
        <f>IF(B462="","",IF(L462="","",AVERAGE(P462:P465)))</f>
        <v/>
      </c>
      <c r="R465" s="803"/>
      <c r="S465" s="986"/>
      <c r="T465" s="803"/>
      <c r="U465" s="803"/>
      <c r="V465" s="981"/>
    </row>
    <row r="466" spans="1:22" ht="16" thickBot="1" x14ac:dyDescent="0.25">
      <c r="A466" s="1044"/>
      <c r="B466" s="866"/>
      <c r="C466" s="885"/>
      <c r="D466" s="884"/>
      <c r="E466" s="885"/>
      <c r="F466" s="885"/>
      <c r="G466" s="61" t="s">
        <v>6</v>
      </c>
      <c r="H466" s="238"/>
      <c r="I466" s="576"/>
      <c r="J466" s="577"/>
      <c r="K466" s="1020"/>
      <c r="L466" s="182" t="str">
        <f>IF(B462="","",IF(H466="","",IF(H466+I466+J466=0,"",H466*60+I466+J466/100)))</f>
        <v/>
      </c>
      <c r="M466" s="188"/>
      <c r="N466" s="181"/>
      <c r="O466" s="201"/>
      <c r="P466" s="181"/>
      <c r="Q466" s="181" t="str">
        <f>IF(B462="","",IF(L462="","",TRIMMEAN(L462:L466,0.4)))</f>
        <v/>
      </c>
      <c r="R466" s="803"/>
      <c r="S466" s="986"/>
      <c r="T466" s="804"/>
      <c r="U466" s="804"/>
      <c r="V466" s="982"/>
    </row>
    <row r="467" spans="1:22" x14ac:dyDescent="0.2">
      <c r="A467" s="1008" t="str">
        <f>IF('Names And Totals'!A100="","",'Names And Totals'!A100)</f>
        <v/>
      </c>
      <c r="B467" s="873" t="str">
        <f>IF('Names And Totals'!B100="","",'Names And Totals'!B100)</f>
        <v/>
      </c>
      <c r="C467" s="861" t="str">
        <f>IF('Names And Totals'!B100="","",'Names And Totals'!E100)</f>
        <v/>
      </c>
      <c r="D467" s="861" t="str">
        <f>IF(V467="DQ","DQ",IF(S467="","",IF(R467="TO","TO",RANK(R467,$R$12:$R$507,1))))</f>
        <v/>
      </c>
      <c r="E467" s="861" t="str">
        <f>IF(T467="","",IF(V467="DQ","DQ",IF(S467="","",RANK(T467,$T$12:$T$507,0))))</f>
        <v/>
      </c>
      <c r="F467" s="861" t="str">
        <f>IF(U467="","",IF(V467="DQ","DQ",IF(S467="","",RANK(U467,$U$12:$U$507,0))))</f>
        <v/>
      </c>
      <c r="G467" s="15" t="s">
        <v>7</v>
      </c>
      <c r="H467" s="218"/>
      <c r="I467" s="229"/>
      <c r="J467" s="229"/>
      <c r="K467" s="846"/>
      <c r="L467" s="183" t="str">
        <f>IF(B467="","",IF(H467="","",IF(H467="TO","TO",H467*60+I467+J467/100)))</f>
        <v/>
      </c>
      <c r="M467" s="189"/>
      <c r="N467" s="205" t="str">
        <f>IF(L467="","",ABS(L467-M468))</f>
        <v/>
      </c>
      <c r="O467" s="202" t="str">
        <f>IF(N467="","",RANK(N467,N467:N471))</f>
        <v/>
      </c>
      <c r="P467" s="205" t="str">
        <f t="shared" ref="P467:P470" si="91">IF(L467="","",IF(O467=1,"",L467))</f>
        <v/>
      </c>
      <c r="Q467" s="205" t="str">
        <f>IF(B467="","",L467)</f>
        <v/>
      </c>
      <c r="R467" s="805" t="str">
        <f>IF(B467="","",IF(V467="DQ","DQ",IF(L467="TO","TO",IF(L468="",Q467,IF(L469="",Q468,IF(L470="",Q469,IF(L471="",Q470,Q471)))))))</f>
        <v/>
      </c>
      <c r="S467" s="805" t="str">
        <f>IF(B467="","",IF(V467="DQ","DQ",IF(R467="","",IF(L467="TO",0,IF(AND(C467="Female",($D$3-(R467-$X$3)/$S$4)-K467&gt;0),($D$3-(R467-$X$3)/$S$4)-K467,IF(AND(C467="Male",($D$3-(R467-$X$4)/$S$4)-K467&gt;0),($D$3-(R467-$X$4)/$S$4)-K467,0))))))</f>
        <v/>
      </c>
      <c r="T467" s="805" t="str">
        <f>IF(B467="","",IF(S467="","",IF(C467="Female","",S467)))</f>
        <v/>
      </c>
      <c r="U467" s="805" t="str">
        <f>IF(B467="","",IF(S467="","",IF(C467="Male","",S467)))</f>
        <v/>
      </c>
      <c r="V467" s="983"/>
    </row>
    <row r="468" spans="1:22" x14ac:dyDescent="0.2">
      <c r="A468" s="1009"/>
      <c r="B468" s="874"/>
      <c r="C468" s="862"/>
      <c r="D468" s="862"/>
      <c r="E468" s="862"/>
      <c r="F468" s="862"/>
      <c r="G468" s="16" t="s">
        <v>4</v>
      </c>
      <c r="H468" s="220"/>
      <c r="I468" s="211"/>
      <c r="J468" s="211"/>
      <c r="K468" s="847"/>
      <c r="L468" s="184" t="str">
        <f>IF(B467="","",IF(H468="","",H468*60+I468+J468/100))</f>
        <v/>
      </c>
      <c r="M468" s="190" t="str">
        <f>IF(B467="","",IF(L467="","",AVERAGE(L467:L471)))</f>
        <v/>
      </c>
      <c r="N468" s="206" t="str">
        <f>IF(L468="","",ABS(L468-M468))</f>
        <v/>
      </c>
      <c r="O468" s="203" t="str">
        <f>IF(N468="","",RANK(N468,N467:N471))</f>
        <v/>
      </c>
      <c r="P468" s="206" t="str">
        <f t="shared" si="91"/>
        <v/>
      </c>
      <c r="Q468" s="206" t="str">
        <f>IF(B467="","",IF(L467="","",AVERAGE(L467:L468)))</f>
        <v/>
      </c>
      <c r="R468" s="806"/>
      <c r="S468" s="806"/>
      <c r="T468" s="806"/>
      <c r="U468" s="806"/>
      <c r="V468" s="984"/>
    </row>
    <row r="469" spans="1:22" x14ac:dyDescent="0.2">
      <c r="A469" s="1009"/>
      <c r="B469" s="874"/>
      <c r="C469" s="862"/>
      <c r="D469" s="862"/>
      <c r="E469" s="862"/>
      <c r="F469" s="862"/>
      <c r="G469" s="16" t="s">
        <v>8</v>
      </c>
      <c r="H469" s="220"/>
      <c r="I469" s="211"/>
      <c r="J469" s="211"/>
      <c r="K469" s="847"/>
      <c r="L469" s="184" t="str">
        <f>IF(B467="","",IF(H469="","",H469*60+I469+J469/100))</f>
        <v/>
      </c>
      <c r="M469" s="190"/>
      <c r="N469" s="206" t="str">
        <f>IF(L469="","",ABS(L469-M468))</f>
        <v/>
      </c>
      <c r="O469" s="203" t="str">
        <f>IF(N469="","",RANK(N469,N467:N471))</f>
        <v/>
      </c>
      <c r="P469" s="206" t="str">
        <f t="shared" si="91"/>
        <v/>
      </c>
      <c r="Q469" s="206" t="str">
        <f>IF(B467="","",IF(L467="","",AVERAGE(L467:L469)))</f>
        <v/>
      </c>
      <c r="R469" s="806"/>
      <c r="S469" s="806"/>
      <c r="T469" s="806"/>
      <c r="U469" s="806"/>
      <c r="V469" s="984"/>
    </row>
    <row r="470" spans="1:22" x14ac:dyDescent="0.2">
      <c r="A470" s="1009"/>
      <c r="B470" s="874"/>
      <c r="C470" s="862"/>
      <c r="D470" s="862"/>
      <c r="E470" s="862"/>
      <c r="F470" s="862"/>
      <c r="G470" s="16" t="s">
        <v>5</v>
      </c>
      <c r="H470" s="220"/>
      <c r="I470" s="211"/>
      <c r="J470" s="211"/>
      <c r="K470" s="847"/>
      <c r="L470" s="184" t="str">
        <f>IF(B467="","",IF(H470="","",IF(H470+I470+J470=0,"",H470*60+I470+J470/100)))</f>
        <v/>
      </c>
      <c r="M470" s="190"/>
      <c r="N470" s="206" t="str">
        <f>IF(L470="","",ABS(L470-M468))</f>
        <v/>
      </c>
      <c r="O470" s="203" t="str">
        <f>IF(N470="","",RANK(N470,N467:N471))</f>
        <v/>
      </c>
      <c r="P470" s="206" t="str">
        <f t="shared" si="91"/>
        <v/>
      </c>
      <c r="Q470" s="206" t="str">
        <f>IF(B467="","",IF(L467="","",AVERAGE(P467:P470)))</f>
        <v/>
      </c>
      <c r="R470" s="806"/>
      <c r="S470" s="806"/>
      <c r="T470" s="806"/>
      <c r="U470" s="806"/>
      <c r="V470" s="984"/>
    </row>
    <row r="471" spans="1:22" ht="16" thickBot="1" x14ac:dyDescent="0.25">
      <c r="A471" s="1010"/>
      <c r="B471" s="875"/>
      <c r="C471" s="863"/>
      <c r="D471" s="863"/>
      <c r="E471" s="863"/>
      <c r="F471" s="863"/>
      <c r="G471" s="17" t="s">
        <v>6</v>
      </c>
      <c r="H471" s="222"/>
      <c r="I471" s="239"/>
      <c r="J471" s="239"/>
      <c r="K471" s="848"/>
      <c r="L471" s="185" t="str">
        <f>IF(B467="","",IF(H471="","",IF(H471+I471+J471=0,"",H471*60+I471+J471/100)))</f>
        <v/>
      </c>
      <c r="M471" s="191"/>
      <c r="N471" s="207"/>
      <c r="O471" s="204"/>
      <c r="P471" s="207"/>
      <c r="Q471" s="207" t="str">
        <f>IF(B467="","",IF(L467="","",TRIMMEAN(L467:L471,0.4)))</f>
        <v/>
      </c>
      <c r="R471" s="807"/>
      <c r="S471" s="807"/>
      <c r="T471" s="807"/>
      <c r="U471" s="807"/>
      <c r="V471" s="985"/>
    </row>
    <row r="472" spans="1:22" x14ac:dyDescent="0.2">
      <c r="A472" s="1041" t="str">
        <f>IF('Names And Totals'!A101="","",'Names And Totals'!A101)</f>
        <v/>
      </c>
      <c r="B472" s="864" t="str">
        <f>IF('Names And Totals'!B101="","",'Names And Totals'!B101)</f>
        <v/>
      </c>
      <c r="C472" s="883" t="str">
        <f>IF('Names And Totals'!B101="","",'Names And Totals'!E101)</f>
        <v/>
      </c>
      <c r="D472" s="884" t="str">
        <f>IF(V472="DQ","DQ",IF(S472="","",IF(R472="TO","TO",RANK(R472,$R$12:$R$507,1))))</f>
        <v/>
      </c>
      <c r="E472" s="883" t="str">
        <f>IF(T472="","",IF(V472="DQ","DQ",IF(S472="","",RANK(T472,$T$12:$T$507,0))))</f>
        <v/>
      </c>
      <c r="F472" s="883" t="str">
        <f>IF(U472="","",IF(V472="DQ","DQ",IF(S472="","",RANK(U472,$U$12:$U$507,0))))</f>
        <v/>
      </c>
      <c r="G472" s="375" t="s">
        <v>7</v>
      </c>
      <c r="H472" s="224"/>
      <c r="I472" s="233"/>
      <c r="J472" s="234"/>
      <c r="K472" s="1018"/>
      <c r="L472" s="376" t="str">
        <f>IF(B472="","",IF(H472="","",IF(H472="TO","TO",H472*60+I472+J472/100)))</f>
        <v/>
      </c>
      <c r="M472" s="362"/>
      <c r="N472" s="338" t="str">
        <f>IF(L472="","",ABS(L472-M473))</f>
        <v/>
      </c>
      <c r="O472" s="363" t="str">
        <f>IF(N472="","",RANK(N472,N472:N476))</f>
        <v/>
      </c>
      <c r="P472" s="338" t="str">
        <f t="shared" ref="P472:P475" si="92">IF(L472="","",IF(O472=1,"",L472))</f>
        <v/>
      </c>
      <c r="Q472" s="338" t="str">
        <f>IF(B472="","",L472)</f>
        <v/>
      </c>
      <c r="R472" s="803" t="str">
        <f>IF(B472="","",IF(V472="DQ","DQ",IF(L472="TO","TO",IF(L473="",Q472,IF(L474="",Q473,IF(L475="",Q474,IF(L476="",Q475,Q476)))))))</f>
        <v/>
      </c>
      <c r="S472" s="986" t="str">
        <f>IF(B472="","",IF(V472="DQ","DQ",IF(R472="","",IF(L472="TO",0,IF(AND(C472="Female",($D$3-(R472-$X$3)/$S$4)-K472&gt;0),($D$3-(R472-$X$3)/$S$4)-K472,IF(AND(C472="Male",($D$3-(R472-$X$4)/$S$4)-K472&gt;0),($D$3-(R472-$X$4)/$S$4)-K472,0))))))</f>
        <v/>
      </c>
      <c r="T472" s="802" t="str">
        <f>IF(B472="","",IF(S472="","",IF(C472="Female","",S472)))</f>
        <v/>
      </c>
      <c r="U472" s="802" t="str">
        <f>IF(B472="","",IF(S472="","",IF(C472="Male","",S472)))</f>
        <v/>
      </c>
      <c r="V472" s="980"/>
    </row>
    <row r="473" spans="1:22" x14ac:dyDescent="0.2">
      <c r="A473" s="1042"/>
      <c r="B473" s="865"/>
      <c r="C473" s="884"/>
      <c r="D473" s="884"/>
      <c r="E473" s="884"/>
      <c r="F473" s="884"/>
      <c r="G473" s="13" t="s">
        <v>4</v>
      </c>
      <c r="H473" s="214"/>
      <c r="I473" s="209"/>
      <c r="J473" s="227"/>
      <c r="K473" s="1019"/>
      <c r="L473" s="182" t="str">
        <f>IF(B472="","",IF(H473="","",H473*60+I473+J473/100))</f>
        <v/>
      </c>
      <c r="M473" s="187" t="str">
        <f>IF(B472="","",IF(L472="","",AVERAGE(L472:L475)))</f>
        <v/>
      </c>
      <c r="N473" s="180" t="str">
        <f>IF(L473="","",ABS(L473-M473))</f>
        <v/>
      </c>
      <c r="O473" s="200" t="str">
        <f>IF(N473="","",RANK(N473,N472:N476))</f>
        <v/>
      </c>
      <c r="P473" s="180" t="str">
        <f t="shared" si="92"/>
        <v/>
      </c>
      <c r="Q473" s="180" t="str">
        <f>IF(B472="","",IF(L472="","",AVERAGE(L472:L473)))</f>
        <v/>
      </c>
      <c r="R473" s="803"/>
      <c r="S473" s="986"/>
      <c r="T473" s="803"/>
      <c r="U473" s="803"/>
      <c r="V473" s="981"/>
    </row>
    <row r="474" spans="1:22" x14ac:dyDescent="0.2">
      <c r="A474" s="1042"/>
      <c r="B474" s="865"/>
      <c r="C474" s="884"/>
      <c r="D474" s="884"/>
      <c r="E474" s="884"/>
      <c r="F474" s="884"/>
      <c r="G474" s="14" t="s">
        <v>8</v>
      </c>
      <c r="H474" s="216"/>
      <c r="I474" s="342"/>
      <c r="J474" s="343"/>
      <c r="K474" s="1019"/>
      <c r="L474" s="182" t="str">
        <f>IF(B472="","",IF(H474="","",H474*60+I474+J474/100))</f>
        <v/>
      </c>
      <c r="M474" s="187"/>
      <c r="N474" s="180" t="str">
        <f>IF(L474="","",ABS(L474-M473))</f>
        <v/>
      </c>
      <c r="O474" s="200" t="str">
        <f>IF(N474="","",RANK(N474,N472:N476))</f>
        <v/>
      </c>
      <c r="P474" s="180" t="str">
        <f t="shared" si="92"/>
        <v/>
      </c>
      <c r="Q474" s="180" t="str">
        <f>IF(B472="","",IF(L472="","",AVERAGE(L472:L474)))</f>
        <v/>
      </c>
      <c r="R474" s="803"/>
      <c r="S474" s="986"/>
      <c r="T474" s="803"/>
      <c r="U474" s="803"/>
      <c r="V474" s="981"/>
    </row>
    <row r="475" spans="1:22" x14ac:dyDescent="0.2">
      <c r="A475" s="1042"/>
      <c r="B475" s="865"/>
      <c r="C475" s="884"/>
      <c r="D475" s="884"/>
      <c r="E475" s="884"/>
      <c r="F475" s="884"/>
      <c r="G475" s="13" t="s">
        <v>5</v>
      </c>
      <c r="H475" s="214"/>
      <c r="I475" s="209"/>
      <c r="J475" s="227"/>
      <c r="K475" s="1019"/>
      <c r="L475" s="182" t="str">
        <f>IF(B472="","",IF(H475="","",IF(H475+I475+J475=0,"",H475*60+I475+J475/100)))</f>
        <v/>
      </c>
      <c r="M475" s="187"/>
      <c r="N475" s="180" t="str">
        <f>IF(L475="","",ABS(L475-M473))</f>
        <v/>
      </c>
      <c r="O475" s="200" t="str">
        <f>IF(N475="","",RANK(N475,N472:N476))</f>
        <v/>
      </c>
      <c r="P475" s="180" t="str">
        <f t="shared" si="92"/>
        <v/>
      </c>
      <c r="Q475" s="180" t="str">
        <f>IF(B472="","",IF(L472="","",AVERAGE(P472:P475)))</f>
        <v/>
      </c>
      <c r="R475" s="803"/>
      <c r="S475" s="986"/>
      <c r="T475" s="803"/>
      <c r="U475" s="803"/>
      <c r="V475" s="981"/>
    </row>
    <row r="476" spans="1:22" ht="16" thickBot="1" x14ac:dyDescent="0.25">
      <c r="A476" s="1044"/>
      <c r="B476" s="866"/>
      <c r="C476" s="885"/>
      <c r="D476" s="884"/>
      <c r="E476" s="885"/>
      <c r="F476" s="885"/>
      <c r="G476" s="61" t="s">
        <v>6</v>
      </c>
      <c r="H476" s="238"/>
      <c r="I476" s="576"/>
      <c r="J476" s="577"/>
      <c r="K476" s="1020"/>
      <c r="L476" s="182" t="str">
        <f>IF(B472="","",IF(H476="","",IF(H476+I476+J476=0,"",H476*60+I476+J476/100)))</f>
        <v/>
      </c>
      <c r="M476" s="188"/>
      <c r="N476" s="181"/>
      <c r="O476" s="201"/>
      <c r="P476" s="181"/>
      <c r="Q476" s="181" t="str">
        <f>IF(B472="","",IF(L472="","",TRIMMEAN(L472:L476,0.4)))</f>
        <v/>
      </c>
      <c r="R476" s="803"/>
      <c r="S476" s="986"/>
      <c r="T476" s="804"/>
      <c r="U476" s="804"/>
      <c r="V476" s="982"/>
    </row>
    <row r="477" spans="1:22" x14ac:dyDescent="0.2">
      <c r="A477" s="1008" t="str">
        <f>IF('Names And Totals'!A102="","",'Names And Totals'!A102)</f>
        <v/>
      </c>
      <c r="B477" s="873" t="str">
        <f>IF('Names And Totals'!B102="","",'Names And Totals'!B102)</f>
        <v/>
      </c>
      <c r="C477" s="861" t="str">
        <f>IF('Names And Totals'!B102="","",'Names And Totals'!E102)</f>
        <v/>
      </c>
      <c r="D477" s="861" t="str">
        <f>IF(V477="DQ","DQ",IF(S477="","",IF(R477="TO","TO",RANK(R477,$R$12:$R$507,1))))</f>
        <v/>
      </c>
      <c r="E477" s="861" t="str">
        <f>IF(T477="","",IF(V477="DQ","DQ",IF(S477="","",RANK(T477,$T$12:$T$507,0))))</f>
        <v/>
      </c>
      <c r="F477" s="861" t="str">
        <f>IF(U477="","",IF(V477="DQ","DQ",IF(S477="","",RANK(U477,$U$12:$U$507,0))))</f>
        <v/>
      </c>
      <c r="G477" s="15" t="s">
        <v>7</v>
      </c>
      <c r="H477" s="218"/>
      <c r="I477" s="229"/>
      <c r="J477" s="229"/>
      <c r="K477" s="846"/>
      <c r="L477" s="183" t="str">
        <f>IF(B477="","",IF(H477="","",IF(H477="TO","TO",H477*60+I477+J477/100)))</f>
        <v/>
      </c>
      <c r="M477" s="189"/>
      <c r="N477" s="205" t="str">
        <f>IF(L477="","",ABS(L477-M478))</f>
        <v/>
      </c>
      <c r="O477" s="202" t="str">
        <f>IF(N477="","",RANK(N477,N477:N481))</f>
        <v/>
      </c>
      <c r="P477" s="205" t="str">
        <f t="shared" ref="P477:P480" si="93">IF(L477="","",IF(O477=1,"",L477))</f>
        <v/>
      </c>
      <c r="Q477" s="205" t="str">
        <f>IF(B477="","",L477)</f>
        <v/>
      </c>
      <c r="R477" s="805" t="str">
        <f>IF(B477="","",IF(V477="DQ","DQ",IF(L477="TO","TO",IF(L478="",Q477,IF(L479="",Q478,IF(L480="",Q479,IF(L481="",Q480,Q481)))))))</f>
        <v/>
      </c>
      <c r="S477" s="805" t="str">
        <f>IF(B477="","",IF(V477="DQ","DQ",IF(R477="","",IF(L477="TO",0,IF(AND(C477="Female",($D$3-(R477-$X$3)/$S$4)-K477&gt;0),($D$3-(R477-$X$3)/$S$4)-K477,IF(AND(C477="Male",($D$3-(R477-$X$4)/$S$4)-K477&gt;0),($D$3-(R477-$X$4)/$S$4)-K477,0))))))</f>
        <v/>
      </c>
      <c r="T477" s="805" t="str">
        <f>IF(B477="","",IF(S477="","",IF(C477="Female","",S477)))</f>
        <v/>
      </c>
      <c r="U477" s="805" t="str">
        <f>IF(B477="","",IF(S477="","",IF(C477="Male","",S477)))</f>
        <v/>
      </c>
      <c r="V477" s="983"/>
    </row>
    <row r="478" spans="1:22" x14ac:dyDescent="0.2">
      <c r="A478" s="1009"/>
      <c r="B478" s="874"/>
      <c r="C478" s="862"/>
      <c r="D478" s="862"/>
      <c r="E478" s="862"/>
      <c r="F478" s="862"/>
      <c r="G478" s="16" t="s">
        <v>4</v>
      </c>
      <c r="H478" s="220"/>
      <c r="I478" s="211"/>
      <c r="J478" s="211"/>
      <c r="K478" s="847"/>
      <c r="L478" s="184" t="str">
        <f>IF(B477="","",IF(H478="","",H478*60+I478+J478/100))</f>
        <v/>
      </c>
      <c r="M478" s="190" t="str">
        <f>IF(B477="","",IF(L477="","",AVERAGE(L477:L481)))</f>
        <v/>
      </c>
      <c r="N478" s="206" t="str">
        <f>IF(L478="","",ABS(L478-M478))</f>
        <v/>
      </c>
      <c r="O478" s="203" t="str">
        <f>IF(N478="","",RANK(N478,N477:N481))</f>
        <v/>
      </c>
      <c r="P478" s="206" t="str">
        <f t="shared" si="93"/>
        <v/>
      </c>
      <c r="Q478" s="206" t="str">
        <f>IF(B477="","",IF(L477="","",AVERAGE(L477:L478)))</f>
        <v/>
      </c>
      <c r="R478" s="806"/>
      <c r="S478" s="806"/>
      <c r="T478" s="806"/>
      <c r="U478" s="806"/>
      <c r="V478" s="984"/>
    </row>
    <row r="479" spans="1:22" x14ac:dyDescent="0.2">
      <c r="A479" s="1009"/>
      <c r="B479" s="874"/>
      <c r="C479" s="862"/>
      <c r="D479" s="862"/>
      <c r="E479" s="862"/>
      <c r="F479" s="862"/>
      <c r="G479" s="16" t="s">
        <v>8</v>
      </c>
      <c r="H479" s="220"/>
      <c r="I479" s="211"/>
      <c r="J479" s="211"/>
      <c r="K479" s="847"/>
      <c r="L479" s="184" t="str">
        <f>IF(B477="","",IF(H479="","",H479*60+I479+J479/100))</f>
        <v/>
      </c>
      <c r="M479" s="190"/>
      <c r="N479" s="206" t="str">
        <f>IF(L479="","",ABS(L479-M478))</f>
        <v/>
      </c>
      <c r="O479" s="203" t="str">
        <f>IF(N479="","",RANK(N479,N477:N481))</f>
        <v/>
      </c>
      <c r="P479" s="206" t="str">
        <f t="shared" si="93"/>
        <v/>
      </c>
      <c r="Q479" s="206" t="str">
        <f>IF(B477="","",IF(L477="","",AVERAGE(L477:L479)))</f>
        <v/>
      </c>
      <c r="R479" s="806"/>
      <c r="S479" s="806"/>
      <c r="T479" s="806"/>
      <c r="U479" s="806"/>
      <c r="V479" s="984"/>
    </row>
    <row r="480" spans="1:22" x14ac:dyDescent="0.2">
      <c r="A480" s="1009"/>
      <c r="B480" s="874"/>
      <c r="C480" s="862"/>
      <c r="D480" s="862"/>
      <c r="E480" s="862"/>
      <c r="F480" s="862"/>
      <c r="G480" s="16" t="s">
        <v>5</v>
      </c>
      <c r="H480" s="220"/>
      <c r="I480" s="211"/>
      <c r="J480" s="211"/>
      <c r="K480" s="847"/>
      <c r="L480" s="184" t="str">
        <f>IF(B477="","",IF(H480="","",IF(H480+I480+J480=0,"",H480*60+I480+J480/100)))</f>
        <v/>
      </c>
      <c r="M480" s="190"/>
      <c r="N480" s="206" t="str">
        <f>IF(L480="","",ABS(L480-M478))</f>
        <v/>
      </c>
      <c r="O480" s="203" t="str">
        <f>IF(N480="","",RANK(N480,N477:N481))</f>
        <v/>
      </c>
      <c r="P480" s="206" t="str">
        <f t="shared" si="93"/>
        <v/>
      </c>
      <c r="Q480" s="206" t="str">
        <f>IF(B477="","",IF(L477="","",AVERAGE(P477:P480)))</f>
        <v/>
      </c>
      <c r="R480" s="806"/>
      <c r="S480" s="806"/>
      <c r="T480" s="806"/>
      <c r="U480" s="806"/>
      <c r="V480" s="984"/>
    </row>
    <row r="481" spans="1:22" ht="16" thickBot="1" x14ac:dyDescent="0.25">
      <c r="A481" s="1010"/>
      <c r="B481" s="875"/>
      <c r="C481" s="863"/>
      <c r="D481" s="863"/>
      <c r="E481" s="863"/>
      <c r="F481" s="863"/>
      <c r="G481" s="17" t="s">
        <v>6</v>
      </c>
      <c r="H481" s="222"/>
      <c r="I481" s="239"/>
      <c r="J481" s="239"/>
      <c r="K481" s="848"/>
      <c r="L481" s="185" t="str">
        <f>IF(B477="","",IF(H481="","",IF(H481+I481+J481=0,"",H481*60+I481+J481/100)))</f>
        <v/>
      </c>
      <c r="M481" s="191"/>
      <c r="N481" s="207"/>
      <c r="O481" s="204"/>
      <c r="P481" s="207"/>
      <c r="Q481" s="207" t="str">
        <f>IF(B477="","",IF(L477="","",TRIMMEAN(L477:L481,0.4)))</f>
        <v/>
      </c>
      <c r="R481" s="807"/>
      <c r="S481" s="807"/>
      <c r="T481" s="807"/>
      <c r="U481" s="807"/>
      <c r="V481" s="985"/>
    </row>
    <row r="482" spans="1:22" x14ac:dyDescent="0.2">
      <c r="A482" s="1041" t="str">
        <f>IF('Names And Totals'!A103="","",'Names And Totals'!A103)</f>
        <v/>
      </c>
      <c r="B482" s="864" t="str">
        <f>IF('Names And Totals'!B103="","",'Names And Totals'!B103)</f>
        <v/>
      </c>
      <c r="C482" s="883" t="str">
        <f>IF('Names And Totals'!B103="","",'Names And Totals'!E103)</f>
        <v/>
      </c>
      <c r="D482" s="884" t="str">
        <f>IF(V482="DQ","DQ",IF(S482="","",IF(R482="TO","TO",RANK(R482,$R$12:$R$507,1))))</f>
        <v/>
      </c>
      <c r="E482" s="883" t="str">
        <f>IF(T482="","",IF(V482="DQ","DQ",IF(S482="","",RANK(T482,$T$12:$T$507,0))))</f>
        <v/>
      </c>
      <c r="F482" s="883" t="str">
        <f>IF(U482="","",IF(V482="DQ","DQ",IF(S482="","",RANK(U482,$U$12:$U$507,0))))</f>
        <v/>
      </c>
      <c r="G482" s="375" t="s">
        <v>7</v>
      </c>
      <c r="H482" s="224"/>
      <c r="I482" s="233"/>
      <c r="J482" s="234"/>
      <c r="K482" s="1018"/>
      <c r="L482" s="376" t="str">
        <f>IF(B482="","",IF(H482="","",IF(H482="TO","TO",H482*60+I482+J482/100)))</f>
        <v/>
      </c>
      <c r="M482" s="362"/>
      <c r="N482" s="338" t="str">
        <f>IF(L482="","",ABS(L482-M483))</f>
        <v/>
      </c>
      <c r="O482" s="363" t="str">
        <f>IF(N482="","",RANK(N482,N482:N486))</f>
        <v/>
      </c>
      <c r="P482" s="338" t="str">
        <f t="shared" ref="P482:P485" si="94">IF(L482="","",IF(O482=1,"",L482))</f>
        <v/>
      </c>
      <c r="Q482" s="338" t="str">
        <f>IF(B482="","",L482)</f>
        <v/>
      </c>
      <c r="R482" s="803" t="str">
        <f>IF(B482="","",IF(V482="DQ","DQ",IF(L482="TO","TO",IF(L483="",Q482,IF(L484="",Q483,IF(L485="",Q484,IF(L486="",Q485,Q486)))))))</f>
        <v/>
      </c>
      <c r="S482" s="986" t="str">
        <f>IF(B482="","",IF(V482="DQ","DQ",IF(R482="","",IF(L482="TO",0,IF(AND(C482="Female",($D$3-(R482-$X$3)/$S$4)-K482&gt;0),($D$3-(R482-$X$3)/$S$4)-K482,IF(AND(C482="Male",($D$3-(R482-$X$4)/$S$4)-K482&gt;0),($D$3-(R482-$X$4)/$S$4)-K482,0))))))</f>
        <v/>
      </c>
      <c r="T482" s="802" t="str">
        <f>IF(B482="","",IF(S482="","",IF(C482="Female","",S482)))</f>
        <v/>
      </c>
      <c r="U482" s="802" t="str">
        <f>IF(B482="","",IF(S482="","",IF(C482="Male","",S482)))</f>
        <v/>
      </c>
      <c r="V482" s="980"/>
    </row>
    <row r="483" spans="1:22" x14ac:dyDescent="0.2">
      <c r="A483" s="1042"/>
      <c r="B483" s="865"/>
      <c r="C483" s="884"/>
      <c r="D483" s="884"/>
      <c r="E483" s="884"/>
      <c r="F483" s="884"/>
      <c r="G483" s="13" t="s">
        <v>4</v>
      </c>
      <c r="H483" s="214"/>
      <c r="I483" s="209"/>
      <c r="J483" s="227"/>
      <c r="K483" s="1019"/>
      <c r="L483" s="182" t="str">
        <f>IF(B482="","",IF(H483="","",H483*60+I483+J483/100))</f>
        <v/>
      </c>
      <c r="M483" s="187" t="str">
        <f>IF(B482="","",IF(L482="","",AVERAGE(L482:L485)))</f>
        <v/>
      </c>
      <c r="N483" s="180" t="str">
        <f>IF(L483="","",ABS(L483-M483))</f>
        <v/>
      </c>
      <c r="O483" s="200" t="str">
        <f>IF(N483="","",RANK(N483,N482:N486))</f>
        <v/>
      </c>
      <c r="P483" s="180" t="str">
        <f t="shared" si="94"/>
        <v/>
      </c>
      <c r="Q483" s="180" t="str">
        <f>IF(B482="","",IF(L482="","",AVERAGE(L482:L483)))</f>
        <v/>
      </c>
      <c r="R483" s="803"/>
      <c r="S483" s="986"/>
      <c r="T483" s="803"/>
      <c r="U483" s="803"/>
      <c r="V483" s="981"/>
    </row>
    <row r="484" spans="1:22" x14ac:dyDescent="0.2">
      <c r="A484" s="1042"/>
      <c r="B484" s="865"/>
      <c r="C484" s="884"/>
      <c r="D484" s="884"/>
      <c r="E484" s="884"/>
      <c r="F484" s="884"/>
      <c r="G484" s="14" t="s">
        <v>8</v>
      </c>
      <c r="H484" s="216"/>
      <c r="I484" s="342"/>
      <c r="J484" s="343"/>
      <c r="K484" s="1019"/>
      <c r="L484" s="182" t="str">
        <f>IF(B482="","",IF(H484="","",H484*60+I484+J484/100))</f>
        <v/>
      </c>
      <c r="M484" s="187"/>
      <c r="N484" s="180" t="str">
        <f>IF(L484="","",ABS(L484-M483))</f>
        <v/>
      </c>
      <c r="O484" s="200" t="str">
        <f>IF(N484="","",RANK(N484,N482:N486))</f>
        <v/>
      </c>
      <c r="P484" s="180" t="str">
        <f t="shared" si="94"/>
        <v/>
      </c>
      <c r="Q484" s="180" t="str">
        <f>IF(B482="","",IF(L482="","",AVERAGE(L482:L484)))</f>
        <v/>
      </c>
      <c r="R484" s="803"/>
      <c r="S484" s="986"/>
      <c r="T484" s="803"/>
      <c r="U484" s="803"/>
      <c r="V484" s="981"/>
    </row>
    <row r="485" spans="1:22" x14ac:dyDescent="0.2">
      <c r="A485" s="1042"/>
      <c r="B485" s="865"/>
      <c r="C485" s="884"/>
      <c r="D485" s="884"/>
      <c r="E485" s="884"/>
      <c r="F485" s="884"/>
      <c r="G485" s="13" t="s">
        <v>5</v>
      </c>
      <c r="H485" s="214"/>
      <c r="I485" s="209"/>
      <c r="J485" s="227"/>
      <c r="K485" s="1019"/>
      <c r="L485" s="182" t="str">
        <f>IF(B482="","",IF(H485="","",IF(H485+I485+J485=0,"",H485*60+I485+J485/100)))</f>
        <v/>
      </c>
      <c r="M485" s="187"/>
      <c r="N485" s="180" t="str">
        <f>IF(L485="","",ABS(L485-M483))</f>
        <v/>
      </c>
      <c r="O485" s="200" t="str">
        <f>IF(N485="","",RANK(N485,N482:N486))</f>
        <v/>
      </c>
      <c r="P485" s="180" t="str">
        <f t="shared" si="94"/>
        <v/>
      </c>
      <c r="Q485" s="180" t="str">
        <f>IF(B482="","",IF(L482="","",AVERAGE(P482:P485)))</f>
        <v/>
      </c>
      <c r="R485" s="803"/>
      <c r="S485" s="986"/>
      <c r="T485" s="803"/>
      <c r="U485" s="803"/>
      <c r="V485" s="981"/>
    </row>
    <row r="486" spans="1:22" ht="16" thickBot="1" x14ac:dyDescent="0.25">
      <c r="A486" s="1044"/>
      <c r="B486" s="866"/>
      <c r="C486" s="885"/>
      <c r="D486" s="884"/>
      <c r="E486" s="885"/>
      <c r="F486" s="885"/>
      <c r="G486" s="61" t="s">
        <v>6</v>
      </c>
      <c r="H486" s="238"/>
      <c r="I486" s="576"/>
      <c r="J486" s="577"/>
      <c r="K486" s="1020"/>
      <c r="L486" s="182" t="str">
        <f>IF(B482="","",IF(H486="","",IF(H486+I486+J486=0,"",H486*60+I486+J486/100)))</f>
        <v/>
      </c>
      <c r="M486" s="188"/>
      <c r="N486" s="181"/>
      <c r="O486" s="201"/>
      <c r="P486" s="181"/>
      <c r="Q486" s="181" t="str">
        <f>IF(B482="","",IF(L482="","",TRIMMEAN(L482:L486,0.4)))</f>
        <v/>
      </c>
      <c r="R486" s="803"/>
      <c r="S486" s="986"/>
      <c r="T486" s="804"/>
      <c r="U486" s="804"/>
      <c r="V486" s="982"/>
    </row>
    <row r="487" spans="1:22" x14ac:dyDescent="0.2">
      <c r="A487" s="1008" t="str">
        <f>IF('Names And Totals'!A104="","",'Names And Totals'!A104)</f>
        <v/>
      </c>
      <c r="B487" s="873" t="str">
        <f>IF('Names And Totals'!B104="","",'Names And Totals'!B104)</f>
        <v/>
      </c>
      <c r="C487" s="861" t="str">
        <f>IF('Names And Totals'!B104="","",'Names And Totals'!E104)</f>
        <v/>
      </c>
      <c r="D487" s="861" t="str">
        <f>IF(V487="DQ","DQ",IF(S487="","",IF(R487="TO","TO",RANK(R487,$R$12:$R$507,1))))</f>
        <v/>
      </c>
      <c r="E487" s="861" t="str">
        <f>IF(T487="","",IF(V487="DQ","DQ",IF(S487="","",RANK(T487,$T$12:$T$507,0))))</f>
        <v/>
      </c>
      <c r="F487" s="861" t="str">
        <f>IF(U487="","",IF(V487="DQ","DQ",IF(S487="","",RANK(U487,$U$12:$U$507,0))))</f>
        <v/>
      </c>
      <c r="G487" s="15" t="s">
        <v>7</v>
      </c>
      <c r="H487" s="218"/>
      <c r="I487" s="229"/>
      <c r="J487" s="229"/>
      <c r="K487" s="846"/>
      <c r="L487" s="183" t="str">
        <f>IF(B487="","",IF(H487="","",IF(H487="TO","TO",H487*60+I487+J487/100)))</f>
        <v/>
      </c>
      <c r="M487" s="189"/>
      <c r="N487" s="205" t="str">
        <f>IF(L487="","",ABS(L487-M488))</f>
        <v/>
      </c>
      <c r="O487" s="202" t="str">
        <f>IF(N487="","",RANK(N487,N487:N491))</f>
        <v/>
      </c>
      <c r="P487" s="205" t="str">
        <f t="shared" ref="P487:P490" si="95">IF(L487="","",IF(O487=1,"",L487))</f>
        <v/>
      </c>
      <c r="Q487" s="205" t="str">
        <f>IF(B487="","",L487)</f>
        <v/>
      </c>
      <c r="R487" s="805" t="str">
        <f>IF(B487="","",IF(V487="DQ","DQ",IF(L487="TO","TO",IF(L488="",Q487,IF(L489="",Q488,IF(L490="",Q489,IF(L491="",Q490,Q491)))))))</f>
        <v/>
      </c>
      <c r="S487" s="805" t="str">
        <f>IF(B487="","",IF(V487="DQ","DQ",IF(R487="","",IF(L487="TO",0,IF(AND(C487="Female",($D$3-(R487-$X$3)/$S$4)-K487&gt;0),($D$3-(R487-$X$3)/$S$4)-K487,IF(AND(C487="Male",($D$3-(R487-$X$4)/$S$4)-K487&gt;0),($D$3-(R487-$X$4)/$S$4)-K487,0))))))</f>
        <v/>
      </c>
      <c r="T487" s="805" t="str">
        <f>IF(B487="","",IF(S487="","",IF(C487="Female","",S487)))</f>
        <v/>
      </c>
      <c r="U487" s="805" t="str">
        <f>IF(B487="","",IF(S487="","",IF(C487="Male","",S487)))</f>
        <v/>
      </c>
      <c r="V487" s="983"/>
    </row>
    <row r="488" spans="1:22" x14ac:dyDescent="0.2">
      <c r="A488" s="1009"/>
      <c r="B488" s="874"/>
      <c r="C488" s="862"/>
      <c r="D488" s="862"/>
      <c r="E488" s="862"/>
      <c r="F488" s="862"/>
      <c r="G488" s="16" t="s">
        <v>4</v>
      </c>
      <c r="H488" s="220"/>
      <c r="I488" s="211"/>
      <c r="J488" s="211"/>
      <c r="K488" s="847"/>
      <c r="L488" s="184" t="str">
        <f>IF(B487="","",IF(H488="","",H488*60+I488+J488/100))</f>
        <v/>
      </c>
      <c r="M488" s="190" t="str">
        <f>IF(B487="","",IF(L487="","",AVERAGE(L487:L491)))</f>
        <v/>
      </c>
      <c r="N488" s="206" t="str">
        <f>IF(L488="","",ABS(L488-M488))</f>
        <v/>
      </c>
      <c r="O488" s="203" t="str">
        <f>IF(N488="","",RANK(N488,N487:N491))</f>
        <v/>
      </c>
      <c r="P488" s="206" t="str">
        <f t="shared" si="95"/>
        <v/>
      </c>
      <c r="Q488" s="206" t="str">
        <f>IF(B487="","",IF(L487="","",AVERAGE(L487:L488)))</f>
        <v/>
      </c>
      <c r="R488" s="806"/>
      <c r="S488" s="806"/>
      <c r="T488" s="806"/>
      <c r="U488" s="806"/>
      <c r="V488" s="984"/>
    </row>
    <row r="489" spans="1:22" x14ac:dyDescent="0.2">
      <c r="A489" s="1009"/>
      <c r="B489" s="874"/>
      <c r="C489" s="862"/>
      <c r="D489" s="862"/>
      <c r="E489" s="862"/>
      <c r="F489" s="862"/>
      <c r="G489" s="16" t="s">
        <v>8</v>
      </c>
      <c r="H489" s="220"/>
      <c r="I489" s="211"/>
      <c r="J489" s="211"/>
      <c r="K489" s="847"/>
      <c r="L489" s="184" t="str">
        <f>IF(B487="","",IF(H489="","",H489*60+I489+J489/100))</f>
        <v/>
      </c>
      <c r="M489" s="190"/>
      <c r="N489" s="206" t="str">
        <f>IF(L489="","",ABS(L489-M488))</f>
        <v/>
      </c>
      <c r="O489" s="203" t="str">
        <f>IF(N489="","",RANK(N489,N487:N491))</f>
        <v/>
      </c>
      <c r="P489" s="206" t="str">
        <f t="shared" si="95"/>
        <v/>
      </c>
      <c r="Q489" s="206" t="str">
        <f>IF(B487="","",IF(L487="","",AVERAGE(L487:L489)))</f>
        <v/>
      </c>
      <c r="R489" s="806"/>
      <c r="S489" s="806"/>
      <c r="T489" s="806"/>
      <c r="U489" s="806"/>
      <c r="V489" s="984"/>
    </row>
    <row r="490" spans="1:22" x14ac:dyDescent="0.2">
      <c r="A490" s="1009"/>
      <c r="B490" s="874"/>
      <c r="C490" s="862"/>
      <c r="D490" s="862"/>
      <c r="E490" s="862"/>
      <c r="F490" s="862"/>
      <c r="G490" s="16" t="s">
        <v>5</v>
      </c>
      <c r="H490" s="220"/>
      <c r="I490" s="211"/>
      <c r="J490" s="211"/>
      <c r="K490" s="847"/>
      <c r="L490" s="184" t="str">
        <f>IF(B487="","",IF(H490="","",IF(H490+I490+J490=0,"",H490*60+I490+J490/100)))</f>
        <v/>
      </c>
      <c r="M490" s="190"/>
      <c r="N490" s="206" t="str">
        <f>IF(L490="","",ABS(L490-M488))</f>
        <v/>
      </c>
      <c r="O490" s="203" t="str">
        <f>IF(N490="","",RANK(N490,N487:N491))</f>
        <v/>
      </c>
      <c r="P490" s="206" t="str">
        <f t="shared" si="95"/>
        <v/>
      </c>
      <c r="Q490" s="206" t="str">
        <f>IF(B487="","",IF(L487="","",AVERAGE(P487:P490)))</f>
        <v/>
      </c>
      <c r="R490" s="806"/>
      <c r="S490" s="806"/>
      <c r="T490" s="806"/>
      <c r="U490" s="806"/>
      <c r="V490" s="984"/>
    </row>
    <row r="491" spans="1:22" ht="16" thickBot="1" x14ac:dyDescent="0.25">
      <c r="A491" s="1010"/>
      <c r="B491" s="875"/>
      <c r="C491" s="863"/>
      <c r="D491" s="863"/>
      <c r="E491" s="863"/>
      <c r="F491" s="863"/>
      <c r="G491" s="17" t="s">
        <v>6</v>
      </c>
      <c r="H491" s="222"/>
      <c r="I491" s="239"/>
      <c r="J491" s="239"/>
      <c r="K491" s="848"/>
      <c r="L491" s="185" t="str">
        <f>IF(B487="","",IF(H491="","",IF(H491+I491+J491=0,"",H491*60+I491+J491/100)))</f>
        <v/>
      </c>
      <c r="M491" s="191"/>
      <c r="N491" s="207"/>
      <c r="O491" s="204"/>
      <c r="P491" s="207"/>
      <c r="Q491" s="207" t="str">
        <f>IF(B487="","",IF(L487="","",TRIMMEAN(L487:L491,0.4)))</f>
        <v/>
      </c>
      <c r="R491" s="807"/>
      <c r="S491" s="807"/>
      <c r="T491" s="807"/>
      <c r="U491" s="807"/>
      <c r="V491" s="985"/>
    </row>
    <row r="492" spans="1:22" x14ac:dyDescent="0.2">
      <c r="A492" s="1041" t="str">
        <f>IF('Names And Totals'!A105="","",'Names And Totals'!A105)</f>
        <v/>
      </c>
      <c r="B492" s="864" t="str">
        <f>IF('Names And Totals'!B105="","",'Names And Totals'!B105)</f>
        <v/>
      </c>
      <c r="C492" s="883" t="str">
        <f>IF('Names And Totals'!B105="","",'Names And Totals'!E105)</f>
        <v/>
      </c>
      <c r="D492" s="884" t="str">
        <f>IF(V492="DQ","DQ",IF(S492="","",IF(R492="TO","TO",RANK(R492,$R$12:$R$507,1))))</f>
        <v/>
      </c>
      <c r="E492" s="883" t="str">
        <f>IF(T492="","",IF(V492="DQ","DQ",IF(S492="","",RANK(T492,$T$12:$T$507,0))))</f>
        <v/>
      </c>
      <c r="F492" s="883" t="str">
        <f>IF(U492="","",IF(V492="DQ","DQ",IF(S492="","",RANK(U492,$U$12:$U$507,0))))</f>
        <v/>
      </c>
      <c r="G492" s="375" t="s">
        <v>7</v>
      </c>
      <c r="H492" s="224"/>
      <c r="I492" s="233"/>
      <c r="J492" s="234"/>
      <c r="K492" s="1018"/>
      <c r="L492" s="376" t="str">
        <f>IF(B492="","",IF(H492="","",IF(H492="TO","TO",H492*60+I492+J492/100)))</f>
        <v/>
      </c>
      <c r="M492" s="362"/>
      <c r="N492" s="338" t="str">
        <f>IF(L492="","",ABS(L492-M493))</f>
        <v/>
      </c>
      <c r="O492" s="363" t="str">
        <f>IF(N492="","",RANK(N492,N492:N496))</f>
        <v/>
      </c>
      <c r="P492" s="338" t="str">
        <f t="shared" ref="P492:P495" si="96">IF(L492="","",IF(O492=1,"",L492))</f>
        <v/>
      </c>
      <c r="Q492" s="338" t="str">
        <f>IF(B492="","",L492)</f>
        <v/>
      </c>
      <c r="R492" s="803" t="str">
        <f>IF(B492="","",IF(V492="DQ","DQ",IF(L492="TO","TO",IF(L493="",Q492,IF(L494="",Q493,IF(L495="",Q494,IF(L496="",Q495,Q496)))))))</f>
        <v/>
      </c>
      <c r="S492" s="986" t="str">
        <f>IF(B492="","",IF(V492="DQ","DQ",IF(R492="","",IF(L492="TO",0,IF(AND(C492="Female",($D$3-(R492-$X$3)/$S$4)-K492&gt;0),($D$3-(R492-$X$3)/$S$4)-K492,IF(AND(C492="Male",($D$3-(R492-$X$4)/$S$4)-K492&gt;0),($D$3-(R492-$X$4)/$S$4)-K492,0))))))</f>
        <v/>
      </c>
      <c r="T492" s="802" t="str">
        <f>IF(B492="","",IF(S492="","",IF(C492="Female","",S492)))</f>
        <v/>
      </c>
      <c r="U492" s="802" t="str">
        <f>IF(B492="","",IF(S492="","",IF(C492="Male","",S492)))</f>
        <v/>
      </c>
      <c r="V492" s="980"/>
    </row>
    <row r="493" spans="1:22" x14ac:dyDescent="0.2">
      <c r="A493" s="1042"/>
      <c r="B493" s="865"/>
      <c r="C493" s="884"/>
      <c r="D493" s="884"/>
      <c r="E493" s="884"/>
      <c r="F493" s="884"/>
      <c r="G493" s="13" t="s">
        <v>4</v>
      </c>
      <c r="H493" s="214"/>
      <c r="I493" s="209"/>
      <c r="J493" s="227"/>
      <c r="K493" s="1019"/>
      <c r="L493" s="182" t="str">
        <f>IF(B492="","",IF(H493="","",H493*60+I493+J493/100))</f>
        <v/>
      </c>
      <c r="M493" s="187" t="str">
        <f>IF(B492="","",IF(L492="","",AVERAGE(L492:L495)))</f>
        <v/>
      </c>
      <c r="N493" s="180" t="str">
        <f>IF(L493="","",ABS(L493-M493))</f>
        <v/>
      </c>
      <c r="O493" s="200" t="str">
        <f>IF(N493="","",RANK(N493,N492:N496))</f>
        <v/>
      </c>
      <c r="P493" s="180" t="str">
        <f t="shared" si="96"/>
        <v/>
      </c>
      <c r="Q493" s="180" t="str">
        <f>IF(B492="","",IF(L492="","",AVERAGE(L492:L493)))</f>
        <v/>
      </c>
      <c r="R493" s="803"/>
      <c r="S493" s="986"/>
      <c r="T493" s="803"/>
      <c r="U493" s="803"/>
      <c r="V493" s="981"/>
    </row>
    <row r="494" spans="1:22" x14ac:dyDescent="0.2">
      <c r="A494" s="1042"/>
      <c r="B494" s="865"/>
      <c r="C494" s="884"/>
      <c r="D494" s="884"/>
      <c r="E494" s="884"/>
      <c r="F494" s="884"/>
      <c r="G494" s="14" t="s">
        <v>8</v>
      </c>
      <c r="H494" s="216"/>
      <c r="I494" s="342"/>
      <c r="J494" s="343"/>
      <c r="K494" s="1019"/>
      <c r="L494" s="182" t="str">
        <f>IF(B492="","",IF(H494="","",H494*60+I494+J494/100))</f>
        <v/>
      </c>
      <c r="M494" s="187"/>
      <c r="N494" s="180" t="str">
        <f>IF(L494="","",ABS(L494-M493))</f>
        <v/>
      </c>
      <c r="O494" s="200" t="str">
        <f>IF(N494="","",RANK(N494,N492:N496))</f>
        <v/>
      </c>
      <c r="P494" s="180" t="str">
        <f t="shared" si="96"/>
        <v/>
      </c>
      <c r="Q494" s="180" t="str">
        <f>IF(B492="","",IF(L492="","",AVERAGE(L492:L494)))</f>
        <v/>
      </c>
      <c r="R494" s="803"/>
      <c r="S494" s="986"/>
      <c r="T494" s="803"/>
      <c r="U494" s="803"/>
      <c r="V494" s="981"/>
    </row>
    <row r="495" spans="1:22" x14ac:dyDescent="0.2">
      <c r="A495" s="1042"/>
      <c r="B495" s="865"/>
      <c r="C495" s="884"/>
      <c r="D495" s="884"/>
      <c r="E495" s="884"/>
      <c r="F495" s="884"/>
      <c r="G495" s="13" t="s">
        <v>5</v>
      </c>
      <c r="H495" s="214"/>
      <c r="I495" s="209"/>
      <c r="J495" s="227"/>
      <c r="K495" s="1019"/>
      <c r="L495" s="182" t="str">
        <f>IF(B492="","",IF(H495="","",IF(H495+I495+J495=0,"",H495*60+I495+J495/100)))</f>
        <v/>
      </c>
      <c r="M495" s="187"/>
      <c r="N495" s="180" t="str">
        <f>IF(L495="","",ABS(L495-M493))</f>
        <v/>
      </c>
      <c r="O495" s="200" t="str">
        <f>IF(N495="","",RANK(N495,N492:N496))</f>
        <v/>
      </c>
      <c r="P495" s="180" t="str">
        <f t="shared" si="96"/>
        <v/>
      </c>
      <c r="Q495" s="180" t="str">
        <f>IF(B492="","",IF(L492="","",AVERAGE(P492:P495)))</f>
        <v/>
      </c>
      <c r="R495" s="803"/>
      <c r="S495" s="986"/>
      <c r="T495" s="803"/>
      <c r="U495" s="803"/>
      <c r="V495" s="981"/>
    </row>
    <row r="496" spans="1:22" ht="16" thickBot="1" x14ac:dyDescent="0.25">
      <c r="A496" s="1044"/>
      <c r="B496" s="866"/>
      <c r="C496" s="885"/>
      <c r="D496" s="884"/>
      <c r="E496" s="885"/>
      <c r="F496" s="885"/>
      <c r="G496" s="61" t="s">
        <v>6</v>
      </c>
      <c r="H496" s="238"/>
      <c r="I496" s="576"/>
      <c r="J496" s="577"/>
      <c r="K496" s="1020"/>
      <c r="L496" s="182" t="str">
        <f>IF(B492="","",IF(H496="","",IF(H496+I496+J496=0,"",H496*60+I496+J496/100)))</f>
        <v/>
      </c>
      <c r="M496" s="188"/>
      <c r="N496" s="181"/>
      <c r="O496" s="201"/>
      <c r="P496" s="181"/>
      <c r="Q496" s="181" t="str">
        <f>IF(B492="","",IF(L492="","",TRIMMEAN(L492:L496,0.4)))</f>
        <v/>
      </c>
      <c r="R496" s="803"/>
      <c r="S496" s="986"/>
      <c r="T496" s="804"/>
      <c r="U496" s="804"/>
      <c r="V496" s="982"/>
    </row>
    <row r="497" spans="1:22" x14ac:dyDescent="0.2">
      <c r="A497" s="1008" t="str">
        <f>IF('Names And Totals'!A106="","",'Names And Totals'!A106)</f>
        <v/>
      </c>
      <c r="B497" s="873" t="str">
        <f>IF('Names And Totals'!B106="","",'Names And Totals'!B106)</f>
        <v/>
      </c>
      <c r="C497" s="861" t="str">
        <f>IF('Names And Totals'!B106="","",'Names And Totals'!E106)</f>
        <v/>
      </c>
      <c r="D497" s="861" t="str">
        <f>IF(V497="DQ","DQ",IF(S497="","",IF(R497="TO","TO",RANK(R497,$R$12:$R$507,1))))</f>
        <v/>
      </c>
      <c r="E497" s="861" t="str">
        <f>IF(T497="","",IF(V497="DQ","DQ",IF(S497="","",RANK(T497,$T$12:$T$507,0))))</f>
        <v/>
      </c>
      <c r="F497" s="861" t="str">
        <f>IF(U497="","",IF(V497="DQ","DQ",IF(S497="","",RANK(U497,$U$12:$U$507,0))))</f>
        <v/>
      </c>
      <c r="G497" s="15" t="s">
        <v>7</v>
      </c>
      <c r="H497" s="218"/>
      <c r="I497" s="229"/>
      <c r="J497" s="229"/>
      <c r="K497" s="846"/>
      <c r="L497" s="183" t="str">
        <f>IF(B497="","",IF(H497="","",IF(H497="TO","TO",H497*60+I497+J497/100)))</f>
        <v/>
      </c>
      <c r="M497" s="189"/>
      <c r="N497" s="205" t="str">
        <f>IF(L497="","",ABS(L497-M498))</f>
        <v/>
      </c>
      <c r="O497" s="202" t="str">
        <f>IF(N497="","",RANK(N497,N497:N501))</f>
        <v/>
      </c>
      <c r="P497" s="205" t="str">
        <f t="shared" ref="P497:P500" si="97">IF(L497="","",IF(O497=1,"",L497))</f>
        <v/>
      </c>
      <c r="Q497" s="205" t="str">
        <f>IF(B497="","",L497)</f>
        <v/>
      </c>
      <c r="R497" s="805" t="str">
        <f>IF(B497="","",IF(V497="DQ","DQ",IF(L497="TO","TO",IF(L498="",Q497,IF(L499="",Q498,IF(L500="",Q499,IF(L501="",Q500,Q501)))))))</f>
        <v/>
      </c>
      <c r="S497" s="805" t="str">
        <f>IF(B497="","",IF(V497="DQ","DQ",IF(R497="","",IF(L497="TO",0,IF(AND(C497="Female",($D$3-(R497-$X$3)/$S$4)-K497&gt;0),($D$3-(R497-$X$3)/$S$4)-K497,IF(AND(C497="Male",($D$3-(R497-$X$4)/$S$4)-K497&gt;0),($D$3-(R497-$X$4)/$S$4)-K497,0))))))</f>
        <v/>
      </c>
      <c r="T497" s="805" t="str">
        <f>IF(B497="","",IF(S497="","",IF(C497="Female","",S497)))</f>
        <v/>
      </c>
      <c r="U497" s="805" t="str">
        <f>IF(B497="","",IF(S497="","",IF(C497="Male","",S497)))</f>
        <v/>
      </c>
      <c r="V497" s="983"/>
    </row>
    <row r="498" spans="1:22" x14ac:dyDescent="0.2">
      <c r="A498" s="1009"/>
      <c r="B498" s="874"/>
      <c r="C498" s="862"/>
      <c r="D498" s="862"/>
      <c r="E498" s="862"/>
      <c r="F498" s="862"/>
      <c r="G498" s="16" t="s">
        <v>4</v>
      </c>
      <c r="H498" s="220"/>
      <c r="I498" s="211"/>
      <c r="J498" s="211"/>
      <c r="K498" s="847"/>
      <c r="L498" s="184" t="str">
        <f>IF(B497="","",IF(H498="","",H498*60+I498+J498/100))</f>
        <v/>
      </c>
      <c r="M498" s="190" t="str">
        <f>IF(B497="","",IF(L497="","",AVERAGE(L497:L501)))</f>
        <v/>
      </c>
      <c r="N498" s="206" t="str">
        <f>IF(L498="","",ABS(L498-M498))</f>
        <v/>
      </c>
      <c r="O498" s="203" t="str">
        <f>IF(N498="","",RANK(N498,N497:N501))</f>
        <v/>
      </c>
      <c r="P498" s="206" t="str">
        <f t="shared" si="97"/>
        <v/>
      </c>
      <c r="Q498" s="206" t="str">
        <f>IF(B497="","",IF(L497="","",AVERAGE(L497:L498)))</f>
        <v/>
      </c>
      <c r="R498" s="806"/>
      <c r="S498" s="806"/>
      <c r="T498" s="806"/>
      <c r="U498" s="806"/>
      <c r="V498" s="984"/>
    </row>
    <row r="499" spans="1:22" x14ac:dyDescent="0.2">
      <c r="A499" s="1009"/>
      <c r="B499" s="874"/>
      <c r="C499" s="862"/>
      <c r="D499" s="862"/>
      <c r="E499" s="862"/>
      <c r="F499" s="862"/>
      <c r="G499" s="16" t="s">
        <v>8</v>
      </c>
      <c r="H499" s="220"/>
      <c r="I499" s="211"/>
      <c r="J499" s="211"/>
      <c r="K499" s="847"/>
      <c r="L499" s="184" t="str">
        <f>IF(B497="","",IF(H499="","",H499*60+I499+J499/100))</f>
        <v/>
      </c>
      <c r="M499" s="190"/>
      <c r="N499" s="206" t="str">
        <f>IF(L499="","",ABS(L499-M498))</f>
        <v/>
      </c>
      <c r="O499" s="203" t="str">
        <f>IF(N499="","",RANK(N499,N497:N501))</f>
        <v/>
      </c>
      <c r="P499" s="206" t="str">
        <f t="shared" si="97"/>
        <v/>
      </c>
      <c r="Q499" s="206" t="str">
        <f>IF(B497="","",IF(L497="","",AVERAGE(L497:L499)))</f>
        <v/>
      </c>
      <c r="R499" s="806"/>
      <c r="S499" s="806"/>
      <c r="T499" s="806"/>
      <c r="U499" s="806"/>
      <c r="V499" s="984"/>
    </row>
    <row r="500" spans="1:22" x14ac:dyDescent="0.2">
      <c r="A500" s="1009"/>
      <c r="B500" s="874"/>
      <c r="C500" s="862"/>
      <c r="D500" s="862"/>
      <c r="E500" s="862"/>
      <c r="F500" s="862"/>
      <c r="G500" s="16" t="s">
        <v>5</v>
      </c>
      <c r="H500" s="220"/>
      <c r="I500" s="211"/>
      <c r="J500" s="211"/>
      <c r="K500" s="847"/>
      <c r="L500" s="184" t="str">
        <f>IF(B497="","",IF(H500="","",IF(H500+I500+J500=0,"",H500*60+I500+J500/100)))</f>
        <v/>
      </c>
      <c r="M500" s="190"/>
      <c r="N500" s="206" t="str">
        <f>IF(L500="","",ABS(L500-M498))</f>
        <v/>
      </c>
      <c r="O500" s="203" t="str">
        <f>IF(N500="","",RANK(N500,N497:N501))</f>
        <v/>
      </c>
      <c r="P500" s="206" t="str">
        <f t="shared" si="97"/>
        <v/>
      </c>
      <c r="Q500" s="206" t="str">
        <f>IF(B497="","",IF(L497="","",AVERAGE(P497:P500)))</f>
        <v/>
      </c>
      <c r="R500" s="806"/>
      <c r="S500" s="806"/>
      <c r="T500" s="806"/>
      <c r="U500" s="806"/>
      <c r="V500" s="984"/>
    </row>
    <row r="501" spans="1:22" ht="16" thickBot="1" x14ac:dyDescent="0.25">
      <c r="A501" s="1010"/>
      <c r="B501" s="875"/>
      <c r="C501" s="863"/>
      <c r="D501" s="863"/>
      <c r="E501" s="863"/>
      <c r="F501" s="863"/>
      <c r="G501" s="17" t="s">
        <v>6</v>
      </c>
      <c r="H501" s="222"/>
      <c r="I501" s="239"/>
      <c r="J501" s="239"/>
      <c r="K501" s="848"/>
      <c r="L501" s="185" t="str">
        <f>IF(B497="","",IF(H501="","",IF(H501+I501+J501=0,"",H501*60+I501+J501/100)))</f>
        <v/>
      </c>
      <c r="M501" s="191"/>
      <c r="N501" s="207"/>
      <c r="O501" s="204"/>
      <c r="P501" s="207"/>
      <c r="Q501" s="207" t="str">
        <f>IF(B497="","",IF(L497="","",TRIMMEAN(L497:L501,0.4)))</f>
        <v/>
      </c>
      <c r="R501" s="807"/>
      <c r="S501" s="807"/>
      <c r="T501" s="807"/>
      <c r="U501" s="807"/>
      <c r="V501" s="985"/>
    </row>
    <row r="502" spans="1:22" x14ac:dyDescent="0.2">
      <c r="A502" s="1041" t="str">
        <f>IF('Names And Totals'!A107="","",'Names And Totals'!A107)</f>
        <v/>
      </c>
      <c r="B502" s="864" t="str">
        <f>IF('Names And Totals'!B107="","",'Names And Totals'!B107)</f>
        <v/>
      </c>
      <c r="C502" s="883" t="str">
        <f>IF('Names And Totals'!B107="","",'Names And Totals'!E107)</f>
        <v/>
      </c>
      <c r="D502" s="884" t="str">
        <f>IF(V502="DQ","DQ",IF(S502="","",IF(R502="TO","TO",RANK(R502,$R$12:$R$507,1))))</f>
        <v/>
      </c>
      <c r="E502" s="883" t="str">
        <f>IF(T502="","",IF(V502="DQ","DQ",IF(S502="","",RANK(T502,$T$12:$T$507,0))))</f>
        <v/>
      </c>
      <c r="F502" s="883" t="str">
        <f>IF(U502="","",IF(V502="DQ","DQ",IF(S502="","",RANK(U502,$U$12:$U$507,0))))</f>
        <v/>
      </c>
      <c r="G502" s="375" t="s">
        <v>7</v>
      </c>
      <c r="H502" s="224"/>
      <c r="I502" s="233"/>
      <c r="J502" s="234"/>
      <c r="K502" s="1018"/>
      <c r="L502" s="376" t="str">
        <f>IF(B502="","",IF(H502="","",IF(H502="TO","TO",H502*60+I502+J502/100)))</f>
        <v/>
      </c>
      <c r="M502" s="362"/>
      <c r="N502" s="338" t="str">
        <f>IF(L502="","",ABS(L502-M503))</f>
        <v/>
      </c>
      <c r="O502" s="363" t="str">
        <f>IF(N502="","",RANK(N502,N502:N506))</f>
        <v/>
      </c>
      <c r="P502" s="338" t="str">
        <f t="shared" ref="P502:P505" si="98">IF(L502="","",IF(O502=1,"",L502))</f>
        <v/>
      </c>
      <c r="Q502" s="338" t="str">
        <f>IF(B502="","",L502)</f>
        <v/>
      </c>
      <c r="R502" s="803" t="str">
        <f>IF(B502="","",IF(V502="DQ","DQ",IF(L502="TO","TO",IF(L503="",Q502,IF(L504="",Q503,IF(L505="",Q504,IF(L506="",Q505,Q506)))))))</f>
        <v/>
      </c>
      <c r="S502" s="986" t="str">
        <f>IF(B502="","",IF(V502="DQ","DQ",IF(R502="","",IF(L502="TO",0,IF(AND(C502="Female",($D$3-(R502-$X$3)/$S$4)-K502&gt;0),($D$3-(R502-$X$3)/$S$4)-K502,IF(AND(C502="Male",($D$3-(R502-$X$4)/$S$4)-K502&gt;0),($D$3-(R502-$X$4)/$S$4)-K502,0))))))</f>
        <v/>
      </c>
      <c r="T502" s="802" t="str">
        <f>IF(B502="","",IF(S502="","",IF(C502="Female","",S502)))</f>
        <v/>
      </c>
      <c r="U502" s="802" t="str">
        <f>IF(B502="","",IF(S502="","",IF(C502="Male","",S502)))</f>
        <v/>
      </c>
      <c r="V502" s="980"/>
    </row>
    <row r="503" spans="1:22" x14ac:dyDescent="0.2">
      <c r="A503" s="1042"/>
      <c r="B503" s="865"/>
      <c r="C503" s="884"/>
      <c r="D503" s="884"/>
      <c r="E503" s="884"/>
      <c r="F503" s="884"/>
      <c r="G503" s="13" t="s">
        <v>4</v>
      </c>
      <c r="H503" s="214"/>
      <c r="I503" s="209"/>
      <c r="J503" s="227"/>
      <c r="K503" s="1019"/>
      <c r="L503" s="182" t="str">
        <f>IF(B502="","",IF(H503="","",H503*60+I503+J503/100))</f>
        <v/>
      </c>
      <c r="M503" s="187" t="str">
        <f>IF(B502="","",IF(L502="","",AVERAGE(L502:L505)))</f>
        <v/>
      </c>
      <c r="N503" s="180" t="str">
        <f>IF(L503="","",ABS(L503-M503))</f>
        <v/>
      </c>
      <c r="O503" s="200" t="str">
        <f>IF(N503="","",RANK(N503,N502:N506))</f>
        <v/>
      </c>
      <c r="P503" s="180" t="str">
        <f t="shared" si="98"/>
        <v/>
      </c>
      <c r="Q503" s="180" t="str">
        <f>IF(B502="","",IF(L502="","",AVERAGE(L502:L503)))</f>
        <v/>
      </c>
      <c r="R503" s="803"/>
      <c r="S503" s="986"/>
      <c r="T503" s="803"/>
      <c r="U503" s="803"/>
      <c r="V503" s="981"/>
    </row>
    <row r="504" spans="1:22" x14ac:dyDescent="0.2">
      <c r="A504" s="1042"/>
      <c r="B504" s="865"/>
      <c r="C504" s="884"/>
      <c r="D504" s="884"/>
      <c r="E504" s="884"/>
      <c r="F504" s="884"/>
      <c r="G504" s="14" t="s">
        <v>8</v>
      </c>
      <c r="H504" s="216"/>
      <c r="I504" s="342"/>
      <c r="J504" s="343"/>
      <c r="K504" s="1019"/>
      <c r="L504" s="182" t="str">
        <f>IF(B502="","",IF(H504="","",H504*60+I504+J504/100))</f>
        <v/>
      </c>
      <c r="M504" s="187"/>
      <c r="N504" s="180" t="str">
        <f>IF(L504="","",ABS(L504-M503))</f>
        <v/>
      </c>
      <c r="O504" s="200" t="str">
        <f>IF(N504="","",RANK(N504,N502:N506))</f>
        <v/>
      </c>
      <c r="P504" s="180" t="str">
        <f t="shared" si="98"/>
        <v/>
      </c>
      <c r="Q504" s="180" t="str">
        <f>IF(B502="","",IF(L502="","",AVERAGE(L502:L504)))</f>
        <v/>
      </c>
      <c r="R504" s="803"/>
      <c r="S504" s="986"/>
      <c r="T504" s="803"/>
      <c r="U504" s="803"/>
      <c r="V504" s="981"/>
    </row>
    <row r="505" spans="1:22" x14ac:dyDescent="0.2">
      <c r="A505" s="1042"/>
      <c r="B505" s="865"/>
      <c r="C505" s="884"/>
      <c r="D505" s="884"/>
      <c r="E505" s="884"/>
      <c r="F505" s="884"/>
      <c r="G505" s="13" t="s">
        <v>5</v>
      </c>
      <c r="H505" s="214"/>
      <c r="I505" s="209"/>
      <c r="J505" s="227"/>
      <c r="K505" s="1019"/>
      <c r="L505" s="182" t="str">
        <f>IF(B502="","",IF(H505="","",IF(H505+I505+J505=0,"",H505*60+I505+J505/100)))</f>
        <v/>
      </c>
      <c r="M505" s="187"/>
      <c r="N505" s="180" t="str">
        <f>IF(L505="","",ABS(L505-M503))</f>
        <v/>
      </c>
      <c r="O505" s="200" t="str">
        <f>IF(N505="","",RANK(N505,N502:N506))</f>
        <v/>
      </c>
      <c r="P505" s="180" t="str">
        <f t="shared" si="98"/>
        <v/>
      </c>
      <c r="Q505" s="180" t="str">
        <f>IF(B502="","",IF(L502="","",AVERAGE(P502:P505)))</f>
        <v/>
      </c>
      <c r="R505" s="803"/>
      <c r="S505" s="986"/>
      <c r="T505" s="803"/>
      <c r="U505" s="803"/>
      <c r="V505" s="981"/>
    </row>
    <row r="506" spans="1:22" ht="16" thickBot="1" x14ac:dyDescent="0.25">
      <c r="A506" s="1044"/>
      <c r="B506" s="866"/>
      <c r="C506" s="885"/>
      <c r="D506" s="884"/>
      <c r="E506" s="885"/>
      <c r="F506" s="885"/>
      <c r="G506" s="61" t="s">
        <v>6</v>
      </c>
      <c r="H506" s="238"/>
      <c r="I506" s="576"/>
      <c r="J506" s="577"/>
      <c r="K506" s="1020"/>
      <c r="L506" s="182" t="str">
        <f>IF(B502="","",IF(H506="","",IF(H506+I506+J506=0,"",H506*60+I506+J506/100)))</f>
        <v/>
      </c>
      <c r="M506" s="188"/>
      <c r="N506" s="181"/>
      <c r="O506" s="201"/>
      <c r="P506" s="181"/>
      <c r="Q506" s="181" t="str">
        <f>IF(B502="","",IF(L502="","",TRIMMEAN(L502:L506,0.4)))</f>
        <v/>
      </c>
      <c r="R506" s="803"/>
      <c r="S506" s="986"/>
      <c r="T506" s="804"/>
      <c r="U506" s="804"/>
      <c r="V506" s="982"/>
    </row>
    <row r="507" spans="1:22" x14ac:dyDescent="0.2">
      <c r="A507" s="1008" t="str">
        <f>IF('Names And Totals'!A108="","",'Names And Totals'!A108)</f>
        <v/>
      </c>
      <c r="B507" s="873" t="str">
        <f>IF('Names And Totals'!B108="","",'Names And Totals'!B108)</f>
        <v/>
      </c>
      <c r="C507" s="861" t="str">
        <f>IF('Names And Totals'!B108="","",'Names And Totals'!E108)</f>
        <v/>
      </c>
      <c r="D507" s="861" t="str">
        <f>IF(V507="DQ","DQ",IF(S507="","",IF(R507="TO","TO",RANK(R507,$R$12:$R$507,1))))</f>
        <v/>
      </c>
      <c r="E507" s="861" t="str">
        <f>IF(T507="","",IF(V507="DQ","DQ",IF(S507="","",RANK(T507,$T$12:$T$507,0))))</f>
        <v/>
      </c>
      <c r="F507" s="861" t="str">
        <f>IF(U507="","",IF(V507="DQ","DQ",IF(S507="","",RANK(U507,$U$12:$U$507,0))))</f>
        <v/>
      </c>
      <c r="G507" s="15" t="s">
        <v>7</v>
      </c>
      <c r="H507" s="218"/>
      <c r="I507" s="229"/>
      <c r="J507" s="229"/>
      <c r="K507" s="846"/>
      <c r="L507" s="183" t="str">
        <f>IF(B507="","",IF(H507="","",IF(H507="TO","TO",H507*60+I507+J507/100)))</f>
        <v/>
      </c>
      <c r="M507" s="189"/>
      <c r="N507" s="205" t="str">
        <f>IF(L507="","",ABS(L507-M508))</f>
        <v/>
      </c>
      <c r="O507" s="202" t="str">
        <f>IF(N507="","",RANK(N507,N507:N511))</f>
        <v/>
      </c>
      <c r="P507" s="205" t="str">
        <f t="shared" ref="P507:P510" si="99">IF(L507="","",IF(O507=1,"",L507))</f>
        <v/>
      </c>
      <c r="Q507" s="205" t="str">
        <f>IF(B507="","",L507)</f>
        <v/>
      </c>
      <c r="R507" s="805" t="str">
        <f>IF(B507="","",IF(V507="DQ","DQ",IF(L507="TO","TO",IF(L508="",Q507,IF(L509="",Q508,IF(L510="",Q509,IF(L511="",Q510,Q511)))))))</f>
        <v/>
      </c>
      <c r="S507" s="805" t="str">
        <f>IF(B507="","",IF(V507="DQ","DQ",IF(R507="","",IF(L507="TO",0,IF(AND(C507="Female",($D$3-(R507-$X$3)/$S$4)-K507&gt;0),($D$3-(R507-$X$3)/$S$4)-K507,IF(AND(C507="Male",($D$3-(R507-$X$4)/$S$4)-K507&gt;0),($D$3-(R507-$X$4)/$S$4)-K507,0))))))</f>
        <v/>
      </c>
      <c r="T507" s="805" t="str">
        <f>IF(B507="","",IF(S507="","",IF(C507="Female","",S507)))</f>
        <v/>
      </c>
      <c r="U507" s="805" t="str">
        <f>IF(B507="","",IF(S507="","",IF(C507="Male","",S507)))</f>
        <v/>
      </c>
      <c r="V507" s="983"/>
    </row>
    <row r="508" spans="1:22" x14ac:dyDescent="0.2">
      <c r="A508" s="1009"/>
      <c r="B508" s="874"/>
      <c r="C508" s="862"/>
      <c r="D508" s="862"/>
      <c r="E508" s="862"/>
      <c r="F508" s="862"/>
      <c r="G508" s="16" t="s">
        <v>4</v>
      </c>
      <c r="H508" s="220"/>
      <c r="I508" s="211"/>
      <c r="J508" s="211"/>
      <c r="K508" s="847"/>
      <c r="L508" s="184" t="str">
        <f>IF(B507="","",IF(H508="","",H508*60+I508+J508/100))</f>
        <v/>
      </c>
      <c r="M508" s="190" t="str">
        <f>IF(B507="","",IF(L507="","",AVERAGE(L507:L511)))</f>
        <v/>
      </c>
      <c r="N508" s="206" t="str">
        <f>IF(L508="","",ABS(L508-M508))</f>
        <v/>
      </c>
      <c r="O508" s="203" t="str">
        <f>IF(N508="","",RANK(N508,N507:N511))</f>
        <v/>
      </c>
      <c r="P508" s="206" t="str">
        <f t="shared" si="99"/>
        <v/>
      </c>
      <c r="Q508" s="206" t="str">
        <f>IF(B507="","",IF(L507="","",AVERAGE(L507:L508)))</f>
        <v/>
      </c>
      <c r="R508" s="806"/>
      <c r="S508" s="806"/>
      <c r="T508" s="806"/>
      <c r="U508" s="806"/>
      <c r="V508" s="984"/>
    </row>
    <row r="509" spans="1:22" x14ac:dyDescent="0.2">
      <c r="A509" s="1009"/>
      <c r="B509" s="874"/>
      <c r="C509" s="862"/>
      <c r="D509" s="862"/>
      <c r="E509" s="862"/>
      <c r="F509" s="862"/>
      <c r="G509" s="16" t="s">
        <v>8</v>
      </c>
      <c r="H509" s="220"/>
      <c r="I509" s="211"/>
      <c r="J509" s="211"/>
      <c r="K509" s="847"/>
      <c r="L509" s="184" t="str">
        <f>IF(B507="","",IF(H509="","",H509*60+I509+J509/100))</f>
        <v/>
      </c>
      <c r="M509" s="190"/>
      <c r="N509" s="206" t="str">
        <f>IF(L509="","",ABS(L509-M508))</f>
        <v/>
      </c>
      <c r="O509" s="203" t="str">
        <f>IF(N509="","",RANK(N509,N507:N511))</f>
        <v/>
      </c>
      <c r="P509" s="206" t="str">
        <f t="shared" si="99"/>
        <v/>
      </c>
      <c r="Q509" s="206" t="str">
        <f>IF(B507="","",IF(L507="","",AVERAGE(L507:L509)))</f>
        <v/>
      </c>
      <c r="R509" s="806"/>
      <c r="S509" s="806"/>
      <c r="T509" s="806"/>
      <c r="U509" s="806"/>
      <c r="V509" s="984"/>
    </row>
    <row r="510" spans="1:22" x14ac:dyDescent="0.2">
      <c r="A510" s="1009"/>
      <c r="B510" s="874"/>
      <c r="C510" s="862"/>
      <c r="D510" s="862"/>
      <c r="E510" s="862"/>
      <c r="F510" s="862"/>
      <c r="G510" s="16" t="s">
        <v>5</v>
      </c>
      <c r="H510" s="220"/>
      <c r="I510" s="211"/>
      <c r="J510" s="211"/>
      <c r="K510" s="847"/>
      <c r="L510" s="184" t="str">
        <f>IF(B507="","",IF(H510="","",IF(H510+I510+J510=0,"",H510*60+I510+J510/100)))</f>
        <v/>
      </c>
      <c r="M510" s="190"/>
      <c r="N510" s="206" t="str">
        <f>IF(L510="","",ABS(L510-M508))</f>
        <v/>
      </c>
      <c r="O510" s="203" t="str">
        <f>IF(N510="","",RANK(N510,N507:N511))</f>
        <v/>
      </c>
      <c r="P510" s="206" t="str">
        <f t="shared" si="99"/>
        <v/>
      </c>
      <c r="Q510" s="206" t="str">
        <f>IF(B507="","",IF(L507="","",AVERAGE(P507:P510)))</f>
        <v/>
      </c>
      <c r="R510" s="806"/>
      <c r="S510" s="806"/>
      <c r="T510" s="806"/>
      <c r="U510" s="806"/>
      <c r="V510" s="984"/>
    </row>
    <row r="511" spans="1:22" ht="16" thickBot="1" x14ac:dyDescent="0.25">
      <c r="A511" s="1010"/>
      <c r="B511" s="875"/>
      <c r="C511" s="863"/>
      <c r="D511" s="863"/>
      <c r="E511" s="863"/>
      <c r="F511" s="863"/>
      <c r="G511" s="17" t="s">
        <v>6</v>
      </c>
      <c r="H511" s="222"/>
      <c r="I511" s="239"/>
      <c r="J511" s="239"/>
      <c r="K511" s="848"/>
      <c r="L511" s="185" t="str">
        <f>IF(B507="","",IF(H511="","",IF(H511+I511+J511=0,"",H511*60+I511+J511/100)))</f>
        <v/>
      </c>
      <c r="M511" s="191"/>
      <c r="N511" s="207"/>
      <c r="O511" s="204"/>
      <c r="P511" s="207"/>
      <c r="Q511" s="207" t="str">
        <f>IF(B507="","",IF(L507="","",TRIMMEAN(L507:L511,0.4)))</f>
        <v/>
      </c>
      <c r="R511" s="807"/>
      <c r="S511" s="807"/>
      <c r="T511" s="807"/>
      <c r="U511" s="807"/>
      <c r="V511" s="985"/>
    </row>
    <row r="515" spans="23:24" x14ac:dyDescent="0.2">
      <c r="W515" s="12" t="str">
        <f>IF(E515="","",IF(V515="","",IF(F515="Female","",V515)))</f>
        <v/>
      </c>
      <c r="X515" s="12" t="str">
        <f>IF(E515="","",IF(V515="","",IF(F515="Male","",V515)))</f>
        <v/>
      </c>
    </row>
    <row r="516" spans="23:24" x14ac:dyDescent="0.2">
      <c r="W516" s="12"/>
      <c r="X516" s="12"/>
    </row>
    <row r="517" spans="23:24" x14ac:dyDescent="0.2">
      <c r="W517" s="12"/>
      <c r="X517" s="12"/>
    </row>
    <row r="518" spans="23:24" x14ac:dyDescent="0.2">
      <c r="W518" s="12"/>
      <c r="X518" s="12"/>
    </row>
    <row r="519" spans="23:24" x14ac:dyDescent="0.2">
      <c r="W519" s="12"/>
      <c r="X519" s="12"/>
    </row>
    <row r="520" spans="23:24" x14ac:dyDescent="0.2">
      <c r="W520" s="12" t="str">
        <f>IF(E520="","",IF(V520="","",IF(F520="Female","",V520)))</f>
        <v/>
      </c>
      <c r="X520" s="12" t="str">
        <f>IF(E520="","",IF(V520="","",IF(F520="Male","",V520)))</f>
        <v/>
      </c>
    </row>
    <row r="521" spans="23:24" x14ac:dyDescent="0.2">
      <c r="W521" s="12"/>
      <c r="X521" s="12"/>
    </row>
    <row r="522" spans="23:24" x14ac:dyDescent="0.2">
      <c r="W522" s="12"/>
      <c r="X522" s="12"/>
    </row>
    <row r="523" spans="23:24" x14ac:dyDescent="0.2">
      <c r="W523" s="12"/>
      <c r="X523" s="12"/>
    </row>
    <row r="524" spans="23:24" x14ac:dyDescent="0.2">
      <c r="W524" s="12"/>
      <c r="X524" s="12"/>
    </row>
  </sheetData>
  <sheetProtection algorithmName="SHA-512" hashValue="FlqwfZt/r1EwJCVrwyOQd7u8Xx6Zseu+VwZ83gZfEJMlcrkFP7V1a8DP+/wYZ8F6BsU890pVP2SBoqr0eFx4+g==" saltValue="Bx3DikK4zIDYgZl7IK0pBQ==" spinCount="100000" sheet="1" objects="1" scenarios="1"/>
  <mergeCells count="1232">
    <mergeCell ref="K427:K431"/>
    <mergeCell ref="K477:K481"/>
    <mergeCell ref="K482:K486"/>
    <mergeCell ref="K487:K491"/>
    <mergeCell ref="K492:K496"/>
    <mergeCell ref="K497:K501"/>
    <mergeCell ref="K502:K506"/>
    <mergeCell ref="K507:K511"/>
    <mergeCell ref="K432:K436"/>
    <mergeCell ref="K437:K441"/>
    <mergeCell ref="K442:K446"/>
    <mergeCell ref="K447:K451"/>
    <mergeCell ref="K452:K456"/>
    <mergeCell ref="K457:K461"/>
    <mergeCell ref="K462:K466"/>
    <mergeCell ref="K467:K471"/>
    <mergeCell ref="K472:K476"/>
    <mergeCell ref="K342:K346"/>
    <mergeCell ref="K347:K351"/>
    <mergeCell ref="K352:K356"/>
    <mergeCell ref="K357:K361"/>
    <mergeCell ref="K362:K366"/>
    <mergeCell ref="K367:K371"/>
    <mergeCell ref="K372:K376"/>
    <mergeCell ref="K377:K381"/>
    <mergeCell ref="K382:K386"/>
    <mergeCell ref="K387:K391"/>
    <mergeCell ref="K392:K396"/>
    <mergeCell ref="K397:K401"/>
    <mergeCell ref="K402:K406"/>
    <mergeCell ref="K407:K411"/>
    <mergeCell ref="K412:K416"/>
    <mergeCell ref="K417:K421"/>
    <mergeCell ref="K422:K426"/>
    <mergeCell ref="K257:K261"/>
    <mergeCell ref="K262:K266"/>
    <mergeCell ref="K267:K271"/>
    <mergeCell ref="K272:K276"/>
    <mergeCell ref="K277:K281"/>
    <mergeCell ref="K282:K286"/>
    <mergeCell ref="K287:K291"/>
    <mergeCell ref="K292:K296"/>
    <mergeCell ref="K297:K301"/>
    <mergeCell ref="K302:K306"/>
    <mergeCell ref="K307:K311"/>
    <mergeCell ref="K312:K316"/>
    <mergeCell ref="K317:K321"/>
    <mergeCell ref="K322:K326"/>
    <mergeCell ref="K327:K331"/>
    <mergeCell ref="K332:K336"/>
    <mergeCell ref="K337:K341"/>
    <mergeCell ref="K172:K176"/>
    <mergeCell ref="K177:K181"/>
    <mergeCell ref="K182:K186"/>
    <mergeCell ref="K187:K191"/>
    <mergeCell ref="K192:K196"/>
    <mergeCell ref="K197:K201"/>
    <mergeCell ref="K202:K206"/>
    <mergeCell ref="K207:K211"/>
    <mergeCell ref="K212:K216"/>
    <mergeCell ref="K217:K221"/>
    <mergeCell ref="K222:K226"/>
    <mergeCell ref="K227:K231"/>
    <mergeCell ref="K232:K236"/>
    <mergeCell ref="K237:K241"/>
    <mergeCell ref="K242:K246"/>
    <mergeCell ref="K247:K251"/>
    <mergeCell ref="K252:K256"/>
    <mergeCell ref="A467:A471"/>
    <mergeCell ref="B467:B471"/>
    <mergeCell ref="D467:D471"/>
    <mergeCell ref="A472:A476"/>
    <mergeCell ref="B472:B476"/>
    <mergeCell ref="D472:D476"/>
    <mergeCell ref="A477:A481"/>
    <mergeCell ref="B477:B481"/>
    <mergeCell ref="D477:D481"/>
    <mergeCell ref="C467:C471"/>
    <mergeCell ref="C472:C476"/>
    <mergeCell ref="C477:C481"/>
    <mergeCell ref="K62:K66"/>
    <mergeCell ref="K67:K71"/>
    <mergeCell ref="K72:K76"/>
    <mergeCell ref="K77:K81"/>
    <mergeCell ref="K82:K86"/>
    <mergeCell ref="K87:K91"/>
    <mergeCell ref="K92:K96"/>
    <mergeCell ref="K97:K101"/>
    <mergeCell ref="K102:K106"/>
    <mergeCell ref="K107:K111"/>
    <mergeCell ref="K112:K116"/>
    <mergeCell ref="K117:K121"/>
    <mergeCell ref="K122:K126"/>
    <mergeCell ref="K127:K131"/>
    <mergeCell ref="K132:K136"/>
    <mergeCell ref="K137:K141"/>
    <mergeCell ref="K142:K146"/>
    <mergeCell ref="K147:K151"/>
    <mergeCell ref="K162:K166"/>
    <mergeCell ref="K167:K171"/>
    <mergeCell ref="A502:A506"/>
    <mergeCell ref="B502:B506"/>
    <mergeCell ref="D502:D506"/>
    <mergeCell ref="A507:A511"/>
    <mergeCell ref="B507:B511"/>
    <mergeCell ref="D507:D511"/>
    <mergeCell ref="A482:A486"/>
    <mergeCell ref="B482:B486"/>
    <mergeCell ref="D482:D486"/>
    <mergeCell ref="A487:A491"/>
    <mergeCell ref="B487:B491"/>
    <mergeCell ref="D487:D491"/>
    <mergeCell ref="A492:A496"/>
    <mergeCell ref="B492:B496"/>
    <mergeCell ref="D492:D496"/>
    <mergeCell ref="A497:A501"/>
    <mergeCell ref="B497:B501"/>
    <mergeCell ref="D497:D501"/>
    <mergeCell ref="C482:C486"/>
    <mergeCell ref="C487:C491"/>
    <mergeCell ref="C492:C496"/>
    <mergeCell ref="C497:C501"/>
    <mergeCell ref="C502:C506"/>
    <mergeCell ref="C507:C511"/>
    <mergeCell ref="A432:A436"/>
    <mergeCell ref="B432:B436"/>
    <mergeCell ref="D432:D436"/>
    <mergeCell ref="C422:C426"/>
    <mergeCell ref="C427:C431"/>
    <mergeCell ref="C432:C436"/>
    <mergeCell ref="A462:A466"/>
    <mergeCell ref="B462:B466"/>
    <mergeCell ref="D462:D466"/>
    <mergeCell ref="A437:A441"/>
    <mergeCell ref="B437:B441"/>
    <mergeCell ref="D437:D441"/>
    <mergeCell ref="A442:A446"/>
    <mergeCell ref="B442:B446"/>
    <mergeCell ref="D442:D446"/>
    <mergeCell ref="A447:A451"/>
    <mergeCell ref="B447:B451"/>
    <mergeCell ref="D447:D451"/>
    <mergeCell ref="A452:A456"/>
    <mergeCell ref="B452:B456"/>
    <mergeCell ref="D452:D456"/>
    <mergeCell ref="A457:A461"/>
    <mergeCell ref="B457:B461"/>
    <mergeCell ref="D457:D461"/>
    <mergeCell ref="C437:C441"/>
    <mergeCell ref="C442:C446"/>
    <mergeCell ref="C447:C451"/>
    <mergeCell ref="C452:C456"/>
    <mergeCell ref="C457:C461"/>
    <mergeCell ref="C462:C466"/>
    <mergeCell ref="A407:A411"/>
    <mergeCell ref="B407:B411"/>
    <mergeCell ref="D407:D411"/>
    <mergeCell ref="A412:A416"/>
    <mergeCell ref="B412:B416"/>
    <mergeCell ref="D412:D416"/>
    <mergeCell ref="A417:A421"/>
    <mergeCell ref="B417:B421"/>
    <mergeCell ref="D417:D421"/>
    <mergeCell ref="C407:C411"/>
    <mergeCell ref="C412:C416"/>
    <mergeCell ref="C417:C421"/>
    <mergeCell ref="A422:A426"/>
    <mergeCell ref="B422:B426"/>
    <mergeCell ref="D422:D426"/>
    <mergeCell ref="A427:A431"/>
    <mergeCell ref="B427:B431"/>
    <mergeCell ref="D427:D431"/>
    <mergeCell ref="A387:A391"/>
    <mergeCell ref="B387:B391"/>
    <mergeCell ref="D387:D391"/>
    <mergeCell ref="C377:C381"/>
    <mergeCell ref="C382:C386"/>
    <mergeCell ref="C387:C391"/>
    <mergeCell ref="A392:A396"/>
    <mergeCell ref="B392:B396"/>
    <mergeCell ref="D392:D396"/>
    <mergeCell ref="A397:A401"/>
    <mergeCell ref="B397:B401"/>
    <mergeCell ref="D397:D401"/>
    <mergeCell ref="A402:A406"/>
    <mergeCell ref="B402:B406"/>
    <mergeCell ref="D402:D406"/>
    <mergeCell ref="C392:C396"/>
    <mergeCell ref="C397:C401"/>
    <mergeCell ref="C402:C406"/>
    <mergeCell ref="A362:A366"/>
    <mergeCell ref="B362:B366"/>
    <mergeCell ref="D362:D366"/>
    <mergeCell ref="A367:A371"/>
    <mergeCell ref="B367:B371"/>
    <mergeCell ref="D367:D371"/>
    <mergeCell ref="A372:A376"/>
    <mergeCell ref="B372:B376"/>
    <mergeCell ref="D372:D376"/>
    <mergeCell ref="C362:C366"/>
    <mergeCell ref="C367:C371"/>
    <mergeCell ref="C372:C376"/>
    <mergeCell ref="A377:A381"/>
    <mergeCell ref="B377:B381"/>
    <mergeCell ref="D377:D381"/>
    <mergeCell ref="A382:A386"/>
    <mergeCell ref="B382:B386"/>
    <mergeCell ref="D382:D386"/>
    <mergeCell ref="A342:A346"/>
    <mergeCell ref="B342:B346"/>
    <mergeCell ref="D342:D346"/>
    <mergeCell ref="C332:C336"/>
    <mergeCell ref="C337:C341"/>
    <mergeCell ref="C342:C346"/>
    <mergeCell ref="A347:A351"/>
    <mergeCell ref="B347:B351"/>
    <mergeCell ref="D347:D351"/>
    <mergeCell ref="A352:A356"/>
    <mergeCell ref="B352:B356"/>
    <mergeCell ref="D352:D356"/>
    <mergeCell ref="A357:A361"/>
    <mergeCell ref="B357:B361"/>
    <mergeCell ref="D357:D361"/>
    <mergeCell ref="C347:C351"/>
    <mergeCell ref="C352:C356"/>
    <mergeCell ref="C357:C361"/>
    <mergeCell ref="A317:A321"/>
    <mergeCell ref="B317:B321"/>
    <mergeCell ref="D317:D321"/>
    <mergeCell ref="A322:A326"/>
    <mergeCell ref="B322:B326"/>
    <mergeCell ref="D322:D326"/>
    <mergeCell ref="A327:A331"/>
    <mergeCell ref="B327:B331"/>
    <mergeCell ref="D327:D331"/>
    <mergeCell ref="C317:C321"/>
    <mergeCell ref="C322:C326"/>
    <mergeCell ref="C327:C331"/>
    <mergeCell ref="A332:A336"/>
    <mergeCell ref="B332:B336"/>
    <mergeCell ref="D332:D336"/>
    <mergeCell ref="A337:A341"/>
    <mergeCell ref="B337:B341"/>
    <mergeCell ref="D337:D341"/>
    <mergeCell ref="A297:A301"/>
    <mergeCell ref="B297:B301"/>
    <mergeCell ref="D297:D301"/>
    <mergeCell ref="C287:C291"/>
    <mergeCell ref="C292:C296"/>
    <mergeCell ref="C297:C301"/>
    <mergeCell ref="A302:A306"/>
    <mergeCell ref="B302:B306"/>
    <mergeCell ref="D302:D306"/>
    <mergeCell ref="A307:A311"/>
    <mergeCell ref="B307:B311"/>
    <mergeCell ref="D307:D311"/>
    <mergeCell ref="A312:A316"/>
    <mergeCell ref="B312:B316"/>
    <mergeCell ref="D312:D316"/>
    <mergeCell ref="C302:C306"/>
    <mergeCell ref="C307:C311"/>
    <mergeCell ref="C312:C316"/>
    <mergeCell ref="A272:A276"/>
    <mergeCell ref="B272:B276"/>
    <mergeCell ref="D272:D276"/>
    <mergeCell ref="A277:A281"/>
    <mergeCell ref="B277:B281"/>
    <mergeCell ref="D277:D281"/>
    <mergeCell ref="A282:A286"/>
    <mergeCell ref="B282:B286"/>
    <mergeCell ref="D282:D286"/>
    <mergeCell ref="C272:C276"/>
    <mergeCell ref="C277:C281"/>
    <mergeCell ref="C282:C286"/>
    <mergeCell ref="A287:A291"/>
    <mergeCell ref="B287:B291"/>
    <mergeCell ref="D287:D291"/>
    <mergeCell ref="A292:A296"/>
    <mergeCell ref="B292:B296"/>
    <mergeCell ref="D292:D296"/>
    <mergeCell ref="A252:A256"/>
    <mergeCell ref="B252:B256"/>
    <mergeCell ref="D252:D256"/>
    <mergeCell ref="C242:C246"/>
    <mergeCell ref="C247:C251"/>
    <mergeCell ref="C252:C256"/>
    <mergeCell ref="A257:A261"/>
    <mergeCell ref="B257:B261"/>
    <mergeCell ref="D257:D261"/>
    <mergeCell ref="A262:A266"/>
    <mergeCell ref="B262:B266"/>
    <mergeCell ref="D262:D266"/>
    <mergeCell ref="A267:A271"/>
    <mergeCell ref="B267:B271"/>
    <mergeCell ref="D267:D271"/>
    <mergeCell ref="C257:C261"/>
    <mergeCell ref="C262:C266"/>
    <mergeCell ref="C267:C271"/>
    <mergeCell ref="A227:A231"/>
    <mergeCell ref="B227:B231"/>
    <mergeCell ref="D227:D231"/>
    <mergeCell ref="A232:A236"/>
    <mergeCell ref="B232:B236"/>
    <mergeCell ref="D232:D236"/>
    <mergeCell ref="A237:A241"/>
    <mergeCell ref="B237:B241"/>
    <mergeCell ref="D237:D241"/>
    <mergeCell ref="C227:C231"/>
    <mergeCell ref="C232:C236"/>
    <mergeCell ref="C237:C241"/>
    <mergeCell ref="A242:A246"/>
    <mergeCell ref="B242:B246"/>
    <mergeCell ref="D242:D246"/>
    <mergeCell ref="A247:A251"/>
    <mergeCell ref="B247:B251"/>
    <mergeCell ref="D247:D251"/>
    <mergeCell ref="A197:A201"/>
    <mergeCell ref="B197:B201"/>
    <mergeCell ref="D197:D201"/>
    <mergeCell ref="A202:A206"/>
    <mergeCell ref="B202:B206"/>
    <mergeCell ref="D202:D206"/>
    <mergeCell ref="A207:A211"/>
    <mergeCell ref="B207:B211"/>
    <mergeCell ref="D207:D211"/>
    <mergeCell ref="A212:A216"/>
    <mergeCell ref="B212:B216"/>
    <mergeCell ref="D212:D216"/>
    <mergeCell ref="A217:A221"/>
    <mergeCell ref="B217:B221"/>
    <mergeCell ref="D217:D221"/>
    <mergeCell ref="A222:A226"/>
    <mergeCell ref="B222:B226"/>
    <mergeCell ref="D222:D226"/>
    <mergeCell ref="C212:C216"/>
    <mergeCell ref="C217:C221"/>
    <mergeCell ref="C222:C226"/>
    <mergeCell ref="C197:C201"/>
    <mergeCell ref="C202:C206"/>
    <mergeCell ref="C207:C211"/>
    <mergeCell ref="A167:A171"/>
    <mergeCell ref="B167:B171"/>
    <mergeCell ref="D167:D171"/>
    <mergeCell ref="A172:A176"/>
    <mergeCell ref="B172:B176"/>
    <mergeCell ref="D172:D176"/>
    <mergeCell ref="A177:A181"/>
    <mergeCell ref="B177:B181"/>
    <mergeCell ref="D177:D181"/>
    <mergeCell ref="A182:A186"/>
    <mergeCell ref="B182:B186"/>
    <mergeCell ref="D182:D186"/>
    <mergeCell ref="A187:A191"/>
    <mergeCell ref="B187:B191"/>
    <mergeCell ref="D187:D191"/>
    <mergeCell ref="A192:A196"/>
    <mergeCell ref="B192:B196"/>
    <mergeCell ref="D192:D196"/>
    <mergeCell ref="C172:C176"/>
    <mergeCell ref="C177:C181"/>
    <mergeCell ref="C182:C186"/>
    <mergeCell ref="C187:C191"/>
    <mergeCell ref="C192:C196"/>
    <mergeCell ref="R492:R496"/>
    <mergeCell ref="S492:S496"/>
    <mergeCell ref="V492:V496"/>
    <mergeCell ref="R497:R501"/>
    <mergeCell ref="S497:S501"/>
    <mergeCell ref="V497:V501"/>
    <mergeCell ref="R502:R506"/>
    <mergeCell ref="S502:S506"/>
    <mergeCell ref="V502:V506"/>
    <mergeCell ref="T492:T496"/>
    <mergeCell ref="U492:U496"/>
    <mergeCell ref="T497:T501"/>
    <mergeCell ref="U497:U501"/>
    <mergeCell ref="T502:T506"/>
    <mergeCell ref="U502:U506"/>
    <mergeCell ref="R507:R511"/>
    <mergeCell ref="S507:S511"/>
    <mergeCell ref="V507:V511"/>
    <mergeCell ref="T507:T511"/>
    <mergeCell ref="U507:U511"/>
    <mergeCell ref="R472:R476"/>
    <mergeCell ref="S472:S476"/>
    <mergeCell ref="V472:V476"/>
    <mergeCell ref="T462:T466"/>
    <mergeCell ref="U462:U466"/>
    <mergeCell ref="T467:T471"/>
    <mergeCell ref="U467:U471"/>
    <mergeCell ref="T472:T476"/>
    <mergeCell ref="U472:U476"/>
    <mergeCell ref="R477:R481"/>
    <mergeCell ref="S477:S481"/>
    <mergeCell ref="V477:V481"/>
    <mergeCell ref="R482:R486"/>
    <mergeCell ref="S482:S486"/>
    <mergeCell ref="V482:V486"/>
    <mergeCell ref="R487:R491"/>
    <mergeCell ref="S487:S491"/>
    <mergeCell ref="V487:V491"/>
    <mergeCell ref="T477:T481"/>
    <mergeCell ref="U477:U481"/>
    <mergeCell ref="T482:T486"/>
    <mergeCell ref="U482:U486"/>
    <mergeCell ref="T487:T491"/>
    <mergeCell ref="U487:U491"/>
    <mergeCell ref="R452:R456"/>
    <mergeCell ref="S452:S456"/>
    <mergeCell ref="V452:V456"/>
    <mergeCell ref="R457:R461"/>
    <mergeCell ref="S457:S461"/>
    <mergeCell ref="V457:V461"/>
    <mergeCell ref="T447:T451"/>
    <mergeCell ref="U447:U451"/>
    <mergeCell ref="T452:T456"/>
    <mergeCell ref="U452:U456"/>
    <mergeCell ref="T457:T461"/>
    <mergeCell ref="U457:U461"/>
    <mergeCell ref="R462:R466"/>
    <mergeCell ref="S462:S466"/>
    <mergeCell ref="V462:V466"/>
    <mergeCell ref="R467:R471"/>
    <mergeCell ref="S467:S471"/>
    <mergeCell ref="V467:V471"/>
    <mergeCell ref="R432:R436"/>
    <mergeCell ref="S432:S436"/>
    <mergeCell ref="V432:V436"/>
    <mergeCell ref="R437:R441"/>
    <mergeCell ref="S437:S441"/>
    <mergeCell ref="V437:V441"/>
    <mergeCell ref="R442:R446"/>
    <mergeCell ref="S442:S446"/>
    <mergeCell ref="V442:V446"/>
    <mergeCell ref="T432:T436"/>
    <mergeCell ref="U432:U436"/>
    <mergeCell ref="T437:T441"/>
    <mergeCell ref="U437:U441"/>
    <mergeCell ref="T442:T446"/>
    <mergeCell ref="U442:U446"/>
    <mergeCell ref="R447:R451"/>
    <mergeCell ref="S447:S451"/>
    <mergeCell ref="V447:V451"/>
    <mergeCell ref="R412:R416"/>
    <mergeCell ref="S412:S416"/>
    <mergeCell ref="V412:V416"/>
    <mergeCell ref="T402:T406"/>
    <mergeCell ref="U402:U406"/>
    <mergeCell ref="T407:T411"/>
    <mergeCell ref="U407:U411"/>
    <mergeCell ref="T412:T416"/>
    <mergeCell ref="U412:U416"/>
    <mergeCell ref="R417:R421"/>
    <mergeCell ref="S417:S421"/>
    <mergeCell ref="V417:V421"/>
    <mergeCell ref="R422:R426"/>
    <mergeCell ref="S422:S426"/>
    <mergeCell ref="V422:V426"/>
    <mergeCell ref="R427:R431"/>
    <mergeCell ref="S427:S431"/>
    <mergeCell ref="V427:V431"/>
    <mergeCell ref="T417:T421"/>
    <mergeCell ref="U417:U421"/>
    <mergeCell ref="T422:T426"/>
    <mergeCell ref="U422:U426"/>
    <mergeCell ref="T427:T431"/>
    <mergeCell ref="U427:U431"/>
    <mergeCell ref="R392:R396"/>
    <mergeCell ref="S392:S396"/>
    <mergeCell ref="V392:V396"/>
    <mergeCell ref="R397:R401"/>
    <mergeCell ref="S397:S401"/>
    <mergeCell ref="V397:V401"/>
    <mergeCell ref="T387:T391"/>
    <mergeCell ref="U387:U391"/>
    <mergeCell ref="T392:T396"/>
    <mergeCell ref="U392:U396"/>
    <mergeCell ref="T397:T401"/>
    <mergeCell ref="U397:U401"/>
    <mergeCell ref="R402:R406"/>
    <mergeCell ref="S402:S406"/>
    <mergeCell ref="V402:V406"/>
    <mergeCell ref="R407:R411"/>
    <mergeCell ref="S407:S411"/>
    <mergeCell ref="V407:V411"/>
    <mergeCell ref="R372:R376"/>
    <mergeCell ref="S372:S376"/>
    <mergeCell ref="V372:V376"/>
    <mergeCell ref="R377:R381"/>
    <mergeCell ref="S377:S381"/>
    <mergeCell ref="V377:V381"/>
    <mergeCell ref="R382:R386"/>
    <mergeCell ref="S382:S386"/>
    <mergeCell ref="V382:V386"/>
    <mergeCell ref="T372:T376"/>
    <mergeCell ref="U372:U376"/>
    <mergeCell ref="T377:T381"/>
    <mergeCell ref="U377:U381"/>
    <mergeCell ref="T382:T386"/>
    <mergeCell ref="U382:U386"/>
    <mergeCell ref="R387:R391"/>
    <mergeCell ref="S387:S391"/>
    <mergeCell ref="V387:V391"/>
    <mergeCell ref="R352:R356"/>
    <mergeCell ref="S352:S356"/>
    <mergeCell ref="V352:V356"/>
    <mergeCell ref="T342:T346"/>
    <mergeCell ref="U342:U346"/>
    <mergeCell ref="T347:T351"/>
    <mergeCell ref="U347:U351"/>
    <mergeCell ref="T352:T356"/>
    <mergeCell ref="U352:U356"/>
    <mergeCell ref="R357:R361"/>
    <mergeCell ref="S357:S361"/>
    <mergeCell ref="V357:V361"/>
    <mergeCell ref="R362:R366"/>
    <mergeCell ref="S362:S366"/>
    <mergeCell ref="V362:V366"/>
    <mergeCell ref="R367:R371"/>
    <mergeCell ref="S367:S371"/>
    <mergeCell ref="V367:V371"/>
    <mergeCell ref="T357:T361"/>
    <mergeCell ref="U357:U361"/>
    <mergeCell ref="T362:T366"/>
    <mergeCell ref="U362:U366"/>
    <mergeCell ref="T367:T371"/>
    <mergeCell ref="U367:U371"/>
    <mergeCell ref="R332:R336"/>
    <mergeCell ref="S332:S336"/>
    <mergeCell ref="V332:V336"/>
    <mergeCell ref="R337:R341"/>
    <mergeCell ref="S337:S341"/>
    <mergeCell ref="V337:V341"/>
    <mergeCell ref="T327:T331"/>
    <mergeCell ref="U327:U331"/>
    <mergeCell ref="T332:T336"/>
    <mergeCell ref="U332:U336"/>
    <mergeCell ref="T337:T341"/>
    <mergeCell ref="U337:U341"/>
    <mergeCell ref="R342:R346"/>
    <mergeCell ref="S342:S346"/>
    <mergeCell ref="V342:V346"/>
    <mergeCell ref="R347:R351"/>
    <mergeCell ref="S347:S351"/>
    <mergeCell ref="V347:V351"/>
    <mergeCell ref="R312:R316"/>
    <mergeCell ref="S312:S316"/>
    <mergeCell ref="V312:V316"/>
    <mergeCell ref="R317:R321"/>
    <mergeCell ref="S317:S321"/>
    <mergeCell ref="V317:V321"/>
    <mergeCell ref="R322:R326"/>
    <mergeCell ref="S322:S326"/>
    <mergeCell ref="V322:V326"/>
    <mergeCell ref="T312:T316"/>
    <mergeCell ref="U312:U316"/>
    <mergeCell ref="T317:T321"/>
    <mergeCell ref="U317:U321"/>
    <mergeCell ref="T322:T326"/>
    <mergeCell ref="U322:U326"/>
    <mergeCell ref="R327:R331"/>
    <mergeCell ref="S327:S331"/>
    <mergeCell ref="V327:V331"/>
    <mergeCell ref="R292:R296"/>
    <mergeCell ref="S292:S296"/>
    <mergeCell ref="V292:V296"/>
    <mergeCell ref="T282:T286"/>
    <mergeCell ref="U282:U286"/>
    <mergeCell ref="T287:T291"/>
    <mergeCell ref="U287:U291"/>
    <mergeCell ref="T292:T296"/>
    <mergeCell ref="U292:U296"/>
    <mergeCell ref="R297:R301"/>
    <mergeCell ref="S297:S301"/>
    <mergeCell ref="V297:V301"/>
    <mergeCell ref="R302:R306"/>
    <mergeCell ref="S302:S306"/>
    <mergeCell ref="V302:V306"/>
    <mergeCell ref="R307:R311"/>
    <mergeCell ref="S307:S311"/>
    <mergeCell ref="V307:V311"/>
    <mergeCell ref="T297:T301"/>
    <mergeCell ref="U297:U301"/>
    <mergeCell ref="T302:T306"/>
    <mergeCell ref="U302:U306"/>
    <mergeCell ref="T307:T311"/>
    <mergeCell ref="U307:U311"/>
    <mergeCell ref="R272:R276"/>
    <mergeCell ref="S272:S276"/>
    <mergeCell ref="V272:V276"/>
    <mergeCell ref="R277:R281"/>
    <mergeCell ref="S277:S281"/>
    <mergeCell ref="V277:V281"/>
    <mergeCell ref="T267:T271"/>
    <mergeCell ref="U267:U271"/>
    <mergeCell ref="T272:T276"/>
    <mergeCell ref="U272:U276"/>
    <mergeCell ref="T277:T281"/>
    <mergeCell ref="U277:U281"/>
    <mergeCell ref="R282:R286"/>
    <mergeCell ref="S282:S286"/>
    <mergeCell ref="V282:V286"/>
    <mergeCell ref="R287:R291"/>
    <mergeCell ref="S287:S291"/>
    <mergeCell ref="V287:V291"/>
    <mergeCell ref="R252:R256"/>
    <mergeCell ref="S252:S256"/>
    <mergeCell ref="V252:V256"/>
    <mergeCell ref="R257:R261"/>
    <mergeCell ref="S257:S261"/>
    <mergeCell ref="V257:V261"/>
    <mergeCell ref="R262:R266"/>
    <mergeCell ref="S262:S266"/>
    <mergeCell ref="V262:V266"/>
    <mergeCell ref="T252:T256"/>
    <mergeCell ref="U252:U256"/>
    <mergeCell ref="T257:T261"/>
    <mergeCell ref="U257:U261"/>
    <mergeCell ref="T262:T266"/>
    <mergeCell ref="U262:U266"/>
    <mergeCell ref="R267:R271"/>
    <mergeCell ref="S267:S271"/>
    <mergeCell ref="V267:V271"/>
    <mergeCell ref="R232:R236"/>
    <mergeCell ref="S232:S236"/>
    <mergeCell ref="V232:V236"/>
    <mergeCell ref="T222:T226"/>
    <mergeCell ref="U222:U226"/>
    <mergeCell ref="T227:T231"/>
    <mergeCell ref="U227:U231"/>
    <mergeCell ref="T232:T236"/>
    <mergeCell ref="U232:U236"/>
    <mergeCell ref="R237:R241"/>
    <mergeCell ref="S237:S241"/>
    <mergeCell ref="V237:V241"/>
    <mergeCell ref="R242:R246"/>
    <mergeCell ref="S242:S246"/>
    <mergeCell ref="V242:V246"/>
    <mergeCell ref="R247:R251"/>
    <mergeCell ref="S247:S251"/>
    <mergeCell ref="V247:V251"/>
    <mergeCell ref="T237:T241"/>
    <mergeCell ref="U237:U241"/>
    <mergeCell ref="T242:T246"/>
    <mergeCell ref="U242:U246"/>
    <mergeCell ref="T247:T251"/>
    <mergeCell ref="U247:U251"/>
    <mergeCell ref="R212:R216"/>
    <mergeCell ref="S212:S216"/>
    <mergeCell ref="V212:V216"/>
    <mergeCell ref="R217:R221"/>
    <mergeCell ref="S217:S221"/>
    <mergeCell ref="V217:V221"/>
    <mergeCell ref="T207:T211"/>
    <mergeCell ref="U207:U211"/>
    <mergeCell ref="T212:T216"/>
    <mergeCell ref="U212:U216"/>
    <mergeCell ref="T217:T221"/>
    <mergeCell ref="U217:U221"/>
    <mergeCell ref="R222:R226"/>
    <mergeCell ref="S222:S226"/>
    <mergeCell ref="V222:V226"/>
    <mergeCell ref="R227:R231"/>
    <mergeCell ref="S227:S231"/>
    <mergeCell ref="V227:V231"/>
    <mergeCell ref="R192:R196"/>
    <mergeCell ref="S192:S196"/>
    <mergeCell ref="V192:V196"/>
    <mergeCell ref="R197:R201"/>
    <mergeCell ref="S197:S201"/>
    <mergeCell ref="V197:V201"/>
    <mergeCell ref="R202:R206"/>
    <mergeCell ref="S202:S206"/>
    <mergeCell ref="V202:V206"/>
    <mergeCell ref="T192:T196"/>
    <mergeCell ref="U192:U196"/>
    <mergeCell ref="T197:T201"/>
    <mergeCell ref="U197:U201"/>
    <mergeCell ref="T202:T206"/>
    <mergeCell ref="U202:U206"/>
    <mergeCell ref="R207:R211"/>
    <mergeCell ref="S207:S211"/>
    <mergeCell ref="V207:V211"/>
    <mergeCell ref="R177:R181"/>
    <mergeCell ref="S177:S181"/>
    <mergeCell ref="V177:V181"/>
    <mergeCell ref="R182:R186"/>
    <mergeCell ref="S182:S186"/>
    <mergeCell ref="V182:V186"/>
    <mergeCell ref="R187:R191"/>
    <mergeCell ref="S187:S191"/>
    <mergeCell ref="V187:V191"/>
    <mergeCell ref="T177:T181"/>
    <mergeCell ref="U177:U181"/>
    <mergeCell ref="T182:T186"/>
    <mergeCell ref="U182:U186"/>
    <mergeCell ref="T187:T191"/>
    <mergeCell ref="U187:U191"/>
    <mergeCell ref="T167:T171"/>
    <mergeCell ref="U167:U171"/>
    <mergeCell ref="U122:U126"/>
    <mergeCell ref="T127:T131"/>
    <mergeCell ref="U127:U131"/>
    <mergeCell ref="T132:T136"/>
    <mergeCell ref="U132:U136"/>
    <mergeCell ref="T137:T141"/>
    <mergeCell ref="U137:U141"/>
    <mergeCell ref="T142:T146"/>
    <mergeCell ref="U142:U146"/>
    <mergeCell ref="R167:R171"/>
    <mergeCell ref="S167:S171"/>
    <mergeCell ref="V167:V171"/>
    <mergeCell ref="R172:R176"/>
    <mergeCell ref="S172:S176"/>
    <mergeCell ref="V172:V176"/>
    <mergeCell ref="T172:T176"/>
    <mergeCell ref="U172:U176"/>
    <mergeCell ref="R152:R156"/>
    <mergeCell ref="T147:T151"/>
    <mergeCell ref="U147:U151"/>
    <mergeCell ref="T152:T156"/>
    <mergeCell ref="U152:U156"/>
    <mergeCell ref="T157:T161"/>
    <mergeCell ref="U157:U161"/>
    <mergeCell ref="A127:A131"/>
    <mergeCell ref="A132:A136"/>
    <mergeCell ref="A137:A141"/>
    <mergeCell ref="A142:A146"/>
    <mergeCell ref="B157:B161"/>
    <mergeCell ref="B152:B156"/>
    <mergeCell ref="B147:B151"/>
    <mergeCell ref="B142:B146"/>
    <mergeCell ref="B137:B141"/>
    <mergeCell ref="B132:B136"/>
    <mergeCell ref="A147:A151"/>
    <mergeCell ref="A152:A156"/>
    <mergeCell ref="A157:A161"/>
    <mergeCell ref="R162:R166"/>
    <mergeCell ref="S162:S166"/>
    <mergeCell ref="V162:V166"/>
    <mergeCell ref="A162:A166"/>
    <mergeCell ref="B162:B166"/>
    <mergeCell ref="D162:D166"/>
    <mergeCell ref="T162:T166"/>
    <mergeCell ref="U162:U166"/>
    <mergeCell ref="S132:S136"/>
    <mergeCell ref="S137:S141"/>
    <mergeCell ref="S142:S146"/>
    <mergeCell ref="S147:S151"/>
    <mergeCell ref="S152:S156"/>
    <mergeCell ref="S157:S161"/>
    <mergeCell ref="R157:R161"/>
    <mergeCell ref="R132:R136"/>
    <mergeCell ref="R137:R141"/>
    <mergeCell ref="R142:R146"/>
    <mergeCell ref="R147:R151"/>
    <mergeCell ref="K152:K156"/>
    <mergeCell ref="K157:K161"/>
    <mergeCell ref="E147:E151"/>
    <mergeCell ref="F147:F151"/>
    <mergeCell ref="E152:E156"/>
    <mergeCell ref="F152:F156"/>
    <mergeCell ref="A112:A116"/>
    <mergeCell ref="D97:D101"/>
    <mergeCell ref="D102:D106"/>
    <mergeCell ref="D117:D121"/>
    <mergeCell ref="A117:A121"/>
    <mergeCell ref="C107:C111"/>
    <mergeCell ref="C112:C116"/>
    <mergeCell ref="C117:C121"/>
    <mergeCell ref="D122:D126"/>
    <mergeCell ref="D127:D131"/>
    <mergeCell ref="S117:S121"/>
    <mergeCell ref="S122:S126"/>
    <mergeCell ref="S127:S131"/>
    <mergeCell ref="S112:S116"/>
    <mergeCell ref="B97:B101"/>
    <mergeCell ref="S97:S101"/>
    <mergeCell ref="S102:S106"/>
    <mergeCell ref="S107:S111"/>
    <mergeCell ref="B127:B131"/>
    <mergeCell ref="B122:B126"/>
    <mergeCell ref="B117:B121"/>
    <mergeCell ref="B112:B116"/>
    <mergeCell ref="B107:B111"/>
    <mergeCell ref="B102:B106"/>
    <mergeCell ref="R127:R131"/>
    <mergeCell ref="R97:R101"/>
    <mergeCell ref="A122:A126"/>
    <mergeCell ref="A92:A96"/>
    <mergeCell ref="E82:E86"/>
    <mergeCell ref="F82:F86"/>
    <mergeCell ref="E87:E91"/>
    <mergeCell ref="F87:F91"/>
    <mergeCell ref="E92:E96"/>
    <mergeCell ref="F92:F96"/>
    <mergeCell ref="B92:B96"/>
    <mergeCell ref="S92:S96"/>
    <mergeCell ref="R82:R86"/>
    <mergeCell ref="R87:R91"/>
    <mergeCell ref="R92:R96"/>
    <mergeCell ref="C82:C86"/>
    <mergeCell ref="C87:C91"/>
    <mergeCell ref="C92:C96"/>
    <mergeCell ref="A97:A101"/>
    <mergeCell ref="D107:D111"/>
    <mergeCell ref="A102:A106"/>
    <mergeCell ref="A107:A111"/>
    <mergeCell ref="C122:C126"/>
    <mergeCell ref="C102:C106"/>
    <mergeCell ref="A67:A71"/>
    <mergeCell ref="A72:A76"/>
    <mergeCell ref="B67:B71"/>
    <mergeCell ref="B72:B76"/>
    <mergeCell ref="D67:D71"/>
    <mergeCell ref="D72:D76"/>
    <mergeCell ref="A77:A81"/>
    <mergeCell ref="R67:R71"/>
    <mergeCell ref="R72:R76"/>
    <mergeCell ref="R77:R81"/>
    <mergeCell ref="R57:R61"/>
    <mergeCell ref="R62:R66"/>
    <mergeCell ref="C67:C71"/>
    <mergeCell ref="C72:C76"/>
    <mergeCell ref="C77:C81"/>
    <mergeCell ref="A82:A86"/>
    <mergeCell ref="A87:A91"/>
    <mergeCell ref="D77:D81"/>
    <mergeCell ref="D82:D86"/>
    <mergeCell ref="D87:D91"/>
    <mergeCell ref="B87:B91"/>
    <mergeCell ref="B82:B86"/>
    <mergeCell ref="B77:B81"/>
    <mergeCell ref="A62:A66"/>
    <mergeCell ref="B62:B66"/>
    <mergeCell ref="D62:D66"/>
    <mergeCell ref="S62:S66"/>
    <mergeCell ref="S37:S41"/>
    <mergeCell ref="S42:S46"/>
    <mergeCell ref="S47:S51"/>
    <mergeCell ref="S52:S56"/>
    <mergeCell ref="B47:B51"/>
    <mergeCell ref="D47:D51"/>
    <mergeCell ref="C62:C66"/>
    <mergeCell ref="F37:F41"/>
    <mergeCell ref="E42:E46"/>
    <mergeCell ref="F42:F46"/>
    <mergeCell ref="E47:E51"/>
    <mergeCell ref="F47:F51"/>
    <mergeCell ref="E52:E56"/>
    <mergeCell ref="F52:F56"/>
    <mergeCell ref="D52:D56"/>
    <mergeCell ref="B52:B56"/>
    <mergeCell ref="A42:A46"/>
    <mergeCell ref="A47:A51"/>
    <mergeCell ref="A52:A56"/>
    <mergeCell ref="B37:B41"/>
    <mergeCell ref="B42:B46"/>
    <mergeCell ref="D37:D41"/>
    <mergeCell ref="D42:D46"/>
    <mergeCell ref="R52:R56"/>
    <mergeCell ref="A37:A41"/>
    <mergeCell ref="R37:R41"/>
    <mergeCell ref="R42:R46"/>
    <mergeCell ref="A7:A11"/>
    <mergeCell ref="B7:B11"/>
    <mergeCell ref="D7:D11"/>
    <mergeCell ref="R7:R11"/>
    <mergeCell ref="S7:S11"/>
    <mergeCell ref="K5:K6"/>
    <mergeCell ref="K7:K11"/>
    <mergeCell ref="K12:K16"/>
    <mergeCell ref="S22:S26"/>
    <mergeCell ref="A27:A31"/>
    <mergeCell ref="A32:A36"/>
    <mergeCell ref="B27:B31"/>
    <mergeCell ref="B32:B36"/>
    <mergeCell ref="D27:D31"/>
    <mergeCell ref="D32:D36"/>
    <mergeCell ref="S27:S31"/>
    <mergeCell ref="S32:S36"/>
    <mergeCell ref="K22:K26"/>
    <mergeCell ref="K27:K31"/>
    <mergeCell ref="K32:K36"/>
    <mergeCell ref="C17:C21"/>
    <mergeCell ref="G1:J1"/>
    <mergeCell ref="M5:Q6"/>
    <mergeCell ref="R47:R51"/>
    <mergeCell ref="B57:B61"/>
    <mergeCell ref="A57:A61"/>
    <mergeCell ref="D57:D61"/>
    <mergeCell ref="R22:R26"/>
    <mergeCell ref="R27:R31"/>
    <mergeCell ref="R32:R36"/>
    <mergeCell ref="A22:A26"/>
    <mergeCell ref="B22:B26"/>
    <mergeCell ref="D22:D26"/>
    <mergeCell ref="A4:J4"/>
    <mergeCell ref="A3:B3"/>
    <mergeCell ref="K47:K51"/>
    <mergeCell ref="K52:K56"/>
    <mergeCell ref="K57:K61"/>
    <mergeCell ref="K17:K21"/>
    <mergeCell ref="K37:K41"/>
    <mergeCell ref="K42:K46"/>
    <mergeCell ref="C5:C6"/>
    <mergeCell ref="C12:C16"/>
    <mergeCell ref="A12:A16"/>
    <mergeCell ref="G5:G6"/>
    <mergeCell ref="A5:B5"/>
    <mergeCell ref="R17:R21"/>
    <mergeCell ref="D12:D16"/>
    <mergeCell ref="B12:B16"/>
    <mergeCell ref="R12:R16"/>
    <mergeCell ref="A17:A21"/>
    <mergeCell ref="B17:B21"/>
    <mergeCell ref="D17:D21"/>
    <mergeCell ref="A2:V2"/>
    <mergeCell ref="R1:V1"/>
    <mergeCell ref="S3:V3"/>
    <mergeCell ref="V97:V101"/>
    <mergeCell ref="V102:V106"/>
    <mergeCell ref="V107:V111"/>
    <mergeCell ref="V112:V116"/>
    <mergeCell ref="V117:V121"/>
    <mergeCell ref="V122:V126"/>
    <mergeCell ref="V127:V131"/>
    <mergeCell ref="V132:V136"/>
    <mergeCell ref="V137:V141"/>
    <mergeCell ref="V52:V56"/>
    <mergeCell ref="V57:V61"/>
    <mergeCell ref="V62:V66"/>
    <mergeCell ref="V67:V71"/>
    <mergeCell ref="V72:V76"/>
    <mergeCell ref="V77:V81"/>
    <mergeCell ref="V82:V86"/>
    <mergeCell ref="V87:V91"/>
    <mergeCell ref="V92:V96"/>
    <mergeCell ref="V5:V6"/>
    <mergeCell ref="V12:V16"/>
    <mergeCell ref="V17:V21"/>
    <mergeCell ref="V22:V26"/>
    <mergeCell ref="V27:V31"/>
    <mergeCell ref="V32:V36"/>
    <mergeCell ref="V37:V41"/>
    <mergeCell ref="V42:V46"/>
    <mergeCell ref="V47:V51"/>
    <mergeCell ref="V7:V11"/>
    <mergeCell ref="A1:D1"/>
    <mergeCell ref="C127:C131"/>
    <mergeCell ref="C132:C136"/>
    <mergeCell ref="C137:C141"/>
    <mergeCell ref="C142:C146"/>
    <mergeCell ref="C147:C151"/>
    <mergeCell ref="C152:C156"/>
    <mergeCell ref="C157:C161"/>
    <mergeCell ref="C162:C166"/>
    <mergeCell ref="S4:V4"/>
    <mergeCell ref="V142:V146"/>
    <mergeCell ref="V147:V151"/>
    <mergeCell ref="V152:V156"/>
    <mergeCell ref="V157:V161"/>
    <mergeCell ref="D5:D6"/>
    <mergeCell ref="S12:S16"/>
    <mergeCell ref="S17:S21"/>
    <mergeCell ref="H5:J5"/>
    <mergeCell ref="S57:S61"/>
    <mergeCell ref="S67:S71"/>
    <mergeCell ref="S72:S76"/>
    <mergeCell ref="S77:S81"/>
    <mergeCell ref="S82:S86"/>
    <mergeCell ref="S87:S91"/>
    <mergeCell ref="D92:D96"/>
    <mergeCell ref="D112:D116"/>
    <mergeCell ref="D132:D136"/>
    <mergeCell ref="E27:E31"/>
    <mergeCell ref="F27:F31"/>
    <mergeCell ref="E32:E36"/>
    <mergeCell ref="F32:F36"/>
    <mergeCell ref="E37:E41"/>
    <mergeCell ref="C97:C101"/>
    <mergeCell ref="C22:C26"/>
    <mergeCell ref="C27:C31"/>
    <mergeCell ref="C32:C36"/>
    <mergeCell ref="C37:C41"/>
    <mergeCell ref="C42:C46"/>
    <mergeCell ref="C47:C51"/>
    <mergeCell ref="C52:C56"/>
    <mergeCell ref="C57:C61"/>
    <mergeCell ref="C167:C171"/>
    <mergeCell ref="D137:D141"/>
    <mergeCell ref="D142:D146"/>
    <mergeCell ref="D147:D151"/>
    <mergeCell ref="D152:D156"/>
    <mergeCell ref="D157:D161"/>
    <mergeCell ref="E5:E6"/>
    <mergeCell ref="F5:F6"/>
    <mergeCell ref="E12:E16"/>
    <mergeCell ref="F12:F16"/>
    <mergeCell ref="E17:E21"/>
    <mergeCell ref="F17:F21"/>
    <mergeCell ref="E62:E66"/>
    <mergeCell ref="F62:F66"/>
    <mergeCell ref="E67:E71"/>
    <mergeCell ref="F67:F71"/>
    <mergeCell ref="E72:E76"/>
    <mergeCell ref="F72:F76"/>
    <mergeCell ref="E77:E81"/>
    <mergeCell ref="F77:F81"/>
    <mergeCell ref="E122:E126"/>
    <mergeCell ref="F122:F126"/>
    <mergeCell ref="E127:E131"/>
    <mergeCell ref="F127:F131"/>
    <mergeCell ref="T5:T6"/>
    <mergeCell ref="U5:U6"/>
    <mergeCell ref="T12:T16"/>
    <mergeCell ref="U12:U16"/>
    <mergeCell ref="T17:T21"/>
    <mergeCell ref="U17:U21"/>
    <mergeCell ref="L5:L6"/>
    <mergeCell ref="R5:R6"/>
    <mergeCell ref="S5:S6"/>
    <mergeCell ref="E22:E26"/>
    <mergeCell ref="F22:F26"/>
    <mergeCell ref="T47:T51"/>
    <mergeCell ref="U47:U51"/>
    <mergeCell ref="T52:T56"/>
    <mergeCell ref="U52:U56"/>
    <mergeCell ref="T57:T61"/>
    <mergeCell ref="U57:U61"/>
    <mergeCell ref="E57:E61"/>
    <mergeCell ref="F57:F61"/>
    <mergeCell ref="E7:E11"/>
    <mergeCell ref="F7:F11"/>
    <mergeCell ref="T62:T66"/>
    <mergeCell ref="U62:U66"/>
    <mergeCell ref="T67:T71"/>
    <mergeCell ref="U67:U71"/>
    <mergeCell ref="T22:T26"/>
    <mergeCell ref="U22:U26"/>
    <mergeCell ref="T27:T31"/>
    <mergeCell ref="U27:U31"/>
    <mergeCell ref="T32:T36"/>
    <mergeCell ref="U32:U36"/>
    <mergeCell ref="T37:T41"/>
    <mergeCell ref="U37:U41"/>
    <mergeCell ref="T42:T46"/>
    <mergeCell ref="U42:U46"/>
    <mergeCell ref="T112:T116"/>
    <mergeCell ref="U112:U116"/>
    <mergeCell ref="T117:T121"/>
    <mergeCell ref="U117:U121"/>
    <mergeCell ref="T72:T76"/>
    <mergeCell ref="U72:U76"/>
    <mergeCell ref="T77:T81"/>
    <mergeCell ref="U77:U81"/>
    <mergeCell ref="T82:T86"/>
    <mergeCell ref="U82:U86"/>
    <mergeCell ref="T87:T91"/>
    <mergeCell ref="U87:U91"/>
    <mergeCell ref="T92:T96"/>
    <mergeCell ref="U92:U96"/>
    <mergeCell ref="U97:U101"/>
    <mergeCell ref="U102:U106"/>
    <mergeCell ref="U107:U111"/>
    <mergeCell ref="E132:E136"/>
    <mergeCell ref="F132:F136"/>
    <mergeCell ref="E137:E141"/>
    <mergeCell ref="F137:F141"/>
    <mergeCell ref="E142:E146"/>
    <mergeCell ref="F142:F146"/>
    <mergeCell ref="E97:E101"/>
    <mergeCell ref="F97:F101"/>
    <mergeCell ref="E102:E106"/>
    <mergeCell ref="F102:F106"/>
    <mergeCell ref="E107:E111"/>
    <mergeCell ref="F107:F111"/>
    <mergeCell ref="E112:E116"/>
    <mergeCell ref="F112:F116"/>
    <mergeCell ref="E117:E121"/>
    <mergeCell ref="F117:F121"/>
    <mergeCell ref="T97:T101"/>
    <mergeCell ref="T102:T106"/>
    <mergeCell ref="T107:T111"/>
    <mergeCell ref="R102:R106"/>
    <mergeCell ref="R107:R111"/>
    <mergeCell ref="R112:R116"/>
    <mergeCell ref="R117:R121"/>
    <mergeCell ref="R122:R126"/>
    <mergeCell ref="T122:T126"/>
    <mergeCell ref="E182:E186"/>
    <mergeCell ref="F182:F186"/>
    <mergeCell ref="E187:E191"/>
    <mergeCell ref="F187:F191"/>
    <mergeCell ref="E192:E196"/>
    <mergeCell ref="F192:F196"/>
    <mergeCell ref="E197:E201"/>
    <mergeCell ref="F197:F201"/>
    <mergeCell ref="E202:E206"/>
    <mergeCell ref="F202:F206"/>
    <mergeCell ref="E157:E161"/>
    <mergeCell ref="F157:F161"/>
    <mergeCell ref="E162:E166"/>
    <mergeCell ref="F162:F166"/>
    <mergeCell ref="E167:E171"/>
    <mergeCell ref="F167:F171"/>
    <mergeCell ref="E172:E176"/>
    <mergeCell ref="F172:F176"/>
    <mergeCell ref="E177:E181"/>
    <mergeCell ref="F177:F181"/>
    <mergeCell ref="E232:E236"/>
    <mergeCell ref="F232:F236"/>
    <mergeCell ref="E237:E241"/>
    <mergeCell ref="F237:F241"/>
    <mergeCell ref="E242:E246"/>
    <mergeCell ref="F242:F246"/>
    <mergeCell ref="E247:E251"/>
    <mergeCell ref="F247:F251"/>
    <mergeCell ref="E252:E256"/>
    <mergeCell ref="F252:F256"/>
    <mergeCell ref="E207:E211"/>
    <mergeCell ref="F207:F211"/>
    <mergeCell ref="E212:E216"/>
    <mergeCell ref="F212:F216"/>
    <mergeCell ref="E217:E221"/>
    <mergeCell ref="F217:F221"/>
    <mergeCell ref="E222:E226"/>
    <mergeCell ref="F222:F226"/>
    <mergeCell ref="E227:E231"/>
    <mergeCell ref="F227:F231"/>
    <mergeCell ref="E282:E286"/>
    <mergeCell ref="F282:F286"/>
    <mergeCell ref="E287:E291"/>
    <mergeCell ref="F287:F291"/>
    <mergeCell ref="E292:E296"/>
    <mergeCell ref="F292:F296"/>
    <mergeCell ref="E297:E301"/>
    <mergeCell ref="F297:F301"/>
    <mergeCell ref="E302:E306"/>
    <mergeCell ref="F302:F306"/>
    <mergeCell ref="E257:E261"/>
    <mergeCell ref="F257:F261"/>
    <mergeCell ref="E262:E266"/>
    <mergeCell ref="F262:F266"/>
    <mergeCell ref="E267:E271"/>
    <mergeCell ref="F267:F271"/>
    <mergeCell ref="E272:E276"/>
    <mergeCell ref="F272:F276"/>
    <mergeCell ref="E277:E281"/>
    <mergeCell ref="F277:F281"/>
    <mergeCell ref="E332:E336"/>
    <mergeCell ref="F332:F336"/>
    <mergeCell ref="E337:E341"/>
    <mergeCell ref="F337:F341"/>
    <mergeCell ref="E342:E346"/>
    <mergeCell ref="F342:F346"/>
    <mergeCell ref="E347:E351"/>
    <mergeCell ref="F347:F351"/>
    <mergeCell ref="E352:E356"/>
    <mergeCell ref="F352:F356"/>
    <mergeCell ref="E307:E311"/>
    <mergeCell ref="F307:F311"/>
    <mergeCell ref="E312:E316"/>
    <mergeCell ref="F312:F316"/>
    <mergeCell ref="E317:E321"/>
    <mergeCell ref="F317:F321"/>
    <mergeCell ref="E322:E326"/>
    <mergeCell ref="F322:F326"/>
    <mergeCell ref="E327:E331"/>
    <mergeCell ref="F327:F331"/>
    <mergeCell ref="E382:E386"/>
    <mergeCell ref="F382:F386"/>
    <mergeCell ref="E387:E391"/>
    <mergeCell ref="F387:F391"/>
    <mergeCell ref="E392:E396"/>
    <mergeCell ref="F392:F396"/>
    <mergeCell ref="E397:E401"/>
    <mergeCell ref="F397:F401"/>
    <mergeCell ref="E402:E406"/>
    <mergeCell ref="F402:F406"/>
    <mergeCell ref="E357:E361"/>
    <mergeCell ref="F357:F361"/>
    <mergeCell ref="E362:E366"/>
    <mergeCell ref="F362:F366"/>
    <mergeCell ref="E367:E371"/>
    <mergeCell ref="F367:F371"/>
    <mergeCell ref="E372:E376"/>
    <mergeCell ref="F372:F376"/>
    <mergeCell ref="E377:E381"/>
    <mergeCell ref="F377:F381"/>
    <mergeCell ref="E432:E436"/>
    <mergeCell ref="F432:F436"/>
    <mergeCell ref="E437:E441"/>
    <mergeCell ref="F437:F441"/>
    <mergeCell ref="E442:E446"/>
    <mergeCell ref="F442:F446"/>
    <mergeCell ref="E447:E451"/>
    <mergeCell ref="F447:F451"/>
    <mergeCell ref="E452:E456"/>
    <mergeCell ref="F452:F456"/>
    <mergeCell ref="E407:E411"/>
    <mergeCell ref="F407:F411"/>
    <mergeCell ref="E412:E416"/>
    <mergeCell ref="F412:F416"/>
    <mergeCell ref="E417:E421"/>
    <mergeCell ref="F417:F421"/>
    <mergeCell ref="E422:E426"/>
    <mergeCell ref="F422:F426"/>
    <mergeCell ref="E427:E431"/>
    <mergeCell ref="F427:F431"/>
    <mergeCell ref="E507:E511"/>
    <mergeCell ref="F507:F511"/>
    <mergeCell ref="E482:E486"/>
    <mergeCell ref="F482:F486"/>
    <mergeCell ref="E487:E491"/>
    <mergeCell ref="F487:F491"/>
    <mergeCell ref="E492:E496"/>
    <mergeCell ref="F492:F496"/>
    <mergeCell ref="E497:E501"/>
    <mergeCell ref="F497:F501"/>
    <mergeCell ref="E502:E506"/>
    <mergeCell ref="F502:F506"/>
    <mergeCell ref="E457:E461"/>
    <mergeCell ref="F457:F461"/>
    <mergeCell ref="E462:E466"/>
    <mergeCell ref="F462:F466"/>
    <mergeCell ref="E467:E471"/>
    <mergeCell ref="F467:F471"/>
    <mergeCell ref="E472:E476"/>
    <mergeCell ref="F472:F476"/>
    <mergeCell ref="E477:E481"/>
    <mergeCell ref="F477:F481"/>
  </mergeCells>
  <conditionalFormatting sqref="D12:F12 D13:D16 D17:F17 D18:D21">
    <cfRule type="cellIs" dxfId="965" priority="706" operator="lessThan">
      <formula>4</formula>
    </cfRule>
  </conditionalFormatting>
  <conditionalFormatting sqref="D22:F22 D23:D26 D27:F27 D28:D31">
    <cfRule type="cellIs" dxfId="964" priority="147" operator="lessThan">
      <formula>4</formula>
    </cfRule>
  </conditionalFormatting>
  <conditionalFormatting sqref="D32:F32 D33:D36 D37:F37 D38:D41">
    <cfRule type="cellIs" dxfId="963" priority="144" operator="lessThan">
      <formula>4</formula>
    </cfRule>
  </conditionalFormatting>
  <conditionalFormatting sqref="D42:F42 D43:D46 D47:F47 D48:D51">
    <cfRule type="cellIs" dxfId="962" priority="141" operator="lessThan">
      <formula>4</formula>
    </cfRule>
  </conditionalFormatting>
  <conditionalFormatting sqref="D52:F52 D53:D56 D57:F57 D58:D61">
    <cfRule type="cellIs" dxfId="961" priority="138" operator="lessThan">
      <formula>4</formula>
    </cfRule>
  </conditionalFormatting>
  <conditionalFormatting sqref="D62:F62 D63:D66 D67:F67 D68:D71">
    <cfRule type="cellIs" dxfId="960" priority="135" operator="lessThan">
      <formula>4</formula>
    </cfRule>
  </conditionalFormatting>
  <conditionalFormatting sqref="D72:F72 D73:D76 D77:F77 D78:D81">
    <cfRule type="cellIs" dxfId="959" priority="132" operator="lessThan">
      <formula>4</formula>
    </cfRule>
  </conditionalFormatting>
  <conditionalFormatting sqref="D82:F82 D83:D86 D87:F87 D88:D91">
    <cfRule type="cellIs" dxfId="958" priority="129" operator="lessThan">
      <formula>4</formula>
    </cfRule>
  </conditionalFormatting>
  <conditionalFormatting sqref="D92:F92 D93:D96 D97:F97 D98:D101">
    <cfRule type="cellIs" dxfId="957" priority="126" operator="lessThan">
      <formula>4</formula>
    </cfRule>
  </conditionalFormatting>
  <conditionalFormatting sqref="D102:F102 D103:D106 D107:F107 D108:D111">
    <cfRule type="cellIs" dxfId="956" priority="123" operator="lessThan">
      <formula>4</formula>
    </cfRule>
  </conditionalFormatting>
  <conditionalFormatting sqref="D112:F112 D113:D116 D117:F117 D118:D121">
    <cfRule type="cellIs" dxfId="955" priority="120" operator="lessThan">
      <formula>4</formula>
    </cfRule>
  </conditionalFormatting>
  <conditionalFormatting sqref="D122:F122 D123:D126 D127:F127 D128:D131">
    <cfRule type="cellIs" dxfId="954" priority="117" operator="lessThan">
      <formula>4</formula>
    </cfRule>
  </conditionalFormatting>
  <conditionalFormatting sqref="D132:F132 D133:D136 D137:F137 D138:D141">
    <cfRule type="cellIs" dxfId="953" priority="114" operator="lessThan">
      <formula>4</formula>
    </cfRule>
  </conditionalFormatting>
  <conditionalFormatting sqref="D142:F142 D143:D146 D147:F147 D148:D151">
    <cfRule type="cellIs" dxfId="952" priority="111" operator="lessThan">
      <formula>4</formula>
    </cfRule>
  </conditionalFormatting>
  <conditionalFormatting sqref="D152:F152 D153:D156 D157:F157 D158:D161">
    <cfRule type="cellIs" dxfId="951" priority="108" operator="lessThan">
      <formula>4</formula>
    </cfRule>
  </conditionalFormatting>
  <conditionalFormatting sqref="D162:F162 D163:D166 D167:F167 D168:D171">
    <cfRule type="cellIs" dxfId="950" priority="105" operator="lessThan">
      <formula>4</formula>
    </cfRule>
  </conditionalFormatting>
  <conditionalFormatting sqref="D172:F172 D173:D176 D177:F177 D178:D181">
    <cfRule type="cellIs" dxfId="949" priority="102" operator="lessThan">
      <formula>4</formula>
    </cfRule>
  </conditionalFormatting>
  <conditionalFormatting sqref="D182:F182 D183:D186 D187:F187 D188:D191">
    <cfRule type="cellIs" dxfId="948" priority="99" operator="lessThan">
      <formula>4</formula>
    </cfRule>
  </conditionalFormatting>
  <conditionalFormatting sqref="D192:F192 D193:D196 D197:F197 D198:D201">
    <cfRule type="cellIs" dxfId="947" priority="96" operator="lessThan">
      <formula>4</formula>
    </cfRule>
  </conditionalFormatting>
  <conditionalFormatting sqref="D202:F202 D203:D206 D207:F207 D208:D211">
    <cfRule type="cellIs" dxfId="946" priority="93" operator="lessThan">
      <formula>4</formula>
    </cfRule>
  </conditionalFormatting>
  <conditionalFormatting sqref="D212:F212 D213:D216 D217:F217 D218:D221">
    <cfRule type="cellIs" dxfId="945" priority="90" operator="lessThan">
      <formula>4</formula>
    </cfRule>
  </conditionalFormatting>
  <conditionalFormatting sqref="D222:F222 D223:D226 D227:F227 D228:D231">
    <cfRule type="cellIs" dxfId="944" priority="87" operator="lessThan">
      <formula>4</formula>
    </cfRule>
  </conditionalFormatting>
  <conditionalFormatting sqref="D232:F232 D233:D236 D237:F237 D238:D241">
    <cfRule type="cellIs" dxfId="943" priority="84" operator="lessThan">
      <formula>4</formula>
    </cfRule>
  </conditionalFormatting>
  <conditionalFormatting sqref="D242:F242 D243:D246 D247:F247 D248:D251">
    <cfRule type="cellIs" dxfId="942" priority="81" operator="lessThan">
      <formula>4</formula>
    </cfRule>
  </conditionalFormatting>
  <conditionalFormatting sqref="D252:F252 D253:D256 D257:F257 D258:D261">
    <cfRule type="cellIs" dxfId="941" priority="78" operator="lessThan">
      <formula>4</formula>
    </cfRule>
  </conditionalFormatting>
  <conditionalFormatting sqref="D262:F262 D263:D266 D267:F267 D268:D271">
    <cfRule type="cellIs" dxfId="940" priority="75" operator="lessThan">
      <formula>4</formula>
    </cfRule>
  </conditionalFormatting>
  <conditionalFormatting sqref="D272:F272 D273:D276 D277:F277 D278:D281">
    <cfRule type="cellIs" dxfId="939" priority="72" operator="lessThan">
      <formula>4</formula>
    </cfRule>
  </conditionalFormatting>
  <conditionalFormatting sqref="D282:F282 D283:D286 D287:F287 D288:D291">
    <cfRule type="cellIs" dxfId="938" priority="69" operator="lessThan">
      <formula>4</formula>
    </cfRule>
  </conditionalFormatting>
  <conditionalFormatting sqref="D292:F292 D293:D296 D297:F297 D298:D301">
    <cfRule type="cellIs" dxfId="937" priority="66" operator="lessThan">
      <formula>4</formula>
    </cfRule>
  </conditionalFormatting>
  <conditionalFormatting sqref="D302:F302 D303:D306 D307:F307 D308:D311">
    <cfRule type="cellIs" dxfId="936" priority="63" operator="lessThan">
      <formula>4</formula>
    </cfRule>
  </conditionalFormatting>
  <conditionalFormatting sqref="D312:F312 D313:D316 D317:F317 D318:D321">
    <cfRule type="cellIs" dxfId="935" priority="60" operator="lessThan">
      <formula>4</formula>
    </cfRule>
  </conditionalFormatting>
  <conditionalFormatting sqref="D322:F322 D323:D326 D327:F327 D328:D331">
    <cfRule type="cellIs" dxfId="934" priority="57" operator="lessThan">
      <formula>4</formula>
    </cfRule>
  </conditionalFormatting>
  <conditionalFormatting sqref="D332:F332 D333:D336 D337:F337 D338:D341">
    <cfRule type="cellIs" dxfId="933" priority="54" operator="lessThan">
      <formula>4</formula>
    </cfRule>
  </conditionalFormatting>
  <conditionalFormatting sqref="D342:F342 D343:D346 D347:F347 D348:D351">
    <cfRule type="cellIs" dxfId="932" priority="51" operator="lessThan">
      <formula>4</formula>
    </cfRule>
  </conditionalFormatting>
  <conditionalFormatting sqref="D352:F352 D353:D356 D357:F357 D358:D361">
    <cfRule type="cellIs" dxfId="931" priority="48" operator="lessThan">
      <formula>4</formula>
    </cfRule>
  </conditionalFormatting>
  <conditionalFormatting sqref="D362:F362 D363:D366 D367:F367 D368:D371">
    <cfRule type="cellIs" dxfId="930" priority="45" operator="lessThan">
      <formula>4</formula>
    </cfRule>
  </conditionalFormatting>
  <conditionalFormatting sqref="D372:F372 D373:D376 D377:F377 D378:D381">
    <cfRule type="cellIs" dxfId="929" priority="42" operator="lessThan">
      <formula>4</formula>
    </cfRule>
  </conditionalFormatting>
  <conditionalFormatting sqref="D382:F382 D383:D386 D387:F387 D388:D391">
    <cfRule type="cellIs" dxfId="928" priority="39" operator="lessThan">
      <formula>4</formula>
    </cfRule>
  </conditionalFormatting>
  <conditionalFormatting sqref="D392:F392 D393:D396 D397:F397 D398:D401">
    <cfRule type="cellIs" dxfId="927" priority="36" operator="lessThan">
      <formula>4</formula>
    </cfRule>
  </conditionalFormatting>
  <conditionalFormatting sqref="D402:F402 D403:D406 D407:F407 D408:D411">
    <cfRule type="cellIs" dxfId="926" priority="33" operator="lessThan">
      <formula>4</formula>
    </cfRule>
  </conditionalFormatting>
  <conditionalFormatting sqref="D412:F412 D413:D416 D417:F417 D418:D421">
    <cfRule type="cellIs" dxfId="925" priority="30" operator="lessThan">
      <formula>4</formula>
    </cfRule>
  </conditionalFormatting>
  <conditionalFormatting sqref="D422:F422 D423:D426 D427:F427 D428:D431">
    <cfRule type="cellIs" dxfId="924" priority="27" operator="lessThan">
      <formula>4</formula>
    </cfRule>
  </conditionalFormatting>
  <conditionalFormatting sqref="D432:F432 D433:D436 D437:F437 D438:D441">
    <cfRule type="cellIs" dxfId="923" priority="24" operator="lessThan">
      <formula>4</formula>
    </cfRule>
  </conditionalFormatting>
  <conditionalFormatting sqref="D442:F442 D443:D446 D447:F447 D448:D451">
    <cfRule type="cellIs" dxfId="922" priority="21" operator="lessThan">
      <formula>4</formula>
    </cfRule>
  </conditionalFormatting>
  <conditionalFormatting sqref="D452:F452 D453:D456 D457:F457 D458:D461">
    <cfRule type="cellIs" dxfId="921" priority="18" operator="lessThan">
      <formula>4</formula>
    </cfRule>
  </conditionalFormatting>
  <conditionalFormatting sqref="D462:F462 D463:D466 D467:F467 D468:D471">
    <cfRule type="cellIs" dxfId="920" priority="15" operator="lessThan">
      <formula>4</formula>
    </cfRule>
  </conditionalFormatting>
  <conditionalFormatting sqref="D472:F472 D473:D476 D477:F477 D478:D481">
    <cfRule type="cellIs" dxfId="919" priority="12" operator="lessThan">
      <formula>4</formula>
    </cfRule>
  </conditionalFormatting>
  <conditionalFormatting sqref="D482:F482 D483:D486 D487:F487 D488:D491">
    <cfRule type="cellIs" dxfId="918" priority="9" operator="lessThan">
      <formula>4</formula>
    </cfRule>
  </conditionalFormatting>
  <conditionalFormatting sqref="D492:F492 D493:D496 D497:F497 D498:D501">
    <cfRule type="cellIs" dxfId="917" priority="6" operator="lessThan">
      <formula>4</formula>
    </cfRule>
  </conditionalFormatting>
  <conditionalFormatting sqref="D502:F502 D503:D506 D507:F507 D508:D511">
    <cfRule type="cellIs" dxfId="916" priority="3" operator="lessThan">
      <formula>4</formula>
    </cfRule>
  </conditionalFormatting>
  <conditionalFormatting sqref="H12:K12 H13:J21">
    <cfRule type="containsBlanks" dxfId="915" priority="315">
      <formula>LEN(TRIM(H12))=0</formula>
    </cfRule>
  </conditionalFormatting>
  <conditionalFormatting sqref="H22:K22 H23:J31">
    <cfRule type="containsBlanks" dxfId="914" priority="146">
      <formula>LEN(TRIM(H22))=0</formula>
    </cfRule>
  </conditionalFormatting>
  <conditionalFormatting sqref="H32:K32 H33:J41">
    <cfRule type="containsBlanks" dxfId="913" priority="143">
      <formula>LEN(TRIM(H32))=0</formula>
    </cfRule>
  </conditionalFormatting>
  <conditionalFormatting sqref="H42:K42 H43:J51">
    <cfRule type="containsBlanks" dxfId="912" priority="140">
      <formula>LEN(TRIM(H42))=0</formula>
    </cfRule>
  </conditionalFormatting>
  <conditionalFormatting sqref="H52:K52 H53:J61">
    <cfRule type="containsBlanks" dxfId="911" priority="137">
      <formula>LEN(TRIM(H52))=0</formula>
    </cfRule>
  </conditionalFormatting>
  <conditionalFormatting sqref="H62:K62 H63:J71">
    <cfRule type="containsBlanks" dxfId="910" priority="134">
      <formula>LEN(TRIM(H62))=0</formula>
    </cfRule>
  </conditionalFormatting>
  <conditionalFormatting sqref="H72:K72 H73:J81">
    <cfRule type="containsBlanks" dxfId="909" priority="131">
      <formula>LEN(TRIM(H72))=0</formula>
    </cfRule>
  </conditionalFormatting>
  <conditionalFormatting sqref="H82:K82 H83:J91">
    <cfRule type="containsBlanks" dxfId="908" priority="128">
      <formula>LEN(TRIM(H82))=0</formula>
    </cfRule>
  </conditionalFormatting>
  <conditionalFormatting sqref="H92:K92 H93:J101">
    <cfRule type="containsBlanks" dxfId="907" priority="125">
      <formula>LEN(TRIM(H92))=0</formula>
    </cfRule>
  </conditionalFormatting>
  <conditionalFormatting sqref="H102:K102 H103:J111">
    <cfRule type="containsBlanks" dxfId="906" priority="122">
      <formula>LEN(TRIM(H102))=0</formula>
    </cfRule>
  </conditionalFormatting>
  <conditionalFormatting sqref="H112:K112 H113:J121">
    <cfRule type="containsBlanks" dxfId="905" priority="119">
      <formula>LEN(TRIM(H112))=0</formula>
    </cfRule>
  </conditionalFormatting>
  <conditionalFormatting sqref="H122:K122 H123:J131">
    <cfRule type="containsBlanks" dxfId="904" priority="116">
      <formula>LEN(TRIM(H122))=0</formula>
    </cfRule>
  </conditionalFormatting>
  <conditionalFormatting sqref="H132:K132 H133:J141">
    <cfRule type="containsBlanks" dxfId="903" priority="113">
      <formula>LEN(TRIM(H132))=0</formula>
    </cfRule>
  </conditionalFormatting>
  <conditionalFormatting sqref="H142:K142 H143:J151">
    <cfRule type="containsBlanks" dxfId="902" priority="110">
      <formula>LEN(TRIM(H142))=0</formula>
    </cfRule>
  </conditionalFormatting>
  <conditionalFormatting sqref="H152:K152 H153:J161">
    <cfRule type="containsBlanks" dxfId="901" priority="107">
      <formula>LEN(TRIM(H152))=0</formula>
    </cfRule>
  </conditionalFormatting>
  <conditionalFormatting sqref="H162:K162 H163:J171">
    <cfRule type="containsBlanks" dxfId="900" priority="104">
      <formula>LEN(TRIM(H162))=0</formula>
    </cfRule>
  </conditionalFormatting>
  <conditionalFormatting sqref="H172:K172 H173:J181">
    <cfRule type="containsBlanks" dxfId="899" priority="101">
      <formula>LEN(TRIM(H172))=0</formula>
    </cfRule>
  </conditionalFormatting>
  <conditionalFormatting sqref="H182:K182 H183:J191">
    <cfRule type="containsBlanks" dxfId="898" priority="98">
      <formula>LEN(TRIM(H182))=0</formula>
    </cfRule>
  </conditionalFormatting>
  <conditionalFormatting sqref="H192:K192 H193:J201">
    <cfRule type="containsBlanks" dxfId="897" priority="95">
      <formula>LEN(TRIM(H192))=0</formula>
    </cfRule>
  </conditionalFormatting>
  <conditionalFormatting sqref="H202:K202 H203:J211">
    <cfRule type="containsBlanks" dxfId="896" priority="92">
      <formula>LEN(TRIM(H202))=0</formula>
    </cfRule>
  </conditionalFormatting>
  <conditionalFormatting sqref="H212:K212 H213:J221">
    <cfRule type="containsBlanks" dxfId="895" priority="89">
      <formula>LEN(TRIM(H212))=0</formula>
    </cfRule>
  </conditionalFormatting>
  <conditionalFormatting sqref="H222:K222 H223:J231">
    <cfRule type="containsBlanks" dxfId="894" priority="86">
      <formula>LEN(TRIM(H222))=0</formula>
    </cfRule>
  </conditionalFormatting>
  <conditionalFormatting sqref="H232:K232 H233:J241">
    <cfRule type="containsBlanks" dxfId="893" priority="83">
      <formula>LEN(TRIM(H232))=0</formula>
    </cfRule>
  </conditionalFormatting>
  <conditionalFormatting sqref="H242:K242 H243:J251">
    <cfRule type="containsBlanks" dxfId="892" priority="80">
      <formula>LEN(TRIM(H242))=0</formula>
    </cfRule>
  </conditionalFormatting>
  <conditionalFormatting sqref="H252:K252 H253:J261">
    <cfRule type="containsBlanks" dxfId="891" priority="77">
      <formula>LEN(TRIM(H252))=0</formula>
    </cfRule>
  </conditionalFormatting>
  <conditionalFormatting sqref="H262:K262 H263:J271">
    <cfRule type="containsBlanks" dxfId="890" priority="74">
      <formula>LEN(TRIM(H262))=0</formula>
    </cfRule>
  </conditionalFormatting>
  <conditionalFormatting sqref="H272:K272 H273:J281">
    <cfRule type="containsBlanks" dxfId="889" priority="71">
      <formula>LEN(TRIM(H272))=0</formula>
    </cfRule>
  </conditionalFormatting>
  <conditionalFormatting sqref="H282:K282 H283:J291">
    <cfRule type="containsBlanks" dxfId="888" priority="68">
      <formula>LEN(TRIM(H282))=0</formula>
    </cfRule>
  </conditionalFormatting>
  <conditionalFormatting sqref="H292:K292 H293:J301">
    <cfRule type="containsBlanks" dxfId="887" priority="65">
      <formula>LEN(TRIM(H292))=0</formula>
    </cfRule>
  </conditionalFormatting>
  <conditionalFormatting sqref="H302:K302 H303:J311">
    <cfRule type="containsBlanks" dxfId="886" priority="62">
      <formula>LEN(TRIM(H302))=0</formula>
    </cfRule>
  </conditionalFormatting>
  <conditionalFormatting sqref="H312:K312 H313:J321">
    <cfRule type="containsBlanks" dxfId="885" priority="59">
      <formula>LEN(TRIM(H312))=0</formula>
    </cfRule>
  </conditionalFormatting>
  <conditionalFormatting sqref="H322:K322 H323:J331">
    <cfRule type="containsBlanks" dxfId="884" priority="56">
      <formula>LEN(TRIM(H322))=0</formula>
    </cfRule>
  </conditionalFormatting>
  <conditionalFormatting sqref="H332:K332 H333:J341">
    <cfRule type="containsBlanks" dxfId="883" priority="53">
      <formula>LEN(TRIM(H332))=0</formula>
    </cfRule>
  </conditionalFormatting>
  <conditionalFormatting sqref="H342:K342 H343:J351">
    <cfRule type="containsBlanks" dxfId="882" priority="50">
      <formula>LEN(TRIM(H342))=0</formula>
    </cfRule>
  </conditionalFormatting>
  <conditionalFormatting sqref="H352:K352 H353:J361">
    <cfRule type="containsBlanks" dxfId="881" priority="47">
      <formula>LEN(TRIM(H352))=0</formula>
    </cfRule>
  </conditionalFormatting>
  <conditionalFormatting sqref="H362:K362 H363:J371">
    <cfRule type="containsBlanks" dxfId="880" priority="44">
      <formula>LEN(TRIM(H362))=0</formula>
    </cfRule>
  </conditionalFormatting>
  <conditionalFormatting sqref="H372:K372 H373:J381">
    <cfRule type="containsBlanks" dxfId="879" priority="41">
      <formula>LEN(TRIM(H372))=0</formula>
    </cfRule>
  </conditionalFormatting>
  <conditionalFormatting sqref="H382:K382 H383:J391">
    <cfRule type="containsBlanks" dxfId="878" priority="38">
      <formula>LEN(TRIM(H382))=0</formula>
    </cfRule>
  </conditionalFormatting>
  <conditionalFormatting sqref="H392:K392 H393:J401">
    <cfRule type="containsBlanks" dxfId="877" priority="35">
      <formula>LEN(TRIM(H392))=0</formula>
    </cfRule>
  </conditionalFormatting>
  <conditionalFormatting sqref="H402:K402 H403:J411">
    <cfRule type="containsBlanks" dxfId="876" priority="32">
      <formula>LEN(TRIM(H402))=0</formula>
    </cfRule>
  </conditionalFormatting>
  <conditionalFormatting sqref="H412:K412 H413:J421">
    <cfRule type="containsBlanks" dxfId="875" priority="29">
      <formula>LEN(TRIM(H412))=0</formula>
    </cfRule>
  </conditionalFormatting>
  <conditionalFormatting sqref="H422:K422 H423:J431">
    <cfRule type="containsBlanks" dxfId="874" priority="26">
      <formula>LEN(TRIM(H422))=0</formula>
    </cfRule>
  </conditionalFormatting>
  <conditionalFormatting sqref="H432:K432 H433:J441">
    <cfRule type="containsBlanks" dxfId="873" priority="23">
      <formula>LEN(TRIM(H432))=0</formula>
    </cfRule>
  </conditionalFormatting>
  <conditionalFormatting sqref="H442:K442 H443:J451">
    <cfRule type="containsBlanks" dxfId="872" priority="20">
      <formula>LEN(TRIM(H442))=0</formula>
    </cfRule>
  </conditionalFormatting>
  <conditionalFormatting sqref="H452:K452 H453:J461">
    <cfRule type="containsBlanks" dxfId="871" priority="17">
      <formula>LEN(TRIM(H452))=0</formula>
    </cfRule>
  </conditionalFormatting>
  <conditionalFormatting sqref="H462:K462 H463:J471">
    <cfRule type="containsBlanks" dxfId="870" priority="14">
      <formula>LEN(TRIM(H462))=0</formula>
    </cfRule>
  </conditionalFormatting>
  <conditionalFormatting sqref="H472:K472 H473:J481">
    <cfRule type="containsBlanks" dxfId="869" priority="11">
      <formula>LEN(TRIM(H472))=0</formula>
    </cfRule>
  </conditionalFormatting>
  <conditionalFormatting sqref="H482:K482 H483:J491">
    <cfRule type="containsBlanks" dxfId="868" priority="8">
      <formula>LEN(TRIM(H482))=0</formula>
    </cfRule>
  </conditionalFormatting>
  <conditionalFormatting sqref="H492:K492 H493:J501">
    <cfRule type="containsBlanks" dxfId="867" priority="5">
      <formula>LEN(TRIM(H492))=0</formula>
    </cfRule>
  </conditionalFormatting>
  <conditionalFormatting sqref="H502:K502 H503:J511">
    <cfRule type="containsBlanks" dxfId="866" priority="2">
      <formula>LEN(TRIM(H502))=0</formula>
    </cfRule>
  </conditionalFormatting>
  <conditionalFormatting sqref="K17">
    <cfRule type="containsBlanks" dxfId="865" priority="314">
      <formula>LEN(TRIM(K17))=0</formula>
    </cfRule>
  </conditionalFormatting>
  <conditionalFormatting sqref="K27">
    <cfRule type="containsBlanks" dxfId="864" priority="145">
      <formula>LEN(TRIM(K27))=0</formula>
    </cfRule>
  </conditionalFormatting>
  <conditionalFormatting sqref="K37">
    <cfRule type="containsBlanks" dxfId="863" priority="142">
      <formula>LEN(TRIM(K37))=0</formula>
    </cfRule>
  </conditionalFormatting>
  <conditionalFormatting sqref="K47">
    <cfRule type="containsBlanks" dxfId="862" priority="139">
      <formula>LEN(TRIM(K47))=0</formula>
    </cfRule>
  </conditionalFormatting>
  <conditionalFormatting sqref="K57">
    <cfRule type="containsBlanks" dxfId="861" priority="136">
      <formula>LEN(TRIM(K57))=0</formula>
    </cfRule>
  </conditionalFormatting>
  <conditionalFormatting sqref="K67">
    <cfRule type="containsBlanks" dxfId="860" priority="133">
      <formula>LEN(TRIM(K67))=0</formula>
    </cfRule>
  </conditionalFormatting>
  <conditionalFormatting sqref="K77">
    <cfRule type="containsBlanks" dxfId="859" priority="130">
      <formula>LEN(TRIM(K77))=0</formula>
    </cfRule>
  </conditionalFormatting>
  <conditionalFormatting sqref="K87">
    <cfRule type="containsBlanks" dxfId="858" priority="127">
      <formula>LEN(TRIM(K87))=0</formula>
    </cfRule>
  </conditionalFormatting>
  <conditionalFormatting sqref="K97">
    <cfRule type="containsBlanks" dxfId="857" priority="124">
      <formula>LEN(TRIM(K97))=0</formula>
    </cfRule>
  </conditionalFormatting>
  <conditionalFormatting sqref="K107">
    <cfRule type="containsBlanks" dxfId="856" priority="121">
      <formula>LEN(TRIM(K107))=0</formula>
    </cfRule>
  </conditionalFormatting>
  <conditionalFormatting sqref="K117">
    <cfRule type="containsBlanks" dxfId="855" priority="118">
      <formula>LEN(TRIM(K117))=0</formula>
    </cfRule>
  </conditionalFormatting>
  <conditionalFormatting sqref="K127">
    <cfRule type="containsBlanks" dxfId="854" priority="115">
      <formula>LEN(TRIM(K127))=0</formula>
    </cfRule>
  </conditionalFormatting>
  <conditionalFormatting sqref="K137">
    <cfRule type="containsBlanks" dxfId="853" priority="112">
      <formula>LEN(TRIM(K137))=0</formula>
    </cfRule>
  </conditionalFormatting>
  <conditionalFormatting sqref="K147">
    <cfRule type="containsBlanks" dxfId="852" priority="109">
      <formula>LEN(TRIM(K147))=0</formula>
    </cfRule>
  </conditionalFormatting>
  <conditionalFormatting sqref="K157">
    <cfRule type="containsBlanks" dxfId="851" priority="106">
      <formula>LEN(TRIM(K157))=0</formula>
    </cfRule>
  </conditionalFormatting>
  <conditionalFormatting sqref="K167">
    <cfRule type="containsBlanks" dxfId="850" priority="103">
      <formula>LEN(TRIM(K167))=0</formula>
    </cfRule>
  </conditionalFormatting>
  <conditionalFormatting sqref="K177">
    <cfRule type="containsBlanks" dxfId="849" priority="100">
      <formula>LEN(TRIM(K177))=0</formula>
    </cfRule>
  </conditionalFormatting>
  <conditionalFormatting sqref="K187">
    <cfRule type="containsBlanks" dxfId="848" priority="97">
      <formula>LEN(TRIM(K187))=0</formula>
    </cfRule>
  </conditionalFormatting>
  <conditionalFormatting sqref="K197">
    <cfRule type="containsBlanks" dxfId="847" priority="94">
      <formula>LEN(TRIM(K197))=0</formula>
    </cfRule>
  </conditionalFormatting>
  <conditionalFormatting sqref="K207">
    <cfRule type="containsBlanks" dxfId="846" priority="91">
      <formula>LEN(TRIM(K207))=0</formula>
    </cfRule>
  </conditionalFormatting>
  <conditionalFormatting sqref="K217">
    <cfRule type="containsBlanks" dxfId="845" priority="88">
      <formula>LEN(TRIM(K217))=0</formula>
    </cfRule>
  </conditionalFormatting>
  <conditionalFormatting sqref="K227">
    <cfRule type="containsBlanks" dxfId="844" priority="85">
      <formula>LEN(TRIM(K227))=0</formula>
    </cfRule>
  </conditionalFormatting>
  <conditionalFormatting sqref="K237">
    <cfRule type="containsBlanks" dxfId="843" priority="82">
      <formula>LEN(TRIM(K237))=0</formula>
    </cfRule>
  </conditionalFormatting>
  <conditionalFormatting sqref="K247">
    <cfRule type="containsBlanks" dxfId="842" priority="79">
      <formula>LEN(TRIM(K247))=0</formula>
    </cfRule>
  </conditionalFormatting>
  <conditionalFormatting sqref="K257">
    <cfRule type="containsBlanks" dxfId="841" priority="76">
      <formula>LEN(TRIM(K257))=0</formula>
    </cfRule>
  </conditionalFormatting>
  <conditionalFormatting sqref="K267">
    <cfRule type="containsBlanks" dxfId="840" priority="73">
      <formula>LEN(TRIM(K267))=0</formula>
    </cfRule>
  </conditionalFormatting>
  <conditionalFormatting sqref="K277">
    <cfRule type="containsBlanks" dxfId="839" priority="70">
      <formula>LEN(TRIM(K277))=0</formula>
    </cfRule>
  </conditionalFormatting>
  <conditionalFormatting sqref="K287">
    <cfRule type="containsBlanks" dxfId="838" priority="67">
      <formula>LEN(TRIM(K287))=0</formula>
    </cfRule>
  </conditionalFormatting>
  <conditionalFormatting sqref="K297">
    <cfRule type="containsBlanks" dxfId="837" priority="64">
      <formula>LEN(TRIM(K297))=0</formula>
    </cfRule>
  </conditionalFormatting>
  <conditionalFormatting sqref="K307">
    <cfRule type="containsBlanks" dxfId="836" priority="61">
      <formula>LEN(TRIM(K307))=0</formula>
    </cfRule>
  </conditionalFormatting>
  <conditionalFormatting sqref="K317">
    <cfRule type="containsBlanks" dxfId="835" priority="58">
      <formula>LEN(TRIM(K317))=0</formula>
    </cfRule>
  </conditionalFormatting>
  <conditionalFormatting sqref="K327">
    <cfRule type="containsBlanks" dxfId="834" priority="55">
      <formula>LEN(TRIM(K327))=0</formula>
    </cfRule>
  </conditionalFormatting>
  <conditionalFormatting sqref="K337">
    <cfRule type="containsBlanks" dxfId="833" priority="52">
      <formula>LEN(TRIM(K337))=0</formula>
    </cfRule>
  </conditionalFormatting>
  <conditionalFormatting sqref="K347">
    <cfRule type="containsBlanks" dxfId="832" priority="49">
      <formula>LEN(TRIM(K347))=0</formula>
    </cfRule>
  </conditionalFormatting>
  <conditionalFormatting sqref="K357">
    <cfRule type="containsBlanks" dxfId="831" priority="46">
      <formula>LEN(TRIM(K357))=0</formula>
    </cfRule>
  </conditionalFormatting>
  <conditionalFormatting sqref="K367">
    <cfRule type="containsBlanks" dxfId="830" priority="43">
      <formula>LEN(TRIM(K367))=0</formula>
    </cfRule>
  </conditionalFormatting>
  <conditionalFormatting sqref="K377">
    <cfRule type="containsBlanks" dxfId="829" priority="40">
      <formula>LEN(TRIM(K377))=0</formula>
    </cfRule>
  </conditionalFormatting>
  <conditionalFormatting sqref="K387">
    <cfRule type="containsBlanks" dxfId="828" priority="37">
      <formula>LEN(TRIM(K387))=0</formula>
    </cfRule>
  </conditionalFormatting>
  <conditionalFormatting sqref="K397">
    <cfRule type="containsBlanks" dxfId="827" priority="34">
      <formula>LEN(TRIM(K397))=0</formula>
    </cfRule>
  </conditionalFormatting>
  <conditionalFormatting sqref="K407">
    <cfRule type="containsBlanks" dxfId="826" priority="31">
      <formula>LEN(TRIM(K407))=0</formula>
    </cfRule>
  </conditionalFormatting>
  <conditionalFormatting sqref="K417">
    <cfRule type="containsBlanks" dxfId="825" priority="28">
      <formula>LEN(TRIM(K417))=0</formula>
    </cfRule>
  </conditionalFormatting>
  <conditionalFormatting sqref="K427">
    <cfRule type="containsBlanks" dxfId="824" priority="25">
      <formula>LEN(TRIM(K427))=0</formula>
    </cfRule>
  </conditionalFormatting>
  <conditionalFormatting sqref="K437">
    <cfRule type="containsBlanks" dxfId="823" priority="22">
      <formula>LEN(TRIM(K437))=0</formula>
    </cfRule>
  </conditionalFormatting>
  <conditionalFormatting sqref="K447">
    <cfRule type="containsBlanks" dxfId="822" priority="19">
      <formula>LEN(TRIM(K447))=0</formula>
    </cfRule>
  </conditionalFormatting>
  <conditionalFormatting sqref="K457">
    <cfRule type="containsBlanks" dxfId="821" priority="16">
      <formula>LEN(TRIM(K457))=0</formula>
    </cfRule>
  </conditionalFormatting>
  <conditionalFormatting sqref="K467">
    <cfRule type="containsBlanks" dxfId="820" priority="13">
      <formula>LEN(TRIM(K467))=0</formula>
    </cfRule>
  </conditionalFormatting>
  <conditionalFormatting sqref="K477">
    <cfRule type="containsBlanks" dxfId="819" priority="10">
      <formula>LEN(TRIM(K477))=0</formula>
    </cfRule>
  </conditionalFormatting>
  <conditionalFormatting sqref="K487">
    <cfRule type="containsBlanks" dxfId="818" priority="7">
      <formula>LEN(TRIM(K487))=0</formula>
    </cfRule>
  </conditionalFormatting>
  <conditionalFormatting sqref="K497">
    <cfRule type="containsBlanks" dxfId="817" priority="4">
      <formula>LEN(TRIM(K497))=0</formula>
    </cfRule>
  </conditionalFormatting>
  <conditionalFormatting sqref="K507">
    <cfRule type="containsBlanks" dxfId="816" priority="1">
      <formula>LEN(TRIM(K507))=0</formula>
    </cfRule>
  </conditionalFormatting>
  <dataValidations count="17">
    <dataValidation type="list" allowBlank="1" showInputMessage="1" showErrorMessage="1" errorTitle="Entry Error" error="Entries must be between 0 and 10, or DQ." sqref="H512:H1048576 H5:H6" xr:uid="{00000000-0002-0000-0200-000000000000}">
      <formula1>"0,1,2,3,4,5,6,7,8,9,10,999"</formula1>
    </dataValidation>
    <dataValidation type="whole" allowBlank="1" showInputMessage="1" showErrorMessage="1" errorTitle="Entry Error" error="Entries must be between 0 and 59." sqref="I5:I6 I12:I1048576" xr:uid="{00000000-0002-0000-0200-000001000000}">
      <formula1>0</formula1>
      <formula2>59</formula2>
    </dataValidation>
    <dataValidation type="whole" allowBlank="1" showInputMessage="1" showErrorMessage="1" errorTitle="Entry Error" error="Entries must be between 0 and 99." sqref="J5:J6 K512:K1048576 J12:J1048576" xr:uid="{00000000-0002-0000-0200-000002000000}">
      <formula1>0</formula1>
      <formula2>99</formula2>
    </dataValidation>
    <dataValidation type="list" allowBlank="1" showInputMessage="1" showErrorMessage="1" errorTitle="Entry Error" error="This cell is only to be filled if the contestant was disqualified from the event." sqref="V12:V511" xr:uid="{00000000-0002-0000-0200-000003000000}">
      <formula1>"DQ"</formula1>
    </dataValidation>
    <dataValidation type="list" allowBlank="1" showInputMessage="1" showErrorMessage="1" errorTitle="Entry Error" error="Entries must be 1 or 2. If the fastest time is expected to be under 30 seconds, enter 1. If the faster time is expected to be over 30 seconds, enter 2 (default)." sqref="S4:V4" xr:uid="{00000000-0002-0000-0200-000004000000}">
      <formula1>"1,2"</formula1>
    </dataValidation>
    <dataValidation allowBlank="1" showInputMessage="1" showErrorMessage="1" promptTitle="Competitor Number" prompt="The competitor's number will autofill from the Names and Totals sheet._x000a__x000a_NO DATA NEEDS TO BE ENTERED HERE." sqref="A7:A11" xr:uid="{00000000-0002-0000-0200-000005000000}"/>
    <dataValidation allowBlank="1" showInputMessage="1" showErrorMessage="1" promptTitle="Competitor Name" prompt="The competitor’s name will autofill from the Names and Totals sheet._x000a__x000a_NO DATA NEEDS TO BE ENTERED HERE._x000a_" sqref="B7:C11" xr:uid="{00000000-0002-0000-0200-000006000000}"/>
    <dataValidation allowBlank="1" showInputMessage="1" showErrorMessage="1" promptTitle="Competitor's Rank" prompt="The competitor’s rank will be automatically calculated once scores are entered._x000a__x000a_NO DATA NEEDS TO BE ENTERED HERE._x000a_" sqref="D7:D11 E7:F7" xr:uid="{00000000-0002-0000-0200-000007000000}"/>
    <dataValidation allowBlank="1" showInputMessage="1" showErrorMessage="1" promptTitle="Time" prompt="Enter five times per competitor, starting with Timer A._x000a__x000a_If the competitor times out, enter TO in the first minutes cell._x000a__x000a_If only four times are recorded, do not enter the outlier. If they are equidistant to the mean (no outlier), enter all four times." sqref="H7:J11" xr:uid="{00000000-0002-0000-0200-000008000000}"/>
    <dataValidation allowBlank="1" showInputMessage="1" showErrorMessage="1" promptTitle="Time (in seconds)" prompt="The program will automatically calculate the times in seconds._x000a__x000a_NO DATA NEEDS TO BE ENTERED HERE._x000a_" sqref="L7:L11" xr:uid="{00000000-0002-0000-0200-000009000000}"/>
    <dataValidation allowBlank="1" showInputMessage="1" showErrorMessage="1" promptTitle="Average Time" prompt="The program will automatically calculate the average time._x000a__x000a_NO DATA NEEDS TO BE ENTERED HERE._x000a_" sqref="R7:R11" xr:uid="{00000000-0002-0000-0200-00000A000000}"/>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V7:V11" xr:uid="{00000000-0002-0000-0200-00000B000000}"/>
    <dataValidation allowBlank="1" showInputMessage="1" showErrorMessage="1" promptTitle="Penalty" prompt="Enter 1, 2, 3, 4 here for a penalty. Enter 0 if there was no penalty." sqref="K7:K11" xr:uid="{00000000-0002-0000-0200-00000C000000}"/>
    <dataValidation type="list" allowBlank="1" showInputMessage="1" showErrorMessage="1" errorTitle="Entry Error" error="Entries must be 0, 1, 2, or 3." sqref="K12:K511" xr:uid="{00000000-0002-0000-0200-00000D000000}">
      <formula1>"0,1,2,3"</formula1>
    </dataValidation>
    <dataValidation allowBlank="1" showInputMessage="1" showErrorMessage="1" promptTitle="Final Score" prompt="The program will automatically calculate the final score._x000a__x000a_NO DATA NEEDS TO BE ENTERED HERE." sqref="S7:U11" xr:uid="{00000000-0002-0000-0200-00000E000000}"/>
    <dataValidation type="list" allowBlank="1" showInputMessage="1" showErrorMessage="1" errorTitle="Entry Error" error="Entries must be between 0 and 10 or remain blank if the competitor timed out." sqref="H498:H501 H493:H496 H488:H491 H483:H486 H478:H481 H473:H476 H468:H471 H463:H466 H458:H461 H453:H456 H448:H451 H443:H446 H438:H441 H433:H436 H428:H431 H423:H426 H418:H421 H413:H416 H408:H411 H403:H406 H398:H401 H393:H396 H388:H391 H383:H386 H378:H381 H373:H376 H368:H371 H363:H366 H358:H361 H353:H356 H348:H351 H343:H346 H338:H341 H333:H336 H328:H331 H323:H326 H318:H321 H313:H316 H308:H311 H303:H306 H298:H301 H293:H296 H288:H291 H283:H286 H278:H281 H273:H276 H268:H271 H263:H266 H258:H261 H253:H256 H248:H251 H243:H246 H238:H241 H233:H236 H228:H231 H223:H226 H218:H221 H213:H216 H208:H211 H203:H206 H198:H201 H193:H196 H188:H191 H183:H186 H178:H181 H173:H176 H168:H171 H163:H166 H158:H161 H153:H156 H148:H151 H143:H146 H138:H141 H133:H136 H128:H131 H123:H126 H118:H121 H113:H116 H108:H111 H103:H106 H98:H101 H93:H96 H88:H91 H83:H86 H78:H81 H73:H76 H68:H71 H63:H66 H58:H61 H53:H56 H48:H51 H43:H46 H38:H41 H33:H36 H28:H31 H503:H506 H18:H21 H13:H16 H508:H511" xr:uid="{00000000-0002-0000-0200-00000F000000}">
      <formula1>"0,1,2,3,4,5,6,7,8,9,10"</formula1>
    </dataValidation>
    <dataValidation type="list" allowBlank="1" showInputMessage="1" showErrorMessage="1" errorTitle="Entry Error" error="Entries must be between 0 and 10, or TO if a competitor timed out." sqref="H12 H17 H22:H27 H32 H37 H42 H47 H52 H57 H62 H67 H72 H77 H82 H87 H92 H97 H102 H107 H112 H117 H122 H127 H132 H137 H142 H147 H152 H157 H162 H167 H172 H177 H182 H187 H192 H197 H202 H207 H212 H217 H222 H227 H232 H237 H242 H247 H252 H257 H262 H267 H272 H277 H282 H287 H292 H297 H302 H307 H312 H317 H322 H327 H332 H337 H342 H347 H352 H357 H362 H367 H372 H377 H382 H387 H392 H397 H402 H407 H412 H417 H422 H427 H432 H437 H442 H447 H452 H457 H462 H467 H472 H477 H482 H487 H492 H497 H502 H507" xr:uid="{00000000-0002-0000-0200-000010000000}">
      <formula1>"TO,0,1,2,3,4,5,6,7,8,9,10"</formula1>
    </dataValidation>
  </dataValidations>
  <pageMargins left="0.25" right="0.25" top="0.75" bottom="0.75" header="0.3" footer="0.3"/>
  <pageSetup scale="5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106"/>
  <sheetViews>
    <sheetView zoomScale="110" zoomScaleNormal="110" workbookViewId="0">
      <pane xSplit="3" ySplit="5" topLeftCell="G14" activePane="bottomRight" state="frozen"/>
      <selection pane="topRight" activeCell="D1" sqref="D1"/>
      <selection pane="bottomLeft" activeCell="A6" sqref="A6"/>
      <selection pane="bottomRight" sqref="A1:XFD1048576"/>
    </sheetView>
  </sheetViews>
  <sheetFormatPr baseColWidth="10" defaultColWidth="8.83203125" defaultRowHeight="15" x14ac:dyDescent="0.2"/>
  <cols>
    <col min="1" max="1" width="5" style="1" customWidth="1"/>
    <col min="2" max="2" width="25" style="1" customWidth="1"/>
    <col min="3" max="5" width="11" style="1" hidden="1" customWidth="1"/>
    <col min="6" max="6" width="11.83203125" style="1" hidden="1" customWidth="1"/>
    <col min="7" max="7" width="8.5" style="1" customWidth="1"/>
    <col min="8" max="8" width="10.5" style="1" customWidth="1"/>
    <col min="9" max="9" width="8.6640625" style="1" customWidth="1"/>
    <col min="10" max="10" width="8.83203125" style="1" customWidth="1"/>
    <col min="11" max="14" width="6.6640625" style="1" customWidth="1"/>
    <col min="15" max="17" width="6.6640625" style="1" hidden="1" customWidth="1"/>
    <col min="18" max="21" width="6.6640625" style="1" customWidth="1"/>
    <col min="22" max="22" width="8.83203125" style="1" customWidth="1"/>
    <col min="23" max="23" width="8.6640625" style="1" customWidth="1"/>
    <col min="24" max="24" width="6.6640625" style="1" hidden="1" customWidth="1"/>
    <col min="25" max="25" width="6.83203125" style="1" hidden="1" customWidth="1"/>
    <col min="26" max="26" width="8.83203125" style="1" customWidth="1"/>
    <col min="27" max="27" width="8.1640625" style="1" customWidth="1"/>
    <col min="28" max="28" width="7" style="1" hidden="1" customWidth="1"/>
    <col min="29" max="29" width="7.5" style="1" hidden="1" customWidth="1"/>
    <col min="30" max="30" width="5.6640625" style="1" customWidth="1"/>
    <col min="31" max="31" width="10" customWidth="1"/>
  </cols>
  <sheetData>
    <row r="1" spans="1:30" ht="22.5" customHeight="1" thickBot="1" x14ac:dyDescent="0.25">
      <c r="A1" s="927" t="s">
        <v>3</v>
      </c>
      <c r="B1" s="928"/>
      <c r="C1" s="928"/>
      <c r="D1" s="928"/>
      <c r="E1" s="928"/>
      <c r="F1" s="929"/>
      <c r="G1" s="575"/>
      <c r="H1" s="575"/>
      <c r="I1" s="957">
        <f>'Names And Totals'!C2</f>
        <v>0</v>
      </c>
      <c r="J1" s="957"/>
      <c r="K1" s="957"/>
      <c r="L1" s="957"/>
      <c r="M1" s="957"/>
      <c r="N1" s="957"/>
      <c r="O1" s="67"/>
      <c r="P1" s="67"/>
      <c r="Q1" s="67"/>
      <c r="R1" s="173"/>
      <c r="S1" s="101"/>
      <c r="T1" s="101"/>
      <c r="U1" s="101"/>
      <c r="V1" s="101"/>
      <c r="W1" s="101"/>
      <c r="X1" s="101"/>
      <c r="Y1" s="101"/>
      <c r="Z1" s="3" t="s">
        <v>0</v>
      </c>
      <c r="AA1" s="809">
        <f>'Names And Totals'!K2</f>
        <v>0</v>
      </c>
      <c r="AB1" s="809"/>
      <c r="AC1" s="809"/>
      <c r="AD1" s="810"/>
    </row>
    <row r="2" spans="1:30" ht="6" customHeight="1" thickBot="1" x14ac:dyDescent="0.25">
      <c r="A2" s="1049"/>
      <c r="B2" s="1050"/>
      <c r="C2" s="1050"/>
      <c r="D2" s="1050"/>
      <c r="E2" s="1050"/>
      <c r="F2" s="1050"/>
      <c r="G2" s="1050"/>
      <c r="H2" s="1050"/>
      <c r="I2" s="1050"/>
      <c r="J2" s="1050"/>
      <c r="K2" s="1050"/>
      <c r="L2" s="1050"/>
      <c r="M2" s="1050"/>
      <c r="N2" s="1050"/>
      <c r="O2" s="1050"/>
      <c r="P2" s="1050"/>
      <c r="Q2" s="1050"/>
      <c r="R2" s="1050"/>
      <c r="S2" s="1050"/>
      <c r="T2" s="1050"/>
      <c r="U2" s="1050"/>
      <c r="V2" s="1050"/>
      <c r="W2" s="1050"/>
      <c r="X2" s="1050"/>
      <c r="Y2" s="1050"/>
      <c r="Z2" s="1050"/>
      <c r="AA2" s="1050"/>
      <c r="AB2" s="1050"/>
      <c r="AC2" s="1050"/>
      <c r="AD2" s="1051"/>
    </row>
    <row r="3" spans="1:30" ht="25.5" customHeight="1" thickBot="1" x14ac:dyDescent="0.35">
      <c r="A3" s="531" t="s">
        <v>143</v>
      </c>
      <c r="B3" s="274"/>
      <c r="C3" s="274"/>
      <c r="D3" s="274"/>
      <c r="E3" s="274"/>
      <c r="F3" s="274"/>
      <c r="G3" s="274"/>
      <c r="H3" s="274"/>
      <c r="I3" s="274"/>
      <c r="J3" s="274"/>
      <c r="K3" s="274"/>
      <c r="L3" s="274"/>
      <c r="M3" s="274"/>
      <c r="N3" s="274"/>
      <c r="O3" s="274"/>
      <c r="P3" s="274"/>
      <c r="Q3" s="274"/>
      <c r="R3" s="274"/>
      <c r="S3"/>
      <c r="T3" s="1056" t="s">
        <v>111</v>
      </c>
      <c r="U3" s="1056"/>
      <c r="V3" s="1056"/>
      <c r="W3" s="1057"/>
      <c r="X3" s="585"/>
      <c r="Y3" s="585"/>
      <c r="Z3" s="1058">
        <v>360</v>
      </c>
      <c r="AA3" s="1059"/>
      <c r="AB3" s="1059"/>
      <c r="AC3" s="1059"/>
      <c r="AD3" s="1060"/>
    </row>
    <row r="4" spans="1:30" ht="15.75" customHeight="1" x14ac:dyDescent="0.2">
      <c r="A4" s="1045" t="s">
        <v>9</v>
      </c>
      <c r="B4" s="1046"/>
      <c r="C4" s="1052" t="s">
        <v>52</v>
      </c>
      <c r="D4" s="1067" t="s">
        <v>182</v>
      </c>
      <c r="E4" s="1067" t="s">
        <v>183</v>
      </c>
      <c r="F4" s="921" t="s">
        <v>122</v>
      </c>
      <c r="G4" s="1063" t="s">
        <v>175</v>
      </c>
      <c r="H4" s="921" t="s">
        <v>176</v>
      </c>
      <c r="I4" s="1048" t="s">
        <v>216</v>
      </c>
      <c r="J4" s="1055"/>
      <c r="K4" s="273"/>
      <c r="L4" s="1047" t="s">
        <v>123</v>
      </c>
      <c r="M4" s="1048"/>
      <c r="N4" s="1048"/>
      <c r="O4" s="266"/>
      <c r="P4" s="1069" t="s">
        <v>186</v>
      </c>
      <c r="Q4" s="1069" t="s">
        <v>187</v>
      </c>
      <c r="R4" s="1047" t="s">
        <v>124</v>
      </c>
      <c r="S4" s="1048"/>
      <c r="T4" s="1055"/>
      <c r="U4" s="1036" t="s">
        <v>221</v>
      </c>
      <c r="V4" s="1036" t="s">
        <v>54</v>
      </c>
      <c r="W4" s="273"/>
      <c r="X4" s="1065" t="s">
        <v>184</v>
      </c>
      <c r="Y4" s="1065" t="s">
        <v>185</v>
      </c>
      <c r="Z4" s="273"/>
      <c r="AA4" s="650"/>
      <c r="AB4" s="1065" t="s">
        <v>177</v>
      </c>
      <c r="AC4" s="1065" t="s">
        <v>178</v>
      </c>
      <c r="AD4" s="1061" t="s">
        <v>47</v>
      </c>
    </row>
    <row r="5" spans="1:30" ht="45.75" customHeight="1" thickBot="1" x14ac:dyDescent="0.25">
      <c r="A5" s="9" t="s">
        <v>40</v>
      </c>
      <c r="B5" s="10" t="s">
        <v>105</v>
      </c>
      <c r="C5" s="1053"/>
      <c r="D5" s="1068"/>
      <c r="E5" s="1068"/>
      <c r="F5" s="931"/>
      <c r="G5" s="1064"/>
      <c r="H5" s="923"/>
      <c r="I5" s="39" t="s">
        <v>11</v>
      </c>
      <c r="J5" s="6" t="s">
        <v>12</v>
      </c>
      <c r="K5" s="271" t="s">
        <v>10</v>
      </c>
      <c r="L5" s="41" t="s">
        <v>13</v>
      </c>
      <c r="M5" s="5" t="s">
        <v>14</v>
      </c>
      <c r="N5" s="260" t="s">
        <v>15</v>
      </c>
      <c r="O5" s="267" t="s">
        <v>50</v>
      </c>
      <c r="P5" s="1070"/>
      <c r="Q5" s="1070"/>
      <c r="R5" s="41" t="s">
        <v>13</v>
      </c>
      <c r="S5" s="5" t="s">
        <v>14</v>
      </c>
      <c r="T5" s="42" t="s">
        <v>15</v>
      </c>
      <c r="U5" s="1054" t="s">
        <v>220</v>
      </c>
      <c r="V5" s="1054"/>
      <c r="W5" s="271" t="s">
        <v>18</v>
      </c>
      <c r="X5" s="1066"/>
      <c r="Y5" s="1066"/>
      <c r="Z5" s="271" t="s">
        <v>16</v>
      </c>
      <c r="AA5" s="36" t="s">
        <v>17</v>
      </c>
      <c r="AB5" s="1066"/>
      <c r="AC5" s="1066"/>
      <c r="AD5" s="1062"/>
    </row>
    <row r="6" spans="1:30" ht="15" customHeight="1" x14ac:dyDescent="0.2">
      <c r="A6" s="532"/>
      <c r="B6" s="533" t="s">
        <v>167</v>
      </c>
      <c r="C6" s="534"/>
      <c r="D6" s="534"/>
      <c r="E6" s="534"/>
      <c r="F6" s="534"/>
      <c r="G6" s="535"/>
      <c r="H6" s="534"/>
      <c r="I6" s="393"/>
      <c r="J6" s="394"/>
      <c r="K6" s="534"/>
      <c r="L6" s="395"/>
      <c r="M6" s="396"/>
      <c r="N6" s="397"/>
      <c r="O6" s="392"/>
      <c r="P6" s="392"/>
      <c r="Q6" s="586"/>
      <c r="R6" s="395"/>
      <c r="S6" s="396"/>
      <c r="T6" s="398"/>
      <c r="U6" s="690"/>
      <c r="V6" s="399"/>
      <c r="W6" s="534"/>
      <c r="X6" s="534"/>
      <c r="Y6" s="534"/>
      <c r="Z6" s="534"/>
      <c r="AA6" s="535"/>
      <c r="AB6" s="535"/>
      <c r="AC6" s="534"/>
      <c r="AD6" s="523"/>
    </row>
    <row r="7" spans="1:30" x14ac:dyDescent="0.2">
      <c r="A7" s="72">
        <f>IF('Names And Totals'!A9="","",'Names And Totals'!A9)</f>
        <v>26</v>
      </c>
      <c r="B7" s="70" t="str">
        <f>IF('Names And Totals'!B9="","",'Names And Totals'!B9)</f>
        <v>Carlos Banuelos</v>
      </c>
      <c r="C7" s="99">
        <f t="shared" ref="C7:C38" si="0">IF(B7="","",IF(AA7="DQ","DQ",IF(AA7="","",RANK(AA7,$AA$7:$AA$106,0)+SUMPRODUCT(--(AA7=$AA$7:$AA$106),--(W7&gt;$W$7:$W$106)))))</f>
        <v>10</v>
      </c>
      <c r="D7" s="99">
        <f t="shared" ref="D7:D38" si="1">IF(B7="","",IF(AB7="DQ","DQ",IF(AB7="","",RANK(AB7,$AB$7:$AB$106,0)+SUMPRODUCT(--(AB7=$AB$7:$AB$106),--(X7&gt;$X$7:$X$106)))))</f>
        <v>10</v>
      </c>
      <c r="E7" s="99" t="str">
        <f t="shared" ref="E7:E38" si="2">IF(B7="","",IF(AC7="DQ","DQ",IF(AC7="","",RANK(AC7,$AC$7:$AC$106,0)+SUMPRODUCT(--(AC7=$AC$7:$AC$106),--(Y7&gt;$Y$7:$Y$106)))))</f>
        <v/>
      </c>
      <c r="F7" s="99">
        <f t="shared" ref="F7:F38" si="3">IF(B7="","",IF(AA7="DQ","DQ",IF(W7="","",RANK(C7,$C$7:$C$106,1)+SUMPRODUCT(--(C7=$C$7:$C$106),--(O7&gt;$O$7:$O$106)))))</f>
        <v>10</v>
      </c>
      <c r="G7" s="37">
        <f t="shared" ref="G7:G38" si="4">IF(B7="","",IF(AB7="DQ","DQ",IF(X7="","",RANK(D7,$D$7:$D$106,1)+SUMPRODUCT(--(D7=$D$7:$D$106),--(P7&gt;$P$7:$P$106)))))</f>
        <v>10</v>
      </c>
      <c r="H7" s="99" t="str">
        <f t="shared" ref="H7:H38" si="5">IF(B7="","",IF(AC7="DQ","DQ",IF(Y7="","",RANK(E7,$E$7:$E$106,1)+SUMPRODUCT(--(E7=$E$7:$E$106),--(Q7&gt;$Q$7:$Q$106)))))</f>
        <v/>
      </c>
      <c r="I7" s="214">
        <v>9</v>
      </c>
      <c r="J7" s="279">
        <v>9</v>
      </c>
      <c r="K7" s="99">
        <f>IF(B7="","",IF(I7="","",SUM(I7:J7)))</f>
        <v>18</v>
      </c>
      <c r="L7" s="208">
        <v>0</v>
      </c>
      <c r="M7" s="209">
        <v>32</v>
      </c>
      <c r="N7" s="279">
        <v>0</v>
      </c>
      <c r="O7" s="268">
        <f t="shared" ref="O7:O38" si="6">IF(B7="","",IF(L7="","",L7*60+M7+N7/100))</f>
        <v>32</v>
      </c>
      <c r="P7" s="268">
        <f>IF(B7="","",IF(L7="","",IF('Names And Totals'!E9="Female","",O7)))</f>
        <v>32</v>
      </c>
      <c r="Q7" s="567" t="str">
        <f>IF(B7="","",IF(L7="","",IF('Names And Totals'!E9="Male","",O7)))</f>
        <v/>
      </c>
      <c r="R7" s="208">
        <v>5</v>
      </c>
      <c r="S7" s="209">
        <v>50</v>
      </c>
      <c r="T7" s="227">
        <v>0</v>
      </c>
      <c r="U7" s="685">
        <v>0</v>
      </c>
      <c r="V7" s="646">
        <v>0</v>
      </c>
      <c r="W7" s="566">
        <f t="shared" ref="W7:W38" si="7">IF(B7="","",IF(R7="","",IF(R7="TO","TO",R7*60+S7+T7/100)))</f>
        <v>350</v>
      </c>
      <c r="X7" s="566">
        <f>IF(B7="","",IF(R7="","",IF('Names And Totals'!E9="Female","",W7)))</f>
        <v>350</v>
      </c>
      <c r="Y7" s="566" t="str">
        <f>IF(B7="","",IF(R7="","",IF('Names And Totals'!E9="Male","",W7)))</f>
        <v/>
      </c>
      <c r="Z7" s="99">
        <f>IF(B7="","",IF(W7="","",IF(I7=0,0,IF(J7=0,0,IF(W7&lt;=0.66667*$Z$3,4,IF(W7&lt;=0.75*$Z$3,3,IF(W7&lt;=0.833334*$Z$3,2,IF(W7&lt;=0.916667*$Z$3,1,0))))))))</f>
        <v>0</v>
      </c>
      <c r="AA7" s="37">
        <f>IF(B7="","",IF(AD7="DQ","DQ",IF(W7="","",IF((K7+U7+Z7-V7)&gt;0,(K7+U7+Z7-V7),0))))</f>
        <v>18</v>
      </c>
      <c r="AB7" s="37">
        <f>IF(B7="","",IF(AD7="DQ","DQ",IF('Names And Totals'!E9="Female","",AA7)))</f>
        <v>18</v>
      </c>
      <c r="AC7" s="99" t="str">
        <f>IF(B7="","",IF(AD7="DQ","DQ",IF('Names And Totals'!E9="Male","",AA7)))</f>
        <v/>
      </c>
      <c r="AD7" s="646"/>
    </row>
    <row r="8" spans="1:30" x14ac:dyDescent="0.2">
      <c r="A8" s="77">
        <f>IF('Names And Totals'!A10="","",'Names And Totals'!A10)</f>
        <v>7</v>
      </c>
      <c r="B8" s="75" t="str">
        <f>IF('Names And Totals'!B10="","",'Names And Totals'!B10)</f>
        <v>Katie Becker</v>
      </c>
      <c r="C8" s="98">
        <f t="shared" si="0"/>
        <v>22</v>
      </c>
      <c r="D8" s="98" t="str">
        <f t="shared" si="1"/>
        <v/>
      </c>
      <c r="E8" s="98">
        <f t="shared" si="2"/>
        <v>4</v>
      </c>
      <c r="F8" s="98">
        <f t="shared" si="3"/>
        <v>22</v>
      </c>
      <c r="G8" s="40" t="str">
        <f t="shared" si="4"/>
        <v/>
      </c>
      <c r="H8" s="98">
        <f t="shared" si="5"/>
        <v>4</v>
      </c>
      <c r="I8" s="220">
        <v>6</v>
      </c>
      <c r="J8" s="280">
        <v>0</v>
      </c>
      <c r="K8" s="98">
        <f t="shared" ref="K8" si="8">IF(B8="","",IF(I8="","",SUM(I8:J8)))</f>
        <v>6</v>
      </c>
      <c r="L8" s="210">
        <v>1</v>
      </c>
      <c r="M8" s="211">
        <v>6</v>
      </c>
      <c r="N8" s="280">
        <v>0</v>
      </c>
      <c r="O8" s="269">
        <f t="shared" si="6"/>
        <v>66</v>
      </c>
      <c r="P8" s="269" t="str">
        <f>IF(B8="","",IF(L8="","",IF('Names And Totals'!E10="Female","",O8)))</f>
        <v/>
      </c>
      <c r="Q8" s="587">
        <f>IF(B8="","",IF(L8="","",IF('Names And Totals'!E10="Male","",O8)))</f>
        <v>66</v>
      </c>
      <c r="R8" s="210" t="s">
        <v>268</v>
      </c>
      <c r="S8" s="211"/>
      <c r="T8" s="231"/>
      <c r="U8" s="683">
        <v>0</v>
      </c>
      <c r="V8" s="648">
        <v>1</v>
      </c>
      <c r="W8" s="568" t="str">
        <f t="shared" si="7"/>
        <v>TO</v>
      </c>
      <c r="X8" s="568" t="str">
        <f>IF(B8="","",IF(R8="","",IF('Names And Totals'!E10="Female","",W8)))</f>
        <v/>
      </c>
      <c r="Y8" s="568" t="str">
        <f>IF(B8="","",IF(R8="","",IF('Names And Totals'!E10="Male","",W8)))</f>
        <v>TO</v>
      </c>
      <c r="Z8" s="98">
        <f t="shared" ref="Z8:Z71" si="9">IF(B8="","",IF(W8="","",IF(I8=0,0,IF(J8=0,0,IF(W8&lt;=0.66667*$Z$3,4,IF(W8&lt;=0.75*$Z$3,3,IF(W8&lt;=0.833334*$Z$3,2,IF(W8&lt;=0.916667*$Z$3,1,0))))))))</f>
        <v>0</v>
      </c>
      <c r="AA8" s="40">
        <f t="shared" ref="AA8:AA71" si="10">IF(B8="","",IF(AD8="DQ","DQ",IF(W8="","",IF((K8+U8+Z8-V8)&gt;0,(K8+U8+Z8-V8),0))))</f>
        <v>5</v>
      </c>
      <c r="AB8" s="40" t="str">
        <f>IF(B8="","",IF(AD8="DQ","DQ",IF('Names And Totals'!E10="Female","",AA8)))</f>
        <v/>
      </c>
      <c r="AC8" s="98">
        <f>IF(B8="","",IF(AD8="DQ","DQ",IF('Names And Totals'!E10="Male","",AA8)))</f>
        <v>5</v>
      </c>
      <c r="AD8" s="648"/>
    </row>
    <row r="9" spans="1:30" x14ac:dyDescent="0.2">
      <c r="A9" s="72">
        <f>IF('Names And Totals'!A11="","",'Names And Totals'!A11)</f>
        <v>23</v>
      </c>
      <c r="B9" s="70" t="str">
        <f>IF('Names And Totals'!B11="","",'Names And Totals'!B11)</f>
        <v>Kelly Marie Bougher</v>
      </c>
      <c r="C9" s="99">
        <f t="shared" si="0"/>
        <v>23</v>
      </c>
      <c r="D9" s="99" t="str">
        <f t="shared" si="1"/>
        <v/>
      </c>
      <c r="E9" s="99">
        <f t="shared" si="2"/>
        <v>5</v>
      </c>
      <c r="F9" s="99">
        <f t="shared" si="3"/>
        <v>23</v>
      </c>
      <c r="G9" s="37" t="str">
        <f t="shared" si="4"/>
        <v/>
      </c>
      <c r="H9" s="99">
        <f t="shared" si="5"/>
        <v>5</v>
      </c>
      <c r="I9" s="214">
        <v>6</v>
      </c>
      <c r="J9" s="279">
        <v>0</v>
      </c>
      <c r="K9" s="99">
        <f>IF(B9="","",IF(I9="","",SUM(I9:J9)))</f>
        <v>6</v>
      </c>
      <c r="L9" s="208">
        <v>0</v>
      </c>
      <c r="M9" s="209">
        <v>45</v>
      </c>
      <c r="N9" s="279">
        <v>0</v>
      </c>
      <c r="O9" s="268">
        <f t="shared" si="6"/>
        <v>45</v>
      </c>
      <c r="P9" s="268" t="str">
        <f>IF(B9="","",IF(L9="","",IF('Names And Totals'!E11="Female","",O9)))</f>
        <v/>
      </c>
      <c r="Q9" s="567">
        <f>IF(B9="","",IF(L9="","",IF('Names And Totals'!E11="Male","",O9)))</f>
        <v>45</v>
      </c>
      <c r="R9" s="208" t="s">
        <v>268</v>
      </c>
      <c r="S9" s="209"/>
      <c r="T9" s="227"/>
      <c r="U9" s="685">
        <v>0</v>
      </c>
      <c r="V9" s="646">
        <v>3</v>
      </c>
      <c r="W9" s="566" t="str">
        <f t="shared" si="7"/>
        <v>TO</v>
      </c>
      <c r="X9" s="566" t="str">
        <f>IF(B9="","",IF(R9="","",IF('Names And Totals'!E11="Female","",W9)))</f>
        <v/>
      </c>
      <c r="Y9" s="566" t="str">
        <f>IF(B9="","",IF(R9="","",IF('Names And Totals'!E11="Male","",W9)))</f>
        <v>TO</v>
      </c>
      <c r="Z9" s="99">
        <f t="shared" si="9"/>
        <v>0</v>
      </c>
      <c r="AA9" s="37">
        <f t="shared" si="10"/>
        <v>3</v>
      </c>
      <c r="AB9" s="37" t="str">
        <f>IF(B9="","",IF(AD9="DQ","DQ",IF('Names And Totals'!E11="Female","",AA9)))</f>
        <v/>
      </c>
      <c r="AC9" s="99">
        <f>IF(B9="","",IF(AD9="DQ","DQ",IF('Names And Totals'!E11="Male","",AA9)))</f>
        <v>3</v>
      </c>
      <c r="AD9" s="646"/>
    </row>
    <row r="10" spans="1:30" x14ac:dyDescent="0.2">
      <c r="A10" s="77">
        <f>IF('Names And Totals'!A12="","",'Names And Totals'!A12)</f>
        <v>4</v>
      </c>
      <c r="B10" s="75" t="str">
        <f>IF('Names And Totals'!B12="","",'Names And Totals'!B12)</f>
        <v>Libby Bower</v>
      </c>
      <c r="C10" s="98">
        <f t="shared" si="0"/>
        <v>18</v>
      </c>
      <c r="D10" s="98" t="str">
        <f t="shared" si="1"/>
        <v/>
      </c>
      <c r="E10" s="98">
        <f t="shared" si="2"/>
        <v>2</v>
      </c>
      <c r="F10" s="98">
        <f t="shared" si="3"/>
        <v>18</v>
      </c>
      <c r="G10" s="40" t="str">
        <f t="shared" si="4"/>
        <v/>
      </c>
      <c r="H10" s="98">
        <f t="shared" si="5"/>
        <v>2</v>
      </c>
      <c r="I10" s="220">
        <v>15</v>
      </c>
      <c r="J10" s="280">
        <v>0</v>
      </c>
      <c r="K10" s="98">
        <f t="shared" ref="K10" si="11">IF(B10="","",IF(I10="","",SUM(I10:J10)))</f>
        <v>15</v>
      </c>
      <c r="L10" s="210">
        <v>1</v>
      </c>
      <c r="M10" s="211">
        <v>20</v>
      </c>
      <c r="N10" s="280">
        <v>0</v>
      </c>
      <c r="O10" s="269">
        <f t="shared" si="6"/>
        <v>80</v>
      </c>
      <c r="P10" s="269" t="str">
        <f>IF(B10="","",IF(L10="","",IF('Names And Totals'!E12="Female","",O10)))</f>
        <v/>
      </c>
      <c r="Q10" s="587">
        <f>IF(B10="","",IF(L10="","",IF('Names And Totals'!E12="Male","",O10)))</f>
        <v>80</v>
      </c>
      <c r="R10" s="210" t="s">
        <v>268</v>
      </c>
      <c r="S10" s="211"/>
      <c r="T10" s="231"/>
      <c r="U10" s="683">
        <v>0</v>
      </c>
      <c r="V10" s="648">
        <v>3</v>
      </c>
      <c r="W10" s="568" t="str">
        <f t="shared" si="7"/>
        <v>TO</v>
      </c>
      <c r="X10" s="568" t="str">
        <f>IF(B10="","",IF(R10="","",IF('Names And Totals'!E12="Female","",W10)))</f>
        <v/>
      </c>
      <c r="Y10" s="568" t="str">
        <f>IF(B10="","",IF(R10="","",IF('Names And Totals'!E12="Male","",W10)))</f>
        <v>TO</v>
      </c>
      <c r="Z10" s="98">
        <f t="shared" si="9"/>
        <v>0</v>
      </c>
      <c r="AA10" s="40">
        <f t="shared" si="10"/>
        <v>12</v>
      </c>
      <c r="AB10" s="40" t="str">
        <f>IF(B10="","",IF(AD10="DQ","DQ",IF('Names And Totals'!E12="Female","",AA10)))</f>
        <v/>
      </c>
      <c r="AC10" s="98">
        <f>IF(B10="","",IF(AD10="DQ","DQ",IF('Names And Totals'!E12="Male","",AA10)))</f>
        <v>12</v>
      </c>
      <c r="AD10" s="648"/>
    </row>
    <row r="11" spans="1:30" x14ac:dyDescent="0.2">
      <c r="A11" s="72">
        <f>IF('Names And Totals'!A13="","",'Names And Totals'!A13)</f>
        <v>10</v>
      </c>
      <c r="B11" s="70" t="str">
        <f>IF('Names And Totals'!B13="","",'Names And Totals'!B13)</f>
        <v>Dana Brelowski</v>
      </c>
      <c r="C11" s="99">
        <f t="shared" si="0"/>
        <v>23</v>
      </c>
      <c r="D11" s="99" t="str">
        <f t="shared" si="1"/>
        <v/>
      </c>
      <c r="E11" s="99">
        <f t="shared" si="2"/>
        <v>5</v>
      </c>
      <c r="F11" s="99">
        <f t="shared" si="3"/>
        <v>24</v>
      </c>
      <c r="G11" s="37" t="str">
        <f t="shared" si="4"/>
        <v/>
      </c>
      <c r="H11" s="99">
        <f t="shared" si="5"/>
        <v>6</v>
      </c>
      <c r="I11" s="214">
        <v>3</v>
      </c>
      <c r="J11" s="279">
        <v>0</v>
      </c>
      <c r="K11" s="99">
        <f>IF(B11="","",IF(I11="","",SUM(I11:J11)))</f>
        <v>3</v>
      </c>
      <c r="L11" s="208">
        <v>5</v>
      </c>
      <c r="M11" s="209">
        <v>58</v>
      </c>
      <c r="N11" s="279">
        <v>0</v>
      </c>
      <c r="O11" s="268">
        <f t="shared" si="6"/>
        <v>358</v>
      </c>
      <c r="P11" s="268" t="str">
        <f>IF(B11="","",IF(L11="","",IF('Names And Totals'!E13="Female","",O11)))</f>
        <v/>
      </c>
      <c r="Q11" s="567">
        <f>IF(B11="","",IF(L11="","",IF('Names And Totals'!E13="Male","",O11)))</f>
        <v>358</v>
      </c>
      <c r="R11" s="208" t="s">
        <v>268</v>
      </c>
      <c r="S11" s="209"/>
      <c r="T11" s="227"/>
      <c r="U11" s="685">
        <v>0</v>
      </c>
      <c r="V11" s="646">
        <v>0</v>
      </c>
      <c r="W11" s="566" t="str">
        <f t="shared" si="7"/>
        <v>TO</v>
      </c>
      <c r="X11" s="566" t="str">
        <f>IF(B11="","",IF(R11="","",IF('Names And Totals'!E13="Female","",W11)))</f>
        <v/>
      </c>
      <c r="Y11" s="566" t="str">
        <f>IF(B11="","",IF(R11="","",IF('Names And Totals'!E13="Male","",W11)))</f>
        <v>TO</v>
      </c>
      <c r="Z11" s="99">
        <f t="shared" si="9"/>
        <v>0</v>
      </c>
      <c r="AA11" s="37">
        <f t="shared" si="10"/>
        <v>3</v>
      </c>
      <c r="AB11" s="37" t="str">
        <f>IF(B11="","",IF(AD11="DQ","DQ",IF('Names And Totals'!E13="Female","",AA11)))</f>
        <v/>
      </c>
      <c r="AC11" s="99">
        <f>IF(B11="","",IF(AD11="DQ","DQ",IF('Names And Totals'!E13="Male","",AA11)))</f>
        <v>3</v>
      </c>
      <c r="AD11" s="646"/>
    </row>
    <row r="12" spans="1:30" x14ac:dyDescent="0.2">
      <c r="A12" s="77">
        <f>IF('Names And Totals'!A14="","",'Names And Totals'!A14)</f>
        <v>16</v>
      </c>
      <c r="B12" s="75" t="str">
        <f>IF('Names And Totals'!B14="","",'Names And Totals'!B14)</f>
        <v>Grace Ehlinger</v>
      </c>
      <c r="C12" s="98" t="str">
        <f t="shared" si="0"/>
        <v/>
      </c>
      <c r="D12" s="98" t="str">
        <f t="shared" si="1"/>
        <v/>
      </c>
      <c r="E12" s="98" t="str">
        <f t="shared" si="2"/>
        <v/>
      </c>
      <c r="F12" s="98" t="str">
        <f t="shared" si="3"/>
        <v/>
      </c>
      <c r="G12" s="40" t="str">
        <f t="shared" si="4"/>
        <v/>
      </c>
      <c r="H12" s="98" t="str">
        <f t="shared" si="5"/>
        <v/>
      </c>
      <c r="I12" s="220"/>
      <c r="J12" s="280"/>
      <c r="K12" s="98" t="str">
        <f t="shared" ref="K12" si="12">IF(B12="","",IF(I12="","",SUM(I12:J12)))</f>
        <v/>
      </c>
      <c r="L12" s="210"/>
      <c r="M12" s="211"/>
      <c r="N12" s="280"/>
      <c r="O12" s="269" t="str">
        <f t="shared" si="6"/>
        <v/>
      </c>
      <c r="P12" s="269" t="str">
        <f>IF(B12="","",IF(L12="","",IF('Names And Totals'!E14="Female","",O12)))</f>
        <v/>
      </c>
      <c r="Q12" s="587" t="str">
        <f>IF(B12="","",IF(L12="","",IF('Names And Totals'!E14="Male","",O12)))</f>
        <v/>
      </c>
      <c r="R12" s="210"/>
      <c r="S12" s="211"/>
      <c r="T12" s="231"/>
      <c r="U12" s="683"/>
      <c r="V12" s="648"/>
      <c r="W12" s="568" t="str">
        <f t="shared" si="7"/>
        <v/>
      </c>
      <c r="X12" s="568" t="str">
        <f>IF(B12="","",IF(R12="","",IF('Names And Totals'!E14="Female","",W12)))</f>
        <v/>
      </c>
      <c r="Y12" s="568" t="str">
        <f>IF(B12="","",IF(R12="","",IF('Names And Totals'!E14="Male","",W12)))</f>
        <v/>
      </c>
      <c r="Z12" s="98" t="str">
        <f t="shared" si="9"/>
        <v/>
      </c>
      <c r="AA12" s="40" t="str">
        <f t="shared" si="10"/>
        <v/>
      </c>
      <c r="AB12" s="40" t="str">
        <f>IF(B12="","",IF(AD12="DQ","DQ",IF('Names And Totals'!E14="Female","",AA12)))</f>
        <v/>
      </c>
      <c r="AC12" s="98" t="str">
        <f>IF(B12="","",IF(AD12="DQ","DQ",IF('Names And Totals'!E14="Male","",AA12)))</f>
        <v/>
      </c>
      <c r="AD12" s="648"/>
    </row>
    <row r="13" spans="1:30" x14ac:dyDescent="0.2">
      <c r="A13" s="72">
        <f>IF('Names And Totals'!A15="","",'Names And Totals'!A15)</f>
        <v>18</v>
      </c>
      <c r="B13" s="70" t="str">
        <f>IF('Names And Totals'!B15="","",'Names And Totals'!B15)</f>
        <v>Edward Fermoso</v>
      </c>
      <c r="C13" s="99">
        <f t="shared" si="0"/>
        <v>5</v>
      </c>
      <c r="D13" s="99">
        <f t="shared" si="1"/>
        <v>5</v>
      </c>
      <c r="E13" s="99" t="str">
        <f t="shared" si="2"/>
        <v/>
      </c>
      <c r="F13" s="99">
        <f t="shared" si="3"/>
        <v>5</v>
      </c>
      <c r="G13" s="37">
        <f t="shared" si="4"/>
        <v>5</v>
      </c>
      <c r="H13" s="99" t="str">
        <f t="shared" si="5"/>
        <v/>
      </c>
      <c r="I13" s="214">
        <v>15</v>
      </c>
      <c r="J13" s="279">
        <v>9</v>
      </c>
      <c r="K13" s="99">
        <f>IF(B13="","",IF(I13="","",SUM(I13:J13)))</f>
        <v>24</v>
      </c>
      <c r="L13" s="208">
        <v>1</v>
      </c>
      <c r="M13" s="209">
        <v>39</v>
      </c>
      <c r="N13" s="279">
        <v>0</v>
      </c>
      <c r="O13" s="268">
        <f t="shared" si="6"/>
        <v>99</v>
      </c>
      <c r="P13" s="268">
        <f>IF(B13="","",IF(L13="","",IF('Names And Totals'!E15="Female","",O13)))</f>
        <v>99</v>
      </c>
      <c r="Q13" s="567" t="str">
        <f>IF(B13="","",IF(L13="","",IF('Names And Totals'!E15="Male","",O13)))</f>
        <v/>
      </c>
      <c r="R13" s="208">
        <v>5</v>
      </c>
      <c r="S13" s="209">
        <v>8</v>
      </c>
      <c r="T13" s="227">
        <v>0</v>
      </c>
      <c r="U13" s="685">
        <v>0</v>
      </c>
      <c r="V13" s="646">
        <v>2</v>
      </c>
      <c r="W13" s="566">
        <f t="shared" si="7"/>
        <v>308</v>
      </c>
      <c r="X13" s="566">
        <f>IF(B13="","",IF(R13="","",IF('Names And Totals'!E15="Female","",W13)))</f>
        <v>308</v>
      </c>
      <c r="Y13" s="566" t="str">
        <f>IF(B13="","",IF(R13="","",IF('Names And Totals'!E15="Male","",W13)))</f>
        <v/>
      </c>
      <c r="Z13" s="99">
        <f t="shared" si="9"/>
        <v>1</v>
      </c>
      <c r="AA13" s="37">
        <f t="shared" si="10"/>
        <v>23</v>
      </c>
      <c r="AB13" s="37">
        <f>IF(B13="","",IF(AD13="DQ","DQ",IF('Names And Totals'!E15="Female","",AA13)))</f>
        <v>23</v>
      </c>
      <c r="AC13" s="99" t="str">
        <f>IF(B13="","",IF(AD13="DQ","DQ",IF('Names And Totals'!E15="Male","",AA13)))</f>
        <v/>
      </c>
      <c r="AD13" s="646"/>
    </row>
    <row r="14" spans="1:30" x14ac:dyDescent="0.2">
      <c r="A14" s="77">
        <f>IF('Names And Totals'!A16="","",'Names And Totals'!A16)</f>
        <v>8</v>
      </c>
      <c r="B14" s="75" t="str">
        <f>IF('Names And Totals'!B16="","",'Names And Totals'!B16)</f>
        <v>Katie Fleming</v>
      </c>
      <c r="C14" s="98">
        <f t="shared" si="0"/>
        <v>19</v>
      </c>
      <c r="D14" s="98" t="str">
        <f t="shared" si="1"/>
        <v/>
      </c>
      <c r="E14" s="98">
        <f t="shared" si="2"/>
        <v>3</v>
      </c>
      <c r="F14" s="98">
        <f t="shared" si="3"/>
        <v>19</v>
      </c>
      <c r="G14" s="40" t="str">
        <f t="shared" si="4"/>
        <v/>
      </c>
      <c r="H14" s="98">
        <f t="shared" si="5"/>
        <v>3</v>
      </c>
      <c r="I14" s="220">
        <v>6</v>
      </c>
      <c r="J14" s="280">
        <v>5</v>
      </c>
      <c r="K14" s="98">
        <f t="shared" ref="K14" si="13">IF(B14="","",IF(I14="","",SUM(I14:J14)))</f>
        <v>11</v>
      </c>
      <c r="L14" s="210">
        <v>0</v>
      </c>
      <c r="M14" s="211">
        <v>33</v>
      </c>
      <c r="N14" s="280">
        <v>0</v>
      </c>
      <c r="O14" s="269">
        <f t="shared" si="6"/>
        <v>33</v>
      </c>
      <c r="P14" s="269" t="str">
        <f>IF(B14="","",IF(L14="","",IF('Names And Totals'!E16="Female","",O14)))</f>
        <v/>
      </c>
      <c r="Q14" s="587">
        <f>IF(B14="","",IF(L14="","",IF('Names And Totals'!E16="Male","",O14)))</f>
        <v>33</v>
      </c>
      <c r="R14" s="210" t="s">
        <v>268</v>
      </c>
      <c r="S14" s="211"/>
      <c r="T14" s="231"/>
      <c r="U14" s="683">
        <v>0</v>
      </c>
      <c r="V14" s="648">
        <v>0</v>
      </c>
      <c r="W14" s="568" t="str">
        <f t="shared" si="7"/>
        <v>TO</v>
      </c>
      <c r="X14" s="568" t="str">
        <f>IF(B14="","",IF(R14="","",IF('Names And Totals'!E16="Female","",W14)))</f>
        <v/>
      </c>
      <c r="Y14" s="568" t="str">
        <f>IF(B14="","",IF(R14="","",IF('Names And Totals'!E16="Male","",W14)))</f>
        <v>TO</v>
      </c>
      <c r="Z14" s="98">
        <f t="shared" si="9"/>
        <v>0</v>
      </c>
      <c r="AA14" s="40">
        <f t="shared" si="10"/>
        <v>11</v>
      </c>
      <c r="AB14" s="40" t="str">
        <f>IF(B14="","",IF(AD14="DQ","DQ",IF('Names And Totals'!E16="Female","",AA14)))</f>
        <v/>
      </c>
      <c r="AC14" s="98">
        <f>IF(B14="","",IF(AD14="DQ","DQ",IF('Names And Totals'!E16="Male","",AA14)))</f>
        <v>11</v>
      </c>
      <c r="AD14" s="648"/>
    </row>
    <row r="15" spans="1:30" x14ac:dyDescent="0.2">
      <c r="A15" s="72">
        <f>IF('Names And Totals'!A17="","",'Names And Totals'!A17)</f>
        <v>24</v>
      </c>
      <c r="B15" s="70" t="str">
        <f>IF('Names And Totals'!B17="","",'Names And Totals'!B17)</f>
        <v>Tyler Ford</v>
      </c>
      <c r="C15" s="99">
        <f t="shared" si="0"/>
        <v>15</v>
      </c>
      <c r="D15" s="99">
        <f t="shared" si="1"/>
        <v>14</v>
      </c>
      <c r="E15" s="99" t="str">
        <f t="shared" si="2"/>
        <v/>
      </c>
      <c r="F15" s="99">
        <f t="shared" si="3"/>
        <v>16</v>
      </c>
      <c r="G15" s="37">
        <f t="shared" si="4"/>
        <v>15</v>
      </c>
      <c r="H15" s="99" t="str">
        <f t="shared" si="5"/>
        <v/>
      </c>
      <c r="I15" s="214">
        <v>15</v>
      </c>
      <c r="J15" s="279">
        <v>0</v>
      </c>
      <c r="K15" s="99">
        <f>IF(B15="","",IF(I15="","",SUM(I15:J15)))</f>
        <v>15</v>
      </c>
      <c r="L15" s="208">
        <v>4</v>
      </c>
      <c r="M15" s="209">
        <v>24</v>
      </c>
      <c r="N15" s="279">
        <v>0</v>
      </c>
      <c r="O15" s="268">
        <f t="shared" si="6"/>
        <v>264</v>
      </c>
      <c r="P15" s="268">
        <f>IF(B15="","",IF(L15="","",IF('Names And Totals'!E17="Female","",O15)))</f>
        <v>264</v>
      </c>
      <c r="Q15" s="567" t="str">
        <f>IF(B15="","",IF(L15="","",IF('Names And Totals'!E17="Male","",O15)))</f>
        <v/>
      </c>
      <c r="R15" s="208" t="s">
        <v>268</v>
      </c>
      <c r="S15" s="209"/>
      <c r="T15" s="227"/>
      <c r="U15" s="685">
        <v>0</v>
      </c>
      <c r="V15" s="646">
        <v>0</v>
      </c>
      <c r="W15" s="566" t="str">
        <f t="shared" si="7"/>
        <v>TO</v>
      </c>
      <c r="X15" s="566" t="str">
        <f>IF(B15="","",IF(R15="","",IF('Names And Totals'!E17="Female","",W15)))</f>
        <v>TO</v>
      </c>
      <c r="Y15" s="566" t="str">
        <f>IF(B15="","",IF(R15="","",IF('Names And Totals'!E17="Male","",W15)))</f>
        <v/>
      </c>
      <c r="Z15" s="99">
        <f t="shared" si="9"/>
        <v>0</v>
      </c>
      <c r="AA15" s="37">
        <f t="shared" si="10"/>
        <v>15</v>
      </c>
      <c r="AB15" s="37">
        <f>IF(B15="","",IF(AD15="DQ","DQ",IF('Names And Totals'!E17="Female","",AA15)))</f>
        <v>15</v>
      </c>
      <c r="AC15" s="99" t="str">
        <f>IF(B15="","",IF(AD15="DQ","DQ",IF('Names And Totals'!E17="Male","",AA15)))</f>
        <v/>
      </c>
      <c r="AD15" s="646"/>
    </row>
    <row r="16" spans="1:30" x14ac:dyDescent="0.2">
      <c r="A16" s="77">
        <f>IF('Names And Totals'!A18="","",'Names And Totals'!A18)</f>
        <v>25</v>
      </c>
      <c r="B16" s="75" t="str">
        <f>IF('Names And Totals'!B18="","",'Names And Totals'!B18)</f>
        <v>Fabian Gaytan</v>
      </c>
      <c r="C16" s="98">
        <f t="shared" si="0"/>
        <v>8</v>
      </c>
      <c r="D16" s="98">
        <f t="shared" si="1"/>
        <v>8</v>
      </c>
      <c r="E16" s="98" t="str">
        <f t="shared" si="2"/>
        <v/>
      </c>
      <c r="F16" s="98">
        <f t="shared" si="3"/>
        <v>9</v>
      </c>
      <c r="G16" s="40">
        <f t="shared" si="4"/>
        <v>9</v>
      </c>
      <c r="H16" s="98" t="str">
        <f t="shared" si="5"/>
        <v/>
      </c>
      <c r="I16" s="220">
        <v>12</v>
      </c>
      <c r="J16" s="280">
        <v>7</v>
      </c>
      <c r="K16" s="98">
        <f t="shared" ref="K16" si="14">IF(B16="","",IF(I16="","",SUM(I16:J16)))</f>
        <v>19</v>
      </c>
      <c r="L16" s="210">
        <v>3</v>
      </c>
      <c r="M16" s="211">
        <v>39</v>
      </c>
      <c r="N16" s="280">
        <v>0</v>
      </c>
      <c r="O16" s="269">
        <f t="shared" si="6"/>
        <v>219</v>
      </c>
      <c r="P16" s="269">
        <f>IF(B16="","",IF(L16="","",IF('Names And Totals'!E18="Female","",O16)))</f>
        <v>219</v>
      </c>
      <c r="Q16" s="587" t="str">
        <f>IF(B16="","",IF(L16="","",IF('Names And Totals'!E18="Male","",O16)))</f>
        <v/>
      </c>
      <c r="R16" s="210" t="s">
        <v>268</v>
      </c>
      <c r="S16" s="211"/>
      <c r="T16" s="231"/>
      <c r="U16" s="683">
        <v>0</v>
      </c>
      <c r="V16" s="648">
        <v>0</v>
      </c>
      <c r="W16" s="568" t="str">
        <f t="shared" si="7"/>
        <v>TO</v>
      </c>
      <c r="X16" s="568" t="str">
        <f>IF(B16="","",IF(R16="","",IF('Names And Totals'!E18="Female","",W16)))</f>
        <v>TO</v>
      </c>
      <c r="Y16" s="568" t="str">
        <f>IF(B16="","",IF(R16="","",IF('Names And Totals'!E18="Male","",W16)))</f>
        <v/>
      </c>
      <c r="Z16" s="98">
        <f t="shared" si="9"/>
        <v>0</v>
      </c>
      <c r="AA16" s="40">
        <f t="shared" si="10"/>
        <v>19</v>
      </c>
      <c r="AB16" s="40">
        <f>IF(B16="","",IF(AD16="DQ","DQ",IF('Names And Totals'!E18="Female","",AA16)))</f>
        <v>19</v>
      </c>
      <c r="AC16" s="98" t="str">
        <f>IF(B16="","",IF(AD16="DQ","DQ",IF('Names And Totals'!E18="Male","",AA16)))</f>
        <v/>
      </c>
      <c r="AD16" s="648"/>
    </row>
    <row r="17" spans="1:30" x14ac:dyDescent="0.2">
      <c r="A17" s="72">
        <f>IF('Names And Totals'!A19="","",'Names And Totals'!A19)</f>
        <v>9</v>
      </c>
      <c r="B17" s="70" t="str">
        <f>IF('Names And Totals'!B19="","",'Names And Totals'!B19)</f>
        <v>Mel C Hamilton</v>
      </c>
      <c r="C17" s="99">
        <f t="shared" si="0"/>
        <v>14</v>
      </c>
      <c r="D17" s="99" t="str">
        <f t="shared" si="1"/>
        <v/>
      </c>
      <c r="E17" s="99">
        <f t="shared" si="2"/>
        <v>1</v>
      </c>
      <c r="F17" s="99">
        <f t="shared" si="3"/>
        <v>14</v>
      </c>
      <c r="G17" s="37" t="str">
        <f t="shared" si="4"/>
        <v/>
      </c>
      <c r="H17" s="99">
        <f t="shared" si="5"/>
        <v>1</v>
      </c>
      <c r="I17" s="214">
        <v>6</v>
      </c>
      <c r="J17" s="279">
        <v>6</v>
      </c>
      <c r="K17" s="99">
        <f>IF(B17="","",IF(I17="","",SUM(I17:J17)))</f>
        <v>12</v>
      </c>
      <c r="L17" s="208">
        <v>2</v>
      </c>
      <c r="M17" s="209">
        <v>8</v>
      </c>
      <c r="N17" s="279">
        <v>0</v>
      </c>
      <c r="O17" s="268">
        <f t="shared" si="6"/>
        <v>128</v>
      </c>
      <c r="P17" s="268" t="str">
        <f>IF(B17="","",IF(L17="","",IF('Names And Totals'!E19="Female","",O17)))</f>
        <v/>
      </c>
      <c r="Q17" s="567">
        <f>IF(B17="","",IF(L17="","",IF('Names And Totals'!E19="Male","",O17)))</f>
        <v>128</v>
      </c>
      <c r="R17" s="208">
        <v>4</v>
      </c>
      <c r="S17" s="209">
        <v>25</v>
      </c>
      <c r="T17" s="227">
        <v>0</v>
      </c>
      <c r="U17" s="685">
        <v>0</v>
      </c>
      <c r="V17" s="646">
        <v>0</v>
      </c>
      <c r="W17" s="566">
        <f t="shared" si="7"/>
        <v>265</v>
      </c>
      <c r="X17" s="566" t="str">
        <f>IF(B17="","",IF(R17="","",IF('Names And Totals'!E19="Female","",W17)))</f>
        <v/>
      </c>
      <c r="Y17" s="566">
        <f>IF(B17="","",IF(R17="","",IF('Names And Totals'!E19="Male","",W17)))</f>
        <v>265</v>
      </c>
      <c r="Z17" s="99">
        <f t="shared" si="9"/>
        <v>3</v>
      </c>
      <c r="AA17" s="37">
        <f t="shared" si="10"/>
        <v>15</v>
      </c>
      <c r="AB17" s="37" t="str">
        <f>IF(B17="","",IF(AD17="DQ","DQ",IF('Names And Totals'!E19="Female","",AA17)))</f>
        <v/>
      </c>
      <c r="AC17" s="99">
        <f>IF(B17="","",IF(AD17="DQ","DQ",IF('Names And Totals'!E19="Male","",AA17)))</f>
        <v>15</v>
      </c>
      <c r="AD17" s="646"/>
    </row>
    <row r="18" spans="1:30" x14ac:dyDescent="0.2">
      <c r="A18" s="77">
        <f>IF('Names And Totals'!A20="","",'Names And Totals'!A20)</f>
        <v>19</v>
      </c>
      <c r="B18" s="75" t="str">
        <f>IF('Names And Totals'!B20="","",'Names And Totals'!B20)</f>
        <v>Luis Felipe</v>
      </c>
      <c r="C18" s="98">
        <f t="shared" si="0"/>
        <v>17</v>
      </c>
      <c r="D18" s="98">
        <f t="shared" si="1"/>
        <v>16</v>
      </c>
      <c r="E18" s="98" t="str">
        <f t="shared" si="2"/>
        <v/>
      </c>
      <c r="F18" s="98">
        <f t="shared" si="3"/>
        <v>17</v>
      </c>
      <c r="G18" s="40">
        <f t="shared" si="4"/>
        <v>16</v>
      </c>
      <c r="H18" s="98" t="str">
        <f t="shared" si="5"/>
        <v/>
      </c>
      <c r="I18" s="220">
        <v>15</v>
      </c>
      <c r="J18" s="280">
        <v>0</v>
      </c>
      <c r="K18" s="98">
        <f t="shared" ref="K18" si="15">IF(B18="","",IF(I18="","",SUM(I18:J18)))</f>
        <v>15</v>
      </c>
      <c r="L18" s="210">
        <v>3</v>
      </c>
      <c r="M18" s="211">
        <v>21</v>
      </c>
      <c r="N18" s="280">
        <v>0</v>
      </c>
      <c r="O18" s="269">
        <f t="shared" si="6"/>
        <v>201</v>
      </c>
      <c r="P18" s="269">
        <f>IF(B18="","",IF(L18="","",IF('Names And Totals'!E20="Female","",O18)))</f>
        <v>201</v>
      </c>
      <c r="Q18" s="587" t="str">
        <f>IF(B18="","",IF(L18="","",IF('Names And Totals'!E20="Male","",O18)))</f>
        <v/>
      </c>
      <c r="R18" s="210" t="s">
        <v>268</v>
      </c>
      <c r="S18" s="211"/>
      <c r="T18" s="231"/>
      <c r="U18" s="683"/>
      <c r="V18" s="648">
        <v>1</v>
      </c>
      <c r="W18" s="568" t="str">
        <f t="shared" si="7"/>
        <v>TO</v>
      </c>
      <c r="X18" s="568" t="str">
        <f>IF(B18="","",IF(R18="","",IF('Names And Totals'!E20="Female","",W18)))</f>
        <v>TO</v>
      </c>
      <c r="Y18" s="568" t="str">
        <f>IF(B18="","",IF(R18="","",IF('Names And Totals'!E20="Male","",W18)))</f>
        <v/>
      </c>
      <c r="Z18" s="98">
        <f t="shared" si="9"/>
        <v>0</v>
      </c>
      <c r="AA18" s="40">
        <f t="shared" si="10"/>
        <v>14</v>
      </c>
      <c r="AB18" s="40">
        <f>IF(B18="","",IF(AD18="DQ","DQ",IF('Names And Totals'!E20="Female","",AA18)))</f>
        <v>14</v>
      </c>
      <c r="AC18" s="98" t="str">
        <f>IF(B18="","",IF(AD18="DQ","DQ",IF('Names And Totals'!E20="Male","",AA18)))</f>
        <v/>
      </c>
      <c r="AD18" s="648"/>
    </row>
    <row r="19" spans="1:30" x14ac:dyDescent="0.2">
      <c r="A19" s="72">
        <f>IF('Names And Totals'!A21="","",'Names And Totals'!A21)</f>
        <v>5</v>
      </c>
      <c r="B19" s="70" t="str">
        <f>IF('Names And Totals'!B21="","",'Names And Totals'!B21)</f>
        <v>Cameron Hughes</v>
      </c>
      <c r="C19" s="99">
        <f t="shared" si="0"/>
        <v>3</v>
      </c>
      <c r="D19" s="99">
        <f t="shared" si="1"/>
        <v>3</v>
      </c>
      <c r="E19" s="99" t="str">
        <f t="shared" si="2"/>
        <v/>
      </c>
      <c r="F19" s="99">
        <f t="shared" si="3"/>
        <v>3</v>
      </c>
      <c r="G19" s="37">
        <f t="shared" si="4"/>
        <v>3</v>
      </c>
      <c r="H19" s="99" t="str">
        <f t="shared" si="5"/>
        <v/>
      </c>
      <c r="I19" s="214">
        <v>15</v>
      </c>
      <c r="J19" s="279">
        <v>15</v>
      </c>
      <c r="K19" s="99">
        <f>IF(B19="","",IF(I19="","",SUM(I19:J19)))</f>
        <v>30</v>
      </c>
      <c r="L19" s="208">
        <v>1</v>
      </c>
      <c r="M19" s="209">
        <v>38</v>
      </c>
      <c r="N19" s="279">
        <v>0</v>
      </c>
      <c r="O19" s="268">
        <f t="shared" si="6"/>
        <v>98</v>
      </c>
      <c r="P19" s="268">
        <f>IF(B19="","",IF(L19="","",IF('Names And Totals'!E21="Female","",O19)))</f>
        <v>98</v>
      </c>
      <c r="Q19" s="567" t="str">
        <f>IF(B19="","",IF(L19="","",IF('Names And Totals'!E21="Male","",O19)))</f>
        <v/>
      </c>
      <c r="R19" s="208">
        <v>5</v>
      </c>
      <c r="S19" s="209">
        <v>49</v>
      </c>
      <c r="T19" s="227">
        <v>0</v>
      </c>
      <c r="U19" s="685">
        <v>1</v>
      </c>
      <c r="V19" s="646">
        <v>0</v>
      </c>
      <c r="W19" s="566">
        <f t="shared" si="7"/>
        <v>349</v>
      </c>
      <c r="X19" s="566">
        <f>IF(B19="","",IF(R19="","",IF('Names And Totals'!E21="Female","",W19)))</f>
        <v>349</v>
      </c>
      <c r="Y19" s="566" t="str">
        <f>IF(B19="","",IF(R19="","",IF('Names And Totals'!E21="Male","",W19)))</f>
        <v/>
      </c>
      <c r="Z19" s="99">
        <f t="shared" si="9"/>
        <v>0</v>
      </c>
      <c r="AA19" s="37">
        <f t="shared" si="10"/>
        <v>31</v>
      </c>
      <c r="AB19" s="37">
        <f>IF(B19="","",IF(AD19="DQ","DQ",IF('Names And Totals'!E21="Female","",AA19)))</f>
        <v>31</v>
      </c>
      <c r="AC19" s="99" t="str">
        <f>IF(B19="","",IF(AD19="DQ","DQ",IF('Names And Totals'!E21="Male","",AA19)))</f>
        <v/>
      </c>
      <c r="AD19" s="646"/>
    </row>
    <row r="20" spans="1:30" x14ac:dyDescent="0.2">
      <c r="A20" s="77">
        <f>IF('Names And Totals'!A22="","",'Names And Totals'!A22)</f>
        <v>14</v>
      </c>
      <c r="B20" s="75" t="str">
        <f>IF('Names And Totals'!B22="","",'Names And Totals'!B22)</f>
        <v>Patrick Kelsch</v>
      </c>
      <c r="C20" s="98">
        <f t="shared" si="0"/>
        <v>11</v>
      </c>
      <c r="D20" s="98">
        <f t="shared" si="1"/>
        <v>11</v>
      </c>
      <c r="E20" s="98" t="str">
        <f t="shared" si="2"/>
        <v/>
      </c>
      <c r="F20" s="98">
        <f t="shared" si="3"/>
        <v>11</v>
      </c>
      <c r="G20" s="40">
        <f t="shared" si="4"/>
        <v>11</v>
      </c>
      <c r="H20" s="98" t="str">
        <f t="shared" si="5"/>
        <v/>
      </c>
      <c r="I20" s="220">
        <v>15</v>
      </c>
      <c r="J20" s="280">
        <v>5</v>
      </c>
      <c r="K20" s="98">
        <f t="shared" ref="K20" si="16">IF(B20="","",IF(I20="","",SUM(I20:J20)))</f>
        <v>20</v>
      </c>
      <c r="L20" s="210">
        <v>1</v>
      </c>
      <c r="M20" s="211">
        <v>40</v>
      </c>
      <c r="N20" s="280">
        <v>0</v>
      </c>
      <c r="O20" s="269">
        <f t="shared" si="6"/>
        <v>100</v>
      </c>
      <c r="P20" s="269">
        <f>IF(B20="","",IF(L20="","",IF('Names And Totals'!E22="Female","",O20)))</f>
        <v>100</v>
      </c>
      <c r="Q20" s="587" t="str">
        <f>IF(B20="","",IF(L20="","",IF('Names And Totals'!E22="Male","",O20)))</f>
        <v/>
      </c>
      <c r="R20" s="210" t="s">
        <v>268</v>
      </c>
      <c r="S20" s="211"/>
      <c r="T20" s="231"/>
      <c r="U20" s="683">
        <v>1</v>
      </c>
      <c r="V20" s="648">
        <v>3</v>
      </c>
      <c r="W20" s="568" t="str">
        <f t="shared" si="7"/>
        <v>TO</v>
      </c>
      <c r="X20" s="568" t="str">
        <f>IF(B20="","",IF(R20="","",IF('Names And Totals'!E22="Female","",W20)))</f>
        <v>TO</v>
      </c>
      <c r="Y20" s="568" t="str">
        <f>IF(B20="","",IF(R20="","",IF('Names And Totals'!E22="Male","",W20)))</f>
        <v/>
      </c>
      <c r="Z20" s="98">
        <f t="shared" si="9"/>
        <v>0</v>
      </c>
      <c r="AA20" s="40">
        <f t="shared" si="10"/>
        <v>18</v>
      </c>
      <c r="AB20" s="40">
        <f>IF(B20="","",IF(AD20="DQ","DQ",IF('Names And Totals'!E22="Female","",AA20)))</f>
        <v>18</v>
      </c>
      <c r="AC20" s="98" t="str">
        <f>IF(B20="","",IF(AD20="DQ","DQ",IF('Names And Totals'!E22="Male","",AA20)))</f>
        <v/>
      </c>
      <c r="AD20" s="648"/>
    </row>
    <row r="21" spans="1:30" x14ac:dyDescent="0.2">
      <c r="A21" s="72">
        <f>IF('Names And Totals'!A23="","",'Names And Totals'!A23)</f>
        <v>1</v>
      </c>
      <c r="B21" s="70" t="str">
        <f>IF('Names And Totals'!B23="","",'Names And Totals'!B23)</f>
        <v>Abdon Leon-Espinoza</v>
      </c>
      <c r="C21" s="99">
        <f t="shared" si="0"/>
        <v>6</v>
      </c>
      <c r="D21" s="99">
        <f t="shared" si="1"/>
        <v>6</v>
      </c>
      <c r="E21" s="99" t="str">
        <f t="shared" si="2"/>
        <v/>
      </c>
      <c r="F21" s="99">
        <f t="shared" si="3"/>
        <v>6</v>
      </c>
      <c r="G21" s="37">
        <f t="shared" si="4"/>
        <v>6</v>
      </c>
      <c r="H21" s="99" t="str">
        <f t="shared" si="5"/>
        <v/>
      </c>
      <c r="I21" s="214">
        <v>15</v>
      </c>
      <c r="J21" s="279">
        <v>6</v>
      </c>
      <c r="K21" s="99">
        <f>IF(B21="","",IF(I21="","",SUM(I21:J21)))</f>
        <v>21</v>
      </c>
      <c r="L21" s="208">
        <v>1</v>
      </c>
      <c r="M21" s="209">
        <v>24</v>
      </c>
      <c r="N21" s="279">
        <v>0</v>
      </c>
      <c r="O21" s="268">
        <f t="shared" si="6"/>
        <v>84</v>
      </c>
      <c r="P21" s="268">
        <f>IF(B21="","",IF(L21="","",IF('Names And Totals'!E23="Female","",O21)))</f>
        <v>84</v>
      </c>
      <c r="Q21" s="567" t="str">
        <f>IF(B21="","",IF(L21="","",IF('Names And Totals'!E23="Male","",O21)))</f>
        <v/>
      </c>
      <c r="R21" s="208">
        <v>5</v>
      </c>
      <c r="S21" s="209">
        <v>11</v>
      </c>
      <c r="T21" s="227">
        <v>0</v>
      </c>
      <c r="U21" s="685">
        <v>0</v>
      </c>
      <c r="V21" s="646">
        <v>0</v>
      </c>
      <c r="W21" s="566">
        <f t="shared" si="7"/>
        <v>311</v>
      </c>
      <c r="X21" s="566">
        <f>IF(B21="","",IF(R21="","",IF('Names And Totals'!E23="Female","",W21)))</f>
        <v>311</v>
      </c>
      <c r="Y21" s="566" t="str">
        <f>IF(B21="","",IF(R21="","",IF('Names And Totals'!E23="Male","",W21)))</f>
        <v/>
      </c>
      <c r="Z21" s="99">
        <f t="shared" si="9"/>
        <v>1</v>
      </c>
      <c r="AA21" s="37">
        <f t="shared" si="10"/>
        <v>22</v>
      </c>
      <c r="AB21" s="37">
        <f>IF(B21="","",IF(AD21="DQ","DQ",IF('Names And Totals'!E23="Female","",AA21)))</f>
        <v>22</v>
      </c>
      <c r="AC21" s="99" t="str">
        <f>IF(B21="","",IF(AD21="DQ","DQ",IF('Names And Totals'!E23="Male","",AA21)))</f>
        <v/>
      </c>
      <c r="AD21" s="646"/>
    </row>
    <row r="22" spans="1:30" x14ac:dyDescent="0.2">
      <c r="A22" s="77">
        <f>IF('Names And Totals'!A24="","",'Names And Totals'!A24)</f>
        <v>15</v>
      </c>
      <c r="B22" s="75" t="str">
        <f>IF('Names And Totals'!B24="","",'Names And Totals'!B24)</f>
        <v>Lisa Mende</v>
      </c>
      <c r="C22" s="98">
        <f t="shared" si="0"/>
        <v>25</v>
      </c>
      <c r="D22" s="98" t="str">
        <f t="shared" si="1"/>
        <v/>
      </c>
      <c r="E22" s="98">
        <f t="shared" si="2"/>
        <v>7</v>
      </c>
      <c r="F22" s="98">
        <f t="shared" si="3"/>
        <v>25</v>
      </c>
      <c r="G22" s="40" t="str">
        <f t="shared" si="4"/>
        <v/>
      </c>
      <c r="H22" s="98">
        <f t="shared" si="5"/>
        <v>7</v>
      </c>
      <c r="I22" s="220">
        <v>0</v>
      </c>
      <c r="J22" s="280">
        <v>0</v>
      </c>
      <c r="K22" s="98">
        <f t="shared" ref="K22" si="17">IF(B22="","",IF(I22="","",SUM(I22:J22)))</f>
        <v>0</v>
      </c>
      <c r="L22" s="210">
        <v>5</v>
      </c>
      <c r="M22" s="211">
        <v>0</v>
      </c>
      <c r="N22" s="280">
        <v>0</v>
      </c>
      <c r="O22" s="269">
        <f t="shared" si="6"/>
        <v>300</v>
      </c>
      <c r="P22" s="269" t="str">
        <f>IF(B22="","",IF(L22="","",IF('Names And Totals'!E24="Female","",O22)))</f>
        <v/>
      </c>
      <c r="Q22" s="587">
        <f>IF(B22="","",IF(L22="","",IF('Names And Totals'!E24="Male","",O22)))</f>
        <v>300</v>
      </c>
      <c r="R22" s="210" t="s">
        <v>268</v>
      </c>
      <c r="S22" s="211"/>
      <c r="T22" s="231"/>
      <c r="U22" s="683">
        <v>0</v>
      </c>
      <c r="V22" s="648">
        <v>0</v>
      </c>
      <c r="W22" s="568" t="str">
        <f t="shared" si="7"/>
        <v>TO</v>
      </c>
      <c r="X22" s="568" t="str">
        <f>IF(B22="","",IF(R22="","",IF('Names And Totals'!E24="Female","",W22)))</f>
        <v/>
      </c>
      <c r="Y22" s="568" t="str">
        <f>IF(B22="","",IF(R22="","",IF('Names And Totals'!E24="Male","",W22)))</f>
        <v>TO</v>
      </c>
      <c r="Z22" s="98">
        <f t="shared" si="9"/>
        <v>0</v>
      </c>
      <c r="AA22" s="40">
        <f t="shared" si="10"/>
        <v>0</v>
      </c>
      <c r="AB22" s="40" t="str">
        <f>IF(B22="","",IF(AD22="DQ","DQ",IF('Names And Totals'!E24="Female","",AA22)))</f>
        <v/>
      </c>
      <c r="AC22" s="98">
        <f>IF(B22="","",IF(AD22="DQ","DQ",IF('Names And Totals'!E24="Male","",AA22)))</f>
        <v>0</v>
      </c>
      <c r="AD22" s="648"/>
    </row>
    <row r="23" spans="1:30" x14ac:dyDescent="0.2">
      <c r="A23" s="72">
        <f>IF('Names And Totals'!A25="","",'Names And Totals'!A25)</f>
        <v>27</v>
      </c>
      <c r="B23" s="70" t="str">
        <f>IF('Names And Totals'!B25="","",'Names And Totals'!B25)</f>
        <v>Aaron Morit</v>
      </c>
      <c r="C23" s="99">
        <f t="shared" si="0"/>
        <v>8</v>
      </c>
      <c r="D23" s="99">
        <f t="shared" si="1"/>
        <v>8</v>
      </c>
      <c r="E23" s="99" t="str">
        <f t="shared" si="2"/>
        <v/>
      </c>
      <c r="F23" s="99">
        <f t="shared" si="3"/>
        <v>8</v>
      </c>
      <c r="G23" s="37">
        <f t="shared" si="4"/>
        <v>8</v>
      </c>
      <c r="H23" s="99" t="str">
        <f t="shared" si="5"/>
        <v/>
      </c>
      <c r="I23" s="214">
        <v>9</v>
      </c>
      <c r="J23" s="279">
        <v>9</v>
      </c>
      <c r="K23" s="99">
        <f>IF(B23="","",IF(I23="","",SUM(I23:J23)))</f>
        <v>18</v>
      </c>
      <c r="L23" s="208">
        <v>2</v>
      </c>
      <c r="M23" s="209">
        <v>11</v>
      </c>
      <c r="N23" s="279">
        <v>0</v>
      </c>
      <c r="O23" s="268">
        <f t="shared" si="6"/>
        <v>131</v>
      </c>
      <c r="P23" s="268">
        <f>IF(B23="","",IF(L23="","",IF('Names And Totals'!E25="Female","",O23)))</f>
        <v>131</v>
      </c>
      <c r="Q23" s="567" t="str">
        <f>IF(B23="","",IF(L23="","",IF('Names And Totals'!E25="Male","",O23)))</f>
        <v/>
      </c>
      <c r="R23" s="208" t="s">
        <v>268</v>
      </c>
      <c r="S23" s="209"/>
      <c r="T23" s="227"/>
      <c r="U23" s="685">
        <v>1</v>
      </c>
      <c r="V23" s="646">
        <v>0</v>
      </c>
      <c r="W23" s="566" t="str">
        <f t="shared" si="7"/>
        <v>TO</v>
      </c>
      <c r="X23" s="566" t="str">
        <f>IF(B23="","",IF(R23="","",IF('Names And Totals'!E25="Female","",W23)))</f>
        <v>TO</v>
      </c>
      <c r="Y23" s="566" t="str">
        <f>IF(B23="","",IF(R23="","",IF('Names And Totals'!E25="Male","",W23)))</f>
        <v/>
      </c>
      <c r="Z23" s="99">
        <f t="shared" si="9"/>
        <v>0</v>
      </c>
      <c r="AA23" s="37">
        <f t="shared" si="10"/>
        <v>19</v>
      </c>
      <c r="AB23" s="37">
        <f>IF(B23="","",IF(AD23="DQ","DQ",IF('Names And Totals'!E25="Female","",AA23)))</f>
        <v>19</v>
      </c>
      <c r="AC23" s="99" t="str">
        <f>IF(B23="","",IF(AD23="DQ","DQ",IF('Names And Totals'!E25="Male","",AA23)))</f>
        <v/>
      </c>
      <c r="AD23" s="646"/>
    </row>
    <row r="24" spans="1:30" x14ac:dyDescent="0.2">
      <c r="A24" s="77">
        <f>IF('Names And Totals'!A26="","",'Names And Totals'!A26)</f>
        <v>12</v>
      </c>
      <c r="B24" s="75" t="str">
        <f>IF('Names And Totals'!B26="","",'Names And Totals'!B26)</f>
        <v>Beau Nagan</v>
      </c>
      <c r="C24" s="98">
        <f t="shared" si="0"/>
        <v>1</v>
      </c>
      <c r="D24" s="98">
        <f t="shared" si="1"/>
        <v>1</v>
      </c>
      <c r="E24" s="98" t="str">
        <f t="shared" si="2"/>
        <v/>
      </c>
      <c r="F24" s="98">
        <f t="shared" si="3"/>
        <v>1</v>
      </c>
      <c r="G24" s="40">
        <f t="shared" si="4"/>
        <v>1</v>
      </c>
      <c r="H24" s="98" t="str">
        <f t="shared" si="5"/>
        <v/>
      </c>
      <c r="I24" s="220">
        <v>15</v>
      </c>
      <c r="J24" s="280">
        <v>15</v>
      </c>
      <c r="K24" s="98">
        <f t="shared" ref="K24" si="18">IF(B24="","",IF(I24="","",SUM(I24:J24)))</f>
        <v>30</v>
      </c>
      <c r="L24" s="210">
        <v>0</v>
      </c>
      <c r="M24" s="211">
        <v>39</v>
      </c>
      <c r="N24" s="280">
        <v>0</v>
      </c>
      <c r="O24" s="269">
        <f t="shared" si="6"/>
        <v>39</v>
      </c>
      <c r="P24" s="269">
        <f>IF(B24="","",IF(L24="","",IF('Names And Totals'!E26="Female","",O24)))</f>
        <v>39</v>
      </c>
      <c r="Q24" s="587" t="str">
        <f>IF(B24="","",IF(L24="","",IF('Names And Totals'!E26="Male","",O24)))</f>
        <v/>
      </c>
      <c r="R24" s="210">
        <v>3</v>
      </c>
      <c r="S24" s="211">
        <v>42</v>
      </c>
      <c r="T24" s="231">
        <v>0</v>
      </c>
      <c r="U24" s="683">
        <v>1</v>
      </c>
      <c r="V24" s="648">
        <v>0</v>
      </c>
      <c r="W24" s="568">
        <f t="shared" si="7"/>
        <v>222</v>
      </c>
      <c r="X24" s="568">
        <f>IF(B24="","",IF(R24="","",IF('Names And Totals'!E26="Female","",W24)))</f>
        <v>222</v>
      </c>
      <c r="Y24" s="568" t="str">
        <f>IF(B24="","",IF(R24="","",IF('Names And Totals'!E26="Male","",W24)))</f>
        <v/>
      </c>
      <c r="Z24" s="98">
        <f t="shared" si="9"/>
        <v>4</v>
      </c>
      <c r="AA24" s="40">
        <f t="shared" si="10"/>
        <v>35</v>
      </c>
      <c r="AB24" s="40">
        <f>IF(B24="","",IF(AD24="DQ","DQ",IF('Names And Totals'!E26="Female","",AA24)))</f>
        <v>35</v>
      </c>
      <c r="AC24" s="98" t="str">
        <f>IF(B24="","",IF(AD24="DQ","DQ",IF('Names And Totals'!E26="Male","",AA24)))</f>
        <v/>
      </c>
      <c r="AD24" s="648"/>
    </row>
    <row r="25" spans="1:30" x14ac:dyDescent="0.2">
      <c r="A25" s="72">
        <f>IF('Names And Totals'!A27="","",'Names And Totals'!A27)</f>
        <v>13</v>
      </c>
      <c r="B25" s="70" t="str">
        <f>IF('Names And Totals'!B27="","",'Names And Totals'!B27)</f>
        <v>Phil Reth</v>
      </c>
      <c r="C25" s="99">
        <f t="shared" si="0"/>
        <v>12</v>
      </c>
      <c r="D25" s="99">
        <f t="shared" si="1"/>
        <v>12</v>
      </c>
      <c r="E25" s="99" t="str">
        <f t="shared" si="2"/>
        <v/>
      </c>
      <c r="F25" s="99">
        <f t="shared" si="3"/>
        <v>13</v>
      </c>
      <c r="G25" s="37">
        <f t="shared" si="4"/>
        <v>13</v>
      </c>
      <c r="H25" s="99" t="str">
        <f t="shared" si="5"/>
        <v/>
      </c>
      <c r="I25" s="214">
        <v>15</v>
      </c>
      <c r="J25" s="279">
        <v>0</v>
      </c>
      <c r="K25" s="99">
        <f>IF(B25="","",IF(I25="","",SUM(I25:J25)))</f>
        <v>15</v>
      </c>
      <c r="L25" s="208">
        <v>5</v>
      </c>
      <c r="M25" s="209">
        <v>30</v>
      </c>
      <c r="N25" s="279">
        <v>0</v>
      </c>
      <c r="O25" s="268">
        <f t="shared" si="6"/>
        <v>330</v>
      </c>
      <c r="P25" s="268">
        <f>IF(B25="","",IF(L25="","",IF('Names And Totals'!E27="Female","",O25)))</f>
        <v>330</v>
      </c>
      <c r="Q25" s="567" t="str">
        <f>IF(B25="","",IF(L25="","",IF('Names And Totals'!E27="Male","",O25)))</f>
        <v/>
      </c>
      <c r="R25" s="208" t="s">
        <v>268</v>
      </c>
      <c r="S25" s="209"/>
      <c r="T25" s="227"/>
      <c r="U25" s="685">
        <v>1</v>
      </c>
      <c r="V25" s="646">
        <v>0</v>
      </c>
      <c r="W25" s="566" t="str">
        <f t="shared" si="7"/>
        <v>TO</v>
      </c>
      <c r="X25" s="566" t="str">
        <f>IF(B25="","",IF(R25="","",IF('Names And Totals'!E27="Female","",W25)))</f>
        <v>TO</v>
      </c>
      <c r="Y25" s="566" t="str">
        <f>IF(B25="","",IF(R25="","",IF('Names And Totals'!E27="Male","",W25)))</f>
        <v/>
      </c>
      <c r="Z25" s="99">
        <f t="shared" si="9"/>
        <v>0</v>
      </c>
      <c r="AA25" s="37">
        <f t="shared" si="10"/>
        <v>16</v>
      </c>
      <c r="AB25" s="37">
        <f>IF(B25="","",IF(AD25="DQ","DQ",IF('Names And Totals'!E27="Female","",AA25)))</f>
        <v>16</v>
      </c>
      <c r="AC25" s="99" t="str">
        <f>IF(B25="","",IF(AD25="DQ","DQ",IF('Names And Totals'!E27="Male","",AA25)))</f>
        <v/>
      </c>
      <c r="AD25" s="646"/>
    </row>
    <row r="26" spans="1:30" x14ac:dyDescent="0.2">
      <c r="A26" s="77">
        <f>IF('Names And Totals'!A28="","",'Names And Totals'!A28)</f>
        <v>11</v>
      </c>
      <c r="B26" s="75" t="str">
        <f>IF('Names And Totals'!B28="","",'Names And Totals'!B28)</f>
        <v>Ryan Sams</v>
      </c>
      <c r="C26" s="98">
        <f t="shared" si="0"/>
        <v>21</v>
      </c>
      <c r="D26" s="98">
        <f t="shared" si="1"/>
        <v>18</v>
      </c>
      <c r="E26" s="98" t="str">
        <f t="shared" si="2"/>
        <v/>
      </c>
      <c r="F26" s="98">
        <f t="shared" si="3"/>
        <v>21</v>
      </c>
      <c r="G26" s="40">
        <f t="shared" si="4"/>
        <v>18</v>
      </c>
      <c r="H26" s="98" t="str">
        <f t="shared" si="5"/>
        <v/>
      </c>
      <c r="I26" s="220">
        <v>9</v>
      </c>
      <c r="J26" s="280">
        <v>0</v>
      </c>
      <c r="K26" s="98">
        <f t="shared" ref="K26" si="19">IF(B26="","",IF(I26="","",SUM(I26:J26)))</f>
        <v>9</v>
      </c>
      <c r="L26" s="210">
        <v>5</v>
      </c>
      <c r="M26" s="211">
        <v>44</v>
      </c>
      <c r="N26" s="280">
        <v>86</v>
      </c>
      <c r="O26" s="269">
        <f t="shared" si="6"/>
        <v>344.86</v>
      </c>
      <c r="P26" s="269">
        <f>IF(B26="","",IF(L26="","",IF('Names And Totals'!E28="Female","",O26)))</f>
        <v>344.86</v>
      </c>
      <c r="Q26" s="587" t="str">
        <f>IF(B26="","",IF(L26="","",IF('Names And Totals'!E28="Male","",O26)))</f>
        <v/>
      </c>
      <c r="R26" s="210" t="s">
        <v>268</v>
      </c>
      <c r="S26" s="211"/>
      <c r="T26" s="231"/>
      <c r="U26" s="683">
        <v>0</v>
      </c>
      <c r="V26" s="648">
        <v>0</v>
      </c>
      <c r="W26" s="568" t="str">
        <f t="shared" si="7"/>
        <v>TO</v>
      </c>
      <c r="X26" s="568" t="str">
        <f>IF(B26="","",IF(R26="","",IF('Names And Totals'!E28="Female","",W26)))</f>
        <v>TO</v>
      </c>
      <c r="Y26" s="568" t="str">
        <f>IF(B26="","",IF(R26="","",IF('Names And Totals'!E28="Male","",W26)))</f>
        <v/>
      </c>
      <c r="Z26" s="98">
        <f t="shared" si="9"/>
        <v>0</v>
      </c>
      <c r="AA26" s="40">
        <f t="shared" si="10"/>
        <v>9</v>
      </c>
      <c r="AB26" s="40">
        <f>IF(B26="","",IF(AD26="DQ","DQ",IF('Names And Totals'!E28="Female","",AA26)))</f>
        <v>9</v>
      </c>
      <c r="AC26" s="98" t="str">
        <f>IF(B26="","",IF(AD26="DQ","DQ",IF('Names And Totals'!E28="Male","",AA26)))</f>
        <v/>
      </c>
      <c r="AD26" s="648"/>
    </row>
    <row r="27" spans="1:30" x14ac:dyDescent="0.2">
      <c r="A27" s="72">
        <f>IF('Names And Totals'!A29="","",'Names And Totals'!A29)</f>
        <v>20</v>
      </c>
      <c r="B27" s="70" t="str">
        <f>IF('Names And Totals'!B29="","",'Names And Totals'!B29)</f>
        <v>Daniel Sancen</v>
      </c>
      <c r="C27" s="99">
        <f t="shared" si="0"/>
        <v>3</v>
      </c>
      <c r="D27" s="99">
        <f t="shared" si="1"/>
        <v>3</v>
      </c>
      <c r="E27" s="99" t="str">
        <f t="shared" si="2"/>
        <v/>
      </c>
      <c r="F27" s="99">
        <f t="shared" si="3"/>
        <v>4</v>
      </c>
      <c r="G27" s="37">
        <f t="shared" si="4"/>
        <v>4</v>
      </c>
      <c r="H27" s="99" t="str">
        <f t="shared" si="5"/>
        <v/>
      </c>
      <c r="I27" s="214">
        <v>15</v>
      </c>
      <c r="J27" s="279">
        <v>15</v>
      </c>
      <c r="K27" s="99">
        <f>IF(B27="","",IF(I27="","",SUM(I27:J27)))</f>
        <v>30</v>
      </c>
      <c r="L27" s="208">
        <v>2</v>
      </c>
      <c r="M27" s="209">
        <v>39</v>
      </c>
      <c r="N27" s="279">
        <v>0</v>
      </c>
      <c r="O27" s="268">
        <f t="shared" si="6"/>
        <v>159</v>
      </c>
      <c r="P27" s="268">
        <f>IF(B27="","",IF(L27="","",IF('Names And Totals'!E29="Female","",O27)))</f>
        <v>159</v>
      </c>
      <c r="Q27" s="567" t="str">
        <f>IF(B27="","",IF(L27="","",IF('Names And Totals'!E29="Male","",O27)))</f>
        <v/>
      </c>
      <c r="R27" s="208">
        <v>5</v>
      </c>
      <c r="S27" s="209">
        <v>49</v>
      </c>
      <c r="T27" s="227">
        <v>0</v>
      </c>
      <c r="U27" s="685">
        <v>1</v>
      </c>
      <c r="V27" s="646">
        <v>0</v>
      </c>
      <c r="W27" s="566">
        <f t="shared" si="7"/>
        <v>349</v>
      </c>
      <c r="X27" s="566">
        <f>IF(B27="","",IF(R27="","",IF('Names And Totals'!E29="Female","",W27)))</f>
        <v>349</v>
      </c>
      <c r="Y27" s="566" t="str">
        <f>IF(B27="","",IF(R27="","",IF('Names And Totals'!E29="Male","",W27)))</f>
        <v/>
      </c>
      <c r="Z27" s="99">
        <f t="shared" si="9"/>
        <v>0</v>
      </c>
      <c r="AA27" s="37">
        <f t="shared" si="10"/>
        <v>31</v>
      </c>
      <c r="AB27" s="37">
        <f>IF(B27="","",IF(AD27="DQ","DQ",IF('Names And Totals'!E29="Female","",AA27)))</f>
        <v>31</v>
      </c>
      <c r="AC27" s="99" t="str">
        <f>IF(B27="","",IF(AD27="DQ","DQ",IF('Names And Totals'!E29="Male","",AA27)))</f>
        <v/>
      </c>
      <c r="AD27" s="646"/>
    </row>
    <row r="28" spans="1:30" x14ac:dyDescent="0.2">
      <c r="A28" s="77">
        <f>IF('Names And Totals'!A30="","",'Names And Totals'!A30)</f>
        <v>29</v>
      </c>
      <c r="B28" s="75" t="str">
        <f>IF('Names And Totals'!B30="","",'Names And Totals'!B30)</f>
        <v>Samuel John Sapyta</v>
      </c>
      <c r="C28" s="98">
        <f t="shared" si="0"/>
        <v>15</v>
      </c>
      <c r="D28" s="98">
        <f t="shared" si="1"/>
        <v>14</v>
      </c>
      <c r="E28" s="98" t="str">
        <f t="shared" si="2"/>
        <v/>
      </c>
      <c r="F28" s="98">
        <f t="shared" si="3"/>
        <v>15</v>
      </c>
      <c r="G28" s="40">
        <f t="shared" si="4"/>
        <v>14</v>
      </c>
      <c r="H28" s="98" t="str">
        <f t="shared" si="5"/>
        <v/>
      </c>
      <c r="I28" s="220">
        <v>15</v>
      </c>
      <c r="J28" s="280">
        <v>0</v>
      </c>
      <c r="K28" s="98">
        <f t="shared" ref="K28" si="20">IF(B28="","",IF(I28="","",SUM(I28:J28)))</f>
        <v>15</v>
      </c>
      <c r="L28" s="210">
        <v>1</v>
      </c>
      <c r="M28" s="211">
        <v>8</v>
      </c>
      <c r="N28" s="280">
        <v>0</v>
      </c>
      <c r="O28" s="269">
        <f t="shared" si="6"/>
        <v>68</v>
      </c>
      <c r="P28" s="269">
        <f>IF(B28="","",IF(L28="","",IF('Names And Totals'!E30="Female","",O28)))</f>
        <v>68</v>
      </c>
      <c r="Q28" s="587" t="str">
        <f>IF(B28="","",IF(L28="","",IF('Names And Totals'!E30="Male","",O28)))</f>
        <v/>
      </c>
      <c r="R28" s="210" t="s">
        <v>268</v>
      </c>
      <c r="S28" s="211"/>
      <c r="T28" s="231"/>
      <c r="U28" s="683">
        <v>0</v>
      </c>
      <c r="V28" s="648">
        <v>0</v>
      </c>
      <c r="W28" s="568" t="str">
        <f t="shared" si="7"/>
        <v>TO</v>
      </c>
      <c r="X28" s="568" t="str">
        <f>IF(B28="","",IF(R28="","",IF('Names And Totals'!E30="Female","",W28)))</f>
        <v>TO</v>
      </c>
      <c r="Y28" s="568" t="str">
        <f>IF(B28="","",IF(R28="","",IF('Names And Totals'!E30="Male","",W28)))</f>
        <v/>
      </c>
      <c r="Z28" s="98">
        <f t="shared" si="9"/>
        <v>0</v>
      </c>
      <c r="AA28" s="40">
        <f t="shared" si="10"/>
        <v>15</v>
      </c>
      <c r="AB28" s="40">
        <f>IF(B28="","",IF(AD28="DQ","DQ",IF('Names And Totals'!E30="Female","",AA28)))</f>
        <v>15</v>
      </c>
      <c r="AC28" s="98" t="str">
        <f>IF(B28="","",IF(AD28="DQ","DQ",IF('Names And Totals'!E30="Male","",AA28)))</f>
        <v/>
      </c>
      <c r="AD28" s="648"/>
    </row>
    <row r="29" spans="1:30" x14ac:dyDescent="0.2">
      <c r="A29" s="72">
        <f>IF('Names And Totals'!A31="","",'Names And Totals'!A31)</f>
        <v>28</v>
      </c>
      <c r="B29" s="70" t="str">
        <f>IF('Names And Totals'!B31="","",'Names And Totals'!B31)</f>
        <v>Sam Soltswisch</v>
      </c>
      <c r="C29" s="99">
        <f t="shared" si="0"/>
        <v>20</v>
      </c>
      <c r="D29" s="99">
        <f t="shared" si="1"/>
        <v>17</v>
      </c>
      <c r="E29" s="99" t="str">
        <f t="shared" si="2"/>
        <v/>
      </c>
      <c r="F29" s="99">
        <f t="shared" si="3"/>
        <v>20</v>
      </c>
      <c r="G29" s="37">
        <f t="shared" si="4"/>
        <v>17</v>
      </c>
      <c r="H29" s="99" t="str">
        <f t="shared" si="5"/>
        <v/>
      </c>
      <c r="I29" s="214">
        <v>7</v>
      </c>
      <c r="J29" s="279">
        <v>3</v>
      </c>
      <c r="K29" s="99">
        <f>IF(B29="","",IF(I29="","",SUM(I29:J29)))</f>
        <v>10</v>
      </c>
      <c r="L29" s="208">
        <v>4</v>
      </c>
      <c r="M29" s="209">
        <v>54</v>
      </c>
      <c r="N29" s="279">
        <v>0</v>
      </c>
      <c r="O29" s="268">
        <f t="shared" si="6"/>
        <v>294</v>
      </c>
      <c r="P29" s="268">
        <f>IF(B29="","",IF(L29="","",IF('Names And Totals'!E31="Female","",O29)))</f>
        <v>294</v>
      </c>
      <c r="Q29" s="567" t="str">
        <f>IF(B29="","",IF(L29="","",IF('Names And Totals'!E31="Male","",O29)))</f>
        <v/>
      </c>
      <c r="R29" s="208">
        <v>5</v>
      </c>
      <c r="S29" s="209">
        <v>56</v>
      </c>
      <c r="T29" s="227">
        <v>0</v>
      </c>
      <c r="U29" s="685">
        <v>0</v>
      </c>
      <c r="V29" s="646">
        <v>0</v>
      </c>
      <c r="W29" s="566">
        <f t="shared" si="7"/>
        <v>356</v>
      </c>
      <c r="X29" s="566">
        <f>IF(B29="","",IF(R29="","",IF('Names And Totals'!E31="Female","",W29)))</f>
        <v>356</v>
      </c>
      <c r="Y29" s="566" t="str">
        <f>IF(B29="","",IF(R29="","",IF('Names And Totals'!E31="Male","",W29)))</f>
        <v/>
      </c>
      <c r="Z29" s="99">
        <f t="shared" si="9"/>
        <v>0</v>
      </c>
      <c r="AA29" s="37">
        <f t="shared" si="10"/>
        <v>10</v>
      </c>
      <c r="AB29" s="37">
        <f>IF(B29="","",IF(AD29="DQ","DQ",IF('Names And Totals'!E31="Female","",AA29)))</f>
        <v>10</v>
      </c>
      <c r="AC29" s="99" t="str">
        <f>IF(B29="","",IF(AD29="DQ","DQ",IF('Names And Totals'!E31="Male","",AA29)))</f>
        <v/>
      </c>
      <c r="AD29" s="646"/>
    </row>
    <row r="30" spans="1:30" x14ac:dyDescent="0.2">
      <c r="A30" s="77">
        <f>IF('Names And Totals'!A32="","",'Names And Totals'!A32)</f>
        <v>17</v>
      </c>
      <c r="B30" s="75" t="str">
        <f>IF('Names And Totals'!B32="","",'Names And Totals'!B32)</f>
        <v>Janet Sonntag</v>
      </c>
      <c r="C30" s="98" t="str">
        <f t="shared" si="0"/>
        <v/>
      </c>
      <c r="D30" s="98" t="str">
        <f t="shared" si="1"/>
        <v/>
      </c>
      <c r="E30" s="98" t="str">
        <f t="shared" si="2"/>
        <v/>
      </c>
      <c r="F30" s="98" t="str">
        <f t="shared" si="3"/>
        <v/>
      </c>
      <c r="G30" s="40" t="str">
        <f t="shared" si="4"/>
        <v/>
      </c>
      <c r="H30" s="98" t="str">
        <f t="shared" si="5"/>
        <v/>
      </c>
      <c r="I30" s="220"/>
      <c r="J30" s="280"/>
      <c r="K30" s="98" t="str">
        <f t="shared" ref="K30" si="21">IF(B30="","",IF(I30="","",SUM(I30:J30)))</f>
        <v/>
      </c>
      <c r="L30" s="210"/>
      <c r="M30" s="211"/>
      <c r="N30" s="280"/>
      <c r="O30" s="269" t="str">
        <f t="shared" si="6"/>
        <v/>
      </c>
      <c r="P30" s="269" t="str">
        <f>IF(B30="","",IF(L30="","",IF('Names And Totals'!E32="Female","",O30)))</f>
        <v/>
      </c>
      <c r="Q30" s="587" t="str">
        <f>IF(B30="","",IF(L30="","",IF('Names And Totals'!E32="Male","",O30)))</f>
        <v/>
      </c>
      <c r="R30" s="210"/>
      <c r="S30" s="211"/>
      <c r="T30" s="231"/>
      <c r="U30" s="683"/>
      <c r="V30" s="648"/>
      <c r="W30" s="568" t="str">
        <f t="shared" si="7"/>
        <v/>
      </c>
      <c r="X30" s="568" t="str">
        <f>IF(B30="","",IF(R30="","",IF('Names And Totals'!E32="Female","",W30)))</f>
        <v/>
      </c>
      <c r="Y30" s="568" t="str">
        <f>IF(B30="","",IF(R30="","",IF('Names And Totals'!E32="Male","",W30)))</f>
        <v/>
      </c>
      <c r="Z30" s="98" t="str">
        <f t="shared" si="9"/>
        <v/>
      </c>
      <c r="AA30" s="40" t="str">
        <f t="shared" si="10"/>
        <v/>
      </c>
      <c r="AB30" s="40" t="str">
        <f>IF(B30="","",IF(AD30="DQ","DQ",IF('Names And Totals'!E32="Female","",AA30)))</f>
        <v/>
      </c>
      <c r="AC30" s="98" t="str">
        <f>IF(B30="","",IF(AD30="DQ","DQ",IF('Names And Totals'!E32="Male","",AA30)))</f>
        <v/>
      </c>
      <c r="AD30" s="648"/>
    </row>
    <row r="31" spans="1:30" x14ac:dyDescent="0.2">
      <c r="A31" s="73">
        <f>IF('Names And Totals'!A33="","",'Names And Totals'!A33)</f>
        <v>30</v>
      </c>
      <c r="B31" s="71" t="str">
        <f>IF('Names And Totals'!B33="","",'Names And Totals'!B33)</f>
        <v>Leonardo Sotelo</v>
      </c>
      <c r="C31" s="99">
        <f t="shared" si="0"/>
        <v>12</v>
      </c>
      <c r="D31" s="99">
        <f t="shared" si="1"/>
        <v>12</v>
      </c>
      <c r="E31" s="99" t="str">
        <f t="shared" si="2"/>
        <v/>
      </c>
      <c r="F31" s="99">
        <f t="shared" si="3"/>
        <v>12</v>
      </c>
      <c r="G31" s="37">
        <f t="shared" si="4"/>
        <v>12</v>
      </c>
      <c r="H31" s="99" t="str">
        <f t="shared" si="5"/>
        <v/>
      </c>
      <c r="I31" s="214">
        <v>15</v>
      </c>
      <c r="J31" s="279">
        <v>0</v>
      </c>
      <c r="K31" s="99">
        <f>IF(B31="","",IF(I31="","",SUM(I31:J31)))</f>
        <v>15</v>
      </c>
      <c r="L31" s="208">
        <v>3</v>
      </c>
      <c r="M31" s="209">
        <v>2</v>
      </c>
      <c r="N31" s="279">
        <v>0</v>
      </c>
      <c r="O31" s="268">
        <f t="shared" si="6"/>
        <v>182</v>
      </c>
      <c r="P31" s="268">
        <f>IF(B31="","",IF(L31="","",IF('Names And Totals'!E33="Female","",O31)))</f>
        <v>182</v>
      </c>
      <c r="Q31" s="567" t="str">
        <f>IF(B31="","",IF(L31="","",IF('Names And Totals'!E33="Male","",O31)))</f>
        <v/>
      </c>
      <c r="R31" s="208" t="s">
        <v>268</v>
      </c>
      <c r="S31" s="209"/>
      <c r="T31" s="227"/>
      <c r="U31" s="685">
        <v>1</v>
      </c>
      <c r="V31" s="646">
        <v>0</v>
      </c>
      <c r="W31" s="566" t="str">
        <f t="shared" si="7"/>
        <v>TO</v>
      </c>
      <c r="X31" s="566" t="str">
        <f>IF(B31="","",IF(R31="","",IF('Names And Totals'!E33="Female","",W31)))</f>
        <v>TO</v>
      </c>
      <c r="Y31" s="566" t="str">
        <f>IF(B31="","",IF(R31="","",IF('Names And Totals'!E33="Male","",W31)))</f>
        <v/>
      </c>
      <c r="Z31" s="99">
        <f t="shared" si="9"/>
        <v>0</v>
      </c>
      <c r="AA31" s="37">
        <f t="shared" si="10"/>
        <v>16</v>
      </c>
      <c r="AB31" s="37">
        <f>IF(B31="","",IF(AD31="DQ","DQ",IF('Names And Totals'!E33="Female","",AA31)))</f>
        <v>16</v>
      </c>
      <c r="AC31" s="99" t="str">
        <f>IF(B31="","",IF(AD31="DQ","DQ",IF('Names And Totals'!E33="Male","",AA31)))</f>
        <v/>
      </c>
      <c r="AD31" s="647"/>
    </row>
    <row r="32" spans="1:30" x14ac:dyDescent="0.2">
      <c r="A32" s="77">
        <f>IF('Names And Totals'!A34="","",'Names And Totals'!A34)</f>
        <v>22</v>
      </c>
      <c r="B32" s="89" t="str">
        <f>IF('Names And Totals'!B34="","",'Names And Totals'!B34)</f>
        <v>Logan Stine</v>
      </c>
      <c r="C32" s="98" t="str">
        <f t="shared" si="0"/>
        <v/>
      </c>
      <c r="D32" s="98" t="str">
        <f t="shared" si="1"/>
        <v/>
      </c>
      <c r="E32" s="98" t="str">
        <f t="shared" si="2"/>
        <v/>
      </c>
      <c r="F32" s="98" t="str">
        <f t="shared" si="3"/>
        <v/>
      </c>
      <c r="G32" s="40" t="str">
        <f t="shared" si="4"/>
        <v/>
      </c>
      <c r="H32" s="98" t="str">
        <f t="shared" si="5"/>
        <v/>
      </c>
      <c r="I32" s="220"/>
      <c r="J32" s="280"/>
      <c r="K32" s="98" t="str">
        <f t="shared" ref="K32" si="22">IF(B32="","",IF(I32="","",SUM(I32:J32)))</f>
        <v/>
      </c>
      <c r="L32" s="210"/>
      <c r="M32" s="211"/>
      <c r="N32" s="280"/>
      <c r="O32" s="269" t="str">
        <f t="shared" si="6"/>
        <v/>
      </c>
      <c r="P32" s="269" t="str">
        <f>IF(B32="","",IF(L32="","",IF('Names And Totals'!E34="Female","",O32)))</f>
        <v/>
      </c>
      <c r="Q32" s="587" t="str">
        <f>IF(B32="","",IF(L32="","",IF('Names And Totals'!E34="Male","",O32)))</f>
        <v/>
      </c>
      <c r="R32" s="210"/>
      <c r="S32" s="211"/>
      <c r="T32" s="231"/>
      <c r="U32" s="683"/>
      <c r="V32" s="648"/>
      <c r="W32" s="568" t="str">
        <f t="shared" si="7"/>
        <v/>
      </c>
      <c r="X32" s="568" t="str">
        <f>IF(B32="","",IF(R32="","",IF('Names And Totals'!E34="Female","",W32)))</f>
        <v/>
      </c>
      <c r="Y32" s="568" t="str">
        <f>IF(B32="","",IF(R32="","",IF('Names And Totals'!E34="Male","",W32)))</f>
        <v/>
      </c>
      <c r="Z32" s="98" t="str">
        <f t="shared" si="9"/>
        <v/>
      </c>
      <c r="AA32" s="40" t="str">
        <f t="shared" si="10"/>
        <v/>
      </c>
      <c r="AB32" s="40" t="str">
        <f>IF(B32="","",IF(AD32="DQ","DQ",IF('Names And Totals'!E34="Female","",AA32)))</f>
        <v/>
      </c>
      <c r="AC32" s="98" t="str">
        <f>IF(B32="","",IF(AD32="DQ","DQ",IF('Names And Totals'!E34="Male","",AA32)))</f>
        <v/>
      </c>
      <c r="AD32" s="261"/>
    </row>
    <row r="33" spans="1:30" x14ac:dyDescent="0.2">
      <c r="A33" s="72">
        <f>IF('Names And Totals'!A35="","",'Names And Totals'!A35)</f>
        <v>6</v>
      </c>
      <c r="B33" s="88" t="str">
        <f>IF('Names And Totals'!B35="","",'Names And Totals'!B35)</f>
        <v>Billy Volchko</v>
      </c>
      <c r="C33" s="99" t="str">
        <f t="shared" si="0"/>
        <v/>
      </c>
      <c r="D33" s="99" t="str">
        <f t="shared" si="1"/>
        <v/>
      </c>
      <c r="E33" s="99" t="str">
        <f t="shared" si="2"/>
        <v/>
      </c>
      <c r="F33" s="99" t="str">
        <f t="shared" si="3"/>
        <v/>
      </c>
      <c r="G33" s="37" t="str">
        <f t="shared" si="4"/>
        <v/>
      </c>
      <c r="H33" s="99" t="str">
        <f t="shared" si="5"/>
        <v/>
      </c>
      <c r="I33" s="214"/>
      <c r="J33" s="279"/>
      <c r="K33" s="99" t="str">
        <f>IF(B33="","",IF(I33="","",SUM(I33:J33)))</f>
        <v/>
      </c>
      <c r="L33" s="208"/>
      <c r="M33" s="209"/>
      <c r="N33" s="279"/>
      <c r="O33" s="268" t="str">
        <f t="shared" si="6"/>
        <v/>
      </c>
      <c r="P33" s="268" t="str">
        <f>IF(B33="","",IF(L33="","",IF('Names And Totals'!E35="Female","",O33)))</f>
        <v/>
      </c>
      <c r="Q33" s="567" t="str">
        <f>IF(B33="","",IF(L33="","",IF('Names And Totals'!E35="Male","",O33)))</f>
        <v/>
      </c>
      <c r="R33" s="208"/>
      <c r="S33" s="209"/>
      <c r="T33" s="227"/>
      <c r="U33" s="685"/>
      <c r="V33" s="646"/>
      <c r="W33" s="566" t="str">
        <f t="shared" si="7"/>
        <v/>
      </c>
      <c r="X33" s="566" t="str">
        <f>IF(B33="","",IF(R33="","",IF('Names And Totals'!E35="Female","",W33)))</f>
        <v/>
      </c>
      <c r="Y33" s="566" t="str">
        <f>IF(B33="","",IF(R33="","",IF('Names And Totals'!E35="Male","",W33)))</f>
        <v/>
      </c>
      <c r="Z33" s="99" t="str">
        <f t="shared" si="9"/>
        <v/>
      </c>
      <c r="AA33" s="37" t="str">
        <f t="shared" si="10"/>
        <v/>
      </c>
      <c r="AB33" s="37" t="str">
        <f>IF(B33="","",IF(AD33="DQ","DQ",IF('Names And Totals'!E35="Female","",AA33)))</f>
        <v/>
      </c>
      <c r="AC33" s="99" t="str">
        <f>IF(B33="","",IF(AD33="DQ","DQ",IF('Names And Totals'!E35="Male","",AA33)))</f>
        <v/>
      </c>
      <c r="AD33" s="647"/>
    </row>
    <row r="34" spans="1:30" x14ac:dyDescent="0.2">
      <c r="A34" s="77">
        <f>IF('Names And Totals'!A36="","",'Names And Totals'!A36)</f>
        <v>21</v>
      </c>
      <c r="B34" s="89" t="str">
        <f>IF('Names And Totals'!B36="","",'Names And Totals'!B36)</f>
        <v>Cody Schwartz</v>
      </c>
      <c r="C34" s="98">
        <f t="shared" si="0"/>
        <v>2</v>
      </c>
      <c r="D34" s="98">
        <f t="shared" si="1"/>
        <v>2</v>
      </c>
      <c r="E34" s="98" t="str">
        <f t="shared" si="2"/>
        <v/>
      </c>
      <c r="F34" s="98">
        <f t="shared" si="3"/>
        <v>2</v>
      </c>
      <c r="G34" s="40">
        <f t="shared" si="4"/>
        <v>2</v>
      </c>
      <c r="H34" s="98" t="str">
        <f t="shared" si="5"/>
        <v/>
      </c>
      <c r="I34" s="220">
        <v>15</v>
      </c>
      <c r="J34" s="280">
        <v>15</v>
      </c>
      <c r="K34" s="98">
        <f t="shared" ref="K34" si="23">IF(B34="","",IF(I34="","",SUM(I34:J34)))</f>
        <v>30</v>
      </c>
      <c r="L34" s="210">
        <v>2</v>
      </c>
      <c r="M34" s="211">
        <v>44</v>
      </c>
      <c r="N34" s="280">
        <v>0</v>
      </c>
      <c r="O34" s="269">
        <f t="shared" si="6"/>
        <v>164</v>
      </c>
      <c r="P34" s="269">
        <f>IF(B34="","",IF(L34="","",IF('Names And Totals'!E36="Female","",O34)))</f>
        <v>164</v>
      </c>
      <c r="Q34" s="587" t="str">
        <f>IF(B34="","",IF(L34="","",IF('Names And Totals'!E36="Male","",O34)))</f>
        <v/>
      </c>
      <c r="R34" s="210">
        <v>4</v>
      </c>
      <c r="S34" s="211">
        <v>29</v>
      </c>
      <c r="T34" s="231">
        <v>0</v>
      </c>
      <c r="U34" s="683">
        <v>0</v>
      </c>
      <c r="V34" s="648">
        <v>0</v>
      </c>
      <c r="W34" s="568">
        <f t="shared" si="7"/>
        <v>269</v>
      </c>
      <c r="X34" s="568">
        <f>IF(B34="","",IF(R34="","",IF('Names And Totals'!E36="Female","",W34)))</f>
        <v>269</v>
      </c>
      <c r="Y34" s="568" t="str">
        <f>IF(B34="","",IF(R34="","",IF('Names And Totals'!E36="Male","",W34)))</f>
        <v/>
      </c>
      <c r="Z34" s="98">
        <f t="shared" si="9"/>
        <v>3</v>
      </c>
      <c r="AA34" s="40">
        <f t="shared" si="10"/>
        <v>33</v>
      </c>
      <c r="AB34" s="40">
        <f>IF(B34="","",IF(AD34="DQ","DQ",IF('Names And Totals'!E36="Female","",AA34)))</f>
        <v>33</v>
      </c>
      <c r="AC34" s="98" t="str">
        <f>IF(B34="","",IF(AD34="DQ","DQ",IF('Names And Totals'!E36="Male","",AA34)))</f>
        <v/>
      </c>
      <c r="AD34" s="261"/>
    </row>
    <row r="35" spans="1:30" x14ac:dyDescent="0.2">
      <c r="A35" s="72">
        <f>IF('Names And Totals'!A37="","",'Names And Totals'!A37)</f>
        <v>3</v>
      </c>
      <c r="B35" s="88" t="str">
        <f>IF('Names And Totals'!B37="","",'Names And Totals'!B37)</f>
        <v>Andrew Barnard</v>
      </c>
      <c r="C35" s="99">
        <f t="shared" si="0"/>
        <v>7</v>
      </c>
      <c r="D35" s="99">
        <f t="shared" si="1"/>
        <v>7</v>
      </c>
      <c r="E35" s="99" t="str">
        <f t="shared" si="2"/>
        <v/>
      </c>
      <c r="F35" s="99">
        <f t="shared" si="3"/>
        <v>7</v>
      </c>
      <c r="G35" s="37">
        <f t="shared" si="4"/>
        <v>7</v>
      </c>
      <c r="H35" s="99" t="str">
        <f t="shared" si="5"/>
        <v/>
      </c>
      <c r="I35" s="214">
        <v>15</v>
      </c>
      <c r="J35" s="279">
        <v>3</v>
      </c>
      <c r="K35" s="99">
        <f>IF(B35="","",IF(I35="","",SUM(I35:J35)))</f>
        <v>18</v>
      </c>
      <c r="L35" s="208">
        <v>2</v>
      </c>
      <c r="M35" s="209">
        <v>34</v>
      </c>
      <c r="N35" s="279">
        <v>0</v>
      </c>
      <c r="O35" s="268">
        <f t="shared" si="6"/>
        <v>154</v>
      </c>
      <c r="P35" s="268">
        <f>IF(B35="","",IF(L35="","",IF('Names And Totals'!E37="Female","",O35)))</f>
        <v>154</v>
      </c>
      <c r="Q35" s="567" t="str">
        <f>IF(B35="","",IF(L35="","",IF('Names And Totals'!E37="Male","",O35)))</f>
        <v/>
      </c>
      <c r="R35" s="208">
        <v>5</v>
      </c>
      <c r="S35" s="209">
        <v>58</v>
      </c>
      <c r="T35" s="227">
        <v>0</v>
      </c>
      <c r="U35" s="685">
        <v>1</v>
      </c>
      <c r="V35" s="646">
        <v>0</v>
      </c>
      <c r="W35" s="566">
        <f t="shared" si="7"/>
        <v>358</v>
      </c>
      <c r="X35" s="566">
        <f>IF(B35="","",IF(R35="","",IF('Names And Totals'!E37="Female","",W35)))</f>
        <v>358</v>
      </c>
      <c r="Y35" s="566" t="str">
        <f>IF(B35="","",IF(R35="","",IF('Names And Totals'!E37="Male","",W35)))</f>
        <v/>
      </c>
      <c r="Z35" s="99">
        <f t="shared" si="9"/>
        <v>0</v>
      </c>
      <c r="AA35" s="37">
        <f t="shared" si="10"/>
        <v>19</v>
      </c>
      <c r="AB35" s="37">
        <f>IF(B35="","",IF(AD35="DQ","DQ",IF('Names And Totals'!E37="Female","",AA35)))</f>
        <v>19</v>
      </c>
      <c r="AC35" s="99" t="str">
        <f>IF(B35="","",IF(AD35="DQ","DQ",IF('Names And Totals'!E37="Male","",AA35)))</f>
        <v/>
      </c>
      <c r="AD35" s="647"/>
    </row>
    <row r="36" spans="1:30" x14ac:dyDescent="0.2">
      <c r="A36" s="77" t="str">
        <f>IF('Names And Totals'!A38="","",'Names And Totals'!A38)</f>
        <v/>
      </c>
      <c r="B36" s="89" t="str">
        <f>IF('Names And Totals'!B38="","",'Names And Totals'!B38)</f>
        <v/>
      </c>
      <c r="C36" s="98" t="str">
        <f t="shared" si="0"/>
        <v/>
      </c>
      <c r="D36" s="98" t="str">
        <f t="shared" si="1"/>
        <v/>
      </c>
      <c r="E36" s="98" t="str">
        <f t="shared" si="2"/>
        <v/>
      </c>
      <c r="F36" s="98" t="str">
        <f t="shared" si="3"/>
        <v/>
      </c>
      <c r="G36" s="40" t="str">
        <f t="shared" si="4"/>
        <v/>
      </c>
      <c r="H36" s="98" t="str">
        <f t="shared" si="5"/>
        <v/>
      </c>
      <c r="I36" s="220"/>
      <c r="J36" s="280"/>
      <c r="K36" s="98" t="str">
        <f t="shared" ref="K36" si="24">IF(B36="","",IF(I36="","",SUM(I36:J36)))</f>
        <v/>
      </c>
      <c r="L36" s="210"/>
      <c r="M36" s="211"/>
      <c r="N36" s="280"/>
      <c r="O36" s="269" t="str">
        <f t="shared" si="6"/>
        <v/>
      </c>
      <c r="P36" s="269" t="str">
        <f>IF(B36="","",IF(L36="","",IF('Names And Totals'!E38="Female","",O36)))</f>
        <v/>
      </c>
      <c r="Q36" s="587" t="str">
        <f>IF(B36="","",IF(L36="","",IF('Names And Totals'!E38="Male","",O36)))</f>
        <v/>
      </c>
      <c r="R36" s="210"/>
      <c r="S36" s="211"/>
      <c r="T36" s="231"/>
      <c r="U36" s="683"/>
      <c r="V36" s="648"/>
      <c r="W36" s="568" t="str">
        <f t="shared" si="7"/>
        <v/>
      </c>
      <c r="X36" s="568" t="str">
        <f>IF(B36="","",IF(R36="","",IF('Names And Totals'!E38="Female","",W36)))</f>
        <v/>
      </c>
      <c r="Y36" s="568" t="str">
        <f>IF(B36="","",IF(R36="","",IF('Names And Totals'!E38="Male","",W36)))</f>
        <v/>
      </c>
      <c r="Z36" s="98" t="str">
        <f t="shared" si="9"/>
        <v/>
      </c>
      <c r="AA36" s="40" t="str">
        <f t="shared" si="10"/>
        <v/>
      </c>
      <c r="AB36" s="40" t="str">
        <f>IF(B36="","",IF(AD36="DQ","DQ",IF('Names And Totals'!E38="Female","",AA36)))</f>
        <v/>
      </c>
      <c r="AC36" s="98" t="str">
        <f>IF(B36="","",IF(AD36="DQ","DQ",IF('Names And Totals'!E38="Male","",AA36)))</f>
        <v/>
      </c>
      <c r="AD36" s="261"/>
    </row>
    <row r="37" spans="1:30" x14ac:dyDescent="0.2">
      <c r="A37" s="72" t="str">
        <f>IF('Names And Totals'!A39="","",'Names And Totals'!A39)</f>
        <v/>
      </c>
      <c r="B37" s="88" t="str">
        <f>IF('Names And Totals'!B39="","",'Names And Totals'!B39)</f>
        <v/>
      </c>
      <c r="C37" s="99" t="str">
        <f t="shared" si="0"/>
        <v/>
      </c>
      <c r="D37" s="99" t="str">
        <f t="shared" si="1"/>
        <v/>
      </c>
      <c r="E37" s="99" t="str">
        <f t="shared" si="2"/>
        <v/>
      </c>
      <c r="F37" s="99" t="str">
        <f t="shared" si="3"/>
        <v/>
      </c>
      <c r="G37" s="37" t="str">
        <f t="shared" si="4"/>
        <v/>
      </c>
      <c r="H37" s="99" t="str">
        <f t="shared" si="5"/>
        <v/>
      </c>
      <c r="I37" s="214"/>
      <c r="J37" s="279"/>
      <c r="K37" s="99" t="str">
        <f>IF(B37="","",IF(I37="","",SUM(I37:J37)))</f>
        <v/>
      </c>
      <c r="L37" s="208"/>
      <c r="M37" s="209"/>
      <c r="N37" s="279"/>
      <c r="O37" s="268" t="str">
        <f t="shared" si="6"/>
        <v/>
      </c>
      <c r="P37" s="268" t="str">
        <f>IF(B37="","",IF(L37="","",IF('Names And Totals'!E39="Female","",O37)))</f>
        <v/>
      </c>
      <c r="Q37" s="567" t="str">
        <f>IF(B37="","",IF(L37="","",IF('Names And Totals'!E39="Male","",O37)))</f>
        <v/>
      </c>
      <c r="R37" s="208"/>
      <c r="S37" s="209"/>
      <c r="T37" s="227"/>
      <c r="U37" s="685"/>
      <c r="V37" s="646"/>
      <c r="W37" s="566" t="str">
        <f t="shared" si="7"/>
        <v/>
      </c>
      <c r="X37" s="566" t="str">
        <f>IF(B37="","",IF(R37="","",IF('Names And Totals'!E39="Female","",W37)))</f>
        <v/>
      </c>
      <c r="Y37" s="566" t="str">
        <f>IF(B37="","",IF(R37="","",IF('Names And Totals'!E39="Male","",W37)))</f>
        <v/>
      </c>
      <c r="Z37" s="99" t="str">
        <f t="shared" si="9"/>
        <v/>
      </c>
      <c r="AA37" s="37" t="str">
        <f t="shared" si="10"/>
        <v/>
      </c>
      <c r="AB37" s="37" t="str">
        <f>IF(B37="","",IF(AD37="DQ","DQ",IF('Names And Totals'!E39="Female","",AA37)))</f>
        <v/>
      </c>
      <c r="AC37" s="99" t="str">
        <f>IF(B37="","",IF(AD37="DQ","DQ",IF('Names And Totals'!E39="Male","",AA37)))</f>
        <v/>
      </c>
      <c r="AD37" s="647"/>
    </row>
    <row r="38" spans="1:30" x14ac:dyDescent="0.2">
      <c r="A38" s="77" t="str">
        <f>IF('Names And Totals'!A40="","",'Names And Totals'!A40)</f>
        <v/>
      </c>
      <c r="B38" s="89" t="str">
        <f>IF('Names And Totals'!B40="","",'Names And Totals'!B40)</f>
        <v/>
      </c>
      <c r="C38" s="98" t="str">
        <f t="shared" si="0"/>
        <v/>
      </c>
      <c r="D38" s="98" t="str">
        <f t="shared" si="1"/>
        <v/>
      </c>
      <c r="E38" s="98" t="str">
        <f t="shared" si="2"/>
        <v/>
      </c>
      <c r="F38" s="98" t="str">
        <f t="shared" si="3"/>
        <v/>
      </c>
      <c r="G38" s="40" t="str">
        <f t="shared" si="4"/>
        <v/>
      </c>
      <c r="H38" s="98" t="str">
        <f t="shared" si="5"/>
        <v/>
      </c>
      <c r="I38" s="220"/>
      <c r="J38" s="280"/>
      <c r="K38" s="98" t="str">
        <f t="shared" ref="K38" si="25">IF(B38="","",IF(I38="","",SUM(I38:J38)))</f>
        <v/>
      </c>
      <c r="L38" s="210"/>
      <c r="M38" s="211"/>
      <c r="N38" s="280"/>
      <c r="O38" s="269" t="str">
        <f t="shared" si="6"/>
        <v/>
      </c>
      <c r="P38" s="269" t="str">
        <f>IF(B38="","",IF(L38="","",IF('Names And Totals'!E40="Female","",O38)))</f>
        <v/>
      </c>
      <c r="Q38" s="587" t="str">
        <f>IF(B38="","",IF(L38="","",IF('Names And Totals'!E40="Male","",O38)))</f>
        <v/>
      </c>
      <c r="R38" s="210"/>
      <c r="S38" s="211"/>
      <c r="T38" s="231"/>
      <c r="U38" s="683"/>
      <c r="V38" s="648"/>
      <c r="W38" s="568" t="str">
        <f t="shared" si="7"/>
        <v/>
      </c>
      <c r="X38" s="568" t="str">
        <f>IF(B38="","",IF(R38="","",IF('Names And Totals'!E40="Female","",W38)))</f>
        <v/>
      </c>
      <c r="Y38" s="568" t="str">
        <f>IF(B38="","",IF(R38="","",IF('Names And Totals'!E40="Male","",W38)))</f>
        <v/>
      </c>
      <c r="Z38" s="98" t="str">
        <f t="shared" si="9"/>
        <v/>
      </c>
      <c r="AA38" s="40" t="str">
        <f t="shared" si="10"/>
        <v/>
      </c>
      <c r="AB38" s="40" t="str">
        <f>IF(B38="","",IF(AD38="DQ","DQ",IF('Names And Totals'!E40="Female","",AA38)))</f>
        <v/>
      </c>
      <c r="AC38" s="98" t="str">
        <f>IF(B38="","",IF(AD38="DQ","DQ",IF('Names And Totals'!E40="Male","",AA38)))</f>
        <v/>
      </c>
      <c r="AD38" s="261"/>
    </row>
    <row r="39" spans="1:30" x14ac:dyDescent="0.2">
      <c r="A39" s="72" t="str">
        <f>IF('Names And Totals'!A41="","",'Names And Totals'!A41)</f>
        <v/>
      </c>
      <c r="B39" s="88" t="str">
        <f>IF('Names And Totals'!B41="","",'Names And Totals'!B41)</f>
        <v/>
      </c>
      <c r="C39" s="99" t="str">
        <f t="shared" ref="C39:C70" si="26">IF(B39="","",IF(AA39="DQ","DQ",IF(AA39="","",RANK(AA39,$AA$7:$AA$106,0)+SUMPRODUCT(--(AA39=$AA$7:$AA$106),--(W39&gt;$W$7:$W$106)))))</f>
        <v/>
      </c>
      <c r="D39" s="99" t="str">
        <f t="shared" ref="D39:D70" si="27">IF(B39="","",IF(AB39="DQ","DQ",IF(AB39="","",RANK(AB39,$AB$7:$AB$106,0)+SUMPRODUCT(--(AB39=$AB$7:$AB$106),--(X39&gt;$X$7:$X$106)))))</f>
        <v/>
      </c>
      <c r="E39" s="99" t="str">
        <f t="shared" ref="E39:E70" si="28">IF(B39="","",IF(AC39="DQ","DQ",IF(AC39="","",RANK(AC39,$AC$7:$AC$106,0)+SUMPRODUCT(--(AC39=$AC$7:$AC$106),--(Y39&gt;$Y$7:$Y$106)))))</f>
        <v/>
      </c>
      <c r="F39" s="99" t="str">
        <f t="shared" ref="F39:F70" si="29">IF(B39="","",IF(AA39="DQ","DQ",IF(W39="","",RANK(C39,$C$7:$C$106,1)+SUMPRODUCT(--(C39=$C$7:$C$106),--(O39&gt;$O$7:$O$106)))))</f>
        <v/>
      </c>
      <c r="G39" s="37" t="str">
        <f t="shared" ref="G39:G70" si="30">IF(B39="","",IF(AB39="DQ","DQ",IF(X39="","",RANK(D39,$D$7:$D$106,1)+SUMPRODUCT(--(D39=$D$7:$D$106),--(P39&gt;$P$7:$P$106)))))</f>
        <v/>
      </c>
      <c r="H39" s="99" t="str">
        <f t="shared" ref="H39:H70" si="31">IF(B39="","",IF(AC39="DQ","DQ",IF(Y39="","",RANK(E39,$E$7:$E$106,1)+SUMPRODUCT(--(E39=$E$7:$E$106),--(Q39&gt;$Q$7:$Q$106)))))</f>
        <v/>
      </c>
      <c r="I39" s="214"/>
      <c r="J39" s="279"/>
      <c r="K39" s="99" t="str">
        <f>IF(B39="","",IF(I39="","",SUM(I39:J39)))</f>
        <v/>
      </c>
      <c r="L39" s="208"/>
      <c r="M39" s="209"/>
      <c r="N39" s="279"/>
      <c r="O39" s="268" t="str">
        <f t="shared" ref="O39:O70" si="32">IF(B39="","",IF(L39="","",L39*60+M39+N39/100))</f>
        <v/>
      </c>
      <c r="P39" s="268" t="str">
        <f>IF(B39="","",IF(L39="","",IF('Names And Totals'!E41="Female","",O39)))</f>
        <v/>
      </c>
      <c r="Q39" s="567" t="str">
        <f>IF(B39="","",IF(L39="","",IF('Names And Totals'!E41="Male","",O39)))</f>
        <v/>
      </c>
      <c r="R39" s="208"/>
      <c r="S39" s="209"/>
      <c r="T39" s="227"/>
      <c r="U39" s="685"/>
      <c r="V39" s="646"/>
      <c r="W39" s="566" t="str">
        <f t="shared" ref="W39:W70" si="33">IF(B39="","",IF(R39="","",IF(R39="TO","TO",R39*60+S39+T39/100)))</f>
        <v/>
      </c>
      <c r="X39" s="566" t="str">
        <f>IF(B39="","",IF(R39="","",IF('Names And Totals'!E41="Female","",W39)))</f>
        <v/>
      </c>
      <c r="Y39" s="566" t="str">
        <f>IF(B39="","",IF(R39="","",IF('Names And Totals'!E41="Male","",W39)))</f>
        <v/>
      </c>
      <c r="Z39" s="99" t="str">
        <f t="shared" si="9"/>
        <v/>
      </c>
      <c r="AA39" s="37" t="str">
        <f t="shared" si="10"/>
        <v/>
      </c>
      <c r="AB39" s="37" t="str">
        <f>IF(B39="","",IF(AD39="DQ","DQ",IF('Names And Totals'!E41="Female","",AA39)))</f>
        <v/>
      </c>
      <c r="AC39" s="99" t="str">
        <f>IF(B39="","",IF(AD39="DQ","DQ",IF('Names And Totals'!E41="Male","",AA39)))</f>
        <v/>
      </c>
      <c r="AD39" s="647"/>
    </row>
    <row r="40" spans="1:30" x14ac:dyDescent="0.2">
      <c r="A40" s="77" t="str">
        <f>IF('Names And Totals'!A42="","",'Names And Totals'!A42)</f>
        <v/>
      </c>
      <c r="B40" s="89" t="str">
        <f>IF('Names And Totals'!B42="","",'Names And Totals'!B42)</f>
        <v/>
      </c>
      <c r="C40" s="98" t="str">
        <f t="shared" si="26"/>
        <v/>
      </c>
      <c r="D40" s="98" t="str">
        <f t="shared" si="27"/>
        <v/>
      </c>
      <c r="E40" s="98" t="str">
        <f t="shared" si="28"/>
        <v/>
      </c>
      <c r="F40" s="98" t="str">
        <f t="shared" si="29"/>
        <v/>
      </c>
      <c r="G40" s="40" t="str">
        <f t="shared" si="30"/>
        <v/>
      </c>
      <c r="H40" s="98" t="str">
        <f t="shared" si="31"/>
        <v/>
      </c>
      <c r="I40" s="220"/>
      <c r="J40" s="280"/>
      <c r="K40" s="98" t="str">
        <f t="shared" ref="K40" si="34">IF(B40="","",IF(I40="","",SUM(I40:J40)))</f>
        <v/>
      </c>
      <c r="L40" s="210"/>
      <c r="M40" s="211"/>
      <c r="N40" s="280"/>
      <c r="O40" s="269" t="str">
        <f t="shared" si="32"/>
        <v/>
      </c>
      <c r="P40" s="269" t="str">
        <f>IF(B40="","",IF(L40="","",IF('Names And Totals'!E42="Female","",O40)))</f>
        <v/>
      </c>
      <c r="Q40" s="587" t="str">
        <f>IF(B40="","",IF(L40="","",IF('Names And Totals'!E42="Male","",O40)))</f>
        <v/>
      </c>
      <c r="R40" s="210"/>
      <c r="S40" s="211"/>
      <c r="T40" s="231"/>
      <c r="U40" s="683"/>
      <c r="V40" s="648"/>
      <c r="W40" s="568" t="str">
        <f t="shared" si="33"/>
        <v/>
      </c>
      <c r="X40" s="568" t="str">
        <f>IF(B40="","",IF(R40="","",IF('Names And Totals'!E42="Female","",W40)))</f>
        <v/>
      </c>
      <c r="Y40" s="568" t="str">
        <f>IF(B40="","",IF(R40="","",IF('Names And Totals'!E42="Male","",W40)))</f>
        <v/>
      </c>
      <c r="Z40" s="98" t="str">
        <f t="shared" si="9"/>
        <v/>
      </c>
      <c r="AA40" s="40" t="str">
        <f t="shared" si="10"/>
        <v/>
      </c>
      <c r="AB40" s="40" t="str">
        <f>IF(B40="","",IF(AD40="DQ","DQ",IF('Names And Totals'!E42="Female","",AA40)))</f>
        <v/>
      </c>
      <c r="AC40" s="98" t="str">
        <f>IF(B40="","",IF(AD40="DQ","DQ",IF('Names And Totals'!E42="Male","",AA40)))</f>
        <v/>
      </c>
      <c r="AD40" s="261"/>
    </row>
    <row r="41" spans="1:30" x14ac:dyDescent="0.2">
      <c r="A41" s="72" t="str">
        <f>IF('Names And Totals'!A43="","",'Names And Totals'!A43)</f>
        <v/>
      </c>
      <c r="B41" s="88" t="str">
        <f>IF('Names And Totals'!B43="","",'Names And Totals'!B43)</f>
        <v/>
      </c>
      <c r="C41" s="99" t="str">
        <f t="shared" si="26"/>
        <v/>
      </c>
      <c r="D41" s="99" t="str">
        <f t="shared" si="27"/>
        <v/>
      </c>
      <c r="E41" s="99" t="str">
        <f t="shared" si="28"/>
        <v/>
      </c>
      <c r="F41" s="99" t="str">
        <f t="shared" si="29"/>
        <v/>
      </c>
      <c r="G41" s="37" t="str">
        <f t="shared" si="30"/>
        <v/>
      </c>
      <c r="H41" s="99" t="str">
        <f t="shared" si="31"/>
        <v/>
      </c>
      <c r="I41" s="214"/>
      <c r="J41" s="279"/>
      <c r="K41" s="99" t="str">
        <f>IF(B41="","",IF(I41="","",SUM(I41:J41)))</f>
        <v/>
      </c>
      <c r="L41" s="208"/>
      <c r="M41" s="209"/>
      <c r="N41" s="279"/>
      <c r="O41" s="268" t="str">
        <f t="shared" si="32"/>
        <v/>
      </c>
      <c r="P41" s="268" t="str">
        <f>IF(B41="","",IF(L41="","",IF('Names And Totals'!E43="Female","",O41)))</f>
        <v/>
      </c>
      <c r="Q41" s="567" t="str">
        <f>IF(B41="","",IF(L41="","",IF('Names And Totals'!E43="Male","",O41)))</f>
        <v/>
      </c>
      <c r="R41" s="208"/>
      <c r="S41" s="209"/>
      <c r="T41" s="227"/>
      <c r="U41" s="685"/>
      <c r="V41" s="646"/>
      <c r="W41" s="566" t="str">
        <f t="shared" si="33"/>
        <v/>
      </c>
      <c r="X41" s="566" t="str">
        <f>IF(B41="","",IF(R41="","",IF('Names And Totals'!E43="Female","",W41)))</f>
        <v/>
      </c>
      <c r="Y41" s="566" t="str">
        <f>IF(B41="","",IF(R41="","",IF('Names And Totals'!E43="Male","",W41)))</f>
        <v/>
      </c>
      <c r="Z41" s="99" t="str">
        <f t="shared" si="9"/>
        <v/>
      </c>
      <c r="AA41" s="37" t="str">
        <f t="shared" si="10"/>
        <v/>
      </c>
      <c r="AB41" s="37" t="str">
        <f>IF(B41="","",IF(AD41="DQ","DQ",IF('Names And Totals'!E43="Female","",AA41)))</f>
        <v/>
      </c>
      <c r="AC41" s="99" t="str">
        <f>IF(B41="","",IF(AD41="DQ","DQ",IF('Names And Totals'!E43="Male","",AA41)))</f>
        <v/>
      </c>
      <c r="AD41" s="647"/>
    </row>
    <row r="42" spans="1:30" x14ac:dyDescent="0.2">
      <c r="A42" s="77" t="str">
        <f>IF('Names And Totals'!A44="","",'Names And Totals'!A44)</f>
        <v/>
      </c>
      <c r="B42" s="89" t="str">
        <f>IF('Names And Totals'!B44="","",'Names And Totals'!B44)</f>
        <v/>
      </c>
      <c r="C42" s="98" t="str">
        <f t="shared" si="26"/>
        <v/>
      </c>
      <c r="D42" s="98" t="str">
        <f t="shared" si="27"/>
        <v/>
      </c>
      <c r="E42" s="98" t="str">
        <f t="shared" si="28"/>
        <v/>
      </c>
      <c r="F42" s="98" t="str">
        <f t="shared" si="29"/>
        <v/>
      </c>
      <c r="G42" s="40" t="str">
        <f t="shared" si="30"/>
        <v/>
      </c>
      <c r="H42" s="98" t="str">
        <f t="shared" si="31"/>
        <v/>
      </c>
      <c r="I42" s="220"/>
      <c r="J42" s="280"/>
      <c r="K42" s="98" t="str">
        <f t="shared" ref="K42" si="35">IF(B42="","",IF(I42="","",SUM(I42:J42)))</f>
        <v/>
      </c>
      <c r="L42" s="210"/>
      <c r="M42" s="211"/>
      <c r="N42" s="280"/>
      <c r="O42" s="269" t="str">
        <f t="shared" si="32"/>
        <v/>
      </c>
      <c r="P42" s="269" t="str">
        <f>IF(B42="","",IF(L42="","",IF('Names And Totals'!E44="Female","",O42)))</f>
        <v/>
      </c>
      <c r="Q42" s="587" t="str">
        <f>IF(B42="","",IF(L42="","",IF('Names And Totals'!E44="Male","",O42)))</f>
        <v/>
      </c>
      <c r="R42" s="210"/>
      <c r="S42" s="211"/>
      <c r="T42" s="231"/>
      <c r="U42" s="683"/>
      <c r="V42" s="648"/>
      <c r="W42" s="568" t="str">
        <f t="shared" si="33"/>
        <v/>
      </c>
      <c r="X42" s="568" t="str">
        <f>IF(B42="","",IF(R42="","",IF('Names And Totals'!E44="Female","",W42)))</f>
        <v/>
      </c>
      <c r="Y42" s="568" t="str">
        <f>IF(B42="","",IF(R42="","",IF('Names And Totals'!E44="Male","",W42)))</f>
        <v/>
      </c>
      <c r="Z42" s="98" t="str">
        <f t="shared" si="9"/>
        <v/>
      </c>
      <c r="AA42" s="40" t="str">
        <f t="shared" si="10"/>
        <v/>
      </c>
      <c r="AB42" s="40" t="str">
        <f>IF(B42="","",IF(AD42="DQ","DQ",IF('Names And Totals'!E44="Female","",AA42)))</f>
        <v/>
      </c>
      <c r="AC42" s="98" t="str">
        <f>IF(B42="","",IF(AD42="DQ","DQ",IF('Names And Totals'!E44="Male","",AA42)))</f>
        <v/>
      </c>
      <c r="AD42" s="261"/>
    </row>
    <row r="43" spans="1:30" x14ac:dyDescent="0.2">
      <c r="A43" s="72" t="str">
        <f>IF('Names And Totals'!A45="","",'Names And Totals'!A45)</f>
        <v/>
      </c>
      <c r="B43" s="88" t="str">
        <f>IF('Names And Totals'!B45="","",'Names And Totals'!B45)</f>
        <v/>
      </c>
      <c r="C43" s="99" t="str">
        <f t="shared" si="26"/>
        <v/>
      </c>
      <c r="D43" s="99" t="str">
        <f t="shared" si="27"/>
        <v/>
      </c>
      <c r="E43" s="99" t="str">
        <f t="shared" si="28"/>
        <v/>
      </c>
      <c r="F43" s="99" t="str">
        <f t="shared" si="29"/>
        <v/>
      </c>
      <c r="G43" s="37" t="str">
        <f t="shared" si="30"/>
        <v/>
      </c>
      <c r="H43" s="99" t="str">
        <f t="shared" si="31"/>
        <v/>
      </c>
      <c r="I43" s="214"/>
      <c r="J43" s="279"/>
      <c r="K43" s="99" t="str">
        <f>IF(B43="","",IF(I43="","",SUM(I43:J43)))</f>
        <v/>
      </c>
      <c r="L43" s="208"/>
      <c r="M43" s="209"/>
      <c r="N43" s="279"/>
      <c r="O43" s="268" t="str">
        <f t="shared" si="32"/>
        <v/>
      </c>
      <c r="P43" s="268" t="str">
        <f>IF(B43="","",IF(L43="","",IF('Names And Totals'!E45="Female","",O43)))</f>
        <v/>
      </c>
      <c r="Q43" s="567" t="str">
        <f>IF(B43="","",IF(L43="","",IF('Names And Totals'!E45="Male","",O43)))</f>
        <v/>
      </c>
      <c r="R43" s="208"/>
      <c r="S43" s="209"/>
      <c r="T43" s="227"/>
      <c r="U43" s="685"/>
      <c r="V43" s="646"/>
      <c r="W43" s="566" t="str">
        <f t="shared" si="33"/>
        <v/>
      </c>
      <c r="X43" s="566" t="str">
        <f>IF(B43="","",IF(R43="","",IF('Names And Totals'!E45="Female","",W43)))</f>
        <v/>
      </c>
      <c r="Y43" s="566" t="str">
        <f>IF(B43="","",IF(R43="","",IF('Names And Totals'!E45="Male","",W43)))</f>
        <v/>
      </c>
      <c r="Z43" s="99" t="str">
        <f t="shared" si="9"/>
        <v/>
      </c>
      <c r="AA43" s="37" t="str">
        <f t="shared" si="10"/>
        <v/>
      </c>
      <c r="AB43" s="37" t="str">
        <f>IF(B43="","",IF(AD43="DQ","DQ",IF('Names And Totals'!E45="Female","",AA43)))</f>
        <v/>
      </c>
      <c r="AC43" s="99" t="str">
        <f>IF(B43="","",IF(AD43="DQ","DQ",IF('Names And Totals'!E45="Male","",AA43)))</f>
        <v/>
      </c>
      <c r="AD43" s="647"/>
    </row>
    <row r="44" spans="1:30" x14ac:dyDescent="0.2">
      <c r="A44" s="77" t="str">
        <f>IF('Names And Totals'!A46="","",'Names And Totals'!A46)</f>
        <v/>
      </c>
      <c r="B44" s="89" t="str">
        <f>IF('Names And Totals'!B46="","",'Names And Totals'!B46)</f>
        <v/>
      </c>
      <c r="C44" s="98" t="str">
        <f t="shared" si="26"/>
        <v/>
      </c>
      <c r="D44" s="98" t="str">
        <f t="shared" si="27"/>
        <v/>
      </c>
      <c r="E44" s="98" t="str">
        <f t="shared" si="28"/>
        <v/>
      </c>
      <c r="F44" s="98" t="str">
        <f t="shared" si="29"/>
        <v/>
      </c>
      <c r="G44" s="40" t="str">
        <f t="shared" si="30"/>
        <v/>
      </c>
      <c r="H44" s="98" t="str">
        <f t="shared" si="31"/>
        <v/>
      </c>
      <c r="I44" s="220"/>
      <c r="J44" s="280"/>
      <c r="K44" s="98" t="str">
        <f t="shared" ref="K44" si="36">IF(B44="","",IF(I44="","",SUM(I44:J44)))</f>
        <v/>
      </c>
      <c r="L44" s="210"/>
      <c r="M44" s="211"/>
      <c r="N44" s="280"/>
      <c r="O44" s="269" t="str">
        <f t="shared" si="32"/>
        <v/>
      </c>
      <c r="P44" s="269" t="str">
        <f>IF(B44="","",IF(L44="","",IF('Names And Totals'!E46="Female","",O44)))</f>
        <v/>
      </c>
      <c r="Q44" s="587" t="str">
        <f>IF(B44="","",IF(L44="","",IF('Names And Totals'!E46="Male","",O44)))</f>
        <v/>
      </c>
      <c r="R44" s="210"/>
      <c r="S44" s="211"/>
      <c r="T44" s="231"/>
      <c r="U44" s="683"/>
      <c r="V44" s="648"/>
      <c r="W44" s="568" t="str">
        <f t="shared" si="33"/>
        <v/>
      </c>
      <c r="X44" s="568" t="str">
        <f>IF(B44="","",IF(R44="","",IF('Names And Totals'!E46="Female","",W44)))</f>
        <v/>
      </c>
      <c r="Y44" s="568" t="str">
        <f>IF(B44="","",IF(R44="","",IF('Names And Totals'!E46="Male","",W44)))</f>
        <v/>
      </c>
      <c r="Z44" s="98" t="str">
        <f t="shared" si="9"/>
        <v/>
      </c>
      <c r="AA44" s="40" t="str">
        <f t="shared" si="10"/>
        <v/>
      </c>
      <c r="AB44" s="40" t="str">
        <f>IF(B44="","",IF(AD44="DQ","DQ",IF('Names And Totals'!E46="Female","",AA44)))</f>
        <v/>
      </c>
      <c r="AC44" s="98" t="str">
        <f>IF(B44="","",IF(AD44="DQ","DQ",IF('Names And Totals'!E46="Male","",AA44)))</f>
        <v/>
      </c>
      <c r="AD44" s="261"/>
    </row>
    <row r="45" spans="1:30" x14ac:dyDescent="0.2">
      <c r="A45" s="72" t="str">
        <f>IF('Names And Totals'!A47="","",'Names And Totals'!A47)</f>
        <v/>
      </c>
      <c r="B45" s="88" t="str">
        <f>IF('Names And Totals'!B47="","",'Names And Totals'!B47)</f>
        <v/>
      </c>
      <c r="C45" s="99" t="str">
        <f t="shared" si="26"/>
        <v/>
      </c>
      <c r="D45" s="99" t="str">
        <f t="shared" si="27"/>
        <v/>
      </c>
      <c r="E45" s="99" t="str">
        <f t="shared" si="28"/>
        <v/>
      </c>
      <c r="F45" s="99" t="str">
        <f t="shared" si="29"/>
        <v/>
      </c>
      <c r="G45" s="37" t="str">
        <f t="shared" si="30"/>
        <v/>
      </c>
      <c r="H45" s="99" t="str">
        <f t="shared" si="31"/>
        <v/>
      </c>
      <c r="I45" s="214"/>
      <c r="J45" s="279"/>
      <c r="K45" s="99" t="str">
        <f>IF(B45="","",IF(I45="","",SUM(I45:J45)))</f>
        <v/>
      </c>
      <c r="L45" s="208"/>
      <c r="M45" s="209"/>
      <c r="N45" s="279"/>
      <c r="O45" s="268" t="str">
        <f t="shared" si="32"/>
        <v/>
      </c>
      <c r="P45" s="268" t="str">
        <f>IF(B45="","",IF(L45="","",IF('Names And Totals'!E47="Female","",O45)))</f>
        <v/>
      </c>
      <c r="Q45" s="567" t="str">
        <f>IF(B45="","",IF(L45="","",IF('Names And Totals'!E47="Male","",O45)))</f>
        <v/>
      </c>
      <c r="R45" s="208"/>
      <c r="S45" s="209"/>
      <c r="T45" s="227"/>
      <c r="U45" s="685"/>
      <c r="V45" s="646"/>
      <c r="W45" s="566" t="str">
        <f t="shared" si="33"/>
        <v/>
      </c>
      <c r="X45" s="566" t="str">
        <f>IF(B45="","",IF(R45="","",IF('Names And Totals'!E47="Female","",W45)))</f>
        <v/>
      </c>
      <c r="Y45" s="566" t="str">
        <f>IF(B45="","",IF(R45="","",IF('Names And Totals'!E47="Male","",W45)))</f>
        <v/>
      </c>
      <c r="Z45" s="99" t="str">
        <f t="shared" si="9"/>
        <v/>
      </c>
      <c r="AA45" s="37" t="str">
        <f t="shared" si="10"/>
        <v/>
      </c>
      <c r="AB45" s="37" t="str">
        <f>IF(B45="","",IF(AD45="DQ","DQ",IF('Names And Totals'!E47="Female","",AA45)))</f>
        <v/>
      </c>
      <c r="AC45" s="99" t="str">
        <f>IF(B45="","",IF(AD45="DQ","DQ",IF('Names And Totals'!E47="Male","",AA45)))</f>
        <v/>
      </c>
      <c r="AD45" s="647"/>
    </row>
    <row r="46" spans="1:30" x14ac:dyDescent="0.2">
      <c r="A46" s="77" t="str">
        <f>IF('Names And Totals'!A48="","",'Names And Totals'!A48)</f>
        <v/>
      </c>
      <c r="B46" s="89" t="str">
        <f>IF('Names And Totals'!B48="","",'Names And Totals'!B48)</f>
        <v/>
      </c>
      <c r="C46" s="98" t="str">
        <f t="shared" si="26"/>
        <v/>
      </c>
      <c r="D46" s="98" t="str">
        <f t="shared" si="27"/>
        <v/>
      </c>
      <c r="E46" s="98" t="str">
        <f t="shared" si="28"/>
        <v/>
      </c>
      <c r="F46" s="98" t="str">
        <f t="shared" si="29"/>
        <v/>
      </c>
      <c r="G46" s="40" t="str">
        <f t="shared" si="30"/>
        <v/>
      </c>
      <c r="H46" s="98" t="str">
        <f t="shared" si="31"/>
        <v/>
      </c>
      <c r="I46" s="220"/>
      <c r="J46" s="280"/>
      <c r="K46" s="98" t="str">
        <f t="shared" ref="K46" si="37">IF(B46="","",IF(I46="","",SUM(I46:J46)))</f>
        <v/>
      </c>
      <c r="L46" s="210"/>
      <c r="M46" s="211"/>
      <c r="N46" s="280"/>
      <c r="O46" s="269" t="str">
        <f t="shared" si="32"/>
        <v/>
      </c>
      <c r="P46" s="269" t="str">
        <f>IF(B46="","",IF(L46="","",IF('Names And Totals'!E48="Female","",O46)))</f>
        <v/>
      </c>
      <c r="Q46" s="587" t="str">
        <f>IF(B46="","",IF(L46="","",IF('Names And Totals'!E48="Male","",O46)))</f>
        <v/>
      </c>
      <c r="R46" s="210"/>
      <c r="S46" s="211"/>
      <c r="T46" s="231"/>
      <c r="U46" s="683"/>
      <c r="V46" s="648"/>
      <c r="W46" s="568" t="str">
        <f t="shared" si="33"/>
        <v/>
      </c>
      <c r="X46" s="568" t="str">
        <f>IF(B46="","",IF(R46="","",IF('Names And Totals'!E48="Female","",W46)))</f>
        <v/>
      </c>
      <c r="Y46" s="568" t="str">
        <f>IF(B46="","",IF(R46="","",IF('Names And Totals'!E48="Male","",W46)))</f>
        <v/>
      </c>
      <c r="Z46" s="98" t="str">
        <f t="shared" si="9"/>
        <v/>
      </c>
      <c r="AA46" s="40" t="str">
        <f t="shared" si="10"/>
        <v/>
      </c>
      <c r="AB46" s="40" t="str">
        <f>IF(B46="","",IF(AD46="DQ","DQ",IF('Names And Totals'!E48="Female","",AA46)))</f>
        <v/>
      </c>
      <c r="AC46" s="98" t="str">
        <f>IF(B46="","",IF(AD46="DQ","DQ",IF('Names And Totals'!E48="Male","",AA46)))</f>
        <v/>
      </c>
      <c r="AD46" s="261"/>
    </row>
    <row r="47" spans="1:30" x14ac:dyDescent="0.2">
      <c r="A47" s="72" t="str">
        <f>IF('Names And Totals'!A49="","",'Names And Totals'!A49)</f>
        <v/>
      </c>
      <c r="B47" s="88" t="str">
        <f>IF('Names And Totals'!B49="","",'Names And Totals'!B49)</f>
        <v/>
      </c>
      <c r="C47" s="99" t="str">
        <f t="shared" si="26"/>
        <v/>
      </c>
      <c r="D47" s="99" t="str">
        <f t="shared" si="27"/>
        <v/>
      </c>
      <c r="E47" s="99" t="str">
        <f t="shared" si="28"/>
        <v/>
      </c>
      <c r="F47" s="99" t="str">
        <f t="shared" si="29"/>
        <v/>
      </c>
      <c r="G47" s="37" t="str">
        <f t="shared" si="30"/>
        <v/>
      </c>
      <c r="H47" s="99" t="str">
        <f t="shared" si="31"/>
        <v/>
      </c>
      <c r="I47" s="214"/>
      <c r="J47" s="279"/>
      <c r="K47" s="99" t="str">
        <f>IF(B47="","",IF(I47="","",SUM(I47:J47)))</f>
        <v/>
      </c>
      <c r="L47" s="208"/>
      <c r="M47" s="209"/>
      <c r="N47" s="279"/>
      <c r="O47" s="268" t="str">
        <f t="shared" si="32"/>
        <v/>
      </c>
      <c r="P47" s="268" t="str">
        <f>IF(B47="","",IF(L47="","",IF('Names And Totals'!E49="Female","",O47)))</f>
        <v/>
      </c>
      <c r="Q47" s="567" t="str">
        <f>IF(B47="","",IF(L47="","",IF('Names And Totals'!E49="Male","",O47)))</f>
        <v/>
      </c>
      <c r="R47" s="208"/>
      <c r="S47" s="209"/>
      <c r="T47" s="227"/>
      <c r="U47" s="685"/>
      <c r="V47" s="646"/>
      <c r="W47" s="566" t="str">
        <f t="shared" si="33"/>
        <v/>
      </c>
      <c r="X47" s="566" t="str">
        <f>IF(B47="","",IF(R47="","",IF('Names And Totals'!E49="Female","",W47)))</f>
        <v/>
      </c>
      <c r="Y47" s="566" t="str">
        <f>IF(B47="","",IF(R47="","",IF('Names And Totals'!E49="Male","",W47)))</f>
        <v/>
      </c>
      <c r="Z47" s="99" t="str">
        <f t="shared" si="9"/>
        <v/>
      </c>
      <c r="AA47" s="37" t="str">
        <f t="shared" si="10"/>
        <v/>
      </c>
      <c r="AB47" s="37" t="str">
        <f>IF(B47="","",IF(AD47="DQ","DQ",IF('Names And Totals'!E49="Female","",AA47)))</f>
        <v/>
      </c>
      <c r="AC47" s="99" t="str">
        <f>IF(B47="","",IF(AD47="DQ","DQ",IF('Names And Totals'!E49="Male","",AA47)))</f>
        <v/>
      </c>
      <c r="AD47" s="647"/>
    </row>
    <row r="48" spans="1:30" x14ac:dyDescent="0.2">
      <c r="A48" s="77" t="str">
        <f>IF('Names And Totals'!A50="","",'Names And Totals'!A50)</f>
        <v/>
      </c>
      <c r="B48" s="89" t="str">
        <f>IF('Names And Totals'!B50="","",'Names And Totals'!B50)</f>
        <v/>
      </c>
      <c r="C48" s="98" t="str">
        <f t="shared" si="26"/>
        <v/>
      </c>
      <c r="D48" s="98" t="str">
        <f t="shared" si="27"/>
        <v/>
      </c>
      <c r="E48" s="98" t="str">
        <f t="shared" si="28"/>
        <v/>
      </c>
      <c r="F48" s="98" t="str">
        <f t="shared" si="29"/>
        <v/>
      </c>
      <c r="G48" s="40" t="str">
        <f t="shared" si="30"/>
        <v/>
      </c>
      <c r="H48" s="98" t="str">
        <f t="shared" si="31"/>
        <v/>
      </c>
      <c r="I48" s="220"/>
      <c r="J48" s="280"/>
      <c r="K48" s="98" t="str">
        <f t="shared" ref="K48" si="38">IF(B48="","",IF(I48="","",SUM(I48:J48)))</f>
        <v/>
      </c>
      <c r="L48" s="210"/>
      <c r="M48" s="211"/>
      <c r="N48" s="280"/>
      <c r="O48" s="269" t="str">
        <f t="shared" si="32"/>
        <v/>
      </c>
      <c r="P48" s="269" t="str">
        <f>IF(B48="","",IF(L48="","",IF('Names And Totals'!E50="Female","",O48)))</f>
        <v/>
      </c>
      <c r="Q48" s="587" t="str">
        <f>IF(B48="","",IF(L48="","",IF('Names And Totals'!E50="Male","",O48)))</f>
        <v/>
      </c>
      <c r="R48" s="210"/>
      <c r="S48" s="211"/>
      <c r="T48" s="231"/>
      <c r="U48" s="683"/>
      <c r="V48" s="648"/>
      <c r="W48" s="568" t="str">
        <f t="shared" si="33"/>
        <v/>
      </c>
      <c r="X48" s="568" t="str">
        <f>IF(B48="","",IF(R48="","",IF('Names And Totals'!E50="Female","",W48)))</f>
        <v/>
      </c>
      <c r="Y48" s="568" t="str">
        <f>IF(B48="","",IF(R48="","",IF('Names And Totals'!E50="Male","",W48)))</f>
        <v/>
      </c>
      <c r="Z48" s="98" t="str">
        <f t="shared" si="9"/>
        <v/>
      </c>
      <c r="AA48" s="40" t="str">
        <f t="shared" si="10"/>
        <v/>
      </c>
      <c r="AB48" s="40" t="str">
        <f>IF(B48="","",IF(AD48="DQ","DQ",IF('Names And Totals'!E50="Female","",AA48)))</f>
        <v/>
      </c>
      <c r="AC48" s="98" t="str">
        <f>IF(B48="","",IF(AD48="DQ","DQ",IF('Names And Totals'!E50="Male","",AA48)))</f>
        <v/>
      </c>
      <c r="AD48" s="261"/>
    </row>
    <row r="49" spans="1:30" x14ac:dyDescent="0.2">
      <c r="A49" s="72" t="str">
        <f>IF('Names And Totals'!A51="","",'Names And Totals'!A51)</f>
        <v/>
      </c>
      <c r="B49" s="88" t="str">
        <f>IF('Names And Totals'!B51="","",'Names And Totals'!B51)</f>
        <v/>
      </c>
      <c r="C49" s="99" t="str">
        <f t="shared" si="26"/>
        <v/>
      </c>
      <c r="D49" s="99" t="str">
        <f t="shared" si="27"/>
        <v/>
      </c>
      <c r="E49" s="99" t="str">
        <f t="shared" si="28"/>
        <v/>
      </c>
      <c r="F49" s="99" t="str">
        <f t="shared" si="29"/>
        <v/>
      </c>
      <c r="G49" s="37" t="str">
        <f t="shared" si="30"/>
        <v/>
      </c>
      <c r="H49" s="99" t="str">
        <f t="shared" si="31"/>
        <v/>
      </c>
      <c r="I49" s="214"/>
      <c r="J49" s="279"/>
      <c r="K49" s="99" t="str">
        <f>IF(B49="","",IF(I49="","",SUM(I49:J49)))</f>
        <v/>
      </c>
      <c r="L49" s="208"/>
      <c r="M49" s="209"/>
      <c r="N49" s="279"/>
      <c r="O49" s="268" t="str">
        <f t="shared" si="32"/>
        <v/>
      </c>
      <c r="P49" s="268" t="str">
        <f>IF(B49="","",IF(L49="","",IF('Names And Totals'!E51="Female","",O49)))</f>
        <v/>
      </c>
      <c r="Q49" s="567" t="str">
        <f>IF(B49="","",IF(L49="","",IF('Names And Totals'!E51="Male","",O49)))</f>
        <v/>
      </c>
      <c r="R49" s="208"/>
      <c r="S49" s="209"/>
      <c r="T49" s="227"/>
      <c r="U49" s="685"/>
      <c r="V49" s="646"/>
      <c r="W49" s="566" t="str">
        <f t="shared" si="33"/>
        <v/>
      </c>
      <c r="X49" s="566" t="str">
        <f>IF(B49="","",IF(R49="","",IF('Names And Totals'!E51="Female","",W49)))</f>
        <v/>
      </c>
      <c r="Y49" s="566" t="str">
        <f>IF(B49="","",IF(R49="","",IF('Names And Totals'!E51="Male","",W49)))</f>
        <v/>
      </c>
      <c r="Z49" s="99" t="str">
        <f t="shared" si="9"/>
        <v/>
      </c>
      <c r="AA49" s="37" t="str">
        <f t="shared" si="10"/>
        <v/>
      </c>
      <c r="AB49" s="37" t="str">
        <f>IF(B49="","",IF(AD49="DQ","DQ",IF('Names And Totals'!E51="Female","",AA49)))</f>
        <v/>
      </c>
      <c r="AC49" s="99" t="str">
        <f>IF(B49="","",IF(AD49="DQ","DQ",IF('Names And Totals'!E51="Male","",AA49)))</f>
        <v/>
      </c>
      <c r="AD49" s="647"/>
    </row>
    <row r="50" spans="1:30" x14ac:dyDescent="0.2">
      <c r="A50" s="77" t="str">
        <f>IF('Names And Totals'!A52="","",'Names And Totals'!A52)</f>
        <v/>
      </c>
      <c r="B50" s="89" t="str">
        <f>IF('Names And Totals'!B52="","",'Names And Totals'!B52)</f>
        <v/>
      </c>
      <c r="C50" s="98" t="str">
        <f t="shared" si="26"/>
        <v/>
      </c>
      <c r="D50" s="98" t="str">
        <f t="shared" si="27"/>
        <v/>
      </c>
      <c r="E50" s="98" t="str">
        <f t="shared" si="28"/>
        <v/>
      </c>
      <c r="F50" s="98" t="str">
        <f t="shared" si="29"/>
        <v/>
      </c>
      <c r="G50" s="40" t="str">
        <f t="shared" si="30"/>
        <v/>
      </c>
      <c r="H50" s="98" t="str">
        <f t="shared" si="31"/>
        <v/>
      </c>
      <c r="I50" s="220"/>
      <c r="J50" s="280"/>
      <c r="K50" s="98" t="str">
        <f t="shared" ref="K50" si="39">IF(B50="","",IF(I50="","",SUM(I50:J50)))</f>
        <v/>
      </c>
      <c r="L50" s="210"/>
      <c r="M50" s="211"/>
      <c r="N50" s="280"/>
      <c r="O50" s="269" t="str">
        <f t="shared" si="32"/>
        <v/>
      </c>
      <c r="P50" s="269" t="str">
        <f>IF(B50="","",IF(L50="","",IF('Names And Totals'!E52="Female","",O50)))</f>
        <v/>
      </c>
      <c r="Q50" s="587" t="str">
        <f>IF(B50="","",IF(L50="","",IF('Names And Totals'!E52="Male","",O50)))</f>
        <v/>
      </c>
      <c r="R50" s="210"/>
      <c r="S50" s="211"/>
      <c r="T50" s="231"/>
      <c r="U50" s="683"/>
      <c r="V50" s="648"/>
      <c r="W50" s="568" t="str">
        <f t="shared" si="33"/>
        <v/>
      </c>
      <c r="X50" s="568" t="str">
        <f>IF(B50="","",IF(R50="","",IF('Names And Totals'!E52="Female","",W50)))</f>
        <v/>
      </c>
      <c r="Y50" s="568" t="str">
        <f>IF(B50="","",IF(R50="","",IF('Names And Totals'!E52="Male","",W50)))</f>
        <v/>
      </c>
      <c r="Z50" s="98" t="str">
        <f t="shared" si="9"/>
        <v/>
      </c>
      <c r="AA50" s="40" t="str">
        <f t="shared" si="10"/>
        <v/>
      </c>
      <c r="AB50" s="40" t="str">
        <f>IF(B50="","",IF(AD50="DQ","DQ",IF('Names And Totals'!E52="Female","",AA50)))</f>
        <v/>
      </c>
      <c r="AC50" s="98" t="str">
        <f>IF(B50="","",IF(AD50="DQ","DQ",IF('Names And Totals'!E52="Male","",AA50)))</f>
        <v/>
      </c>
      <c r="AD50" s="261"/>
    </row>
    <row r="51" spans="1:30" x14ac:dyDescent="0.2">
      <c r="A51" s="72" t="str">
        <f>IF('Names And Totals'!A53="","",'Names And Totals'!A53)</f>
        <v/>
      </c>
      <c r="B51" s="88" t="str">
        <f>IF('Names And Totals'!B53="","",'Names And Totals'!B53)</f>
        <v/>
      </c>
      <c r="C51" s="99" t="str">
        <f t="shared" si="26"/>
        <v/>
      </c>
      <c r="D51" s="99" t="str">
        <f t="shared" si="27"/>
        <v/>
      </c>
      <c r="E51" s="99" t="str">
        <f t="shared" si="28"/>
        <v/>
      </c>
      <c r="F51" s="99" t="str">
        <f t="shared" si="29"/>
        <v/>
      </c>
      <c r="G51" s="37" t="str">
        <f t="shared" si="30"/>
        <v/>
      </c>
      <c r="H51" s="99" t="str">
        <f t="shared" si="31"/>
        <v/>
      </c>
      <c r="I51" s="214"/>
      <c r="J51" s="279"/>
      <c r="K51" s="99" t="str">
        <f>IF(B51="","",IF(I51="","",SUM(I51:J51)))</f>
        <v/>
      </c>
      <c r="L51" s="208"/>
      <c r="M51" s="209"/>
      <c r="N51" s="279"/>
      <c r="O51" s="268" t="str">
        <f t="shared" si="32"/>
        <v/>
      </c>
      <c r="P51" s="268" t="str">
        <f>IF(B51="","",IF(L51="","",IF('Names And Totals'!E53="Female","",O51)))</f>
        <v/>
      </c>
      <c r="Q51" s="567" t="str">
        <f>IF(B51="","",IF(L51="","",IF('Names And Totals'!E53="Male","",O51)))</f>
        <v/>
      </c>
      <c r="R51" s="208"/>
      <c r="S51" s="209"/>
      <c r="T51" s="227"/>
      <c r="U51" s="685"/>
      <c r="V51" s="646"/>
      <c r="W51" s="566" t="str">
        <f t="shared" si="33"/>
        <v/>
      </c>
      <c r="X51" s="566" t="str">
        <f>IF(B51="","",IF(R51="","",IF('Names And Totals'!E53="Female","",W51)))</f>
        <v/>
      </c>
      <c r="Y51" s="566" t="str">
        <f>IF(B51="","",IF(R51="","",IF('Names And Totals'!E53="Male","",W51)))</f>
        <v/>
      </c>
      <c r="Z51" s="99" t="str">
        <f t="shared" si="9"/>
        <v/>
      </c>
      <c r="AA51" s="37" t="str">
        <f t="shared" si="10"/>
        <v/>
      </c>
      <c r="AB51" s="37" t="str">
        <f>IF(B51="","",IF(AD51="DQ","DQ",IF('Names And Totals'!E53="Female","",AA51)))</f>
        <v/>
      </c>
      <c r="AC51" s="99" t="str">
        <f>IF(B51="","",IF(AD51="DQ","DQ",IF('Names And Totals'!E53="Male","",AA51)))</f>
        <v/>
      </c>
      <c r="AD51" s="647"/>
    </row>
    <row r="52" spans="1:30" x14ac:dyDescent="0.2">
      <c r="A52" s="77" t="str">
        <f>IF('Names And Totals'!A54="","",'Names And Totals'!A54)</f>
        <v/>
      </c>
      <c r="B52" s="89" t="str">
        <f>IF('Names And Totals'!B54="","",'Names And Totals'!B54)</f>
        <v/>
      </c>
      <c r="C52" s="98" t="str">
        <f t="shared" si="26"/>
        <v/>
      </c>
      <c r="D52" s="98" t="str">
        <f t="shared" si="27"/>
        <v/>
      </c>
      <c r="E52" s="98" t="str">
        <f t="shared" si="28"/>
        <v/>
      </c>
      <c r="F52" s="98" t="str">
        <f t="shared" si="29"/>
        <v/>
      </c>
      <c r="G52" s="40" t="str">
        <f t="shared" si="30"/>
        <v/>
      </c>
      <c r="H52" s="98" t="str">
        <f t="shared" si="31"/>
        <v/>
      </c>
      <c r="I52" s="220"/>
      <c r="J52" s="280"/>
      <c r="K52" s="98" t="str">
        <f t="shared" ref="K52" si="40">IF(B52="","",IF(I52="","",SUM(I52:J52)))</f>
        <v/>
      </c>
      <c r="L52" s="210"/>
      <c r="M52" s="211"/>
      <c r="N52" s="280"/>
      <c r="O52" s="269" t="str">
        <f t="shared" si="32"/>
        <v/>
      </c>
      <c r="P52" s="269" t="str">
        <f>IF(B52="","",IF(L52="","",IF('Names And Totals'!E54="Female","",O52)))</f>
        <v/>
      </c>
      <c r="Q52" s="587" t="str">
        <f>IF(B52="","",IF(L52="","",IF('Names And Totals'!E54="Male","",O52)))</f>
        <v/>
      </c>
      <c r="R52" s="210"/>
      <c r="S52" s="211"/>
      <c r="T52" s="231"/>
      <c r="U52" s="683"/>
      <c r="V52" s="648"/>
      <c r="W52" s="568" t="str">
        <f t="shared" si="33"/>
        <v/>
      </c>
      <c r="X52" s="568" t="str">
        <f>IF(B52="","",IF(R52="","",IF('Names And Totals'!E54="Female","",W52)))</f>
        <v/>
      </c>
      <c r="Y52" s="568" t="str">
        <f>IF(B52="","",IF(R52="","",IF('Names And Totals'!E54="Male","",W52)))</f>
        <v/>
      </c>
      <c r="Z52" s="98" t="str">
        <f t="shared" si="9"/>
        <v/>
      </c>
      <c r="AA52" s="40" t="str">
        <f t="shared" si="10"/>
        <v/>
      </c>
      <c r="AB52" s="40" t="str">
        <f>IF(B52="","",IF(AD52="DQ","DQ",IF('Names And Totals'!E54="Female","",AA52)))</f>
        <v/>
      </c>
      <c r="AC52" s="98" t="str">
        <f>IF(B52="","",IF(AD52="DQ","DQ",IF('Names And Totals'!E54="Male","",AA52)))</f>
        <v/>
      </c>
      <c r="AD52" s="261"/>
    </row>
    <row r="53" spans="1:30" x14ac:dyDescent="0.2">
      <c r="A53" s="72" t="str">
        <f>IF('Names And Totals'!A55="","",'Names And Totals'!A55)</f>
        <v/>
      </c>
      <c r="B53" s="88" t="str">
        <f>IF('Names And Totals'!B55="","",'Names And Totals'!B55)</f>
        <v/>
      </c>
      <c r="C53" s="99" t="str">
        <f t="shared" si="26"/>
        <v/>
      </c>
      <c r="D53" s="99" t="str">
        <f t="shared" si="27"/>
        <v/>
      </c>
      <c r="E53" s="99" t="str">
        <f t="shared" si="28"/>
        <v/>
      </c>
      <c r="F53" s="99" t="str">
        <f t="shared" si="29"/>
        <v/>
      </c>
      <c r="G53" s="37" t="str">
        <f t="shared" si="30"/>
        <v/>
      </c>
      <c r="H53" s="99" t="str">
        <f t="shared" si="31"/>
        <v/>
      </c>
      <c r="I53" s="214"/>
      <c r="J53" s="279"/>
      <c r="K53" s="99" t="str">
        <f>IF(B53="","",IF(I53="","",SUM(I53:J53)))</f>
        <v/>
      </c>
      <c r="L53" s="208"/>
      <c r="M53" s="209"/>
      <c r="N53" s="279"/>
      <c r="O53" s="268" t="str">
        <f t="shared" si="32"/>
        <v/>
      </c>
      <c r="P53" s="268" t="str">
        <f>IF(B53="","",IF(L53="","",IF('Names And Totals'!E55="Female","",O53)))</f>
        <v/>
      </c>
      <c r="Q53" s="567" t="str">
        <f>IF(B53="","",IF(L53="","",IF('Names And Totals'!E55="Male","",O53)))</f>
        <v/>
      </c>
      <c r="R53" s="208"/>
      <c r="S53" s="209"/>
      <c r="T53" s="227"/>
      <c r="U53" s="685"/>
      <c r="V53" s="646"/>
      <c r="W53" s="566" t="str">
        <f t="shared" si="33"/>
        <v/>
      </c>
      <c r="X53" s="566" t="str">
        <f>IF(B53="","",IF(R53="","",IF('Names And Totals'!E55="Female","",W53)))</f>
        <v/>
      </c>
      <c r="Y53" s="566" t="str">
        <f>IF(B53="","",IF(R53="","",IF('Names And Totals'!E55="Male","",W53)))</f>
        <v/>
      </c>
      <c r="Z53" s="99" t="str">
        <f t="shared" si="9"/>
        <v/>
      </c>
      <c r="AA53" s="37" t="str">
        <f t="shared" si="10"/>
        <v/>
      </c>
      <c r="AB53" s="37" t="str">
        <f>IF(B53="","",IF(AD53="DQ","DQ",IF('Names And Totals'!E55="Female","",AA53)))</f>
        <v/>
      </c>
      <c r="AC53" s="99" t="str">
        <f>IF(B53="","",IF(AD53="DQ","DQ",IF('Names And Totals'!E55="Male","",AA53)))</f>
        <v/>
      </c>
      <c r="AD53" s="647"/>
    </row>
    <row r="54" spans="1:30" x14ac:dyDescent="0.2">
      <c r="A54" s="77" t="str">
        <f>IF('Names And Totals'!A56="","",'Names And Totals'!A56)</f>
        <v/>
      </c>
      <c r="B54" s="89" t="str">
        <f>IF('Names And Totals'!B56="","",'Names And Totals'!B56)</f>
        <v/>
      </c>
      <c r="C54" s="98" t="str">
        <f t="shared" si="26"/>
        <v/>
      </c>
      <c r="D54" s="98" t="str">
        <f t="shared" si="27"/>
        <v/>
      </c>
      <c r="E54" s="98" t="str">
        <f t="shared" si="28"/>
        <v/>
      </c>
      <c r="F54" s="98" t="str">
        <f t="shared" si="29"/>
        <v/>
      </c>
      <c r="G54" s="40" t="str">
        <f t="shared" si="30"/>
        <v/>
      </c>
      <c r="H54" s="98" t="str">
        <f t="shared" si="31"/>
        <v/>
      </c>
      <c r="I54" s="220"/>
      <c r="J54" s="280"/>
      <c r="K54" s="98" t="str">
        <f t="shared" ref="K54" si="41">IF(B54="","",IF(I54="","",SUM(I54:J54)))</f>
        <v/>
      </c>
      <c r="L54" s="210"/>
      <c r="M54" s="211"/>
      <c r="N54" s="280"/>
      <c r="O54" s="269" t="str">
        <f t="shared" si="32"/>
        <v/>
      </c>
      <c r="P54" s="269" t="str">
        <f>IF(B54="","",IF(L54="","",IF('Names And Totals'!E56="Female","",O54)))</f>
        <v/>
      </c>
      <c r="Q54" s="587" t="str">
        <f>IF(B54="","",IF(L54="","",IF('Names And Totals'!E56="Male","",O54)))</f>
        <v/>
      </c>
      <c r="R54" s="210"/>
      <c r="S54" s="211"/>
      <c r="T54" s="231"/>
      <c r="U54" s="683"/>
      <c r="V54" s="648"/>
      <c r="W54" s="568" t="str">
        <f t="shared" si="33"/>
        <v/>
      </c>
      <c r="X54" s="568" t="str">
        <f>IF(B54="","",IF(R54="","",IF('Names And Totals'!E56="Female","",W54)))</f>
        <v/>
      </c>
      <c r="Y54" s="568" t="str">
        <f>IF(B54="","",IF(R54="","",IF('Names And Totals'!E56="Male","",W54)))</f>
        <v/>
      </c>
      <c r="Z54" s="98" t="str">
        <f t="shared" si="9"/>
        <v/>
      </c>
      <c r="AA54" s="40" t="str">
        <f t="shared" si="10"/>
        <v/>
      </c>
      <c r="AB54" s="40" t="str">
        <f>IF(B54="","",IF(AD54="DQ","DQ",IF('Names And Totals'!E56="Female","",AA54)))</f>
        <v/>
      </c>
      <c r="AC54" s="98" t="str">
        <f>IF(B54="","",IF(AD54="DQ","DQ",IF('Names And Totals'!E56="Male","",AA54)))</f>
        <v/>
      </c>
      <c r="AD54" s="261"/>
    </row>
    <row r="55" spans="1:30" x14ac:dyDescent="0.2">
      <c r="A55" s="72" t="str">
        <f>IF('Names And Totals'!A57="","",'Names And Totals'!A57)</f>
        <v/>
      </c>
      <c r="B55" s="88" t="str">
        <f>IF('Names And Totals'!B57="","",'Names And Totals'!B57)</f>
        <v/>
      </c>
      <c r="C55" s="99" t="str">
        <f t="shared" si="26"/>
        <v/>
      </c>
      <c r="D55" s="99" t="str">
        <f t="shared" si="27"/>
        <v/>
      </c>
      <c r="E55" s="99" t="str">
        <f t="shared" si="28"/>
        <v/>
      </c>
      <c r="F55" s="99" t="str">
        <f t="shared" si="29"/>
        <v/>
      </c>
      <c r="G55" s="37" t="str">
        <f t="shared" si="30"/>
        <v/>
      </c>
      <c r="H55" s="99" t="str">
        <f t="shared" si="31"/>
        <v/>
      </c>
      <c r="I55" s="214"/>
      <c r="J55" s="279"/>
      <c r="K55" s="99" t="str">
        <f>IF(B55="","",IF(I55="","",SUM(I55:J55)))</f>
        <v/>
      </c>
      <c r="L55" s="208"/>
      <c r="M55" s="209"/>
      <c r="N55" s="279"/>
      <c r="O55" s="268" t="str">
        <f t="shared" si="32"/>
        <v/>
      </c>
      <c r="P55" s="268" t="str">
        <f>IF(B55="","",IF(L55="","",IF('Names And Totals'!E57="Female","",O55)))</f>
        <v/>
      </c>
      <c r="Q55" s="567" t="str">
        <f>IF(B55="","",IF(L55="","",IF('Names And Totals'!E57="Male","",O55)))</f>
        <v/>
      </c>
      <c r="R55" s="208"/>
      <c r="S55" s="209"/>
      <c r="T55" s="227"/>
      <c r="U55" s="685"/>
      <c r="V55" s="646"/>
      <c r="W55" s="566" t="str">
        <f t="shared" si="33"/>
        <v/>
      </c>
      <c r="X55" s="566" t="str">
        <f>IF(B55="","",IF(R55="","",IF('Names And Totals'!E57="Female","",W55)))</f>
        <v/>
      </c>
      <c r="Y55" s="566" t="str">
        <f>IF(B55="","",IF(R55="","",IF('Names And Totals'!E57="Male","",W55)))</f>
        <v/>
      </c>
      <c r="Z55" s="99" t="str">
        <f t="shared" si="9"/>
        <v/>
      </c>
      <c r="AA55" s="37" t="str">
        <f t="shared" si="10"/>
        <v/>
      </c>
      <c r="AB55" s="37" t="str">
        <f>IF(B55="","",IF(AD55="DQ","DQ",IF('Names And Totals'!E57="Female","",AA55)))</f>
        <v/>
      </c>
      <c r="AC55" s="99" t="str">
        <f>IF(B55="","",IF(AD55="DQ","DQ",IF('Names And Totals'!E57="Male","",AA55)))</f>
        <v/>
      </c>
      <c r="AD55" s="647"/>
    </row>
    <row r="56" spans="1:30" x14ac:dyDescent="0.2">
      <c r="A56" s="77" t="str">
        <f>IF('Names And Totals'!A58="","",'Names And Totals'!A58)</f>
        <v/>
      </c>
      <c r="B56" s="89" t="str">
        <f>IF('Names And Totals'!B58="","",'Names And Totals'!B58)</f>
        <v/>
      </c>
      <c r="C56" s="98" t="str">
        <f t="shared" si="26"/>
        <v/>
      </c>
      <c r="D56" s="98" t="str">
        <f t="shared" si="27"/>
        <v/>
      </c>
      <c r="E56" s="98" t="str">
        <f t="shared" si="28"/>
        <v/>
      </c>
      <c r="F56" s="98" t="str">
        <f t="shared" si="29"/>
        <v/>
      </c>
      <c r="G56" s="40" t="str">
        <f t="shared" si="30"/>
        <v/>
      </c>
      <c r="H56" s="98" t="str">
        <f t="shared" si="31"/>
        <v/>
      </c>
      <c r="I56" s="220"/>
      <c r="J56" s="280"/>
      <c r="K56" s="98" t="str">
        <f t="shared" ref="K56" si="42">IF(B56="","",IF(I56="","",SUM(I56:J56)))</f>
        <v/>
      </c>
      <c r="L56" s="210"/>
      <c r="M56" s="211"/>
      <c r="N56" s="280"/>
      <c r="O56" s="269" t="str">
        <f t="shared" si="32"/>
        <v/>
      </c>
      <c r="P56" s="269" t="str">
        <f>IF(B56="","",IF(L56="","",IF('Names And Totals'!E58="Female","",O56)))</f>
        <v/>
      </c>
      <c r="Q56" s="587" t="str">
        <f>IF(B56="","",IF(L56="","",IF('Names And Totals'!E58="Male","",O56)))</f>
        <v/>
      </c>
      <c r="R56" s="210"/>
      <c r="S56" s="211"/>
      <c r="T56" s="231"/>
      <c r="U56" s="683"/>
      <c r="V56" s="648"/>
      <c r="W56" s="568" t="str">
        <f t="shared" si="33"/>
        <v/>
      </c>
      <c r="X56" s="568" t="str">
        <f>IF(B56="","",IF(R56="","",IF('Names And Totals'!E58="Female","",W56)))</f>
        <v/>
      </c>
      <c r="Y56" s="568" t="str">
        <f>IF(B56="","",IF(R56="","",IF('Names And Totals'!E58="Male","",W56)))</f>
        <v/>
      </c>
      <c r="Z56" s="98" t="str">
        <f t="shared" si="9"/>
        <v/>
      </c>
      <c r="AA56" s="40" t="str">
        <f t="shared" si="10"/>
        <v/>
      </c>
      <c r="AB56" s="40" t="str">
        <f>IF(B56="","",IF(AD56="DQ","DQ",IF('Names And Totals'!E58="Female","",AA56)))</f>
        <v/>
      </c>
      <c r="AC56" s="98" t="str">
        <f>IF(B56="","",IF(AD56="DQ","DQ",IF('Names And Totals'!E58="Male","",AA56)))</f>
        <v/>
      </c>
      <c r="AD56" s="261"/>
    </row>
    <row r="57" spans="1:30" x14ac:dyDescent="0.2">
      <c r="A57" s="72" t="str">
        <f>IF('Names And Totals'!A59="","",'Names And Totals'!A59)</f>
        <v/>
      </c>
      <c r="B57" s="88" t="str">
        <f>IF('Names And Totals'!B59="","",'Names And Totals'!B59)</f>
        <v/>
      </c>
      <c r="C57" s="99" t="str">
        <f t="shared" si="26"/>
        <v/>
      </c>
      <c r="D57" s="99" t="str">
        <f t="shared" si="27"/>
        <v/>
      </c>
      <c r="E57" s="99" t="str">
        <f t="shared" si="28"/>
        <v/>
      </c>
      <c r="F57" s="99" t="str">
        <f t="shared" si="29"/>
        <v/>
      </c>
      <c r="G57" s="37" t="str">
        <f t="shared" si="30"/>
        <v/>
      </c>
      <c r="H57" s="99" t="str">
        <f t="shared" si="31"/>
        <v/>
      </c>
      <c r="I57" s="214"/>
      <c r="J57" s="279"/>
      <c r="K57" s="99" t="str">
        <f>IF(B57="","",IF(I57="","",SUM(I57:J57)))</f>
        <v/>
      </c>
      <c r="L57" s="208"/>
      <c r="M57" s="209"/>
      <c r="N57" s="279"/>
      <c r="O57" s="268" t="str">
        <f t="shared" si="32"/>
        <v/>
      </c>
      <c r="P57" s="268" t="str">
        <f>IF(B57="","",IF(L57="","",IF('Names And Totals'!E59="Female","",O57)))</f>
        <v/>
      </c>
      <c r="Q57" s="567" t="str">
        <f>IF(B57="","",IF(L57="","",IF('Names And Totals'!E59="Male","",O57)))</f>
        <v/>
      </c>
      <c r="R57" s="208"/>
      <c r="S57" s="209"/>
      <c r="T57" s="227"/>
      <c r="U57" s="685"/>
      <c r="V57" s="646"/>
      <c r="W57" s="566" t="str">
        <f t="shared" si="33"/>
        <v/>
      </c>
      <c r="X57" s="566" t="str">
        <f>IF(B57="","",IF(R57="","",IF('Names And Totals'!E59="Female","",W57)))</f>
        <v/>
      </c>
      <c r="Y57" s="566" t="str">
        <f>IF(B57="","",IF(R57="","",IF('Names And Totals'!E59="Male","",W57)))</f>
        <v/>
      </c>
      <c r="Z57" s="99" t="str">
        <f t="shared" si="9"/>
        <v/>
      </c>
      <c r="AA57" s="37" t="str">
        <f t="shared" si="10"/>
        <v/>
      </c>
      <c r="AB57" s="37" t="str">
        <f>IF(B57="","",IF(AD57="DQ","DQ",IF('Names And Totals'!E59="Female","",AA57)))</f>
        <v/>
      </c>
      <c r="AC57" s="99" t="str">
        <f>IF(B57="","",IF(AD57="DQ","DQ",IF('Names And Totals'!E59="Male","",AA57)))</f>
        <v/>
      </c>
      <c r="AD57" s="647"/>
    </row>
    <row r="58" spans="1:30" x14ac:dyDescent="0.2">
      <c r="A58" s="77" t="str">
        <f>IF('Names And Totals'!A60="","",'Names And Totals'!A60)</f>
        <v/>
      </c>
      <c r="B58" s="89" t="str">
        <f>IF('Names And Totals'!B60="","",'Names And Totals'!B60)</f>
        <v/>
      </c>
      <c r="C58" s="98" t="str">
        <f t="shared" si="26"/>
        <v/>
      </c>
      <c r="D58" s="98" t="str">
        <f t="shared" si="27"/>
        <v/>
      </c>
      <c r="E58" s="98" t="str">
        <f t="shared" si="28"/>
        <v/>
      </c>
      <c r="F58" s="98" t="str">
        <f t="shared" si="29"/>
        <v/>
      </c>
      <c r="G58" s="40" t="str">
        <f t="shared" si="30"/>
        <v/>
      </c>
      <c r="H58" s="98" t="str">
        <f t="shared" si="31"/>
        <v/>
      </c>
      <c r="I58" s="220"/>
      <c r="J58" s="280"/>
      <c r="K58" s="98" t="str">
        <f t="shared" ref="K58" si="43">IF(B58="","",IF(I58="","",SUM(I58:J58)))</f>
        <v/>
      </c>
      <c r="L58" s="210"/>
      <c r="M58" s="211"/>
      <c r="N58" s="280"/>
      <c r="O58" s="269" t="str">
        <f t="shared" si="32"/>
        <v/>
      </c>
      <c r="P58" s="269" t="str">
        <f>IF(B58="","",IF(L58="","",IF('Names And Totals'!E60="Female","",O58)))</f>
        <v/>
      </c>
      <c r="Q58" s="587" t="str">
        <f>IF(B58="","",IF(L58="","",IF('Names And Totals'!E60="Male","",O58)))</f>
        <v/>
      </c>
      <c r="R58" s="210"/>
      <c r="S58" s="211"/>
      <c r="T58" s="231"/>
      <c r="U58" s="683"/>
      <c r="V58" s="648"/>
      <c r="W58" s="568" t="str">
        <f t="shared" si="33"/>
        <v/>
      </c>
      <c r="X58" s="568" t="str">
        <f>IF(B58="","",IF(R58="","",IF('Names And Totals'!E60="Female","",W58)))</f>
        <v/>
      </c>
      <c r="Y58" s="568" t="str">
        <f>IF(B58="","",IF(R58="","",IF('Names And Totals'!E60="Male","",W58)))</f>
        <v/>
      </c>
      <c r="Z58" s="98" t="str">
        <f t="shared" si="9"/>
        <v/>
      </c>
      <c r="AA58" s="40" t="str">
        <f t="shared" si="10"/>
        <v/>
      </c>
      <c r="AB58" s="40" t="str">
        <f>IF(B58="","",IF(AD58="DQ","DQ",IF('Names And Totals'!E60="Female","",AA58)))</f>
        <v/>
      </c>
      <c r="AC58" s="98" t="str">
        <f>IF(B58="","",IF(AD58="DQ","DQ",IF('Names And Totals'!E60="Male","",AA58)))</f>
        <v/>
      </c>
      <c r="AD58" s="261"/>
    </row>
    <row r="59" spans="1:30" x14ac:dyDescent="0.2">
      <c r="A59" s="72" t="str">
        <f>IF('Names And Totals'!A61="","",'Names And Totals'!A61)</f>
        <v/>
      </c>
      <c r="B59" s="88" t="str">
        <f>IF('Names And Totals'!B61="","",'Names And Totals'!B61)</f>
        <v/>
      </c>
      <c r="C59" s="99" t="str">
        <f t="shared" si="26"/>
        <v/>
      </c>
      <c r="D59" s="99" t="str">
        <f t="shared" si="27"/>
        <v/>
      </c>
      <c r="E59" s="99" t="str">
        <f t="shared" si="28"/>
        <v/>
      </c>
      <c r="F59" s="99" t="str">
        <f t="shared" si="29"/>
        <v/>
      </c>
      <c r="G59" s="37" t="str">
        <f t="shared" si="30"/>
        <v/>
      </c>
      <c r="H59" s="99" t="str">
        <f t="shared" si="31"/>
        <v/>
      </c>
      <c r="I59" s="214"/>
      <c r="J59" s="279"/>
      <c r="K59" s="99" t="str">
        <f>IF(B59="","",IF(I59="","",SUM(I59:J59)))</f>
        <v/>
      </c>
      <c r="L59" s="208"/>
      <c r="M59" s="209"/>
      <c r="N59" s="279"/>
      <c r="O59" s="268" t="str">
        <f t="shared" si="32"/>
        <v/>
      </c>
      <c r="P59" s="268" t="str">
        <f>IF(B59="","",IF(L59="","",IF('Names And Totals'!E61="Female","",O59)))</f>
        <v/>
      </c>
      <c r="Q59" s="567" t="str">
        <f>IF(B59="","",IF(L59="","",IF('Names And Totals'!E61="Male","",O59)))</f>
        <v/>
      </c>
      <c r="R59" s="208"/>
      <c r="S59" s="209"/>
      <c r="T59" s="227"/>
      <c r="U59" s="685"/>
      <c r="V59" s="646"/>
      <c r="W59" s="566" t="str">
        <f t="shared" si="33"/>
        <v/>
      </c>
      <c r="X59" s="566" t="str">
        <f>IF(B59="","",IF(R59="","",IF('Names And Totals'!E61="Female","",W59)))</f>
        <v/>
      </c>
      <c r="Y59" s="566" t="str">
        <f>IF(B59="","",IF(R59="","",IF('Names And Totals'!E61="Male","",W59)))</f>
        <v/>
      </c>
      <c r="Z59" s="99" t="str">
        <f t="shared" si="9"/>
        <v/>
      </c>
      <c r="AA59" s="37" t="str">
        <f t="shared" si="10"/>
        <v/>
      </c>
      <c r="AB59" s="37" t="str">
        <f>IF(B59="","",IF(AD59="DQ","DQ",IF('Names And Totals'!E61="Female","",AA59)))</f>
        <v/>
      </c>
      <c r="AC59" s="99" t="str">
        <f>IF(B59="","",IF(AD59="DQ","DQ",IF('Names And Totals'!E61="Male","",AA59)))</f>
        <v/>
      </c>
      <c r="AD59" s="647"/>
    </row>
    <row r="60" spans="1:30" x14ac:dyDescent="0.2">
      <c r="A60" s="77" t="str">
        <f>IF('Names And Totals'!A62="","",'Names And Totals'!A62)</f>
        <v/>
      </c>
      <c r="B60" s="89" t="str">
        <f>IF('Names And Totals'!B62="","",'Names And Totals'!B62)</f>
        <v/>
      </c>
      <c r="C60" s="98" t="str">
        <f t="shared" si="26"/>
        <v/>
      </c>
      <c r="D60" s="98" t="str">
        <f t="shared" si="27"/>
        <v/>
      </c>
      <c r="E60" s="98" t="str">
        <f t="shared" si="28"/>
        <v/>
      </c>
      <c r="F60" s="98" t="str">
        <f t="shared" si="29"/>
        <v/>
      </c>
      <c r="G60" s="40" t="str">
        <f t="shared" si="30"/>
        <v/>
      </c>
      <c r="H60" s="98" t="str">
        <f t="shared" si="31"/>
        <v/>
      </c>
      <c r="I60" s="220"/>
      <c r="J60" s="280"/>
      <c r="K60" s="98" t="str">
        <f t="shared" ref="K60" si="44">IF(B60="","",IF(I60="","",SUM(I60:J60)))</f>
        <v/>
      </c>
      <c r="L60" s="210"/>
      <c r="M60" s="211"/>
      <c r="N60" s="280"/>
      <c r="O60" s="269" t="str">
        <f t="shared" si="32"/>
        <v/>
      </c>
      <c r="P60" s="269" t="str">
        <f>IF(B60="","",IF(L60="","",IF('Names And Totals'!E62="Female","",O60)))</f>
        <v/>
      </c>
      <c r="Q60" s="587" t="str">
        <f>IF(B60="","",IF(L60="","",IF('Names And Totals'!E62="Male","",O60)))</f>
        <v/>
      </c>
      <c r="R60" s="210"/>
      <c r="S60" s="211"/>
      <c r="T60" s="231"/>
      <c r="U60" s="683"/>
      <c r="V60" s="648"/>
      <c r="W60" s="568" t="str">
        <f t="shared" si="33"/>
        <v/>
      </c>
      <c r="X60" s="568" t="str">
        <f>IF(B60="","",IF(R60="","",IF('Names And Totals'!E62="Female","",W60)))</f>
        <v/>
      </c>
      <c r="Y60" s="568" t="str">
        <f>IF(B60="","",IF(R60="","",IF('Names And Totals'!E62="Male","",W60)))</f>
        <v/>
      </c>
      <c r="Z60" s="98" t="str">
        <f t="shared" si="9"/>
        <v/>
      </c>
      <c r="AA60" s="40" t="str">
        <f t="shared" si="10"/>
        <v/>
      </c>
      <c r="AB60" s="40" t="str">
        <f>IF(B60="","",IF(AD60="DQ","DQ",IF('Names And Totals'!E62="Female","",AA60)))</f>
        <v/>
      </c>
      <c r="AC60" s="98" t="str">
        <f>IF(B60="","",IF(AD60="DQ","DQ",IF('Names And Totals'!E62="Male","",AA60)))</f>
        <v/>
      </c>
      <c r="AD60" s="261"/>
    </row>
    <row r="61" spans="1:30" x14ac:dyDescent="0.2">
      <c r="A61" s="72" t="str">
        <f>IF('Names And Totals'!A63="","",'Names And Totals'!A63)</f>
        <v/>
      </c>
      <c r="B61" s="88" t="str">
        <f>IF('Names And Totals'!B63="","",'Names And Totals'!B63)</f>
        <v/>
      </c>
      <c r="C61" s="99" t="str">
        <f t="shared" si="26"/>
        <v/>
      </c>
      <c r="D61" s="99" t="str">
        <f t="shared" si="27"/>
        <v/>
      </c>
      <c r="E61" s="99" t="str">
        <f t="shared" si="28"/>
        <v/>
      </c>
      <c r="F61" s="99" t="str">
        <f t="shared" si="29"/>
        <v/>
      </c>
      <c r="G61" s="37" t="str">
        <f t="shared" si="30"/>
        <v/>
      </c>
      <c r="H61" s="99" t="str">
        <f t="shared" si="31"/>
        <v/>
      </c>
      <c r="I61" s="214"/>
      <c r="J61" s="279"/>
      <c r="K61" s="99" t="str">
        <f>IF(B61="","",IF(I61="","",SUM(I61:J61)))</f>
        <v/>
      </c>
      <c r="L61" s="208"/>
      <c r="M61" s="209"/>
      <c r="N61" s="279"/>
      <c r="O61" s="268" t="str">
        <f t="shared" si="32"/>
        <v/>
      </c>
      <c r="P61" s="268" t="str">
        <f>IF(B61="","",IF(L61="","",IF('Names And Totals'!E63="Female","",O61)))</f>
        <v/>
      </c>
      <c r="Q61" s="567" t="str">
        <f>IF(B61="","",IF(L61="","",IF('Names And Totals'!E63="Male","",O61)))</f>
        <v/>
      </c>
      <c r="R61" s="208"/>
      <c r="S61" s="209"/>
      <c r="T61" s="227"/>
      <c r="U61" s="685"/>
      <c r="V61" s="646"/>
      <c r="W61" s="566" t="str">
        <f t="shared" si="33"/>
        <v/>
      </c>
      <c r="X61" s="566" t="str">
        <f>IF(B61="","",IF(R61="","",IF('Names And Totals'!E63="Female","",W61)))</f>
        <v/>
      </c>
      <c r="Y61" s="566" t="str">
        <f>IF(B61="","",IF(R61="","",IF('Names And Totals'!E63="Male","",W61)))</f>
        <v/>
      </c>
      <c r="Z61" s="99" t="str">
        <f t="shared" si="9"/>
        <v/>
      </c>
      <c r="AA61" s="37" t="str">
        <f t="shared" si="10"/>
        <v/>
      </c>
      <c r="AB61" s="37" t="str">
        <f>IF(B61="","",IF(AD61="DQ","DQ",IF('Names And Totals'!E63="Female","",AA61)))</f>
        <v/>
      </c>
      <c r="AC61" s="99" t="str">
        <f>IF(B61="","",IF(AD61="DQ","DQ",IF('Names And Totals'!E63="Male","",AA61)))</f>
        <v/>
      </c>
      <c r="AD61" s="647"/>
    </row>
    <row r="62" spans="1:30" x14ac:dyDescent="0.2">
      <c r="A62" s="77" t="str">
        <f>IF('Names And Totals'!A64="","",'Names And Totals'!A64)</f>
        <v/>
      </c>
      <c r="B62" s="89" t="str">
        <f>IF('Names And Totals'!B64="","",'Names And Totals'!B64)</f>
        <v/>
      </c>
      <c r="C62" s="98" t="str">
        <f t="shared" si="26"/>
        <v/>
      </c>
      <c r="D62" s="98" t="str">
        <f t="shared" si="27"/>
        <v/>
      </c>
      <c r="E62" s="98" t="str">
        <f t="shared" si="28"/>
        <v/>
      </c>
      <c r="F62" s="98" t="str">
        <f t="shared" si="29"/>
        <v/>
      </c>
      <c r="G62" s="40" t="str">
        <f t="shared" si="30"/>
        <v/>
      </c>
      <c r="H62" s="98" t="str">
        <f t="shared" si="31"/>
        <v/>
      </c>
      <c r="I62" s="220"/>
      <c r="J62" s="280"/>
      <c r="K62" s="98" t="str">
        <f t="shared" ref="K62" si="45">IF(B62="","",IF(I62="","",SUM(I62:J62)))</f>
        <v/>
      </c>
      <c r="L62" s="210"/>
      <c r="M62" s="211"/>
      <c r="N62" s="280"/>
      <c r="O62" s="269" t="str">
        <f t="shared" si="32"/>
        <v/>
      </c>
      <c r="P62" s="269" t="str">
        <f>IF(B62="","",IF(L62="","",IF('Names And Totals'!E64="Female","",O62)))</f>
        <v/>
      </c>
      <c r="Q62" s="587" t="str">
        <f>IF(B62="","",IF(L62="","",IF('Names And Totals'!E64="Male","",O62)))</f>
        <v/>
      </c>
      <c r="R62" s="210"/>
      <c r="S62" s="211"/>
      <c r="T62" s="231"/>
      <c r="U62" s="683"/>
      <c r="V62" s="648"/>
      <c r="W62" s="568" t="str">
        <f t="shared" si="33"/>
        <v/>
      </c>
      <c r="X62" s="568" t="str">
        <f>IF(B62="","",IF(R62="","",IF('Names And Totals'!E64="Female","",W62)))</f>
        <v/>
      </c>
      <c r="Y62" s="568" t="str">
        <f>IF(B62="","",IF(R62="","",IF('Names And Totals'!E64="Male","",W62)))</f>
        <v/>
      </c>
      <c r="Z62" s="98" t="str">
        <f t="shared" si="9"/>
        <v/>
      </c>
      <c r="AA62" s="40" t="str">
        <f t="shared" si="10"/>
        <v/>
      </c>
      <c r="AB62" s="40" t="str">
        <f>IF(B62="","",IF(AD62="DQ","DQ",IF('Names And Totals'!E64="Female","",AA62)))</f>
        <v/>
      </c>
      <c r="AC62" s="98" t="str">
        <f>IF(B62="","",IF(AD62="DQ","DQ",IF('Names And Totals'!E64="Male","",AA62)))</f>
        <v/>
      </c>
      <c r="AD62" s="261"/>
    </row>
    <row r="63" spans="1:30" x14ac:dyDescent="0.2">
      <c r="A63" s="72" t="str">
        <f>IF('Names And Totals'!A65="","",'Names And Totals'!A65)</f>
        <v/>
      </c>
      <c r="B63" s="88" t="str">
        <f>IF('Names And Totals'!B65="","",'Names And Totals'!B65)</f>
        <v/>
      </c>
      <c r="C63" s="99" t="str">
        <f t="shared" si="26"/>
        <v/>
      </c>
      <c r="D63" s="99" t="str">
        <f t="shared" si="27"/>
        <v/>
      </c>
      <c r="E63" s="99" t="str">
        <f t="shared" si="28"/>
        <v/>
      </c>
      <c r="F63" s="99" t="str">
        <f t="shared" si="29"/>
        <v/>
      </c>
      <c r="G63" s="37" t="str">
        <f t="shared" si="30"/>
        <v/>
      </c>
      <c r="H63" s="99" t="str">
        <f t="shared" si="31"/>
        <v/>
      </c>
      <c r="I63" s="214"/>
      <c r="J63" s="279"/>
      <c r="K63" s="99" t="str">
        <f>IF(B63="","",IF(I63="","",SUM(I63:J63)))</f>
        <v/>
      </c>
      <c r="L63" s="208"/>
      <c r="M63" s="209"/>
      <c r="N63" s="279"/>
      <c r="O63" s="268" t="str">
        <f t="shared" si="32"/>
        <v/>
      </c>
      <c r="P63" s="268" t="str">
        <f>IF(B63="","",IF(L63="","",IF('Names And Totals'!E65="Female","",O63)))</f>
        <v/>
      </c>
      <c r="Q63" s="567" t="str">
        <f>IF(B63="","",IF(L63="","",IF('Names And Totals'!E65="Male","",O63)))</f>
        <v/>
      </c>
      <c r="R63" s="208"/>
      <c r="S63" s="209"/>
      <c r="T63" s="227"/>
      <c r="U63" s="685"/>
      <c r="V63" s="646"/>
      <c r="W63" s="566" t="str">
        <f t="shared" si="33"/>
        <v/>
      </c>
      <c r="X63" s="566" t="str">
        <f>IF(B63="","",IF(R63="","",IF('Names And Totals'!E65="Female","",W63)))</f>
        <v/>
      </c>
      <c r="Y63" s="566" t="str">
        <f>IF(B63="","",IF(R63="","",IF('Names And Totals'!E65="Male","",W63)))</f>
        <v/>
      </c>
      <c r="Z63" s="99" t="str">
        <f t="shared" si="9"/>
        <v/>
      </c>
      <c r="AA63" s="37" t="str">
        <f t="shared" si="10"/>
        <v/>
      </c>
      <c r="AB63" s="37" t="str">
        <f>IF(B63="","",IF(AD63="DQ","DQ",IF('Names And Totals'!E65="Female","",AA63)))</f>
        <v/>
      </c>
      <c r="AC63" s="99" t="str">
        <f>IF(B63="","",IF(AD63="DQ","DQ",IF('Names And Totals'!E65="Male","",AA63)))</f>
        <v/>
      </c>
      <c r="AD63" s="647"/>
    </row>
    <row r="64" spans="1:30" x14ac:dyDescent="0.2">
      <c r="A64" s="77" t="str">
        <f>IF('Names And Totals'!A66="","",'Names And Totals'!A66)</f>
        <v/>
      </c>
      <c r="B64" s="89" t="str">
        <f>IF('Names And Totals'!B66="","",'Names And Totals'!B66)</f>
        <v/>
      </c>
      <c r="C64" s="98" t="str">
        <f t="shared" si="26"/>
        <v/>
      </c>
      <c r="D64" s="98" t="str">
        <f t="shared" si="27"/>
        <v/>
      </c>
      <c r="E64" s="98" t="str">
        <f t="shared" si="28"/>
        <v/>
      </c>
      <c r="F64" s="98" t="str">
        <f t="shared" si="29"/>
        <v/>
      </c>
      <c r="G64" s="40" t="str">
        <f t="shared" si="30"/>
        <v/>
      </c>
      <c r="H64" s="98" t="str">
        <f t="shared" si="31"/>
        <v/>
      </c>
      <c r="I64" s="220"/>
      <c r="J64" s="280"/>
      <c r="K64" s="98" t="str">
        <f t="shared" ref="K64" si="46">IF(B64="","",IF(I64="","",SUM(I64:J64)))</f>
        <v/>
      </c>
      <c r="L64" s="210"/>
      <c r="M64" s="211"/>
      <c r="N64" s="280"/>
      <c r="O64" s="269" t="str">
        <f t="shared" si="32"/>
        <v/>
      </c>
      <c r="P64" s="269" t="str">
        <f>IF(B64="","",IF(L64="","",IF('Names And Totals'!E66="Female","",O64)))</f>
        <v/>
      </c>
      <c r="Q64" s="587" t="str">
        <f>IF(B64="","",IF(L64="","",IF('Names And Totals'!E66="Male","",O64)))</f>
        <v/>
      </c>
      <c r="R64" s="210"/>
      <c r="S64" s="211"/>
      <c r="T64" s="231"/>
      <c r="U64" s="683"/>
      <c r="V64" s="648"/>
      <c r="W64" s="568" t="str">
        <f t="shared" si="33"/>
        <v/>
      </c>
      <c r="X64" s="568" t="str">
        <f>IF(B64="","",IF(R64="","",IF('Names And Totals'!E66="Female","",W64)))</f>
        <v/>
      </c>
      <c r="Y64" s="568" t="str">
        <f>IF(B64="","",IF(R64="","",IF('Names And Totals'!E66="Male","",W64)))</f>
        <v/>
      </c>
      <c r="Z64" s="98" t="str">
        <f t="shared" si="9"/>
        <v/>
      </c>
      <c r="AA64" s="40" t="str">
        <f t="shared" si="10"/>
        <v/>
      </c>
      <c r="AB64" s="40" t="str">
        <f>IF(B64="","",IF(AD64="DQ","DQ",IF('Names And Totals'!E66="Female","",AA64)))</f>
        <v/>
      </c>
      <c r="AC64" s="98" t="str">
        <f>IF(B64="","",IF(AD64="DQ","DQ",IF('Names And Totals'!E66="Male","",AA64)))</f>
        <v/>
      </c>
      <c r="AD64" s="261"/>
    </row>
    <row r="65" spans="1:30" x14ac:dyDescent="0.2">
      <c r="A65" s="72" t="str">
        <f>IF('Names And Totals'!A67="","",'Names And Totals'!A67)</f>
        <v/>
      </c>
      <c r="B65" s="88" t="str">
        <f>IF('Names And Totals'!B67="","",'Names And Totals'!B67)</f>
        <v/>
      </c>
      <c r="C65" s="99" t="str">
        <f t="shared" si="26"/>
        <v/>
      </c>
      <c r="D65" s="99" t="str">
        <f t="shared" si="27"/>
        <v/>
      </c>
      <c r="E65" s="99" t="str">
        <f t="shared" si="28"/>
        <v/>
      </c>
      <c r="F65" s="99" t="str">
        <f t="shared" si="29"/>
        <v/>
      </c>
      <c r="G65" s="37" t="str">
        <f t="shared" si="30"/>
        <v/>
      </c>
      <c r="H65" s="99" t="str">
        <f t="shared" si="31"/>
        <v/>
      </c>
      <c r="I65" s="214"/>
      <c r="J65" s="279"/>
      <c r="K65" s="99" t="str">
        <f>IF(B65="","",IF(I65="","",SUM(I65:J65)))</f>
        <v/>
      </c>
      <c r="L65" s="208"/>
      <c r="M65" s="209"/>
      <c r="N65" s="279"/>
      <c r="O65" s="268" t="str">
        <f t="shared" si="32"/>
        <v/>
      </c>
      <c r="P65" s="268" t="str">
        <f>IF(B65="","",IF(L65="","",IF('Names And Totals'!E67="Female","",O65)))</f>
        <v/>
      </c>
      <c r="Q65" s="567" t="str">
        <f>IF(B65="","",IF(L65="","",IF('Names And Totals'!E67="Male","",O65)))</f>
        <v/>
      </c>
      <c r="R65" s="208"/>
      <c r="S65" s="209"/>
      <c r="T65" s="227"/>
      <c r="U65" s="685"/>
      <c r="V65" s="646"/>
      <c r="W65" s="566" t="str">
        <f t="shared" si="33"/>
        <v/>
      </c>
      <c r="X65" s="566" t="str">
        <f>IF(B65="","",IF(R65="","",IF('Names And Totals'!E67="Female","",W65)))</f>
        <v/>
      </c>
      <c r="Y65" s="566" t="str">
        <f>IF(B65="","",IF(R65="","",IF('Names And Totals'!E67="Male","",W65)))</f>
        <v/>
      </c>
      <c r="Z65" s="99" t="str">
        <f t="shared" si="9"/>
        <v/>
      </c>
      <c r="AA65" s="37" t="str">
        <f t="shared" si="10"/>
        <v/>
      </c>
      <c r="AB65" s="37" t="str">
        <f>IF(B65="","",IF(AD65="DQ","DQ",IF('Names And Totals'!E67="Female","",AA65)))</f>
        <v/>
      </c>
      <c r="AC65" s="99" t="str">
        <f>IF(B65="","",IF(AD65="DQ","DQ",IF('Names And Totals'!E67="Male","",AA65)))</f>
        <v/>
      </c>
      <c r="AD65" s="647"/>
    </row>
    <row r="66" spans="1:30" x14ac:dyDescent="0.2">
      <c r="A66" s="77" t="str">
        <f>IF('Names And Totals'!A68="","",'Names And Totals'!A68)</f>
        <v/>
      </c>
      <c r="B66" s="89" t="str">
        <f>IF('Names And Totals'!B68="","",'Names And Totals'!B68)</f>
        <v/>
      </c>
      <c r="C66" s="98" t="str">
        <f t="shared" si="26"/>
        <v/>
      </c>
      <c r="D66" s="98" t="str">
        <f t="shared" si="27"/>
        <v/>
      </c>
      <c r="E66" s="98" t="str">
        <f t="shared" si="28"/>
        <v/>
      </c>
      <c r="F66" s="98" t="str">
        <f t="shared" si="29"/>
        <v/>
      </c>
      <c r="G66" s="40" t="str">
        <f t="shared" si="30"/>
        <v/>
      </c>
      <c r="H66" s="98" t="str">
        <f t="shared" si="31"/>
        <v/>
      </c>
      <c r="I66" s="220"/>
      <c r="J66" s="280"/>
      <c r="K66" s="98" t="str">
        <f t="shared" ref="K66" si="47">IF(B66="","",IF(I66="","",SUM(I66:J66)))</f>
        <v/>
      </c>
      <c r="L66" s="210"/>
      <c r="M66" s="211"/>
      <c r="N66" s="280"/>
      <c r="O66" s="269" t="str">
        <f t="shared" si="32"/>
        <v/>
      </c>
      <c r="P66" s="269" t="str">
        <f>IF(B66="","",IF(L66="","",IF('Names And Totals'!E68="Female","",O66)))</f>
        <v/>
      </c>
      <c r="Q66" s="587" t="str">
        <f>IF(B66="","",IF(L66="","",IF('Names And Totals'!E68="Male","",O66)))</f>
        <v/>
      </c>
      <c r="R66" s="210"/>
      <c r="S66" s="211"/>
      <c r="T66" s="231"/>
      <c r="U66" s="683"/>
      <c r="V66" s="648"/>
      <c r="W66" s="568" t="str">
        <f t="shared" si="33"/>
        <v/>
      </c>
      <c r="X66" s="568" t="str">
        <f>IF(B66="","",IF(R66="","",IF('Names And Totals'!E68="Female","",W66)))</f>
        <v/>
      </c>
      <c r="Y66" s="568" t="str">
        <f>IF(B66="","",IF(R66="","",IF('Names And Totals'!E68="Male","",W66)))</f>
        <v/>
      </c>
      <c r="Z66" s="98" t="str">
        <f t="shared" si="9"/>
        <v/>
      </c>
      <c r="AA66" s="40" t="str">
        <f t="shared" si="10"/>
        <v/>
      </c>
      <c r="AB66" s="40" t="str">
        <f>IF(B66="","",IF(AD66="DQ","DQ",IF('Names And Totals'!E68="Female","",AA66)))</f>
        <v/>
      </c>
      <c r="AC66" s="98" t="str">
        <f>IF(B66="","",IF(AD66="DQ","DQ",IF('Names And Totals'!E68="Male","",AA66)))</f>
        <v/>
      </c>
      <c r="AD66" s="261"/>
    </row>
    <row r="67" spans="1:30" x14ac:dyDescent="0.2">
      <c r="A67" s="72" t="str">
        <f>IF('Names And Totals'!A69="","",'Names And Totals'!A69)</f>
        <v/>
      </c>
      <c r="B67" s="88" t="str">
        <f>IF('Names And Totals'!B69="","",'Names And Totals'!B69)</f>
        <v/>
      </c>
      <c r="C67" s="99" t="str">
        <f t="shared" si="26"/>
        <v/>
      </c>
      <c r="D67" s="99" t="str">
        <f t="shared" si="27"/>
        <v/>
      </c>
      <c r="E67" s="99" t="str">
        <f t="shared" si="28"/>
        <v/>
      </c>
      <c r="F67" s="99" t="str">
        <f t="shared" si="29"/>
        <v/>
      </c>
      <c r="G67" s="37" t="str">
        <f t="shared" si="30"/>
        <v/>
      </c>
      <c r="H67" s="99" t="str">
        <f t="shared" si="31"/>
        <v/>
      </c>
      <c r="I67" s="214"/>
      <c r="J67" s="279"/>
      <c r="K67" s="99" t="str">
        <f>IF(B67="","",IF(I67="","",SUM(I67:J67)))</f>
        <v/>
      </c>
      <c r="L67" s="208"/>
      <c r="M67" s="209"/>
      <c r="N67" s="279"/>
      <c r="O67" s="268" t="str">
        <f t="shared" si="32"/>
        <v/>
      </c>
      <c r="P67" s="268" t="str">
        <f>IF(B67="","",IF(L67="","",IF('Names And Totals'!E69="Female","",O67)))</f>
        <v/>
      </c>
      <c r="Q67" s="567" t="str">
        <f>IF(B67="","",IF(L67="","",IF('Names And Totals'!E69="Male","",O67)))</f>
        <v/>
      </c>
      <c r="R67" s="208"/>
      <c r="S67" s="209"/>
      <c r="T67" s="227"/>
      <c r="U67" s="685"/>
      <c r="V67" s="646"/>
      <c r="W67" s="566" t="str">
        <f t="shared" si="33"/>
        <v/>
      </c>
      <c r="X67" s="566" t="str">
        <f>IF(B67="","",IF(R67="","",IF('Names And Totals'!E69="Female","",W67)))</f>
        <v/>
      </c>
      <c r="Y67" s="566" t="str">
        <f>IF(B67="","",IF(R67="","",IF('Names And Totals'!E69="Male","",W67)))</f>
        <v/>
      </c>
      <c r="Z67" s="99" t="str">
        <f t="shared" si="9"/>
        <v/>
      </c>
      <c r="AA67" s="37" t="str">
        <f t="shared" si="10"/>
        <v/>
      </c>
      <c r="AB67" s="37" t="str">
        <f>IF(B67="","",IF(AD67="DQ","DQ",IF('Names And Totals'!E69="Female","",AA67)))</f>
        <v/>
      </c>
      <c r="AC67" s="99" t="str">
        <f>IF(B67="","",IF(AD67="DQ","DQ",IF('Names And Totals'!E69="Male","",AA67)))</f>
        <v/>
      </c>
      <c r="AD67" s="647"/>
    </row>
    <row r="68" spans="1:30" x14ac:dyDescent="0.2">
      <c r="A68" s="77" t="str">
        <f>IF('Names And Totals'!A70="","",'Names And Totals'!A70)</f>
        <v/>
      </c>
      <c r="B68" s="89" t="str">
        <f>IF('Names And Totals'!B70="","",'Names And Totals'!B70)</f>
        <v/>
      </c>
      <c r="C68" s="98" t="str">
        <f t="shared" si="26"/>
        <v/>
      </c>
      <c r="D68" s="98" t="str">
        <f t="shared" si="27"/>
        <v/>
      </c>
      <c r="E68" s="98" t="str">
        <f t="shared" si="28"/>
        <v/>
      </c>
      <c r="F68" s="98" t="str">
        <f t="shared" si="29"/>
        <v/>
      </c>
      <c r="G68" s="40" t="str">
        <f t="shared" si="30"/>
        <v/>
      </c>
      <c r="H68" s="98" t="str">
        <f t="shared" si="31"/>
        <v/>
      </c>
      <c r="I68" s="220"/>
      <c r="J68" s="280"/>
      <c r="K68" s="98" t="str">
        <f t="shared" ref="K68" si="48">IF(B68="","",IF(I68="","",SUM(I68:J68)))</f>
        <v/>
      </c>
      <c r="L68" s="210"/>
      <c r="M68" s="211"/>
      <c r="N68" s="280"/>
      <c r="O68" s="269" t="str">
        <f t="shared" si="32"/>
        <v/>
      </c>
      <c r="P68" s="269" t="str">
        <f>IF(B68="","",IF(L68="","",IF('Names And Totals'!E70="Female","",O68)))</f>
        <v/>
      </c>
      <c r="Q68" s="587" t="str">
        <f>IF(B68="","",IF(L68="","",IF('Names And Totals'!E70="Male","",O68)))</f>
        <v/>
      </c>
      <c r="R68" s="210"/>
      <c r="S68" s="211"/>
      <c r="T68" s="231"/>
      <c r="U68" s="683"/>
      <c r="V68" s="648"/>
      <c r="W68" s="568" t="str">
        <f t="shared" si="33"/>
        <v/>
      </c>
      <c r="X68" s="568" t="str">
        <f>IF(B68="","",IF(R68="","",IF('Names And Totals'!E70="Female","",W68)))</f>
        <v/>
      </c>
      <c r="Y68" s="568" t="str">
        <f>IF(B68="","",IF(R68="","",IF('Names And Totals'!E70="Male","",W68)))</f>
        <v/>
      </c>
      <c r="Z68" s="98" t="str">
        <f t="shared" si="9"/>
        <v/>
      </c>
      <c r="AA68" s="40" t="str">
        <f t="shared" si="10"/>
        <v/>
      </c>
      <c r="AB68" s="40" t="str">
        <f>IF(B68="","",IF(AD68="DQ","DQ",IF('Names And Totals'!E70="Female","",AA68)))</f>
        <v/>
      </c>
      <c r="AC68" s="98" t="str">
        <f>IF(B68="","",IF(AD68="DQ","DQ",IF('Names And Totals'!E70="Male","",AA68)))</f>
        <v/>
      </c>
      <c r="AD68" s="261"/>
    </row>
    <row r="69" spans="1:30" x14ac:dyDescent="0.2">
      <c r="A69" s="72" t="str">
        <f>IF('Names And Totals'!A71="","",'Names And Totals'!A71)</f>
        <v/>
      </c>
      <c r="B69" s="88" t="str">
        <f>IF('Names And Totals'!B71="","",'Names And Totals'!B71)</f>
        <v/>
      </c>
      <c r="C69" s="99" t="str">
        <f t="shared" si="26"/>
        <v/>
      </c>
      <c r="D69" s="99" t="str">
        <f t="shared" si="27"/>
        <v/>
      </c>
      <c r="E69" s="99" t="str">
        <f t="shared" si="28"/>
        <v/>
      </c>
      <c r="F69" s="99" t="str">
        <f t="shared" si="29"/>
        <v/>
      </c>
      <c r="G69" s="37" t="str">
        <f t="shared" si="30"/>
        <v/>
      </c>
      <c r="H69" s="99" t="str">
        <f t="shared" si="31"/>
        <v/>
      </c>
      <c r="I69" s="214"/>
      <c r="J69" s="279"/>
      <c r="K69" s="99" t="str">
        <f>IF(B69="","",IF(I69="","",SUM(I69:J69)))</f>
        <v/>
      </c>
      <c r="L69" s="208"/>
      <c r="M69" s="209"/>
      <c r="N69" s="279"/>
      <c r="O69" s="268" t="str">
        <f t="shared" si="32"/>
        <v/>
      </c>
      <c r="P69" s="268" t="str">
        <f>IF(B69="","",IF(L69="","",IF('Names And Totals'!E71="Female","",O69)))</f>
        <v/>
      </c>
      <c r="Q69" s="567" t="str">
        <f>IF(B69="","",IF(L69="","",IF('Names And Totals'!E71="Male","",O69)))</f>
        <v/>
      </c>
      <c r="R69" s="208"/>
      <c r="S69" s="209"/>
      <c r="T69" s="227"/>
      <c r="U69" s="685"/>
      <c r="V69" s="646"/>
      <c r="W69" s="566" t="str">
        <f t="shared" si="33"/>
        <v/>
      </c>
      <c r="X69" s="566" t="str">
        <f>IF(B69="","",IF(R69="","",IF('Names And Totals'!E71="Female","",W69)))</f>
        <v/>
      </c>
      <c r="Y69" s="566" t="str">
        <f>IF(B69="","",IF(R69="","",IF('Names And Totals'!E71="Male","",W69)))</f>
        <v/>
      </c>
      <c r="Z69" s="99" t="str">
        <f t="shared" si="9"/>
        <v/>
      </c>
      <c r="AA69" s="37" t="str">
        <f t="shared" si="10"/>
        <v/>
      </c>
      <c r="AB69" s="37" t="str">
        <f>IF(B69="","",IF(AD69="DQ","DQ",IF('Names And Totals'!E71="Female","",AA69)))</f>
        <v/>
      </c>
      <c r="AC69" s="99" t="str">
        <f>IF(B69="","",IF(AD69="DQ","DQ",IF('Names And Totals'!E71="Male","",AA69)))</f>
        <v/>
      </c>
      <c r="AD69" s="647"/>
    </row>
    <row r="70" spans="1:30" x14ac:dyDescent="0.2">
      <c r="A70" s="77" t="str">
        <f>IF('Names And Totals'!A72="","",'Names And Totals'!A72)</f>
        <v/>
      </c>
      <c r="B70" s="89" t="str">
        <f>IF('Names And Totals'!B72="","",'Names And Totals'!B72)</f>
        <v/>
      </c>
      <c r="C70" s="98" t="str">
        <f t="shared" si="26"/>
        <v/>
      </c>
      <c r="D70" s="98" t="str">
        <f t="shared" si="27"/>
        <v/>
      </c>
      <c r="E70" s="98" t="str">
        <f t="shared" si="28"/>
        <v/>
      </c>
      <c r="F70" s="98" t="str">
        <f t="shared" si="29"/>
        <v/>
      </c>
      <c r="G70" s="40" t="str">
        <f t="shared" si="30"/>
        <v/>
      </c>
      <c r="H70" s="98" t="str">
        <f t="shared" si="31"/>
        <v/>
      </c>
      <c r="I70" s="220"/>
      <c r="J70" s="280"/>
      <c r="K70" s="98" t="str">
        <f t="shared" ref="K70" si="49">IF(B70="","",IF(I70="","",SUM(I70:J70)))</f>
        <v/>
      </c>
      <c r="L70" s="210"/>
      <c r="M70" s="211"/>
      <c r="N70" s="280"/>
      <c r="O70" s="269" t="str">
        <f t="shared" si="32"/>
        <v/>
      </c>
      <c r="P70" s="269" t="str">
        <f>IF(B70="","",IF(L70="","",IF('Names And Totals'!E72="Female","",O70)))</f>
        <v/>
      </c>
      <c r="Q70" s="587" t="str">
        <f>IF(B70="","",IF(L70="","",IF('Names And Totals'!E72="Male","",O70)))</f>
        <v/>
      </c>
      <c r="R70" s="210"/>
      <c r="S70" s="211"/>
      <c r="T70" s="231"/>
      <c r="U70" s="683"/>
      <c r="V70" s="648"/>
      <c r="W70" s="568" t="str">
        <f t="shared" si="33"/>
        <v/>
      </c>
      <c r="X70" s="568" t="str">
        <f>IF(B70="","",IF(R70="","",IF('Names And Totals'!E72="Female","",W70)))</f>
        <v/>
      </c>
      <c r="Y70" s="568" t="str">
        <f>IF(B70="","",IF(R70="","",IF('Names And Totals'!E72="Male","",W70)))</f>
        <v/>
      </c>
      <c r="Z70" s="98" t="str">
        <f t="shared" si="9"/>
        <v/>
      </c>
      <c r="AA70" s="40" t="str">
        <f t="shared" si="10"/>
        <v/>
      </c>
      <c r="AB70" s="40" t="str">
        <f>IF(B70="","",IF(AD70="DQ","DQ",IF('Names And Totals'!E72="Female","",AA70)))</f>
        <v/>
      </c>
      <c r="AC70" s="98" t="str">
        <f>IF(B70="","",IF(AD70="DQ","DQ",IF('Names And Totals'!E72="Male","",AA70)))</f>
        <v/>
      </c>
      <c r="AD70" s="261"/>
    </row>
    <row r="71" spans="1:30" x14ac:dyDescent="0.2">
      <c r="A71" s="72" t="str">
        <f>IF('Names And Totals'!A73="","",'Names And Totals'!A73)</f>
        <v/>
      </c>
      <c r="B71" s="88" t="str">
        <f>IF('Names And Totals'!B73="","",'Names And Totals'!B73)</f>
        <v/>
      </c>
      <c r="C71" s="99" t="str">
        <f t="shared" ref="C71:C102" si="50">IF(B71="","",IF(AA71="DQ","DQ",IF(AA71="","",RANK(AA71,$AA$7:$AA$106,0)+SUMPRODUCT(--(AA71=$AA$7:$AA$106),--(W71&gt;$W$7:$W$106)))))</f>
        <v/>
      </c>
      <c r="D71" s="99" t="str">
        <f t="shared" ref="D71:D106" si="51">IF(B71="","",IF(AB71="DQ","DQ",IF(AB71="","",RANK(AB71,$AB$7:$AB$106,0)+SUMPRODUCT(--(AB71=$AB$7:$AB$106),--(X71&gt;$X$7:$X$106)))))</f>
        <v/>
      </c>
      <c r="E71" s="99" t="str">
        <f t="shared" ref="E71:E106" si="52">IF(B71="","",IF(AC71="DQ","DQ",IF(AC71="","",RANK(AC71,$AC$7:$AC$106,0)+SUMPRODUCT(--(AC71=$AC$7:$AC$106),--(Y71&gt;$Y$7:$Y$106)))))</f>
        <v/>
      </c>
      <c r="F71" s="99" t="str">
        <f t="shared" ref="F71:F102" si="53">IF(B71="","",IF(AA71="DQ","DQ",IF(W71="","",RANK(C71,$C$7:$C$106,1)+SUMPRODUCT(--(C71=$C$7:$C$106),--(O71&gt;$O$7:$O$106)))))</f>
        <v/>
      </c>
      <c r="G71" s="37" t="str">
        <f t="shared" ref="G71:G106" si="54">IF(B71="","",IF(AB71="DQ","DQ",IF(X71="","",RANK(D71,$D$7:$D$106,1)+SUMPRODUCT(--(D71=$D$7:$D$106),--(P71&gt;$P$7:$P$106)))))</f>
        <v/>
      </c>
      <c r="H71" s="99" t="str">
        <f t="shared" ref="H71:H106" si="55">IF(B71="","",IF(AC71="DQ","DQ",IF(Y71="","",RANK(E71,$E$7:$E$106,1)+SUMPRODUCT(--(E71=$E$7:$E$106),--(Q71&gt;$Q$7:$Q$106)))))</f>
        <v/>
      </c>
      <c r="I71" s="214"/>
      <c r="J71" s="279"/>
      <c r="K71" s="99" t="str">
        <f>IF(B71="","",IF(I71="","",SUM(I71:J71)))</f>
        <v/>
      </c>
      <c r="L71" s="208"/>
      <c r="M71" s="209"/>
      <c r="N71" s="279"/>
      <c r="O71" s="268" t="str">
        <f t="shared" ref="O71:O102" si="56">IF(B71="","",IF(L71="","",L71*60+M71+N71/100))</f>
        <v/>
      </c>
      <c r="P71" s="268" t="str">
        <f>IF(B71="","",IF(L71="","",IF('Names And Totals'!E73="Female","",O71)))</f>
        <v/>
      </c>
      <c r="Q71" s="567" t="str">
        <f>IF(B71="","",IF(L71="","",IF('Names And Totals'!E73="Male","",O71)))</f>
        <v/>
      </c>
      <c r="R71" s="208"/>
      <c r="S71" s="209"/>
      <c r="T71" s="227"/>
      <c r="U71" s="685"/>
      <c r="V71" s="646"/>
      <c r="W71" s="566" t="str">
        <f t="shared" ref="W71:W106" si="57">IF(B71="","",IF(R71="","",IF(R71="TO","TO",R71*60+S71+T71/100)))</f>
        <v/>
      </c>
      <c r="X71" s="566" t="str">
        <f>IF(B71="","",IF(R71="","",IF('Names And Totals'!E73="Female","",W71)))</f>
        <v/>
      </c>
      <c r="Y71" s="566" t="str">
        <f>IF(B71="","",IF(R71="","",IF('Names And Totals'!E73="Male","",W71)))</f>
        <v/>
      </c>
      <c r="Z71" s="99" t="str">
        <f t="shared" si="9"/>
        <v/>
      </c>
      <c r="AA71" s="37" t="str">
        <f t="shared" si="10"/>
        <v/>
      </c>
      <c r="AB71" s="37" t="str">
        <f>IF(B71="","",IF(AD71="DQ","DQ",IF('Names And Totals'!E73="Female","",AA71)))</f>
        <v/>
      </c>
      <c r="AC71" s="99" t="str">
        <f>IF(B71="","",IF(AD71="DQ","DQ",IF('Names And Totals'!E73="Male","",AA71)))</f>
        <v/>
      </c>
      <c r="AD71" s="647"/>
    </row>
    <row r="72" spans="1:30" x14ac:dyDescent="0.2">
      <c r="A72" s="77" t="str">
        <f>IF('Names And Totals'!A74="","",'Names And Totals'!A74)</f>
        <v/>
      </c>
      <c r="B72" s="89" t="str">
        <f>IF('Names And Totals'!B74="","",'Names And Totals'!B74)</f>
        <v/>
      </c>
      <c r="C72" s="98" t="str">
        <f t="shared" si="50"/>
        <v/>
      </c>
      <c r="D72" s="98" t="str">
        <f t="shared" si="51"/>
        <v/>
      </c>
      <c r="E72" s="98" t="str">
        <f t="shared" si="52"/>
        <v/>
      </c>
      <c r="F72" s="98" t="str">
        <f t="shared" si="53"/>
        <v/>
      </c>
      <c r="G72" s="40" t="str">
        <f t="shared" si="54"/>
        <v/>
      </c>
      <c r="H72" s="98" t="str">
        <f t="shared" si="55"/>
        <v/>
      </c>
      <c r="I72" s="220"/>
      <c r="J72" s="280"/>
      <c r="K72" s="98" t="str">
        <f t="shared" ref="K72" si="58">IF(B72="","",IF(I72="","",SUM(I72:J72)))</f>
        <v/>
      </c>
      <c r="L72" s="210"/>
      <c r="M72" s="211"/>
      <c r="N72" s="280"/>
      <c r="O72" s="269" t="str">
        <f t="shared" si="56"/>
        <v/>
      </c>
      <c r="P72" s="269" t="str">
        <f>IF(B72="","",IF(L72="","",IF('Names And Totals'!E74="Female","",O72)))</f>
        <v/>
      </c>
      <c r="Q72" s="587" t="str">
        <f>IF(B72="","",IF(L72="","",IF('Names And Totals'!E74="Male","",O72)))</f>
        <v/>
      </c>
      <c r="R72" s="210"/>
      <c r="S72" s="211"/>
      <c r="T72" s="231"/>
      <c r="U72" s="683"/>
      <c r="V72" s="648"/>
      <c r="W72" s="568" t="str">
        <f t="shared" si="57"/>
        <v/>
      </c>
      <c r="X72" s="568" t="str">
        <f>IF(B72="","",IF(R72="","",IF('Names And Totals'!E74="Female","",W72)))</f>
        <v/>
      </c>
      <c r="Y72" s="568" t="str">
        <f>IF(B72="","",IF(R72="","",IF('Names And Totals'!E74="Male","",W72)))</f>
        <v/>
      </c>
      <c r="Z72" s="98" t="str">
        <f t="shared" ref="Z72:Z106" si="59">IF(B72="","",IF(W72="","",IF(I72=0,0,IF(J72=0,0,IF(W72&lt;=0.66667*$Z$3,4,IF(W72&lt;=0.75*$Z$3,3,IF(W72&lt;=0.833334*$Z$3,2,IF(W72&lt;=0.916667*$Z$3,1,0))))))))</f>
        <v/>
      </c>
      <c r="AA72" s="40" t="str">
        <f t="shared" ref="AA72:AA106" si="60">IF(B72="","",IF(AD72="DQ","DQ",IF(W72="","",IF((K72+U72+Z72-V72)&gt;0,(K72+U72+Z72-V72),0))))</f>
        <v/>
      </c>
      <c r="AB72" s="40" t="str">
        <f>IF(B72="","",IF(AD72="DQ","DQ",IF('Names And Totals'!E74="Female","",AA72)))</f>
        <v/>
      </c>
      <c r="AC72" s="98" t="str">
        <f>IF(B72="","",IF(AD72="DQ","DQ",IF('Names And Totals'!E74="Male","",AA72)))</f>
        <v/>
      </c>
      <c r="AD72" s="261"/>
    </row>
    <row r="73" spans="1:30" x14ac:dyDescent="0.2">
      <c r="A73" s="72" t="str">
        <f>IF('Names And Totals'!A75="","",'Names And Totals'!A75)</f>
        <v/>
      </c>
      <c r="B73" s="88" t="str">
        <f>IF('Names And Totals'!B75="","",'Names And Totals'!B75)</f>
        <v/>
      </c>
      <c r="C73" s="99" t="str">
        <f t="shared" si="50"/>
        <v/>
      </c>
      <c r="D73" s="99" t="str">
        <f t="shared" si="51"/>
        <v/>
      </c>
      <c r="E73" s="99" t="str">
        <f t="shared" si="52"/>
        <v/>
      </c>
      <c r="F73" s="99" t="str">
        <f t="shared" si="53"/>
        <v/>
      </c>
      <c r="G73" s="37" t="str">
        <f t="shared" si="54"/>
        <v/>
      </c>
      <c r="H73" s="99" t="str">
        <f t="shared" si="55"/>
        <v/>
      </c>
      <c r="I73" s="214"/>
      <c r="J73" s="279"/>
      <c r="K73" s="99" t="str">
        <f>IF(B73="","",IF(I73="","",SUM(I73:J73)))</f>
        <v/>
      </c>
      <c r="L73" s="208"/>
      <c r="M73" s="209"/>
      <c r="N73" s="279"/>
      <c r="O73" s="268" t="str">
        <f t="shared" si="56"/>
        <v/>
      </c>
      <c r="P73" s="268" t="str">
        <f>IF(B73="","",IF(L73="","",IF('Names And Totals'!E75="Female","",O73)))</f>
        <v/>
      </c>
      <c r="Q73" s="567" t="str">
        <f>IF(B73="","",IF(L73="","",IF('Names And Totals'!E75="Male","",O73)))</f>
        <v/>
      </c>
      <c r="R73" s="208"/>
      <c r="S73" s="209"/>
      <c r="T73" s="227"/>
      <c r="U73" s="685"/>
      <c r="V73" s="646"/>
      <c r="W73" s="566" t="str">
        <f t="shared" si="57"/>
        <v/>
      </c>
      <c r="X73" s="566" t="str">
        <f>IF(B73="","",IF(R73="","",IF('Names And Totals'!E75="Female","",W73)))</f>
        <v/>
      </c>
      <c r="Y73" s="566" t="str">
        <f>IF(B73="","",IF(R73="","",IF('Names And Totals'!E75="Male","",W73)))</f>
        <v/>
      </c>
      <c r="Z73" s="99" t="str">
        <f t="shared" si="59"/>
        <v/>
      </c>
      <c r="AA73" s="37" t="str">
        <f t="shared" si="60"/>
        <v/>
      </c>
      <c r="AB73" s="37" t="str">
        <f>IF(B73="","",IF(AD73="DQ","DQ",IF('Names And Totals'!E75="Female","",AA73)))</f>
        <v/>
      </c>
      <c r="AC73" s="99" t="str">
        <f>IF(B73="","",IF(AD73="DQ","DQ",IF('Names And Totals'!E75="Male","",AA73)))</f>
        <v/>
      </c>
      <c r="AD73" s="647"/>
    </row>
    <row r="74" spans="1:30" x14ac:dyDescent="0.2">
      <c r="A74" s="77" t="str">
        <f>IF('Names And Totals'!A76="","",'Names And Totals'!A76)</f>
        <v/>
      </c>
      <c r="B74" s="89" t="str">
        <f>IF('Names And Totals'!B76="","",'Names And Totals'!B76)</f>
        <v/>
      </c>
      <c r="C74" s="98" t="str">
        <f t="shared" si="50"/>
        <v/>
      </c>
      <c r="D74" s="98" t="str">
        <f t="shared" si="51"/>
        <v/>
      </c>
      <c r="E74" s="98" t="str">
        <f t="shared" si="52"/>
        <v/>
      </c>
      <c r="F74" s="98" t="str">
        <f t="shared" si="53"/>
        <v/>
      </c>
      <c r="G74" s="40" t="str">
        <f t="shared" si="54"/>
        <v/>
      </c>
      <c r="H74" s="98" t="str">
        <f t="shared" si="55"/>
        <v/>
      </c>
      <c r="I74" s="220"/>
      <c r="J74" s="280"/>
      <c r="K74" s="98" t="str">
        <f t="shared" ref="K74" si="61">IF(B74="","",IF(I74="","",SUM(I74:J74)))</f>
        <v/>
      </c>
      <c r="L74" s="210"/>
      <c r="M74" s="211"/>
      <c r="N74" s="280"/>
      <c r="O74" s="269" t="str">
        <f t="shared" si="56"/>
        <v/>
      </c>
      <c r="P74" s="269" t="str">
        <f>IF(B74="","",IF(L74="","",IF('Names And Totals'!E76="Female","",O74)))</f>
        <v/>
      </c>
      <c r="Q74" s="587" t="str">
        <f>IF(B74="","",IF(L74="","",IF('Names And Totals'!E76="Male","",O74)))</f>
        <v/>
      </c>
      <c r="R74" s="210"/>
      <c r="S74" s="211"/>
      <c r="T74" s="231"/>
      <c r="U74" s="683"/>
      <c r="V74" s="648"/>
      <c r="W74" s="568" t="str">
        <f t="shared" si="57"/>
        <v/>
      </c>
      <c r="X74" s="568" t="str">
        <f>IF(B74="","",IF(R74="","",IF('Names And Totals'!E76="Female","",W74)))</f>
        <v/>
      </c>
      <c r="Y74" s="568" t="str">
        <f>IF(B74="","",IF(R74="","",IF('Names And Totals'!E76="Male","",W74)))</f>
        <v/>
      </c>
      <c r="Z74" s="98" t="str">
        <f t="shared" si="59"/>
        <v/>
      </c>
      <c r="AA74" s="40" t="str">
        <f t="shared" si="60"/>
        <v/>
      </c>
      <c r="AB74" s="40" t="str">
        <f>IF(B74="","",IF(AD74="DQ","DQ",IF('Names And Totals'!E76="Female","",AA74)))</f>
        <v/>
      </c>
      <c r="AC74" s="98" t="str">
        <f>IF(B74="","",IF(AD74="DQ","DQ",IF('Names And Totals'!E76="Male","",AA74)))</f>
        <v/>
      </c>
      <c r="AD74" s="261"/>
    </row>
    <row r="75" spans="1:30" x14ac:dyDescent="0.2">
      <c r="A75" s="72" t="str">
        <f>IF('Names And Totals'!A77="","",'Names And Totals'!A77)</f>
        <v/>
      </c>
      <c r="B75" s="88" t="str">
        <f>IF('Names And Totals'!B77="","",'Names And Totals'!B77)</f>
        <v/>
      </c>
      <c r="C75" s="99" t="str">
        <f t="shared" si="50"/>
        <v/>
      </c>
      <c r="D75" s="99" t="str">
        <f t="shared" si="51"/>
        <v/>
      </c>
      <c r="E75" s="99" t="str">
        <f t="shared" si="52"/>
        <v/>
      </c>
      <c r="F75" s="99" t="str">
        <f t="shared" si="53"/>
        <v/>
      </c>
      <c r="G75" s="37" t="str">
        <f t="shared" si="54"/>
        <v/>
      </c>
      <c r="H75" s="99" t="str">
        <f t="shared" si="55"/>
        <v/>
      </c>
      <c r="I75" s="214"/>
      <c r="J75" s="279"/>
      <c r="K75" s="99" t="str">
        <f>IF(B75="","",IF(I75="","",SUM(I75:J75)))</f>
        <v/>
      </c>
      <c r="L75" s="208"/>
      <c r="M75" s="209"/>
      <c r="N75" s="279"/>
      <c r="O75" s="268" t="str">
        <f t="shared" si="56"/>
        <v/>
      </c>
      <c r="P75" s="268" t="str">
        <f>IF(B75="","",IF(L75="","",IF('Names And Totals'!E77="Female","",O75)))</f>
        <v/>
      </c>
      <c r="Q75" s="567" t="str">
        <f>IF(B75="","",IF(L75="","",IF('Names And Totals'!E77="Male","",O75)))</f>
        <v/>
      </c>
      <c r="R75" s="208"/>
      <c r="S75" s="209"/>
      <c r="T75" s="227"/>
      <c r="U75" s="685"/>
      <c r="V75" s="646"/>
      <c r="W75" s="566" t="str">
        <f t="shared" si="57"/>
        <v/>
      </c>
      <c r="X75" s="566" t="str">
        <f>IF(B75="","",IF(R75="","",IF('Names And Totals'!E77="Female","",W75)))</f>
        <v/>
      </c>
      <c r="Y75" s="566" t="str">
        <f>IF(B75="","",IF(R75="","",IF('Names And Totals'!E77="Male","",W75)))</f>
        <v/>
      </c>
      <c r="Z75" s="99" t="str">
        <f t="shared" si="59"/>
        <v/>
      </c>
      <c r="AA75" s="37" t="str">
        <f t="shared" si="60"/>
        <v/>
      </c>
      <c r="AB75" s="37" t="str">
        <f>IF(B75="","",IF(AD75="DQ","DQ",IF('Names And Totals'!E77="Female","",AA75)))</f>
        <v/>
      </c>
      <c r="AC75" s="99" t="str">
        <f>IF(B75="","",IF(AD75="DQ","DQ",IF('Names And Totals'!E77="Male","",AA75)))</f>
        <v/>
      </c>
      <c r="AD75" s="647"/>
    </row>
    <row r="76" spans="1:30" x14ac:dyDescent="0.2">
      <c r="A76" s="77" t="str">
        <f>IF('Names And Totals'!A78="","",'Names And Totals'!A78)</f>
        <v/>
      </c>
      <c r="B76" s="89" t="str">
        <f>IF('Names And Totals'!B78="","",'Names And Totals'!B78)</f>
        <v/>
      </c>
      <c r="C76" s="98" t="str">
        <f t="shared" si="50"/>
        <v/>
      </c>
      <c r="D76" s="98" t="str">
        <f t="shared" si="51"/>
        <v/>
      </c>
      <c r="E76" s="98" t="str">
        <f t="shared" si="52"/>
        <v/>
      </c>
      <c r="F76" s="98" t="str">
        <f t="shared" si="53"/>
        <v/>
      </c>
      <c r="G76" s="40" t="str">
        <f t="shared" si="54"/>
        <v/>
      </c>
      <c r="H76" s="98" t="str">
        <f t="shared" si="55"/>
        <v/>
      </c>
      <c r="I76" s="220"/>
      <c r="J76" s="280"/>
      <c r="K76" s="98" t="str">
        <f t="shared" ref="K76" si="62">IF(B76="","",IF(I76="","",SUM(I76:J76)))</f>
        <v/>
      </c>
      <c r="L76" s="210"/>
      <c r="M76" s="211"/>
      <c r="N76" s="280"/>
      <c r="O76" s="269" t="str">
        <f t="shared" si="56"/>
        <v/>
      </c>
      <c r="P76" s="269" t="str">
        <f>IF(B76="","",IF(L76="","",IF('Names And Totals'!E78="Female","",O76)))</f>
        <v/>
      </c>
      <c r="Q76" s="587" t="str">
        <f>IF(B76="","",IF(L76="","",IF('Names And Totals'!E78="Male","",O76)))</f>
        <v/>
      </c>
      <c r="R76" s="210"/>
      <c r="S76" s="211"/>
      <c r="T76" s="231"/>
      <c r="U76" s="683"/>
      <c r="V76" s="648"/>
      <c r="W76" s="568" t="str">
        <f t="shared" si="57"/>
        <v/>
      </c>
      <c r="X76" s="568" t="str">
        <f>IF(B76="","",IF(R76="","",IF('Names And Totals'!E78="Female","",W76)))</f>
        <v/>
      </c>
      <c r="Y76" s="568" t="str">
        <f>IF(B76="","",IF(R76="","",IF('Names And Totals'!E78="Male","",W76)))</f>
        <v/>
      </c>
      <c r="Z76" s="98" t="str">
        <f t="shared" si="59"/>
        <v/>
      </c>
      <c r="AA76" s="40" t="str">
        <f t="shared" si="60"/>
        <v/>
      </c>
      <c r="AB76" s="40" t="str">
        <f>IF(B76="","",IF(AD76="DQ","DQ",IF('Names And Totals'!E78="Female","",AA76)))</f>
        <v/>
      </c>
      <c r="AC76" s="98" t="str">
        <f>IF(B76="","",IF(AD76="DQ","DQ",IF('Names And Totals'!E78="Male","",AA76)))</f>
        <v/>
      </c>
      <c r="AD76" s="261"/>
    </row>
    <row r="77" spans="1:30" x14ac:dyDescent="0.2">
      <c r="A77" s="72" t="str">
        <f>IF('Names And Totals'!A79="","",'Names And Totals'!A79)</f>
        <v/>
      </c>
      <c r="B77" s="88" t="str">
        <f>IF('Names And Totals'!B79="","",'Names And Totals'!B79)</f>
        <v/>
      </c>
      <c r="C77" s="99" t="str">
        <f t="shared" si="50"/>
        <v/>
      </c>
      <c r="D77" s="99" t="str">
        <f t="shared" si="51"/>
        <v/>
      </c>
      <c r="E77" s="99" t="str">
        <f t="shared" si="52"/>
        <v/>
      </c>
      <c r="F77" s="99" t="str">
        <f t="shared" si="53"/>
        <v/>
      </c>
      <c r="G77" s="37" t="str">
        <f t="shared" si="54"/>
        <v/>
      </c>
      <c r="H77" s="99" t="str">
        <f t="shared" si="55"/>
        <v/>
      </c>
      <c r="I77" s="214"/>
      <c r="J77" s="279"/>
      <c r="K77" s="99" t="str">
        <f>IF(B77="","",IF(I77="","",SUM(I77:J77)))</f>
        <v/>
      </c>
      <c r="L77" s="208"/>
      <c r="M77" s="209"/>
      <c r="N77" s="279"/>
      <c r="O77" s="268" t="str">
        <f t="shared" si="56"/>
        <v/>
      </c>
      <c r="P77" s="268" t="str">
        <f>IF(B77="","",IF(L77="","",IF('Names And Totals'!E79="Female","",O77)))</f>
        <v/>
      </c>
      <c r="Q77" s="567" t="str">
        <f>IF(B77="","",IF(L77="","",IF('Names And Totals'!E79="Male","",O77)))</f>
        <v/>
      </c>
      <c r="R77" s="208"/>
      <c r="S77" s="209"/>
      <c r="T77" s="227"/>
      <c r="U77" s="685"/>
      <c r="V77" s="646"/>
      <c r="W77" s="566" t="str">
        <f t="shared" si="57"/>
        <v/>
      </c>
      <c r="X77" s="566" t="str">
        <f>IF(B77="","",IF(R77="","",IF('Names And Totals'!E79="Female","",W77)))</f>
        <v/>
      </c>
      <c r="Y77" s="566" t="str">
        <f>IF(B77="","",IF(R77="","",IF('Names And Totals'!E79="Male","",W77)))</f>
        <v/>
      </c>
      <c r="Z77" s="99" t="str">
        <f t="shared" si="59"/>
        <v/>
      </c>
      <c r="AA77" s="37" t="str">
        <f t="shared" si="60"/>
        <v/>
      </c>
      <c r="AB77" s="37" t="str">
        <f>IF(B77="","",IF(AD77="DQ","DQ",IF('Names And Totals'!E79="Female","",AA77)))</f>
        <v/>
      </c>
      <c r="AC77" s="99" t="str">
        <f>IF(B77="","",IF(AD77="DQ","DQ",IF('Names And Totals'!E79="Male","",AA77)))</f>
        <v/>
      </c>
      <c r="AD77" s="647"/>
    </row>
    <row r="78" spans="1:30" x14ac:dyDescent="0.2">
      <c r="A78" s="77" t="str">
        <f>IF('Names And Totals'!A80="","",'Names And Totals'!A80)</f>
        <v/>
      </c>
      <c r="B78" s="89" t="str">
        <f>IF('Names And Totals'!B80="","",'Names And Totals'!B80)</f>
        <v/>
      </c>
      <c r="C78" s="98" t="str">
        <f t="shared" si="50"/>
        <v/>
      </c>
      <c r="D78" s="98" t="str">
        <f t="shared" si="51"/>
        <v/>
      </c>
      <c r="E78" s="98" t="str">
        <f t="shared" si="52"/>
        <v/>
      </c>
      <c r="F78" s="98" t="str">
        <f t="shared" si="53"/>
        <v/>
      </c>
      <c r="G78" s="40" t="str">
        <f t="shared" si="54"/>
        <v/>
      </c>
      <c r="H78" s="98" t="str">
        <f t="shared" si="55"/>
        <v/>
      </c>
      <c r="I78" s="220"/>
      <c r="J78" s="280"/>
      <c r="K78" s="98" t="str">
        <f t="shared" ref="K78" si="63">IF(B78="","",IF(I78="","",SUM(I78:J78)))</f>
        <v/>
      </c>
      <c r="L78" s="210"/>
      <c r="M78" s="211"/>
      <c r="N78" s="280"/>
      <c r="O78" s="269" t="str">
        <f t="shared" si="56"/>
        <v/>
      </c>
      <c r="P78" s="269" t="str">
        <f>IF(B78="","",IF(L78="","",IF('Names And Totals'!E80="Female","",O78)))</f>
        <v/>
      </c>
      <c r="Q78" s="587" t="str">
        <f>IF(B78="","",IF(L78="","",IF('Names And Totals'!E80="Male","",O78)))</f>
        <v/>
      </c>
      <c r="R78" s="210"/>
      <c r="S78" s="211"/>
      <c r="T78" s="231"/>
      <c r="U78" s="683"/>
      <c r="V78" s="648"/>
      <c r="W78" s="568" t="str">
        <f t="shared" si="57"/>
        <v/>
      </c>
      <c r="X78" s="568" t="str">
        <f>IF(B78="","",IF(R78="","",IF('Names And Totals'!E80="Female","",W78)))</f>
        <v/>
      </c>
      <c r="Y78" s="568" t="str">
        <f>IF(B78="","",IF(R78="","",IF('Names And Totals'!E80="Male","",W78)))</f>
        <v/>
      </c>
      <c r="Z78" s="98" t="str">
        <f t="shared" si="59"/>
        <v/>
      </c>
      <c r="AA78" s="40" t="str">
        <f t="shared" si="60"/>
        <v/>
      </c>
      <c r="AB78" s="40" t="str">
        <f>IF(B78="","",IF(AD78="DQ","DQ",IF('Names And Totals'!E80="Female","",AA78)))</f>
        <v/>
      </c>
      <c r="AC78" s="98" t="str">
        <f>IF(B78="","",IF(AD78="DQ","DQ",IF('Names And Totals'!E80="Male","",AA78)))</f>
        <v/>
      </c>
      <c r="AD78" s="261"/>
    </row>
    <row r="79" spans="1:30" x14ac:dyDescent="0.2">
      <c r="A79" s="72" t="str">
        <f>IF('Names And Totals'!A81="","",'Names And Totals'!A81)</f>
        <v/>
      </c>
      <c r="B79" s="88" t="str">
        <f>IF('Names And Totals'!B81="","",'Names And Totals'!B81)</f>
        <v/>
      </c>
      <c r="C79" s="99" t="str">
        <f t="shared" si="50"/>
        <v/>
      </c>
      <c r="D79" s="99" t="str">
        <f t="shared" si="51"/>
        <v/>
      </c>
      <c r="E79" s="99" t="str">
        <f t="shared" si="52"/>
        <v/>
      </c>
      <c r="F79" s="99" t="str">
        <f t="shared" si="53"/>
        <v/>
      </c>
      <c r="G79" s="37" t="str">
        <f t="shared" si="54"/>
        <v/>
      </c>
      <c r="H79" s="99" t="str">
        <f t="shared" si="55"/>
        <v/>
      </c>
      <c r="I79" s="214"/>
      <c r="J79" s="279"/>
      <c r="K79" s="99" t="str">
        <f>IF(B79="","",IF(I79="","",SUM(I79:J79)))</f>
        <v/>
      </c>
      <c r="L79" s="208"/>
      <c r="M79" s="209"/>
      <c r="N79" s="279"/>
      <c r="O79" s="268" t="str">
        <f t="shared" si="56"/>
        <v/>
      </c>
      <c r="P79" s="268" t="str">
        <f>IF(B79="","",IF(L79="","",IF('Names And Totals'!E81="Female","",O79)))</f>
        <v/>
      </c>
      <c r="Q79" s="567" t="str">
        <f>IF(B79="","",IF(L79="","",IF('Names And Totals'!E81="Male","",O79)))</f>
        <v/>
      </c>
      <c r="R79" s="208"/>
      <c r="S79" s="209"/>
      <c r="T79" s="227"/>
      <c r="U79" s="685"/>
      <c r="V79" s="646"/>
      <c r="W79" s="566" t="str">
        <f t="shared" si="57"/>
        <v/>
      </c>
      <c r="X79" s="566" t="str">
        <f>IF(B79="","",IF(R79="","",IF('Names And Totals'!E81="Female","",W79)))</f>
        <v/>
      </c>
      <c r="Y79" s="566" t="str">
        <f>IF(B79="","",IF(R79="","",IF('Names And Totals'!E81="Male","",W79)))</f>
        <v/>
      </c>
      <c r="Z79" s="99" t="str">
        <f t="shared" si="59"/>
        <v/>
      </c>
      <c r="AA79" s="37" t="str">
        <f t="shared" si="60"/>
        <v/>
      </c>
      <c r="AB79" s="37" t="str">
        <f>IF(B79="","",IF(AD79="DQ","DQ",IF('Names And Totals'!E81="Female","",AA79)))</f>
        <v/>
      </c>
      <c r="AC79" s="99" t="str">
        <f>IF(B79="","",IF(AD79="DQ","DQ",IF('Names And Totals'!E81="Male","",AA79)))</f>
        <v/>
      </c>
      <c r="AD79" s="647"/>
    </row>
    <row r="80" spans="1:30" x14ac:dyDescent="0.2">
      <c r="A80" s="77" t="str">
        <f>IF('Names And Totals'!A82="","",'Names And Totals'!A82)</f>
        <v/>
      </c>
      <c r="B80" s="89" t="str">
        <f>IF('Names And Totals'!B82="","",'Names And Totals'!B82)</f>
        <v/>
      </c>
      <c r="C80" s="98" t="str">
        <f t="shared" si="50"/>
        <v/>
      </c>
      <c r="D80" s="98" t="str">
        <f t="shared" si="51"/>
        <v/>
      </c>
      <c r="E80" s="98" t="str">
        <f t="shared" si="52"/>
        <v/>
      </c>
      <c r="F80" s="98" t="str">
        <f t="shared" si="53"/>
        <v/>
      </c>
      <c r="G80" s="40" t="str">
        <f t="shared" si="54"/>
        <v/>
      </c>
      <c r="H80" s="98" t="str">
        <f t="shared" si="55"/>
        <v/>
      </c>
      <c r="I80" s="220"/>
      <c r="J80" s="280"/>
      <c r="K80" s="98" t="str">
        <f t="shared" ref="K80" si="64">IF(B80="","",IF(I80="","",SUM(I80:J80)))</f>
        <v/>
      </c>
      <c r="L80" s="210"/>
      <c r="M80" s="211"/>
      <c r="N80" s="280"/>
      <c r="O80" s="269" t="str">
        <f t="shared" si="56"/>
        <v/>
      </c>
      <c r="P80" s="269" t="str">
        <f>IF(B80="","",IF(L80="","",IF('Names And Totals'!E82="Female","",O80)))</f>
        <v/>
      </c>
      <c r="Q80" s="587" t="str">
        <f>IF(B80="","",IF(L80="","",IF('Names And Totals'!E82="Male","",O80)))</f>
        <v/>
      </c>
      <c r="R80" s="210"/>
      <c r="S80" s="211"/>
      <c r="T80" s="231"/>
      <c r="U80" s="683"/>
      <c r="V80" s="648"/>
      <c r="W80" s="568" t="str">
        <f t="shared" si="57"/>
        <v/>
      </c>
      <c r="X80" s="568" t="str">
        <f>IF(B80="","",IF(R80="","",IF('Names And Totals'!E82="Female","",W80)))</f>
        <v/>
      </c>
      <c r="Y80" s="568" t="str">
        <f>IF(B80="","",IF(R80="","",IF('Names And Totals'!E82="Male","",W80)))</f>
        <v/>
      </c>
      <c r="Z80" s="98" t="str">
        <f t="shared" si="59"/>
        <v/>
      </c>
      <c r="AA80" s="40" t="str">
        <f t="shared" si="60"/>
        <v/>
      </c>
      <c r="AB80" s="40" t="str">
        <f>IF(B80="","",IF(AD80="DQ","DQ",IF('Names And Totals'!E82="Female","",AA80)))</f>
        <v/>
      </c>
      <c r="AC80" s="98" t="str">
        <f>IF(B80="","",IF(AD80="DQ","DQ",IF('Names And Totals'!E82="Male","",AA80)))</f>
        <v/>
      </c>
      <c r="AD80" s="261"/>
    </row>
    <row r="81" spans="1:30" x14ac:dyDescent="0.2">
      <c r="A81" s="72" t="str">
        <f>IF('Names And Totals'!A83="","",'Names And Totals'!A83)</f>
        <v/>
      </c>
      <c r="B81" s="88" t="str">
        <f>IF('Names And Totals'!B83="","",'Names And Totals'!B83)</f>
        <v/>
      </c>
      <c r="C81" s="99" t="str">
        <f t="shared" si="50"/>
        <v/>
      </c>
      <c r="D81" s="99" t="str">
        <f t="shared" si="51"/>
        <v/>
      </c>
      <c r="E81" s="99" t="str">
        <f t="shared" si="52"/>
        <v/>
      </c>
      <c r="F81" s="99" t="str">
        <f t="shared" si="53"/>
        <v/>
      </c>
      <c r="G81" s="37" t="str">
        <f t="shared" si="54"/>
        <v/>
      </c>
      <c r="H81" s="99" t="str">
        <f t="shared" si="55"/>
        <v/>
      </c>
      <c r="I81" s="214"/>
      <c r="J81" s="279"/>
      <c r="K81" s="99" t="str">
        <f>IF(B81="","",IF(I81="","",SUM(I81:J81)))</f>
        <v/>
      </c>
      <c r="L81" s="208"/>
      <c r="M81" s="209"/>
      <c r="N81" s="279"/>
      <c r="O81" s="268" t="str">
        <f t="shared" si="56"/>
        <v/>
      </c>
      <c r="P81" s="268" t="str">
        <f>IF(B81="","",IF(L81="","",IF('Names And Totals'!E83="Female","",O81)))</f>
        <v/>
      </c>
      <c r="Q81" s="567" t="str">
        <f>IF(B81="","",IF(L81="","",IF('Names And Totals'!E83="Male","",O81)))</f>
        <v/>
      </c>
      <c r="R81" s="208"/>
      <c r="S81" s="209"/>
      <c r="T81" s="227"/>
      <c r="U81" s="685"/>
      <c r="V81" s="646"/>
      <c r="W81" s="566" t="str">
        <f t="shared" si="57"/>
        <v/>
      </c>
      <c r="X81" s="566" t="str">
        <f>IF(B81="","",IF(R81="","",IF('Names And Totals'!E83="Female","",W81)))</f>
        <v/>
      </c>
      <c r="Y81" s="566" t="str">
        <f>IF(B81="","",IF(R81="","",IF('Names And Totals'!E83="Male","",W81)))</f>
        <v/>
      </c>
      <c r="Z81" s="99" t="str">
        <f t="shared" si="59"/>
        <v/>
      </c>
      <c r="AA81" s="37" t="str">
        <f t="shared" si="60"/>
        <v/>
      </c>
      <c r="AB81" s="37" t="str">
        <f>IF(B81="","",IF(AD81="DQ","DQ",IF('Names And Totals'!E83="Female","",AA81)))</f>
        <v/>
      </c>
      <c r="AC81" s="99" t="str">
        <f>IF(B81="","",IF(AD81="DQ","DQ",IF('Names And Totals'!E83="Male","",AA81)))</f>
        <v/>
      </c>
      <c r="AD81" s="647"/>
    </row>
    <row r="82" spans="1:30" x14ac:dyDescent="0.2">
      <c r="A82" s="77" t="str">
        <f>IF('Names And Totals'!A84="","",'Names And Totals'!A84)</f>
        <v/>
      </c>
      <c r="B82" s="89" t="str">
        <f>IF('Names And Totals'!B84="","",'Names And Totals'!B84)</f>
        <v/>
      </c>
      <c r="C82" s="98" t="str">
        <f t="shared" si="50"/>
        <v/>
      </c>
      <c r="D82" s="98" t="str">
        <f t="shared" si="51"/>
        <v/>
      </c>
      <c r="E82" s="98" t="str">
        <f t="shared" si="52"/>
        <v/>
      </c>
      <c r="F82" s="98" t="str">
        <f t="shared" si="53"/>
        <v/>
      </c>
      <c r="G82" s="40" t="str">
        <f t="shared" si="54"/>
        <v/>
      </c>
      <c r="H82" s="98" t="str">
        <f t="shared" si="55"/>
        <v/>
      </c>
      <c r="I82" s="220"/>
      <c r="J82" s="280"/>
      <c r="K82" s="98" t="str">
        <f t="shared" ref="K82" si="65">IF(B82="","",IF(I82="","",SUM(I82:J82)))</f>
        <v/>
      </c>
      <c r="L82" s="210"/>
      <c r="M82" s="211"/>
      <c r="N82" s="280"/>
      <c r="O82" s="269" t="str">
        <f t="shared" si="56"/>
        <v/>
      </c>
      <c r="P82" s="269" t="str">
        <f>IF(B82="","",IF(L82="","",IF('Names And Totals'!E84="Female","",O82)))</f>
        <v/>
      </c>
      <c r="Q82" s="587" t="str">
        <f>IF(B82="","",IF(L82="","",IF('Names And Totals'!E84="Male","",O82)))</f>
        <v/>
      </c>
      <c r="R82" s="210"/>
      <c r="S82" s="211"/>
      <c r="T82" s="231"/>
      <c r="U82" s="683"/>
      <c r="V82" s="648"/>
      <c r="W82" s="568" t="str">
        <f t="shared" si="57"/>
        <v/>
      </c>
      <c r="X82" s="568" t="str">
        <f>IF(B82="","",IF(R82="","",IF('Names And Totals'!E84="Female","",W82)))</f>
        <v/>
      </c>
      <c r="Y82" s="568" t="str">
        <f>IF(B82="","",IF(R82="","",IF('Names And Totals'!E84="Male","",W82)))</f>
        <v/>
      </c>
      <c r="Z82" s="98" t="str">
        <f t="shared" si="59"/>
        <v/>
      </c>
      <c r="AA82" s="40" t="str">
        <f t="shared" si="60"/>
        <v/>
      </c>
      <c r="AB82" s="40" t="str">
        <f>IF(B82="","",IF(AD82="DQ","DQ",IF('Names And Totals'!E84="Female","",AA82)))</f>
        <v/>
      </c>
      <c r="AC82" s="98" t="str">
        <f>IF(B82="","",IF(AD82="DQ","DQ",IF('Names And Totals'!E84="Male","",AA82)))</f>
        <v/>
      </c>
      <c r="AD82" s="261"/>
    </row>
    <row r="83" spans="1:30" x14ac:dyDescent="0.2">
      <c r="A83" s="72" t="str">
        <f>IF('Names And Totals'!A85="","",'Names And Totals'!A85)</f>
        <v/>
      </c>
      <c r="B83" s="88" t="str">
        <f>IF('Names And Totals'!B85="","",'Names And Totals'!B85)</f>
        <v/>
      </c>
      <c r="C83" s="99" t="str">
        <f t="shared" si="50"/>
        <v/>
      </c>
      <c r="D83" s="99" t="str">
        <f t="shared" si="51"/>
        <v/>
      </c>
      <c r="E83" s="99" t="str">
        <f t="shared" si="52"/>
        <v/>
      </c>
      <c r="F83" s="99" t="str">
        <f t="shared" si="53"/>
        <v/>
      </c>
      <c r="G83" s="37" t="str">
        <f t="shared" si="54"/>
        <v/>
      </c>
      <c r="H83" s="99" t="str">
        <f t="shared" si="55"/>
        <v/>
      </c>
      <c r="I83" s="214"/>
      <c r="J83" s="279"/>
      <c r="K83" s="99" t="str">
        <f>IF(B83="","",IF(I83="","",SUM(I83:J83)))</f>
        <v/>
      </c>
      <c r="L83" s="208"/>
      <c r="M83" s="209"/>
      <c r="N83" s="279"/>
      <c r="O83" s="268" t="str">
        <f t="shared" si="56"/>
        <v/>
      </c>
      <c r="P83" s="268" t="str">
        <f>IF(B83="","",IF(L83="","",IF('Names And Totals'!E85="Female","",O83)))</f>
        <v/>
      </c>
      <c r="Q83" s="567" t="str">
        <f>IF(B83="","",IF(L83="","",IF('Names And Totals'!E85="Male","",O83)))</f>
        <v/>
      </c>
      <c r="R83" s="208"/>
      <c r="S83" s="209"/>
      <c r="T83" s="227"/>
      <c r="U83" s="685"/>
      <c r="V83" s="646"/>
      <c r="W83" s="566" t="str">
        <f t="shared" si="57"/>
        <v/>
      </c>
      <c r="X83" s="566" t="str">
        <f>IF(B83="","",IF(R83="","",IF('Names And Totals'!E85="Female","",W83)))</f>
        <v/>
      </c>
      <c r="Y83" s="566" t="str">
        <f>IF(B83="","",IF(R83="","",IF('Names And Totals'!E85="Male","",W83)))</f>
        <v/>
      </c>
      <c r="Z83" s="99" t="str">
        <f t="shared" si="59"/>
        <v/>
      </c>
      <c r="AA83" s="37" t="str">
        <f t="shared" si="60"/>
        <v/>
      </c>
      <c r="AB83" s="37" t="str">
        <f>IF(B83="","",IF(AD83="DQ","DQ",IF('Names And Totals'!E85="Female","",AA83)))</f>
        <v/>
      </c>
      <c r="AC83" s="99" t="str">
        <f>IF(B83="","",IF(AD83="DQ","DQ",IF('Names And Totals'!E85="Male","",AA83)))</f>
        <v/>
      </c>
      <c r="AD83" s="647"/>
    </row>
    <row r="84" spans="1:30" x14ac:dyDescent="0.2">
      <c r="A84" s="77" t="str">
        <f>IF('Names And Totals'!A86="","",'Names And Totals'!A86)</f>
        <v/>
      </c>
      <c r="B84" s="89" t="str">
        <f>IF('Names And Totals'!B86="","",'Names And Totals'!B86)</f>
        <v/>
      </c>
      <c r="C84" s="98" t="str">
        <f t="shared" si="50"/>
        <v/>
      </c>
      <c r="D84" s="98" t="str">
        <f t="shared" si="51"/>
        <v/>
      </c>
      <c r="E84" s="98" t="str">
        <f t="shared" si="52"/>
        <v/>
      </c>
      <c r="F84" s="98" t="str">
        <f t="shared" si="53"/>
        <v/>
      </c>
      <c r="G84" s="40" t="str">
        <f t="shared" si="54"/>
        <v/>
      </c>
      <c r="H84" s="98" t="str">
        <f t="shared" si="55"/>
        <v/>
      </c>
      <c r="I84" s="220"/>
      <c r="J84" s="280"/>
      <c r="K84" s="98" t="str">
        <f t="shared" ref="K84" si="66">IF(B84="","",IF(I84="","",SUM(I84:J84)))</f>
        <v/>
      </c>
      <c r="L84" s="210"/>
      <c r="M84" s="211"/>
      <c r="N84" s="280"/>
      <c r="O84" s="269" t="str">
        <f t="shared" si="56"/>
        <v/>
      </c>
      <c r="P84" s="269" t="str">
        <f>IF(B84="","",IF(L84="","",IF('Names And Totals'!E86="Female","",O84)))</f>
        <v/>
      </c>
      <c r="Q84" s="587" t="str">
        <f>IF(B84="","",IF(L84="","",IF('Names And Totals'!E86="Male","",O84)))</f>
        <v/>
      </c>
      <c r="R84" s="210"/>
      <c r="S84" s="211"/>
      <c r="T84" s="231"/>
      <c r="U84" s="683"/>
      <c r="V84" s="648"/>
      <c r="W84" s="568" t="str">
        <f t="shared" si="57"/>
        <v/>
      </c>
      <c r="X84" s="568" t="str">
        <f>IF(B84="","",IF(R84="","",IF('Names And Totals'!E86="Female","",W84)))</f>
        <v/>
      </c>
      <c r="Y84" s="568" t="str">
        <f>IF(B84="","",IF(R84="","",IF('Names And Totals'!E86="Male","",W84)))</f>
        <v/>
      </c>
      <c r="Z84" s="98" t="str">
        <f t="shared" si="59"/>
        <v/>
      </c>
      <c r="AA84" s="40" t="str">
        <f t="shared" si="60"/>
        <v/>
      </c>
      <c r="AB84" s="40" t="str">
        <f>IF(B84="","",IF(AD84="DQ","DQ",IF('Names And Totals'!E86="Female","",AA84)))</f>
        <v/>
      </c>
      <c r="AC84" s="98" t="str">
        <f>IF(B84="","",IF(AD84="DQ","DQ",IF('Names And Totals'!E86="Male","",AA84)))</f>
        <v/>
      </c>
      <c r="AD84" s="261"/>
    </row>
    <row r="85" spans="1:30" x14ac:dyDescent="0.2">
      <c r="A85" s="72" t="str">
        <f>IF('Names And Totals'!A87="","",'Names And Totals'!A87)</f>
        <v/>
      </c>
      <c r="B85" s="88" t="str">
        <f>IF('Names And Totals'!B87="","",'Names And Totals'!B87)</f>
        <v/>
      </c>
      <c r="C85" s="99" t="str">
        <f t="shared" si="50"/>
        <v/>
      </c>
      <c r="D85" s="99" t="str">
        <f t="shared" si="51"/>
        <v/>
      </c>
      <c r="E85" s="99" t="str">
        <f t="shared" si="52"/>
        <v/>
      </c>
      <c r="F85" s="99" t="str">
        <f t="shared" si="53"/>
        <v/>
      </c>
      <c r="G85" s="37" t="str">
        <f t="shared" si="54"/>
        <v/>
      </c>
      <c r="H85" s="99" t="str">
        <f t="shared" si="55"/>
        <v/>
      </c>
      <c r="I85" s="214"/>
      <c r="J85" s="279"/>
      <c r="K85" s="99" t="str">
        <f>IF(B85="","",IF(I85="","",SUM(I85:J85)))</f>
        <v/>
      </c>
      <c r="L85" s="208"/>
      <c r="M85" s="209"/>
      <c r="N85" s="279"/>
      <c r="O85" s="268" t="str">
        <f t="shared" si="56"/>
        <v/>
      </c>
      <c r="P85" s="268" t="str">
        <f>IF(B85="","",IF(L85="","",IF('Names And Totals'!E87="Female","",O85)))</f>
        <v/>
      </c>
      <c r="Q85" s="567" t="str">
        <f>IF(B85="","",IF(L85="","",IF('Names And Totals'!E87="Male","",O85)))</f>
        <v/>
      </c>
      <c r="R85" s="208"/>
      <c r="S85" s="209"/>
      <c r="T85" s="227"/>
      <c r="U85" s="685"/>
      <c r="V85" s="646"/>
      <c r="W85" s="566" t="str">
        <f t="shared" si="57"/>
        <v/>
      </c>
      <c r="X85" s="566" t="str">
        <f>IF(B85="","",IF(R85="","",IF('Names And Totals'!E87="Female","",W85)))</f>
        <v/>
      </c>
      <c r="Y85" s="566" t="str">
        <f>IF(B85="","",IF(R85="","",IF('Names And Totals'!E87="Male","",W85)))</f>
        <v/>
      </c>
      <c r="Z85" s="99" t="str">
        <f t="shared" si="59"/>
        <v/>
      </c>
      <c r="AA85" s="37" t="str">
        <f t="shared" si="60"/>
        <v/>
      </c>
      <c r="AB85" s="37" t="str">
        <f>IF(B85="","",IF(AD85="DQ","DQ",IF('Names And Totals'!E87="Female","",AA85)))</f>
        <v/>
      </c>
      <c r="AC85" s="99" t="str">
        <f>IF(B85="","",IF(AD85="DQ","DQ",IF('Names And Totals'!E87="Male","",AA85)))</f>
        <v/>
      </c>
      <c r="AD85" s="647"/>
    </row>
    <row r="86" spans="1:30" x14ac:dyDescent="0.2">
      <c r="A86" s="77" t="str">
        <f>IF('Names And Totals'!A88="","",'Names And Totals'!A88)</f>
        <v/>
      </c>
      <c r="B86" s="89" t="str">
        <f>IF('Names And Totals'!B88="","",'Names And Totals'!B88)</f>
        <v/>
      </c>
      <c r="C86" s="98" t="str">
        <f t="shared" si="50"/>
        <v/>
      </c>
      <c r="D86" s="98" t="str">
        <f t="shared" si="51"/>
        <v/>
      </c>
      <c r="E86" s="98" t="str">
        <f t="shared" si="52"/>
        <v/>
      </c>
      <c r="F86" s="98" t="str">
        <f t="shared" si="53"/>
        <v/>
      </c>
      <c r="G86" s="40" t="str">
        <f t="shared" si="54"/>
        <v/>
      </c>
      <c r="H86" s="98" t="str">
        <f t="shared" si="55"/>
        <v/>
      </c>
      <c r="I86" s="220"/>
      <c r="J86" s="280"/>
      <c r="K86" s="98" t="str">
        <f t="shared" ref="K86" si="67">IF(B86="","",IF(I86="","",SUM(I86:J86)))</f>
        <v/>
      </c>
      <c r="L86" s="210"/>
      <c r="M86" s="211"/>
      <c r="N86" s="280"/>
      <c r="O86" s="269" t="str">
        <f t="shared" si="56"/>
        <v/>
      </c>
      <c r="P86" s="269" t="str">
        <f>IF(B86="","",IF(L86="","",IF('Names And Totals'!E88="Female","",O86)))</f>
        <v/>
      </c>
      <c r="Q86" s="587" t="str">
        <f>IF(B86="","",IF(L86="","",IF('Names And Totals'!E88="Male","",O86)))</f>
        <v/>
      </c>
      <c r="R86" s="210"/>
      <c r="S86" s="211"/>
      <c r="T86" s="231"/>
      <c r="U86" s="683"/>
      <c r="V86" s="648"/>
      <c r="W86" s="568" t="str">
        <f t="shared" si="57"/>
        <v/>
      </c>
      <c r="X86" s="568" t="str">
        <f>IF(B86="","",IF(R86="","",IF('Names And Totals'!E88="Female","",W86)))</f>
        <v/>
      </c>
      <c r="Y86" s="568" t="str">
        <f>IF(B86="","",IF(R86="","",IF('Names And Totals'!E88="Male","",W86)))</f>
        <v/>
      </c>
      <c r="Z86" s="98" t="str">
        <f t="shared" si="59"/>
        <v/>
      </c>
      <c r="AA86" s="40" t="str">
        <f t="shared" si="60"/>
        <v/>
      </c>
      <c r="AB86" s="40" t="str">
        <f>IF(B86="","",IF(AD86="DQ","DQ",IF('Names And Totals'!E88="Female","",AA86)))</f>
        <v/>
      </c>
      <c r="AC86" s="98" t="str">
        <f>IF(B86="","",IF(AD86="DQ","DQ",IF('Names And Totals'!E88="Male","",AA86)))</f>
        <v/>
      </c>
      <c r="AD86" s="261"/>
    </row>
    <row r="87" spans="1:30" x14ac:dyDescent="0.2">
      <c r="A87" s="72" t="str">
        <f>IF('Names And Totals'!A89="","",'Names And Totals'!A89)</f>
        <v/>
      </c>
      <c r="B87" s="88" t="str">
        <f>IF('Names And Totals'!B89="","",'Names And Totals'!B89)</f>
        <v/>
      </c>
      <c r="C87" s="99" t="str">
        <f t="shared" si="50"/>
        <v/>
      </c>
      <c r="D87" s="99" t="str">
        <f t="shared" si="51"/>
        <v/>
      </c>
      <c r="E87" s="99" t="str">
        <f t="shared" si="52"/>
        <v/>
      </c>
      <c r="F87" s="99" t="str">
        <f t="shared" si="53"/>
        <v/>
      </c>
      <c r="G87" s="37" t="str">
        <f t="shared" si="54"/>
        <v/>
      </c>
      <c r="H87" s="99" t="str">
        <f t="shared" si="55"/>
        <v/>
      </c>
      <c r="I87" s="214"/>
      <c r="J87" s="279"/>
      <c r="K87" s="99" t="str">
        <f>IF(B87="","",IF(I87="","",SUM(I87:J87)))</f>
        <v/>
      </c>
      <c r="L87" s="208"/>
      <c r="M87" s="209"/>
      <c r="N87" s="279"/>
      <c r="O87" s="268" t="str">
        <f t="shared" si="56"/>
        <v/>
      </c>
      <c r="P87" s="268" t="str">
        <f>IF(B87="","",IF(L87="","",IF('Names And Totals'!E89="Female","",O87)))</f>
        <v/>
      </c>
      <c r="Q87" s="567" t="str">
        <f>IF(B87="","",IF(L87="","",IF('Names And Totals'!E89="Male","",O87)))</f>
        <v/>
      </c>
      <c r="R87" s="208"/>
      <c r="S87" s="209"/>
      <c r="T87" s="227"/>
      <c r="U87" s="685"/>
      <c r="V87" s="646"/>
      <c r="W87" s="566" t="str">
        <f t="shared" si="57"/>
        <v/>
      </c>
      <c r="X87" s="566" t="str">
        <f>IF(B87="","",IF(R87="","",IF('Names And Totals'!E89="Female","",W87)))</f>
        <v/>
      </c>
      <c r="Y87" s="566" t="str">
        <f>IF(B87="","",IF(R87="","",IF('Names And Totals'!E89="Male","",W87)))</f>
        <v/>
      </c>
      <c r="Z87" s="99" t="str">
        <f t="shared" si="59"/>
        <v/>
      </c>
      <c r="AA87" s="37" t="str">
        <f t="shared" si="60"/>
        <v/>
      </c>
      <c r="AB87" s="37" t="str">
        <f>IF(B87="","",IF(AD87="DQ","DQ",IF('Names And Totals'!E89="Female","",AA87)))</f>
        <v/>
      </c>
      <c r="AC87" s="99" t="str">
        <f>IF(B87="","",IF(AD87="DQ","DQ",IF('Names And Totals'!E89="Male","",AA87)))</f>
        <v/>
      </c>
      <c r="AD87" s="647"/>
    </row>
    <row r="88" spans="1:30" x14ac:dyDescent="0.2">
      <c r="A88" s="77" t="str">
        <f>IF('Names And Totals'!A90="","",'Names And Totals'!A90)</f>
        <v/>
      </c>
      <c r="B88" s="89" t="str">
        <f>IF('Names And Totals'!B90="","",'Names And Totals'!B90)</f>
        <v/>
      </c>
      <c r="C88" s="98" t="str">
        <f t="shared" si="50"/>
        <v/>
      </c>
      <c r="D88" s="98" t="str">
        <f t="shared" si="51"/>
        <v/>
      </c>
      <c r="E88" s="98" t="str">
        <f t="shared" si="52"/>
        <v/>
      </c>
      <c r="F88" s="98" t="str">
        <f t="shared" si="53"/>
        <v/>
      </c>
      <c r="G88" s="40" t="str">
        <f t="shared" si="54"/>
        <v/>
      </c>
      <c r="H88" s="98" t="str">
        <f t="shared" si="55"/>
        <v/>
      </c>
      <c r="I88" s="220"/>
      <c r="J88" s="280"/>
      <c r="K88" s="98" t="str">
        <f t="shared" ref="K88" si="68">IF(B88="","",IF(I88="","",SUM(I88:J88)))</f>
        <v/>
      </c>
      <c r="L88" s="210"/>
      <c r="M88" s="211"/>
      <c r="N88" s="280"/>
      <c r="O88" s="269" t="str">
        <f t="shared" si="56"/>
        <v/>
      </c>
      <c r="P88" s="269" t="str">
        <f>IF(B88="","",IF(L88="","",IF('Names And Totals'!E90="Female","",O88)))</f>
        <v/>
      </c>
      <c r="Q88" s="587" t="str">
        <f>IF(B88="","",IF(L88="","",IF('Names And Totals'!E90="Male","",O88)))</f>
        <v/>
      </c>
      <c r="R88" s="210"/>
      <c r="S88" s="211"/>
      <c r="T88" s="231"/>
      <c r="U88" s="683"/>
      <c r="V88" s="648"/>
      <c r="W88" s="568" t="str">
        <f t="shared" si="57"/>
        <v/>
      </c>
      <c r="X88" s="568" t="str">
        <f>IF(B88="","",IF(R88="","",IF('Names And Totals'!E90="Female","",W88)))</f>
        <v/>
      </c>
      <c r="Y88" s="568" t="str">
        <f>IF(B88="","",IF(R88="","",IF('Names And Totals'!E90="Male","",W88)))</f>
        <v/>
      </c>
      <c r="Z88" s="98" t="str">
        <f t="shared" si="59"/>
        <v/>
      </c>
      <c r="AA88" s="40" t="str">
        <f t="shared" si="60"/>
        <v/>
      </c>
      <c r="AB88" s="40" t="str">
        <f>IF(B88="","",IF(AD88="DQ","DQ",IF('Names And Totals'!E90="Female","",AA88)))</f>
        <v/>
      </c>
      <c r="AC88" s="98" t="str">
        <f>IF(B88="","",IF(AD88="DQ","DQ",IF('Names And Totals'!E90="Male","",AA88)))</f>
        <v/>
      </c>
      <c r="AD88" s="261"/>
    </row>
    <row r="89" spans="1:30" x14ac:dyDescent="0.2">
      <c r="A89" s="72" t="str">
        <f>IF('Names And Totals'!A91="","",'Names And Totals'!A91)</f>
        <v/>
      </c>
      <c r="B89" s="88" t="str">
        <f>IF('Names And Totals'!B91="","",'Names And Totals'!B91)</f>
        <v/>
      </c>
      <c r="C89" s="99" t="str">
        <f t="shared" si="50"/>
        <v/>
      </c>
      <c r="D89" s="99" t="str">
        <f t="shared" si="51"/>
        <v/>
      </c>
      <c r="E89" s="99" t="str">
        <f t="shared" si="52"/>
        <v/>
      </c>
      <c r="F89" s="99" t="str">
        <f t="shared" si="53"/>
        <v/>
      </c>
      <c r="G89" s="37" t="str">
        <f t="shared" si="54"/>
        <v/>
      </c>
      <c r="H89" s="99" t="str">
        <f t="shared" si="55"/>
        <v/>
      </c>
      <c r="I89" s="214"/>
      <c r="J89" s="279"/>
      <c r="K89" s="99" t="str">
        <f>IF(B89="","",IF(I89="","",SUM(I89:J89)))</f>
        <v/>
      </c>
      <c r="L89" s="208"/>
      <c r="M89" s="209"/>
      <c r="N89" s="279"/>
      <c r="O89" s="268" t="str">
        <f t="shared" si="56"/>
        <v/>
      </c>
      <c r="P89" s="268" t="str">
        <f>IF(B89="","",IF(L89="","",IF('Names And Totals'!E91="Female","",O89)))</f>
        <v/>
      </c>
      <c r="Q89" s="567" t="str">
        <f>IF(B89="","",IF(L89="","",IF('Names And Totals'!E91="Male","",O89)))</f>
        <v/>
      </c>
      <c r="R89" s="208"/>
      <c r="S89" s="209"/>
      <c r="T89" s="227"/>
      <c r="U89" s="685"/>
      <c r="V89" s="646"/>
      <c r="W89" s="566" t="str">
        <f t="shared" si="57"/>
        <v/>
      </c>
      <c r="X89" s="566" t="str">
        <f>IF(B89="","",IF(R89="","",IF('Names And Totals'!E91="Female","",W89)))</f>
        <v/>
      </c>
      <c r="Y89" s="566" t="str">
        <f>IF(B89="","",IF(R89="","",IF('Names And Totals'!E91="Male","",W89)))</f>
        <v/>
      </c>
      <c r="Z89" s="99" t="str">
        <f t="shared" si="59"/>
        <v/>
      </c>
      <c r="AA89" s="37" t="str">
        <f t="shared" si="60"/>
        <v/>
      </c>
      <c r="AB89" s="37" t="str">
        <f>IF(B89="","",IF(AD89="DQ","DQ",IF('Names And Totals'!E91="Female","",AA89)))</f>
        <v/>
      </c>
      <c r="AC89" s="99" t="str">
        <f>IF(B89="","",IF(AD89="DQ","DQ",IF('Names And Totals'!E91="Male","",AA89)))</f>
        <v/>
      </c>
      <c r="AD89" s="647"/>
    </row>
    <row r="90" spans="1:30" x14ac:dyDescent="0.2">
      <c r="A90" s="77" t="str">
        <f>IF('Names And Totals'!A92="","",'Names And Totals'!A92)</f>
        <v/>
      </c>
      <c r="B90" s="89" t="str">
        <f>IF('Names And Totals'!B92="","",'Names And Totals'!B92)</f>
        <v/>
      </c>
      <c r="C90" s="98" t="str">
        <f t="shared" si="50"/>
        <v/>
      </c>
      <c r="D90" s="98" t="str">
        <f t="shared" si="51"/>
        <v/>
      </c>
      <c r="E90" s="98" t="str">
        <f t="shared" si="52"/>
        <v/>
      </c>
      <c r="F90" s="98" t="str">
        <f t="shared" si="53"/>
        <v/>
      </c>
      <c r="G90" s="40" t="str">
        <f t="shared" si="54"/>
        <v/>
      </c>
      <c r="H90" s="98" t="str">
        <f t="shared" si="55"/>
        <v/>
      </c>
      <c r="I90" s="220"/>
      <c r="J90" s="280"/>
      <c r="K90" s="98" t="str">
        <f t="shared" ref="K90" si="69">IF(B90="","",IF(I90="","",SUM(I90:J90)))</f>
        <v/>
      </c>
      <c r="L90" s="210"/>
      <c r="M90" s="211"/>
      <c r="N90" s="280"/>
      <c r="O90" s="269" t="str">
        <f t="shared" si="56"/>
        <v/>
      </c>
      <c r="P90" s="269" t="str">
        <f>IF(B90="","",IF(L90="","",IF('Names And Totals'!E92="Female","",O90)))</f>
        <v/>
      </c>
      <c r="Q90" s="587" t="str">
        <f>IF(B90="","",IF(L90="","",IF('Names And Totals'!E92="Male","",O90)))</f>
        <v/>
      </c>
      <c r="R90" s="210"/>
      <c r="S90" s="211"/>
      <c r="T90" s="231"/>
      <c r="U90" s="683"/>
      <c r="V90" s="648"/>
      <c r="W90" s="568" t="str">
        <f t="shared" si="57"/>
        <v/>
      </c>
      <c r="X90" s="568" t="str">
        <f>IF(B90="","",IF(R90="","",IF('Names And Totals'!E92="Female","",W90)))</f>
        <v/>
      </c>
      <c r="Y90" s="568" t="str">
        <f>IF(B90="","",IF(R90="","",IF('Names And Totals'!E92="Male","",W90)))</f>
        <v/>
      </c>
      <c r="Z90" s="98" t="str">
        <f t="shared" si="59"/>
        <v/>
      </c>
      <c r="AA90" s="40" t="str">
        <f t="shared" si="60"/>
        <v/>
      </c>
      <c r="AB90" s="40" t="str">
        <f>IF(B90="","",IF(AD90="DQ","DQ",IF('Names And Totals'!E92="Female","",AA90)))</f>
        <v/>
      </c>
      <c r="AC90" s="98" t="str">
        <f>IF(B90="","",IF(AD90="DQ","DQ",IF('Names And Totals'!E92="Male","",AA90)))</f>
        <v/>
      </c>
      <c r="AD90" s="261"/>
    </row>
    <row r="91" spans="1:30" x14ac:dyDescent="0.2">
      <c r="A91" s="72" t="str">
        <f>IF('Names And Totals'!A93="","",'Names And Totals'!A93)</f>
        <v/>
      </c>
      <c r="B91" s="88" t="str">
        <f>IF('Names And Totals'!B93="","",'Names And Totals'!B93)</f>
        <v/>
      </c>
      <c r="C91" s="99" t="str">
        <f t="shared" si="50"/>
        <v/>
      </c>
      <c r="D91" s="99" t="str">
        <f t="shared" si="51"/>
        <v/>
      </c>
      <c r="E91" s="99" t="str">
        <f t="shared" si="52"/>
        <v/>
      </c>
      <c r="F91" s="99" t="str">
        <f t="shared" si="53"/>
        <v/>
      </c>
      <c r="G91" s="37" t="str">
        <f t="shared" si="54"/>
        <v/>
      </c>
      <c r="H91" s="99" t="str">
        <f t="shared" si="55"/>
        <v/>
      </c>
      <c r="I91" s="214"/>
      <c r="J91" s="279"/>
      <c r="K91" s="99" t="str">
        <f>IF(B91="","",IF(I91="","",SUM(I91:J91)))</f>
        <v/>
      </c>
      <c r="L91" s="208"/>
      <c r="M91" s="209"/>
      <c r="N91" s="279"/>
      <c r="O91" s="268" t="str">
        <f t="shared" si="56"/>
        <v/>
      </c>
      <c r="P91" s="268" t="str">
        <f>IF(B91="","",IF(L91="","",IF('Names And Totals'!E93="Female","",O91)))</f>
        <v/>
      </c>
      <c r="Q91" s="567" t="str">
        <f>IF(B91="","",IF(L91="","",IF('Names And Totals'!E93="Male","",O91)))</f>
        <v/>
      </c>
      <c r="R91" s="208"/>
      <c r="S91" s="209"/>
      <c r="T91" s="227"/>
      <c r="U91" s="685"/>
      <c r="V91" s="646"/>
      <c r="W91" s="566" t="str">
        <f t="shared" si="57"/>
        <v/>
      </c>
      <c r="X91" s="566" t="str">
        <f>IF(B91="","",IF(R91="","",IF('Names And Totals'!E93="Female","",W91)))</f>
        <v/>
      </c>
      <c r="Y91" s="566" t="str">
        <f>IF(B91="","",IF(R91="","",IF('Names And Totals'!E93="Male","",W91)))</f>
        <v/>
      </c>
      <c r="Z91" s="99" t="str">
        <f t="shared" si="59"/>
        <v/>
      </c>
      <c r="AA91" s="37" t="str">
        <f t="shared" si="60"/>
        <v/>
      </c>
      <c r="AB91" s="37" t="str">
        <f>IF(B91="","",IF(AD91="DQ","DQ",IF('Names And Totals'!E93="Female","",AA91)))</f>
        <v/>
      </c>
      <c r="AC91" s="99" t="str">
        <f>IF(B91="","",IF(AD91="DQ","DQ",IF('Names And Totals'!E93="Male","",AA91)))</f>
        <v/>
      </c>
      <c r="AD91" s="647"/>
    </row>
    <row r="92" spans="1:30" x14ac:dyDescent="0.2">
      <c r="A92" s="77" t="str">
        <f>IF('Names And Totals'!A94="","",'Names And Totals'!A94)</f>
        <v/>
      </c>
      <c r="B92" s="89" t="str">
        <f>IF('Names And Totals'!B94="","",'Names And Totals'!B94)</f>
        <v/>
      </c>
      <c r="C92" s="98" t="str">
        <f t="shared" si="50"/>
        <v/>
      </c>
      <c r="D92" s="98" t="str">
        <f t="shared" si="51"/>
        <v/>
      </c>
      <c r="E92" s="98" t="str">
        <f t="shared" si="52"/>
        <v/>
      </c>
      <c r="F92" s="98" t="str">
        <f t="shared" si="53"/>
        <v/>
      </c>
      <c r="G92" s="40" t="str">
        <f t="shared" si="54"/>
        <v/>
      </c>
      <c r="H92" s="98" t="str">
        <f t="shared" si="55"/>
        <v/>
      </c>
      <c r="I92" s="220"/>
      <c r="J92" s="280"/>
      <c r="K92" s="98" t="str">
        <f t="shared" ref="K92" si="70">IF(B92="","",IF(I92="","",SUM(I92:J92)))</f>
        <v/>
      </c>
      <c r="L92" s="210"/>
      <c r="M92" s="211"/>
      <c r="N92" s="280"/>
      <c r="O92" s="269" t="str">
        <f t="shared" si="56"/>
        <v/>
      </c>
      <c r="P92" s="269" t="str">
        <f>IF(B92="","",IF(L92="","",IF('Names And Totals'!E94="Female","",O92)))</f>
        <v/>
      </c>
      <c r="Q92" s="587" t="str">
        <f>IF(B92="","",IF(L92="","",IF('Names And Totals'!E94="Male","",O92)))</f>
        <v/>
      </c>
      <c r="R92" s="210"/>
      <c r="S92" s="211"/>
      <c r="T92" s="231"/>
      <c r="U92" s="683"/>
      <c r="V92" s="648"/>
      <c r="W92" s="568" t="str">
        <f t="shared" si="57"/>
        <v/>
      </c>
      <c r="X92" s="568" t="str">
        <f>IF(B92="","",IF(R92="","",IF('Names And Totals'!E94="Female","",W92)))</f>
        <v/>
      </c>
      <c r="Y92" s="568" t="str">
        <f>IF(B92="","",IF(R92="","",IF('Names And Totals'!E94="Male","",W92)))</f>
        <v/>
      </c>
      <c r="Z92" s="98" t="str">
        <f t="shared" si="59"/>
        <v/>
      </c>
      <c r="AA92" s="40" t="str">
        <f t="shared" si="60"/>
        <v/>
      </c>
      <c r="AB92" s="40" t="str">
        <f>IF(B92="","",IF(AD92="DQ","DQ",IF('Names And Totals'!E94="Female","",AA92)))</f>
        <v/>
      </c>
      <c r="AC92" s="98" t="str">
        <f>IF(B92="","",IF(AD92="DQ","DQ",IF('Names And Totals'!E94="Male","",AA92)))</f>
        <v/>
      </c>
      <c r="AD92" s="261"/>
    </row>
    <row r="93" spans="1:30" x14ac:dyDescent="0.2">
      <c r="A93" s="72" t="str">
        <f>IF('Names And Totals'!A95="","",'Names And Totals'!A95)</f>
        <v/>
      </c>
      <c r="B93" s="88" t="str">
        <f>IF('Names And Totals'!B95="","",'Names And Totals'!B95)</f>
        <v/>
      </c>
      <c r="C93" s="99" t="str">
        <f t="shared" si="50"/>
        <v/>
      </c>
      <c r="D93" s="99" t="str">
        <f t="shared" si="51"/>
        <v/>
      </c>
      <c r="E93" s="99" t="str">
        <f t="shared" si="52"/>
        <v/>
      </c>
      <c r="F93" s="99" t="str">
        <f t="shared" si="53"/>
        <v/>
      </c>
      <c r="G93" s="37" t="str">
        <f t="shared" si="54"/>
        <v/>
      </c>
      <c r="H93" s="99" t="str">
        <f t="shared" si="55"/>
        <v/>
      </c>
      <c r="I93" s="214"/>
      <c r="J93" s="279"/>
      <c r="K93" s="99" t="str">
        <f>IF(B93="","",IF(I93="","",SUM(I93:J93)))</f>
        <v/>
      </c>
      <c r="L93" s="208"/>
      <c r="M93" s="209"/>
      <c r="N93" s="279"/>
      <c r="O93" s="268" t="str">
        <f t="shared" si="56"/>
        <v/>
      </c>
      <c r="P93" s="268" t="str">
        <f>IF(B93="","",IF(L93="","",IF('Names And Totals'!E95="Female","",O93)))</f>
        <v/>
      </c>
      <c r="Q93" s="567" t="str">
        <f>IF(B93="","",IF(L93="","",IF('Names And Totals'!E95="Male","",O93)))</f>
        <v/>
      </c>
      <c r="R93" s="208"/>
      <c r="S93" s="209"/>
      <c r="T93" s="227"/>
      <c r="U93" s="685"/>
      <c r="V93" s="646"/>
      <c r="W93" s="566" t="str">
        <f t="shared" si="57"/>
        <v/>
      </c>
      <c r="X93" s="566" t="str">
        <f>IF(B93="","",IF(R93="","",IF('Names And Totals'!E95="Female","",W93)))</f>
        <v/>
      </c>
      <c r="Y93" s="566" t="str">
        <f>IF(B93="","",IF(R93="","",IF('Names And Totals'!E95="Male","",W93)))</f>
        <v/>
      </c>
      <c r="Z93" s="99" t="str">
        <f t="shared" si="59"/>
        <v/>
      </c>
      <c r="AA93" s="37" t="str">
        <f t="shared" si="60"/>
        <v/>
      </c>
      <c r="AB93" s="37" t="str">
        <f>IF(B93="","",IF(AD93="DQ","DQ",IF('Names And Totals'!E95="Female","",AA93)))</f>
        <v/>
      </c>
      <c r="AC93" s="99" t="str">
        <f>IF(B93="","",IF(AD93="DQ","DQ",IF('Names And Totals'!E95="Male","",AA93)))</f>
        <v/>
      </c>
      <c r="AD93" s="647"/>
    </row>
    <row r="94" spans="1:30" x14ac:dyDescent="0.2">
      <c r="A94" s="77" t="str">
        <f>IF('Names And Totals'!A96="","",'Names And Totals'!A96)</f>
        <v/>
      </c>
      <c r="B94" s="89" t="str">
        <f>IF('Names And Totals'!B96="","",'Names And Totals'!B96)</f>
        <v/>
      </c>
      <c r="C94" s="98" t="str">
        <f t="shared" si="50"/>
        <v/>
      </c>
      <c r="D94" s="98" t="str">
        <f t="shared" si="51"/>
        <v/>
      </c>
      <c r="E94" s="98" t="str">
        <f t="shared" si="52"/>
        <v/>
      </c>
      <c r="F94" s="98" t="str">
        <f t="shared" si="53"/>
        <v/>
      </c>
      <c r="G94" s="40" t="str">
        <f t="shared" si="54"/>
        <v/>
      </c>
      <c r="H94" s="98" t="str">
        <f t="shared" si="55"/>
        <v/>
      </c>
      <c r="I94" s="220"/>
      <c r="J94" s="280"/>
      <c r="K94" s="98" t="str">
        <f t="shared" ref="K94" si="71">IF(B94="","",IF(I94="","",SUM(I94:J94)))</f>
        <v/>
      </c>
      <c r="L94" s="210"/>
      <c r="M94" s="211"/>
      <c r="N94" s="280"/>
      <c r="O94" s="269" t="str">
        <f t="shared" si="56"/>
        <v/>
      </c>
      <c r="P94" s="269" t="str">
        <f>IF(B94="","",IF(L94="","",IF('Names And Totals'!E96="Female","",O94)))</f>
        <v/>
      </c>
      <c r="Q94" s="587" t="str">
        <f>IF(B94="","",IF(L94="","",IF('Names And Totals'!E96="Male","",O94)))</f>
        <v/>
      </c>
      <c r="R94" s="210"/>
      <c r="S94" s="211"/>
      <c r="T94" s="231"/>
      <c r="U94" s="683"/>
      <c r="V94" s="648"/>
      <c r="W94" s="568" t="str">
        <f t="shared" si="57"/>
        <v/>
      </c>
      <c r="X94" s="568" t="str">
        <f>IF(B94="","",IF(R94="","",IF('Names And Totals'!E96="Female","",W94)))</f>
        <v/>
      </c>
      <c r="Y94" s="568" t="str">
        <f>IF(B94="","",IF(R94="","",IF('Names And Totals'!E96="Male","",W94)))</f>
        <v/>
      </c>
      <c r="Z94" s="98" t="str">
        <f t="shared" si="59"/>
        <v/>
      </c>
      <c r="AA94" s="40" t="str">
        <f t="shared" si="60"/>
        <v/>
      </c>
      <c r="AB94" s="40" t="str">
        <f>IF(B94="","",IF(AD94="DQ","DQ",IF('Names And Totals'!E96="Female","",AA94)))</f>
        <v/>
      </c>
      <c r="AC94" s="98" t="str">
        <f>IF(B94="","",IF(AD94="DQ","DQ",IF('Names And Totals'!E96="Male","",AA94)))</f>
        <v/>
      </c>
      <c r="AD94" s="261"/>
    </row>
    <row r="95" spans="1:30" x14ac:dyDescent="0.2">
      <c r="A95" s="72" t="str">
        <f>IF('Names And Totals'!A97="","",'Names And Totals'!A97)</f>
        <v/>
      </c>
      <c r="B95" s="88" t="str">
        <f>IF('Names And Totals'!B97="","",'Names And Totals'!B97)</f>
        <v/>
      </c>
      <c r="C95" s="99" t="str">
        <f t="shared" si="50"/>
        <v/>
      </c>
      <c r="D95" s="99" t="str">
        <f t="shared" si="51"/>
        <v/>
      </c>
      <c r="E95" s="99" t="str">
        <f t="shared" si="52"/>
        <v/>
      </c>
      <c r="F95" s="99" t="str">
        <f t="shared" si="53"/>
        <v/>
      </c>
      <c r="G95" s="37" t="str">
        <f t="shared" si="54"/>
        <v/>
      </c>
      <c r="H95" s="99" t="str">
        <f t="shared" si="55"/>
        <v/>
      </c>
      <c r="I95" s="214"/>
      <c r="J95" s="279"/>
      <c r="K95" s="99" t="str">
        <f>IF(B95="","",IF(I95="","",SUM(I95:J95)))</f>
        <v/>
      </c>
      <c r="L95" s="208"/>
      <c r="M95" s="209"/>
      <c r="N95" s="279"/>
      <c r="O95" s="268" t="str">
        <f t="shared" si="56"/>
        <v/>
      </c>
      <c r="P95" s="268" t="str">
        <f>IF(B95="","",IF(L95="","",IF('Names And Totals'!E97="Female","",O95)))</f>
        <v/>
      </c>
      <c r="Q95" s="567" t="str">
        <f>IF(B95="","",IF(L95="","",IF('Names And Totals'!E97="Male","",O95)))</f>
        <v/>
      </c>
      <c r="R95" s="208"/>
      <c r="S95" s="209"/>
      <c r="T95" s="227"/>
      <c r="U95" s="685"/>
      <c r="V95" s="646"/>
      <c r="W95" s="566" t="str">
        <f t="shared" si="57"/>
        <v/>
      </c>
      <c r="X95" s="566" t="str">
        <f>IF(B95="","",IF(R95="","",IF('Names And Totals'!E97="Female","",W95)))</f>
        <v/>
      </c>
      <c r="Y95" s="566" t="str">
        <f>IF(B95="","",IF(R95="","",IF('Names And Totals'!E97="Male","",W95)))</f>
        <v/>
      </c>
      <c r="Z95" s="99" t="str">
        <f t="shared" si="59"/>
        <v/>
      </c>
      <c r="AA95" s="37" t="str">
        <f t="shared" si="60"/>
        <v/>
      </c>
      <c r="AB95" s="37" t="str">
        <f>IF(B95="","",IF(AD95="DQ","DQ",IF('Names And Totals'!E97="Female","",AA95)))</f>
        <v/>
      </c>
      <c r="AC95" s="99" t="str">
        <f>IF(B95="","",IF(AD95="DQ","DQ",IF('Names And Totals'!E97="Male","",AA95)))</f>
        <v/>
      </c>
      <c r="AD95" s="647"/>
    </row>
    <row r="96" spans="1:30" x14ac:dyDescent="0.2">
      <c r="A96" s="77" t="str">
        <f>IF('Names And Totals'!A98="","",'Names And Totals'!A98)</f>
        <v/>
      </c>
      <c r="B96" s="89" t="str">
        <f>IF('Names And Totals'!B98="","",'Names And Totals'!B98)</f>
        <v/>
      </c>
      <c r="C96" s="98" t="str">
        <f t="shared" si="50"/>
        <v/>
      </c>
      <c r="D96" s="98" t="str">
        <f t="shared" si="51"/>
        <v/>
      </c>
      <c r="E96" s="98" t="str">
        <f t="shared" si="52"/>
        <v/>
      </c>
      <c r="F96" s="98" t="str">
        <f t="shared" si="53"/>
        <v/>
      </c>
      <c r="G96" s="40" t="str">
        <f t="shared" si="54"/>
        <v/>
      </c>
      <c r="H96" s="98" t="str">
        <f t="shared" si="55"/>
        <v/>
      </c>
      <c r="I96" s="220"/>
      <c r="J96" s="280"/>
      <c r="K96" s="98" t="str">
        <f t="shared" ref="K96" si="72">IF(B96="","",IF(I96="","",SUM(I96:J96)))</f>
        <v/>
      </c>
      <c r="L96" s="210"/>
      <c r="M96" s="211"/>
      <c r="N96" s="280"/>
      <c r="O96" s="269" t="str">
        <f t="shared" si="56"/>
        <v/>
      </c>
      <c r="P96" s="269" t="str">
        <f>IF(B96="","",IF(L96="","",IF('Names And Totals'!E98="Female","",O96)))</f>
        <v/>
      </c>
      <c r="Q96" s="587" t="str">
        <f>IF(B96="","",IF(L96="","",IF('Names And Totals'!E98="Male","",O96)))</f>
        <v/>
      </c>
      <c r="R96" s="210"/>
      <c r="S96" s="211"/>
      <c r="T96" s="231"/>
      <c r="U96" s="683"/>
      <c r="V96" s="648"/>
      <c r="W96" s="568" t="str">
        <f t="shared" si="57"/>
        <v/>
      </c>
      <c r="X96" s="568" t="str">
        <f>IF(B96="","",IF(R96="","",IF('Names And Totals'!E98="Female","",W96)))</f>
        <v/>
      </c>
      <c r="Y96" s="568" t="str">
        <f>IF(B96="","",IF(R96="","",IF('Names And Totals'!E98="Male","",W96)))</f>
        <v/>
      </c>
      <c r="Z96" s="98" t="str">
        <f t="shared" si="59"/>
        <v/>
      </c>
      <c r="AA96" s="40" t="str">
        <f t="shared" si="60"/>
        <v/>
      </c>
      <c r="AB96" s="40" t="str">
        <f>IF(B96="","",IF(AD96="DQ","DQ",IF('Names And Totals'!E98="Female","",AA96)))</f>
        <v/>
      </c>
      <c r="AC96" s="98" t="str">
        <f>IF(B96="","",IF(AD96="DQ","DQ",IF('Names And Totals'!E98="Male","",AA96)))</f>
        <v/>
      </c>
      <c r="AD96" s="261"/>
    </row>
    <row r="97" spans="1:30" x14ac:dyDescent="0.2">
      <c r="A97" s="72" t="str">
        <f>IF('Names And Totals'!A99="","",'Names And Totals'!A99)</f>
        <v/>
      </c>
      <c r="B97" s="88" t="str">
        <f>IF('Names And Totals'!B99="","",'Names And Totals'!B99)</f>
        <v/>
      </c>
      <c r="C97" s="99" t="str">
        <f t="shared" si="50"/>
        <v/>
      </c>
      <c r="D97" s="99" t="str">
        <f t="shared" si="51"/>
        <v/>
      </c>
      <c r="E97" s="99" t="str">
        <f t="shared" si="52"/>
        <v/>
      </c>
      <c r="F97" s="99" t="str">
        <f t="shared" si="53"/>
        <v/>
      </c>
      <c r="G97" s="37" t="str">
        <f t="shared" si="54"/>
        <v/>
      </c>
      <c r="H97" s="99" t="str">
        <f t="shared" si="55"/>
        <v/>
      </c>
      <c r="I97" s="214"/>
      <c r="J97" s="279"/>
      <c r="K97" s="99" t="str">
        <f>IF(B97="","",IF(I97="","",SUM(I97:J97)))</f>
        <v/>
      </c>
      <c r="L97" s="208"/>
      <c r="M97" s="209"/>
      <c r="N97" s="279"/>
      <c r="O97" s="268" t="str">
        <f t="shared" si="56"/>
        <v/>
      </c>
      <c r="P97" s="268" t="str">
        <f>IF(B97="","",IF(L97="","",IF('Names And Totals'!E99="Female","",O97)))</f>
        <v/>
      </c>
      <c r="Q97" s="567" t="str">
        <f>IF(B97="","",IF(L97="","",IF('Names And Totals'!E99="Male","",O97)))</f>
        <v/>
      </c>
      <c r="R97" s="208"/>
      <c r="S97" s="209"/>
      <c r="T97" s="227"/>
      <c r="U97" s="685"/>
      <c r="V97" s="646"/>
      <c r="W97" s="566" t="str">
        <f t="shared" si="57"/>
        <v/>
      </c>
      <c r="X97" s="566" t="str">
        <f>IF(B97="","",IF(R97="","",IF('Names And Totals'!E99="Female","",W97)))</f>
        <v/>
      </c>
      <c r="Y97" s="566" t="str">
        <f>IF(B97="","",IF(R97="","",IF('Names And Totals'!E99="Male","",W97)))</f>
        <v/>
      </c>
      <c r="Z97" s="99" t="str">
        <f t="shared" si="59"/>
        <v/>
      </c>
      <c r="AA97" s="37" t="str">
        <f t="shared" si="60"/>
        <v/>
      </c>
      <c r="AB97" s="37" t="str">
        <f>IF(B97="","",IF(AD97="DQ","DQ",IF('Names And Totals'!E99="Female","",AA97)))</f>
        <v/>
      </c>
      <c r="AC97" s="99" t="str">
        <f>IF(B97="","",IF(AD97="DQ","DQ",IF('Names And Totals'!E99="Male","",AA97)))</f>
        <v/>
      </c>
      <c r="AD97" s="647"/>
    </row>
    <row r="98" spans="1:30" x14ac:dyDescent="0.2">
      <c r="A98" s="77" t="str">
        <f>IF('Names And Totals'!A100="","",'Names And Totals'!A100)</f>
        <v/>
      </c>
      <c r="B98" s="89" t="str">
        <f>IF('Names And Totals'!B100="","",'Names And Totals'!B100)</f>
        <v/>
      </c>
      <c r="C98" s="98" t="str">
        <f t="shared" si="50"/>
        <v/>
      </c>
      <c r="D98" s="98" t="str">
        <f t="shared" si="51"/>
        <v/>
      </c>
      <c r="E98" s="98" t="str">
        <f t="shared" si="52"/>
        <v/>
      </c>
      <c r="F98" s="98" t="str">
        <f t="shared" si="53"/>
        <v/>
      </c>
      <c r="G98" s="40" t="str">
        <f t="shared" si="54"/>
        <v/>
      </c>
      <c r="H98" s="98" t="str">
        <f t="shared" si="55"/>
        <v/>
      </c>
      <c r="I98" s="220"/>
      <c r="J98" s="280"/>
      <c r="K98" s="98" t="str">
        <f t="shared" ref="K98" si="73">IF(B98="","",IF(I98="","",SUM(I98:J98)))</f>
        <v/>
      </c>
      <c r="L98" s="210"/>
      <c r="M98" s="211"/>
      <c r="N98" s="280"/>
      <c r="O98" s="269" t="str">
        <f t="shared" si="56"/>
        <v/>
      </c>
      <c r="P98" s="269" t="str">
        <f>IF(B98="","",IF(L98="","",IF('Names And Totals'!E100="Female","",O98)))</f>
        <v/>
      </c>
      <c r="Q98" s="587" t="str">
        <f>IF(B98="","",IF(L98="","",IF('Names And Totals'!E100="Male","",O98)))</f>
        <v/>
      </c>
      <c r="R98" s="210"/>
      <c r="S98" s="211"/>
      <c r="T98" s="231"/>
      <c r="U98" s="683"/>
      <c r="V98" s="648"/>
      <c r="W98" s="568" t="str">
        <f t="shared" si="57"/>
        <v/>
      </c>
      <c r="X98" s="568" t="str">
        <f>IF(B98="","",IF(R98="","",IF('Names And Totals'!E100="Female","",W98)))</f>
        <v/>
      </c>
      <c r="Y98" s="568" t="str">
        <f>IF(B98="","",IF(R98="","",IF('Names And Totals'!E100="Male","",W98)))</f>
        <v/>
      </c>
      <c r="Z98" s="98" t="str">
        <f t="shared" si="59"/>
        <v/>
      </c>
      <c r="AA98" s="40" t="str">
        <f t="shared" si="60"/>
        <v/>
      </c>
      <c r="AB98" s="40" t="str">
        <f>IF(B98="","",IF(AD98="DQ","DQ",IF('Names And Totals'!E100="Female","",AA98)))</f>
        <v/>
      </c>
      <c r="AC98" s="98" t="str">
        <f>IF(B98="","",IF(AD98="DQ","DQ",IF('Names And Totals'!E100="Male","",AA98)))</f>
        <v/>
      </c>
      <c r="AD98" s="261"/>
    </row>
    <row r="99" spans="1:30" x14ac:dyDescent="0.2">
      <c r="A99" s="72" t="str">
        <f>IF('Names And Totals'!A101="","",'Names And Totals'!A101)</f>
        <v/>
      </c>
      <c r="B99" s="88" t="str">
        <f>IF('Names And Totals'!B101="","",'Names And Totals'!B101)</f>
        <v/>
      </c>
      <c r="C99" s="99" t="str">
        <f t="shared" si="50"/>
        <v/>
      </c>
      <c r="D99" s="99" t="str">
        <f t="shared" si="51"/>
        <v/>
      </c>
      <c r="E99" s="99" t="str">
        <f t="shared" si="52"/>
        <v/>
      </c>
      <c r="F99" s="99" t="str">
        <f t="shared" si="53"/>
        <v/>
      </c>
      <c r="G99" s="37" t="str">
        <f t="shared" si="54"/>
        <v/>
      </c>
      <c r="H99" s="99" t="str">
        <f t="shared" si="55"/>
        <v/>
      </c>
      <c r="I99" s="214"/>
      <c r="J99" s="279"/>
      <c r="K99" s="99" t="str">
        <f>IF(B99="","",IF(I99="","",SUM(I99:J99)))</f>
        <v/>
      </c>
      <c r="L99" s="208"/>
      <c r="M99" s="209"/>
      <c r="N99" s="279"/>
      <c r="O99" s="268" t="str">
        <f t="shared" si="56"/>
        <v/>
      </c>
      <c r="P99" s="268" t="str">
        <f>IF(B99="","",IF(L99="","",IF('Names And Totals'!E101="Female","",O99)))</f>
        <v/>
      </c>
      <c r="Q99" s="567" t="str">
        <f>IF(B99="","",IF(L99="","",IF('Names And Totals'!E101="Male","",O99)))</f>
        <v/>
      </c>
      <c r="R99" s="208"/>
      <c r="S99" s="209"/>
      <c r="T99" s="227"/>
      <c r="U99" s="685"/>
      <c r="V99" s="646"/>
      <c r="W99" s="566" t="str">
        <f t="shared" si="57"/>
        <v/>
      </c>
      <c r="X99" s="566" t="str">
        <f>IF(B99="","",IF(R99="","",IF('Names And Totals'!E101="Female","",W99)))</f>
        <v/>
      </c>
      <c r="Y99" s="566" t="str">
        <f>IF(B99="","",IF(R99="","",IF('Names And Totals'!E101="Male","",W99)))</f>
        <v/>
      </c>
      <c r="Z99" s="99" t="str">
        <f t="shared" si="59"/>
        <v/>
      </c>
      <c r="AA99" s="37" t="str">
        <f t="shared" si="60"/>
        <v/>
      </c>
      <c r="AB99" s="37" t="str">
        <f>IF(B99="","",IF(AD99="DQ","DQ",IF('Names And Totals'!E101="Female","",AA99)))</f>
        <v/>
      </c>
      <c r="AC99" s="99" t="str">
        <f>IF(B99="","",IF(AD99="DQ","DQ",IF('Names And Totals'!E101="Male","",AA99)))</f>
        <v/>
      </c>
      <c r="AD99" s="647"/>
    </row>
    <row r="100" spans="1:30" x14ac:dyDescent="0.2">
      <c r="A100" s="77" t="str">
        <f>IF('Names And Totals'!A102="","",'Names And Totals'!A102)</f>
        <v/>
      </c>
      <c r="B100" s="89" t="str">
        <f>IF('Names And Totals'!B102="","",'Names And Totals'!B102)</f>
        <v/>
      </c>
      <c r="C100" s="98" t="str">
        <f t="shared" si="50"/>
        <v/>
      </c>
      <c r="D100" s="98" t="str">
        <f t="shared" si="51"/>
        <v/>
      </c>
      <c r="E100" s="98" t="str">
        <f t="shared" si="52"/>
        <v/>
      </c>
      <c r="F100" s="98" t="str">
        <f t="shared" si="53"/>
        <v/>
      </c>
      <c r="G100" s="40" t="str">
        <f t="shared" si="54"/>
        <v/>
      </c>
      <c r="H100" s="98" t="str">
        <f t="shared" si="55"/>
        <v/>
      </c>
      <c r="I100" s="220"/>
      <c r="J100" s="280"/>
      <c r="K100" s="98" t="str">
        <f t="shared" ref="K100" si="74">IF(B100="","",IF(I100="","",SUM(I100:J100)))</f>
        <v/>
      </c>
      <c r="L100" s="210"/>
      <c r="M100" s="211"/>
      <c r="N100" s="280"/>
      <c r="O100" s="269" t="str">
        <f t="shared" si="56"/>
        <v/>
      </c>
      <c r="P100" s="269" t="str">
        <f>IF(B100="","",IF(L100="","",IF('Names And Totals'!E102="Female","",O100)))</f>
        <v/>
      </c>
      <c r="Q100" s="587" t="str">
        <f>IF(B100="","",IF(L100="","",IF('Names And Totals'!E102="Male","",O100)))</f>
        <v/>
      </c>
      <c r="R100" s="210"/>
      <c r="S100" s="211"/>
      <c r="T100" s="231"/>
      <c r="U100" s="683"/>
      <c r="V100" s="648"/>
      <c r="W100" s="568" t="str">
        <f t="shared" si="57"/>
        <v/>
      </c>
      <c r="X100" s="568" t="str">
        <f>IF(B100="","",IF(R100="","",IF('Names And Totals'!E102="Female","",W100)))</f>
        <v/>
      </c>
      <c r="Y100" s="568" t="str">
        <f>IF(B100="","",IF(R100="","",IF('Names And Totals'!E102="Male","",W100)))</f>
        <v/>
      </c>
      <c r="Z100" s="98" t="str">
        <f t="shared" si="59"/>
        <v/>
      </c>
      <c r="AA100" s="40" t="str">
        <f t="shared" si="60"/>
        <v/>
      </c>
      <c r="AB100" s="40" t="str">
        <f>IF(B100="","",IF(AD100="DQ","DQ",IF('Names And Totals'!E102="Female","",AA100)))</f>
        <v/>
      </c>
      <c r="AC100" s="98" t="str">
        <f>IF(B100="","",IF(AD100="DQ","DQ",IF('Names And Totals'!E102="Male","",AA100)))</f>
        <v/>
      </c>
      <c r="AD100" s="261"/>
    </row>
    <row r="101" spans="1:30" x14ac:dyDescent="0.2">
      <c r="A101" s="72" t="str">
        <f>IF('Names And Totals'!A103="","",'Names And Totals'!A103)</f>
        <v/>
      </c>
      <c r="B101" s="88" t="str">
        <f>IF('Names And Totals'!B103="","",'Names And Totals'!B103)</f>
        <v/>
      </c>
      <c r="C101" s="99" t="str">
        <f t="shared" si="50"/>
        <v/>
      </c>
      <c r="D101" s="99" t="str">
        <f t="shared" si="51"/>
        <v/>
      </c>
      <c r="E101" s="99" t="str">
        <f t="shared" si="52"/>
        <v/>
      </c>
      <c r="F101" s="99" t="str">
        <f t="shared" si="53"/>
        <v/>
      </c>
      <c r="G101" s="37" t="str">
        <f t="shared" si="54"/>
        <v/>
      </c>
      <c r="H101" s="99" t="str">
        <f t="shared" si="55"/>
        <v/>
      </c>
      <c r="I101" s="214"/>
      <c r="J101" s="279"/>
      <c r="K101" s="99" t="str">
        <f>IF(B101="","",IF(I101="","",SUM(I101:J101)))</f>
        <v/>
      </c>
      <c r="L101" s="208"/>
      <c r="M101" s="209"/>
      <c r="N101" s="279"/>
      <c r="O101" s="268" t="str">
        <f t="shared" si="56"/>
        <v/>
      </c>
      <c r="P101" s="268" t="str">
        <f>IF(B101="","",IF(L101="","",IF('Names And Totals'!E103="Female","",O101)))</f>
        <v/>
      </c>
      <c r="Q101" s="567" t="str">
        <f>IF(B101="","",IF(L101="","",IF('Names And Totals'!E103="Male","",O101)))</f>
        <v/>
      </c>
      <c r="R101" s="208"/>
      <c r="S101" s="209"/>
      <c r="T101" s="227"/>
      <c r="U101" s="685"/>
      <c r="V101" s="646"/>
      <c r="W101" s="566" t="str">
        <f t="shared" si="57"/>
        <v/>
      </c>
      <c r="X101" s="566" t="str">
        <f>IF(B101="","",IF(R101="","",IF('Names And Totals'!E103="Female","",W101)))</f>
        <v/>
      </c>
      <c r="Y101" s="566" t="str">
        <f>IF(B101="","",IF(R101="","",IF('Names And Totals'!E103="Male","",W101)))</f>
        <v/>
      </c>
      <c r="Z101" s="99" t="str">
        <f t="shared" si="59"/>
        <v/>
      </c>
      <c r="AA101" s="37" t="str">
        <f t="shared" si="60"/>
        <v/>
      </c>
      <c r="AB101" s="37" t="str">
        <f>IF(B101="","",IF(AD101="DQ","DQ",IF('Names And Totals'!E103="Female","",AA101)))</f>
        <v/>
      </c>
      <c r="AC101" s="99" t="str">
        <f>IF(B101="","",IF(AD101="DQ","DQ",IF('Names And Totals'!E103="Male","",AA101)))</f>
        <v/>
      </c>
      <c r="AD101" s="647"/>
    </row>
    <row r="102" spans="1:30" x14ac:dyDescent="0.2">
      <c r="A102" s="77" t="str">
        <f>IF('Names And Totals'!A104="","",'Names And Totals'!A104)</f>
        <v/>
      </c>
      <c r="B102" s="89" t="str">
        <f>IF('Names And Totals'!B104="","",'Names And Totals'!B104)</f>
        <v/>
      </c>
      <c r="C102" s="98" t="str">
        <f t="shared" si="50"/>
        <v/>
      </c>
      <c r="D102" s="98" t="str">
        <f t="shared" si="51"/>
        <v/>
      </c>
      <c r="E102" s="98" t="str">
        <f t="shared" si="52"/>
        <v/>
      </c>
      <c r="F102" s="98" t="str">
        <f t="shared" si="53"/>
        <v/>
      </c>
      <c r="G102" s="40" t="str">
        <f t="shared" si="54"/>
        <v/>
      </c>
      <c r="H102" s="98" t="str">
        <f t="shared" si="55"/>
        <v/>
      </c>
      <c r="I102" s="220"/>
      <c r="J102" s="280"/>
      <c r="K102" s="98" t="str">
        <f t="shared" ref="K102" si="75">IF(B102="","",IF(I102="","",SUM(I102:J102)))</f>
        <v/>
      </c>
      <c r="L102" s="210"/>
      <c r="M102" s="211"/>
      <c r="N102" s="280"/>
      <c r="O102" s="269" t="str">
        <f t="shared" si="56"/>
        <v/>
      </c>
      <c r="P102" s="269" t="str">
        <f>IF(B102="","",IF(L102="","",IF('Names And Totals'!E104="Female","",O102)))</f>
        <v/>
      </c>
      <c r="Q102" s="587" t="str">
        <f>IF(B102="","",IF(L102="","",IF('Names And Totals'!E104="Male","",O102)))</f>
        <v/>
      </c>
      <c r="R102" s="210"/>
      <c r="S102" s="211"/>
      <c r="T102" s="231"/>
      <c r="U102" s="683"/>
      <c r="V102" s="648"/>
      <c r="W102" s="568" t="str">
        <f t="shared" si="57"/>
        <v/>
      </c>
      <c r="X102" s="568" t="str">
        <f>IF(B102="","",IF(R102="","",IF('Names And Totals'!E104="Female","",W102)))</f>
        <v/>
      </c>
      <c r="Y102" s="568" t="str">
        <f>IF(B102="","",IF(R102="","",IF('Names And Totals'!E104="Male","",W102)))</f>
        <v/>
      </c>
      <c r="Z102" s="98" t="str">
        <f t="shared" si="59"/>
        <v/>
      </c>
      <c r="AA102" s="40" t="str">
        <f t="shared" si="60"/>
        <v/>
      </c>
      <c r="AB102" s="40" t="str">
        <f>IF(B102="","",IF(AD102="DQ","DQ",IF('Names And Totals'!E104="Female","",AA102)))</f>
        <v/>
      </c>
      <c r="AC102" s="98" t="str">
        <f>IF(B102="","",IF(AD102="DQ","DQ",IF('Names And Totals'!E104="Male","",AA102)))</f>
        <v/>
      </c>
      <c r="AD102" s="261"/>
    </row>
    <row r="103" spans="1:30" x14ac:dyDescent="0.2">
      <c r="A103" s="72" t="str">
        <f>IF('Names And Totals'!A105="","",'Names And Totals'!A105)</f>
        <v/>
      </c>
      <c r="B103" s="88" t="str">
        <f>IF('Names And Totals'!B105="","",'Names And Totals'!B105)</f>
        <v/>
      </c>
      <c r="C103" s="99" t="str">
        <f t="shared" ref="C103:C106" si="76">IF(B103="","",IF(AA103="DQ","DQ",IF(AA103="","",RANK(AA103,$AA$7:$AA$106,0)+SUMPRODUCT(--(AA103=$AA$7:$AA$106),--(W103&gt;$W$7:$W$106)))))</f>
        <v/>
      </c>
      <c r="D103" s="99" t="str">
        <f t="shared" si="51"/>
        <v/>
      </c>
      <c r="E103" s="99" t="str">
        <f t="shared" si="52"/>
        <v/>
      </c>
      <c r="F103" s="99" t="str">
        <f t="shared" ref="F103:F106" si="77">IF(B103="","",IF(AA103="DQ","DQ",IF(W103="","",RANK(C103,$C$7:$C$106,1)+SUMPRODUCT(--(C103=$C$7:$C$106),--(O103&gt;$O$7:$O$106)))))</f>
        <v/>
      </c>
      <c r="G103" s="37" t="str">
        <f t="shared" si="54"/>
        <v/>
      </c>
      <c r="H103" s="99" t="str">
        <f t="shared" si="55"/>
        <v/>
      </c>
      <c r="I103" s="214"/>
      <c r="J103" s="279"/>
      <c r="K103" s="99" t="str">
        <f>IF(B103="","",IF(I103="","",SUM(I103:J103)))</f>
        <v/>
      </c>
      <c r="L103" s="208"/>
      <c r="M103" s="209"/>
      <c r="N103" s="279"/>
      <c r="O103" s="268" t="str">
        <f t="shared" ref="O103:O106" si="78">IF(B103="","",IF(L103="","",L103*60+M103+N103/100))</f>
        <v/>
      </c>
      <c r="P103" s="268" t="str">
        <f>IF(B103="","",IF(L103="","",IF('Names And Totals'!E105="Female","",O103)))</f>
        <v/>
      </c>
      <c r="Q103" s="567" t="str">
        <f>IF(B103="","",IF(L103="","",IF('Names And Totals'!E105="Male","",O103)))</f>
        <v/>
      </c>
      <c r="R103" s="208"/>
      <c r="S103" s="209"/>
      <c r="T103" s="227"/>
      <c r="U103" s="685"/>
      <c r="V103" s="646"/>
      <c r="W103" s="566" t="str">
        <f t="shared" si="57"/>
        <v/>
      </c>
      <c r="X103" s="566" t="str">
        <f>IF(B103="","",IF(R103="","",IF('Names And Totals'!E105="Female","",W103)))</f>
        <v/>
      </c>
      <c r="Y103" s="566" t="str">
        <f>IF(B103="","",IF(R103="","",IF('Names And Totals'!E105="Male","",W103)))</f>
        <v/>
      </c>
      <c r="Z103" s="99" t="str">
        <f t="shared" si="59"/>
        <v/>
      </c>
      <c r="AA103" s="37" t="str">
        <f t="shared" si="60"/>
        <v/>
      </c>
      <c r="AB103" s="37" t="str">
        <f>IF(B103="","",IF(AD103="DQ","DQ",IF('Names And Totals'!E105="Female","",AA103)))</f>
        <v/>
      </c>
      <c r="AC103" s="99" t="str">
        <f>IF(B103="","",IF(AD103="DQ","DQ",IF('Names And Totals'!E105="Male","",AA103)))</f>
        <v/>
      </c>
      <c r="AD103" s="647"/>
    </row>
    <row r="104" spans="1:30" x14ac:dyDescent="0.2">
      <c r="A104" s="77" t="str">
        <f>IF('Names And Totals'!A106="","",'Names And Totals'!A106)</f>
        <v/>
      </c>
      <c r="B104" s="89" t="str">
        <f>IF('Names And Totals'!B106="","",'Names And Totals'!B106)</f>
        <v/>
      </c>
      <c r="C104" s="98" t="str">
        <f t="shared" si="76"/>
        <v/>
      </c>
      <c r="D104" s="98" t="str">
        <f t="shared" si="51"/>
        <v/>
      </c>
      <c r="E104" s="98" t="str">
        <f t="shared" si="52"/>
        <v/>
      </c>
      <c r="F104" s="98" t="str">
        <f t="shared" si="77"/>
        <v/>
      </c>
      <c r="G104" s="40" t="str">
        <f t="shared" si="54"/>
        <v/>
      </c>
      <c r="H104" s="98" t="str">
        <f t="shared" si="55"/>
        <v/>
      </c>
      <c r="I104" s="220"/>
      <c r="J104" s="280"/>
      <c r="K104" s="98" t="str">
        <f t="shared" ref="K104" si="79">IF(B104="","",IF(I104="","",SUM(I104:J104)))</f>
        <v/>
      </c>
      <c r="L104" s="210"/>
      <c r="M104" s="211"/>
      <c r="N104" s="280"/>
      <c r="O104" s="269" t="str">
        <f t="shared" si="78"/>
        <v/>
      </c>
      <c r="P104" s="269" t="str">
        <f>IF(B104="","",IF(L104="","",IF('Names And Totals'!E106="Female","",O104)))</f>
        <v/>
      </c>
      <c r="Q104" s="587" t="str">
        <f>IF(B104="","",IF(L104="","",IF('Names And Totals'!E106="Male","",O104)))</f>
        <v/>
      </c>
      <c r="R104" s="210"/>
      <c r="S104" s="211"/>
      <c r="T104" s="231"/>
      <c r="U104" s="683"/>
      <c r="V104" s="648"/>
      <c r="W104" s="568" t="str">
        <f t="shared" si="57"/>
        <v/>
      </c>
      <c r="X104" s="568" t="str">
        <f>IF(B104="","",IF(R104="","",IF('Names And Totals'!E106="Female","",W104)))</f>
        <v/>
      </c>
      <c r="Y104" s="568" t="str">
        <f>IF(B104="","",IF(R104="","",IF('Names And Totals'!E106="Male","",W104)))</f>
        <v/>
      </c>
      <c r="Z104" s="98" t="str">
        <f t="shared" si="59"/>
        <v/>
      </c>
      <c r="AA104" s="40" t="str">
        <f t="shared" si="60"/>
        <v/>
      </c>
      <c r="AB104" s="40" t="str">
        <f>IF(B104="","",IF(AD104="DQ","DQ",IF('Names And Totals'!E106="Female","",AA104)))</f>
        <v/>
      </c>
      <c r="AC104" s="98" t="str">
        <f>IF(B104="","",IF(AD104="DQ","DQ",IF('Names And Totals'!E106="Male","",AA104)))</f>
        <v/>
      </c>
      <c r="AD104" s="261"/>
    </row>
    <row r="105" spans="1:30" x14ac:dyDescent="0.2">
      <c r="A105" s="72" t="str">
        <f>IF('Names And Totals'!A107="","",'Names And Totals'!A107)</f>
        <v/>
      </c>
      <c r="B105" s="88" t="str">
        <f>IF('Names And Totals'!B107="","",'Names And Totals'!B107)</f>
        <v/>
      </c>
      <c r="C105" s="99" t="str">
        <f t="shared" si="76"/>
        <v/>
      </c>
      <c r="D105" s="99" t="str">
        <f t="shared" si="51"/>
        <v/>
      </c>
      <c r="E105" s="99" t="str">
        <f t="shared" si="52"/>
        <v/>
      </c>
      <c r="F105" s="99" t="str">
        <f t="shared" si="77"/>
        <v/>
      </c>
      <c r="G105" s="37" t="str">
        <f t="shared" si="54"/>
        <v/>
      </c>
      <c r="H105" s="99" t="str">
        <f t="shared" si="55"/>
        <v/>
      </c>
      <c r="I105" s="214"/>
      <c r="J105" s="279"/>
      <c r="K105" s="99" t="str">
        <f>IF(B105="","",IF(I105="","",SUM(I105:J105)))</f>
        <v/>
      </c>
      <c r="L105" s="208"/>
      <c r="M105" s="209"/>
      <c r="N105" s="279"/>
      <c r="O105" s="268" t="str">
        <f t="shared" si="78"/>
        <v/>
      </c>
      <c r="P105" s="268" t="str">
        <f>IF(B105="","",IF(L105="","",IF('Names And Totals'!E107="Female","",O105)))</f>
        <v/>
      </c>
      <c r="Q105" s="567" t="str">
        <f>IF(B105="","",IF(L105="","",IF('Names And Totals'!E107="Male","",O105)))</f>
        <v/>
      </c>
      <c r="R105" s="208"/>
      <c r="S105" s="209"/>
      <c r="T105" s="227"/>
      <c r="U105" s="685"/>
      <c r="V105" s="646"/>
      <c r="W105" s="566" t="str">
        <f t="shared" si="57"/>
        <v/>
      </c>
      <c r="X105" s="566" t="str">
        <f>IF(B105="","",IF(R105="","",IF('Names And Totals'!E107="Female","",W105)))</f>
        <v/>
      </c>
      <c r="Y105" s="566" t="str">
        <f>IF(B105="","",IF(R105="","",IF('Names And Totals'!E107="Male","",W105)))</f>
        <v/>
      </c>
      <c r="Z105" s="99" t="str">
        <f t="shared" si="59"/>
        <v/>
      </c>
      <c r="AA105" s="37" t="str">
        <f t="shared" si="60"/>
        <v/>
      </c>
      <c r="AB105" s="37" t="str">
        <f>IF(B105="","",IF(AD105="DQ","DQ",IF('Names And Totals'!E107="Female","",AA105)))</f>
        <v/>
      </c>
      <c r="AC105" s="99" t="str">
        <f>IF(B105="","",IF(AD105="DQ","DQ",IF('Names And Totals'!E107="Male","",AA105)))</f>
        <v/>
      </c>
      <c r="AD105" s="647"/>
    </row>
    <row r="106" spans="1:30" ht="16" thickBot="1" x14ac:dyDescent="0.25">
      <c r="A106" s="78" t="str">
        <f>IF('Names And Totals'!A108="","",'Names And Totals'!A108)</f>
        <v/>
      </c>
      <c r="B106" s="91" t="str">
        <f>IF('Names And Totals'!B108="","",'Names And Totals'!B108)</f>
        <v/>
      </c>
      <c r="C106" s="265" t="str">
        <f t="shared" si="76"/>
        <v/>
      </c>
      <c r="D106" s="265" t="str">
        <f t="shared" si="51"/>
        <v/>
      </c>
      <c r="E106" s="265" t="str">
        <f t="shared" si="52"/>
        <v/>
      </c>
      <c r="F106" s="265" t="str">
        <f t="shared" si="77"/>
        <v/>
      </c>
      <c r="G106" s="262" t="str">
        <f t="shared" si="54"/>
        <v/>
      </c>
      <c r="H106" s="265" t="str">
        <f t="shared" si="55"/>
        <v/>
      </c>
      <c r="I106" s="222"/>
      <c r="J106" s="281"/>
      <c r="K106" s="265" t="str">
        <f t="shared" ref="K106" si="80">IF(B106="","",IF(I106="","",SUM(I106:J106)))</f>
        <v/>
      </c>
      <c r="L106" s="251"/>
      <c r="M106" s="239"/>
      <c r="N106" s="281"/>
      <c r="O106" s="272" t="str">
        <f t="shared" si="78"/>
        <v/>
      </c>
      <c r="P106" s="272" t="str">
        <f>IF(B106="","",IF(L106="","",IF('Names And Totals'!E108="Female","",O106)))</f>
        <v/>
      </c>
      <c r="Q106" s="584" t="str">
        <f>IF(B106="","",IF(L106="","",IF('Names And Totals'!E108="Male","",O106)))</f>
        <v/>
      </c>
      <c r="R106" s="251"/>
      <c r="S106" s="239"/>
      <c r="T106" s="250"/>
      <c r="U106" s="684"/>
      <c r="V106" s="649"/>
      <c r="W106" s="569" t="str">
        <f t="shared" si="57"/>
        <v/>
      </c>
      <c r="X106" s="569" t="str">
        <f>IF(B106="","",IF(R106="","",IF('Names And Totals'!E108="Female","",W106)))</f>
        <v/>
      </c>
      <c r="Y106" s="569" t="str">
        <f>IF(B106="","",IF(R106="","",IF('Names And Totals'!E108="Male","",W106)))</f>
        <v/>
      </c>
      <c r="Z106" s="265" t="str">
        <f t="shared" si="59"/>
        <v/>
      </c>
      <c r="AA106" s="262" t="str">
        <f t="shared" si="60"/>
        <v/>
      </c>
      <c r="AB106" s="262" t="str">
        <f>IF(B106="","",IF(AD106="DQ","DQ",IF('Names And Totals'!E108="Female","",AA106)))</f>
        <v/>
      </c>
      <c r="AC106" s="265" t="str">
        <f>IF(B106="","",IF(AD106="DQ","DQ",IF('Names And Totals'!E108="Male","",AA106)))</f>
        <v/>
      </c>
      <c r="AD106" s="649"/>
    </row>
  </sheetData>
  <sheetProtection algorithmName="SHA-512" hashValue="URubxoljMwNqqrsA2hTeRCD8xjmVj86Q+4LtdW+xNvwRAS/mjTkiyj/0vRaYfbPEwybppU863aE/lhIXc7HkRA==" saltValue="oRkBLGuWexSFXM0AGPmOVA==" spinCount="100000" sheet="1" objects="1" scenarios="1"/>
  <mergeCells count="25">
    <mergeCell ref="AB4:AB5"/>
    <mergeCell ref="AC4:AC5"/>
    <mergeCell ref="D4:D5"/>
    <mergeCell ref="E4:E5"/>
    <mergeCell ref="X4:X5"/>
    <mergeCell ref="Y4:Y5"/>
    <mergeCell ref="P4:P5"/>
    <mergeCell ref="Q4:Q5"/>
    <mergeCell ref="U4:U5"/>
    <mergeCell ref="A4:B4"/>
    <mergeCell ref="L4:N4"/>
    <mergeCell ref="A2:AD2"/>
    <mergeCell ref="AA1:AD1"/>
    <mergeCell ref="F4:F5"/>
    <mergeCell ref="C4:C5"/>
    <mergeCell ref="A1:F1"/>
    <mergeCell ref="V4:V5"/>
    <mergeCell ref="I4:J4"/>
    <mergeCell ref="T3:W3"/>
    <mergeCell ref="Z3:AD3"/>
    <mergeCell ref="AD4:AD5"/>
    <mergeCell ref="R4:T4"/>
    <mergeCell ref="I1:N1"/>
    <mergeCell ref="G4:G5"/>
    <mergeCell ref="H4:H5"/>
  </mergeCells>
  <conditionalFormatting sqref="C7:H106">
    <cfRule type="cellIs" dxfId="815" priority="1" operator="lessThan">
      <formula>4</formula>
    </cfRule>
  </conditionalFormatting>
  <conditionalFormatting sqref="I7:J106">
    <cfRule type="containsBlanks" dxfId="814" priority="149">
      <formula>LEN(TRIM(I7))=0</formula>
    </cfRule>
  </conditionalFormatting>
  <conditionalFormatting sqref="L7:N106">
    <cfRule type="containsBlanks" dxfId="813" priority="126">
      <formula>LEN(TRIM(L7))=0</formula>
    </cfRule>
  </conditionalFormatting>
  <conditionalFormatting sqref="R7:V106">
    <cfRule type="containsBlanks" dxfId="812" priority="103">
      <formula>LEN(TRIM(R7))=0</formula>
    </cfRule>
  </conditionalFormatting>
  <dataValidations count="20">
    <dataValidation type="whole" allowBlank="1" showInputMessage="1" showErrorMessage="1" errorTitle="Invalid Entry" error="Entries must be between 0 and 15." sqref="I7:J106" xr:uid="{00000000-0002-0000-0300-000000000000}">
      <formula1>0</formula1>
      <formula2>15</formula2>
    </dataValidation>
    <dataValidation type="list" operator="lessThan" allowBlank="1" showInputMessage="1" showErrorMessage="1" errorTitle="Invalid Entry" error="Entries must be between 0 and 5." sqref="L7:L106" xr:uid="{00000000-0002-0000-0300-000001000000}">
      <formula1>"0,1,2,3,4,5"</formula1>
    </dataValidation>
    <dataValidation type="whole" allowBlank="1" showInputMessage="1" showErrorMessage="1" errorTitle="Invalid Entry" error="Entries must be between 0 and 59." sqref="M7:M106 S7:S106" xr:uid="{00000000-0002-0000-0300-000002000000}">
      <formula1>0</formula1>
      <formula2>59</formula2>
    </dataValidation>
    <dataValidation type="whole" allowBlank="1" showInputMessage="1" showErrorMessage="1" errorTitle="Invalid Entry" error="Entries must be between 0 and 99." sqref="N7:N106 T7:T106" xr:uid="{00000000-0002-0000-0300-000003000000}">
      <formula1>0</formula1>
      <formula2>99</formula2>
    </dataValidation>
    <dataValidation type="list" allowBlank="1" showInputMessage="1" showErrorMessage="1" errorTitle="Invalid Entry" error="Entries must be between 0 and 13." sqref="V7:V106" xr:uid="{00000000-0002-0000-0300-000004000000}">
      <formula1>"0,1,2,3,4,5,6,7,8,9,10,11,12,13"</formula1>
    </dataValidation>
    <dataValidation type="list" allowBlank="1" showInputMessage="1" showErrorMessage="1" errorTitle="Entry Error" error="This cell is only to be filled if the competitor was disqualified from the event." sqref="AD7:AD106" xr:uid="{00000000-0002-0000-0300-000005000000}">
      <formula1>"DQ"</formula1>
    </dataValidation>
    <dataValidation type="list" operator="lessThan" allowBlank="1" showInputMessage="1" showErrorMessage="1" errorTitle="Invalid Entry" error="Entries must be between 0 and 5, or TO if the competitor timed out." sqref="R7:R106" xr:uid="{00000000-0002-0000-0300-000006000000}">
      <formula1>"TO,0,1,2,3,4,5"</formula1>
    </dataValidation>
    <dataValidation allowBlank="1" showInputMessage="1" showErrorMessage="1" promptTitle="Competitor Number" prompt="The competitor’s number will autofill from the Names and Totals sheet. _x000a__x000a_NO DATA NEEDS TO BE ENTERED HERE._x000a_" sqref="A6" xr:uid="{00000000-0002-0000-0300-000007000000}"/>
    <dataValidation allowBlank="1" showInputMessage="1" showErrorMessage="1" promptTitle="Competitor's Rank" prompt="The competitor’s rank will be automatically calculated once scores are entered._x000a__x000a_NO DATA NEEDS TO BE ENTERED HERE._x000a_" sqref="F6:H6" xr:uid="{00000000-0002-0000-0300-000008000000}"/>
    <dataValidation allowBlank="1" showInputMessage="1" showErrorMessage="1" promptTitle="First Score Time" prompt="Enter the first score time here._x000a__x000a_If the competitor timed out, enter TO (for timed out) in the minutes cell of the FINAL Score Time only._x000a_" sqref="L6:N6" xr:uid="{00000000-0002-0000-0300-000009000000}"/>
    <dataValidation allowBlank="1" showInputMessage="1" showErrorMessage="1" promptTitle="Final Score Time" prompt="Enter the final score time here._x000a__x000a_If the competitor timed out, enter TO (for timed out) in the first minutes cell of the FINAL Score Time only." sqref="R6:T6" xr:uid="{00000000-0002-0000-0300-00000A000000}"/>
    <dataValidation allowBlank="1" showInputMessage="1" showErrorMessage="1" promptTitle="Total Penalties" prompt="Enter the penalties here, from 0 to 13." sqref="V6" xr:uid="{00000000-0002-0000-0300-00000B000000}"/>
    <dataValidation allowBlank="1" showInputMessage="1" showErrorMessage="1" promptTitle="Points" prompt="Enter the combined &quot;Target Score&quot; plus &quot;Installation of Climbing Line&quot; points for each side." sqref="I6:J6" xr:uid="{00000000-0002-0000-0300-00000C000000}"/>
    <dataValidation allowBlank="1" showInputMessage="1" showErrorMessage="1" promptTitle="Final Time (in seconds)" prompt="The program will automatically calculate the final time in seconds._x000a__x000a_NO DATA NEEDS TO BE ENTERED HERE._x000a_" sqref="W6:Y6" xr:uid="{00000000-0002-0000-0300-00000D000000}"/>
    <dataValidation allowBlank="1" showInputMessage="1" showErrorMessage="1" promptTitle="Time Points" prompt="The program will automatically calculate Time Points._x000a__x000a_NO DATA NEEDS TO BE ENTERED HERE." sqref="Z6" xr:uid="{00000000-0002-0000-0300-00000E000000}"/>
    <dataValidation allowBlank="1" showInputMessage="1" showErrorMessage="1" promptTitle="Final Score" prompt="The program will automatically add the Total Score to the Time Points._x000a__x000a_NO DATA NEEDS TO BE ENTERED HERE." sqref="AA6:AC6" xr:uid="{00000000-0002-0000-0300-00000F000000}"/>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AD6" xr:uid="{00000000-0002-0000-0300-000010000000}"/>
    <dataValidation allowBlank="1" showInputMessage="1" showErrorMessage="1" promptTitle="Total Score" prompt="The program will automatically calculate the total score by adding the totals from each side._x000a__x000a_NO DATA NEEDS TO BE ENTERED HERE." sqref="K6" xr:uid="{00000000-0002-0000-0300-000011000000}"/>
    <dataValidation allowBlank="1" showInputMessage="1" showErrorMessage="1" promptTitle="Competitor Name" prompt="Enter the competitor's name here. Be sure not to skip rows." sqref="B6" xr:uid="{00000000-0002-0000-0300-000012000000}"/>
    <dataValidation type="list" showInputMessage="1" showErrorMessage="1" error="This value should be either 0 or 1." sqref="U6:U106" xr:uid="{BFA200E0-69CA-4362-A565-F8AFC99DBACC}">
      <formula1>"0,1"</formula1>
    </dataValidation>
  </dataValidations>
  <pageMargins left="0.7" right="0.7" top="0.75" bottom="0.75" header="0.3" footer="0.3"/>
  <pageSetup scale="7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I512"/>
  <sheetViews>
    <sheetView zoomScaleNormal="100" workbookViewId="0">
      <pane xSplit="2" ySplit="7" topLeftCell="E102" activePane="bottomRight" state="frozen"/>
      <selection pane="topRight" activeCell="C1" sqref="C1"/>
      <selection pane="bottomLeft" activeCell="A7" sqref="A7"/>
      <selection pane="bottomRight" activeCell="AL116" sqref="AL116"/>
    </sheetView>
  </sheetViews>
  <sheetFormatPr baseColWidth="10" defaultColWidth="8.83203125" defaultRowHeight="15" x14ac:dyDescent="0.2"/>
  <cols>
    <col min="1" max="1" width="5.1640625" style="1" customWidth="1"/>
    <col min="2" max="2" width="24.5" style="1" customWidth="1"/>
    <col min="3" max="3" width="11" style="1" hidden="1" customWidth="1"/>
    <col min="4" max="4" width="8" style="1" hidden="1" customWidth="1"/>
    <col min="5" max="5" width="8" style="1" customWidth="1"/>
    <col min="6" max="6" width="10.5" style="1" customWidth="1"/>
    <col min="7" max="7" width="7.33203125" style="1" customWidth="1"/>
    <col min="8" max="8" width="5.83203125" style="1" customWidth="1"/>
    <col min="9" max="9" width="5.6640625" style="1" customWidth="1"/>
    <col min="10" max="10" width="4.83203125" style="1" customWidth="1"/>
    <col min="11" max="11" width="4.5" style="1" customWidth="1"/>
    <col min="12" max="12" width="5.6640625" style="1" customWidth="1"/>
    <col min="13" max="13" width="6.5" style="1" customWidth="1"/>
    <col min="14" max="14" width="5.83203125" style="1" customWidth="1"/>
    <col min="15" max="15" width="6.33203125" style="1" hidden="1" customWidth="1"/>
    <col min="16" max="20" width="5.83203125" style="1" customWidth="1"/>
    <col min="21" max="21" width="6.83203125" style="1" hidden="1" customWidth="1"/>
    <col min="22" max="22" width="7.83203125" style="1" customWidth="1"/>
    <col min="23" max="23" width="9.1640625" style="1"/>
    <col min="24" max="24" width="6.33203125" style="1" customWidth="1"/>
    <col min="25" max="27" width="6" style="1" customWidth="1"/>
    <col min="28" max="28" width="7.83203125" style="1" customWidth="1"/>
    <col min="29" max="29" width="7" style="1" customWidth="1"/>
    <col min="30" max="30" width="10.1640625" style="143" hidden="1" customWidth="1"/>
    <col min="31" max="31" width="8" style="143" hidden="1" customWidth="1"/>
    <col min="32" max="32" width="7.83203125" style="1" customWidth="1"/>
    <col min="33" max="33" width="5" style="1" customWidth="1"/>
    <col min="34" max="34" width="23" customWidth="1"/>
  </cols>
  <sheetData>
    <row r="1" spans="1:35" ht="22.5" customHeight="1" thickBot="1" x14ac:dyDescent="0.25">
      <c r="A1" s="996" t="s">
        <v>3</v>
      </c>
      <c r="B1" s="997"/>
      <c r="C1" s="997"/>
      <c r="D1" s="998"/>
      <c r="E1" s="107"/>
      <c r="F1" s="107"/>
      <c r="G1" s="1157">
        <f>'Names And Totals'!C2</f>
        <v>0</v>
      </c>
      <c r="H1" s="1157"/>
      <c r="I1" s="1157"/>
      <c r="J1" s="1157"/>
      <c r="K1" s="107"/>
      <c r="L1" s="107"/>
      <c r="M1" s="107"/>
      <c r="N1" s="107"/>
      <c r="O1" s="107"/>
      <c r="P1" s="107"/>
      <c r="Q1" s="107"/>
      <c r="R1" s="107"/>
      <c r="S1" s="107"/>
      <c r="T1" s="107"/>
      <c r="U1" s="107"/>
      <c r="V1" s="111"/>
      <c r="W1" s="111"/>
      <c r="X1" s="174"/>
      <c r="Y1" s="174"/>
      <c r="Z1" s="174"/>
      <c r="AA1" s="174"/>
      <c r="AB1" s="996" t="s">
        <v>0</v>
      </c>
      <c r="AC1" s="998"/>
      <c r="AE1" s="607"/>
      <c r="AF1" s="808">
        <f>'Names And Totals'!K2</f>
        <v>0</v>
      </c>
      <c r="AG1" s="810"/>
    </row>
    <row r="2" spans="1:35" ht="7.5" customHeight="1" thickBot="1" x14ac:dyDescent="0.25">
      <c r="A2" s="95"/>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121"/>
      <c r="AE2" s="121"/>
      <c r="AF2" s="96"/>
      <c r="AG2" s="97"/>
    </row>
    <row r="3" spans="1:35" ht="18" customHeight="1" x14ac:dyDescent="0.25">
      <c r="A3" s="427"/>
      <c r="B3" s="119"/>
      <c r="C3" s="120"/>
      <c r="D3" s="1149" t="s">
        <v>145</v>
      </c>
      <c r="E3" s="1150"/>
      <c r="F3" s="1150"/>
      <c r="G3" s="1150"/>
      <c r="H3" s="1150"/>
      <c r="I3" s="1150"/>
      <c r="J3" s="1150"/>
      <c r="K3" s="1150"/>
      <c r="L3" s="1150"/>
      <c r="M3" s="1150"/>
      <c r="N3" s="1150"/>
      <c r="O3" s="1150"/>
      <c r="P3" s="1150"/>
      <c r="Q3" s="1150"/>
      <c r="R3" s="1150"/>
      <c r="S3" s="1150"/>
      <c r="T3" s="1150"/>
      <c r="U3" s="1150"/>
      <c r="V3" s="1150"/>
      <c r="W3" s="1150"/>
      <c r="X3" s="1150"/>
      <c r="Y3" s="1150"/>
      <c r="Z3" s="1150"/>
      <c r="AA3" s="119"/>
      <c r="AB3" s="1144" t="s">
        <v>49</v>
      </c>
      <c r="AC3" s="1144"/>
      <c r="AD3" s="1144"/>
      <c r="AE3" s="1144"/>
      <c r="AF3" s="1142">
        <f>MIN($AC$13:$AC$508)</f>
        <v>172.48500000000001</v>
      </c>
      <c r="AG3" s="1142"/>
      <c r="AH3" s="597" t="s">
        <v>188</v>
      </c>
      <c r="AI3" s="605">
        <f t="array" ref="AI3">MIN(IF($C$13:$C$508="Female",$AC$13:$AC$508))</f>
        <v>259.41499999999996</v>
      </c>
    </row>
    <row r="4" spans="1:35" ht="32.25" customHeight="1" thickBot="1" x14ac:dyDescent="0.25">
      <c r="A4" s="292"/>
      <c r="B4" s="602"/>
      <c r="C4" s="604"/>
      <c r="D4" s="1147" t="s">
        <v>226</v>
      </c>
      <c r="E4" s="1148"/>
      <c r="F4" s="1148"/>
      <c r="G4" s="1148"/>
      <c r="H4" s="1148"/>
      <c r="I4" s="1148"/>
      <c r="J4" s="1148"/>
      <c r="K4" s="1148"/>
      <c r="L4" s="1148"/>
      <c r="M4" s="1148"/>
      <c r="N4" s="1148"/>
      <c r="O4" s="1148"/>
      <c r="P4" s="1148"/>
      <c r="Q4" s="1148"/>
      <c r="R4" s="1148"/>
      <c r="S4" s="1148"/>
      <c r="T4" s="1148"/>
      <c r="U4" s="1148"/>
      <c r="V4" s="1148"/>
      <c r="W4" s="1148"/>
      <c r="X4" s="1148"/>
      <c r="Y4" s="1148"/>
      <c r="Z4" s="1148"/>
      <c r="AA4" s="341"/>
      <c r="AB4" s="1145"/>
      <c r="AC4" s="1145"/>
      <c r="AD4" s="1145"/>
      <c r="AE4" s="1145"/>
      <c r="AF4" s="1143"/>
      <c r="AG4" s="1143"/>
      <c r="AH4" s="599" t="s">
        <v>189</v>
      </c>
      <c r="AI4" s="606">
        <f t="array" ref="AI4">MIN(IF($C$13:$C$508="Male",$AC$13:$AC$508))</f>
        <v>172.48500000000001</v>
      </c>
    </row>
    <row r="5" spans="1:35" ht="21" customHeight="1" x14ac:dyDescent="0.25">
      <c r="A5" s="941" t="s">
        <v>48</v>
      </c>
      <c r="B5" s="942"/>
      <c r="C5" s="1171" t="s">
        <v>170</v>
      </c>
      <c r="D5" s="931" t="s">
        <v>51</v>
      </c>
      <c r="E5" s="1063" t="s">
        <v>175</v>
      </c>
      <c r="F5" s="921" t="s">
        <v>176</v>
      </c>
      <c r="G5" s="933" t="s">
        <v>41</v>
      </c>
      <c r="H5" s="821" t="s">
        <v>60</v>
      </c>
      <c r="I5" s="822"/>
      <c r="J5" s="822"/>
      <c r="K5" s="822"/>
      <c r="L5" s="822"/>
      <c r="M5" s="822"/>
      <c r="N5" s="1151"/>
      <c r="O5" s="1141" t="s">
        <v>114</v>
      </c>
      <c r="P5" s="1146" t="s">
        <v>61</v>
      </c>
      <c r="Q5" s="1146"/>
      <c r="R5" s="1146"/>
      <c r="S5" s="1146"/>
      <c r="T5" s="1146"/>
      <c r="U5" s="1141" t="s">
        <v>115</v>
      </c>
      <c r="V5" s="1167" t="s">
        <v>42</v>
      </c>
      <c r="W5" s="909" t="s">
        <v>43</v>
      </c>
      <c r="X5" s="289"/>
      <c r="Y5" s="290"/>
      <c r="Z5" s="291"/>
      <c r="AA5" s="1154" t="s">
        <v>144</v>
      </c>
      <c r="AB5" s="1162" t="s">
        <v>30</v>
      </c>
      <c r="AC5" s="1163" t="s">
        <v>32</v>
      </c>
      <c r="AD5" s="1077" t="s">
        <v>195</v>
      </c>
      <c r="AE5" s="1077" t="s">
        <v>194</v>
      </c>
      <c r="AF5" s="1165" t="s">
        <v>17</v>
      </c>
      <c r="AG5" s="1161" t="s">
        <v>47</v>
      </c>
    </row>
    <row r="6" spans="1:35" ht="65.25" customHeight="1" x14ac:dyDescent="0.2">
      <c r="A6" s="943"/>
      <c r="B6" s="944"/>
      <c r="C6" s="1172"/>
      <c r="D6" s="931"/>
      <c r="E6" s="1170"/>
      <c r="F6" s="922"/>
      <c r="G6" s="933"/>
      <c r="H6" s="656" t="s">
        <v>55</v>
      </c>
      <c r="I6" s="657" t="s">
        <v>56</v>
      </c>
      <c r="J6" s="1152" t="s">
        <v>57</v>
      </c>
      <c r="K6" s="1153"/>
      <c r="L6" s="657" t="s">
        <v>58</v>
      </c>
      <c r="M6" s="658" t="s">
        <v>59</v>
      </c>
      <c r="N6" s="659" t="s">
        <v>82</v>
      </c>
      <c r="O6" s="1141"/>
      <c r="P6" s="817" t="s">
        <v>55</v>
      </c>
      <c r="Q6" s="811" t="s">
        <v>56</v>
      </c>
      <c r="R6" s="811" t="s">
        <v>57</v>
      </c>
      <c r="S6" s="811" t="s">
        <v>58</v>
      </c>
      <c r="T6" s="951" t="s">
        <v>59</v>
      </c>
      <c r="U6" s="1141"/>
      <c r="V6" s="1168"/>
      <c r="W6" s="909"/>
      <c r="X6" s="948" t="s">
        <v>31</v>
      </c>
      <c r="Y6" s="949"/>
      <c r="Z6" s="950"/>
      <c r="AA6" s="1155"/>
      <c r="AB6" s="1162"/>
      <c r="AC6" s="1163"/>
      <c r="AD6" s="1077"/>
      <c r="AE6" s="1077"/>
      <c r="AF6" s="1165"/>
      <c r="AG6" s="1161"/>
    </row>
    <row r="7" spans="1:35" ht="24.75" customHeight="1" thickBot="1" x14ac:dyDescent="0.25">
      <c r="A7" s="50" t="s">
        <v>40</v>
      </c>
      <c r="B7" s="466" t="s">
        <v>105</v>
      </c>
      <c r="C7" s="1173"/>
      <c r="D7" s="932"/>
      <c r="E7" s="1064"/>
      <c r="F7" s="923"/>
      <c r="G7" s="934"/>
      <c r="H7" s="293" t="s">
        <v>112</v>
      </c>
      <c r="I7" s="285" t="s">
        <v>112</v>
      </c>
      <c r="J7" s="285" t="s">
        <v>112</v>
      </c>
      <c r="K7" s="285" t="s">
        <v>113</v>
      </c>
      <c r="L7" s="285" t="s">
        <v>112</v>
      </c>
      <c r="M7" s="286" t="s">
        <v>112</v>
      </c>
      <c r="N7" s="294" t="s">
        <v>113</v>
      </c>
      <c r="O7" s="1141"/>
      <c r="P7" s="818"/>
      <c r="Q7" s="812"/>
      <c r="R7" s="812"/>
      <c r="S7" s="812"/>
      <c r="T7" s="952"/>
      <c r="U7" s="1141"/>
      <c r="V7" s="1169"/>
      <c r="W7" s="910"/>
      <c r="X7" s="104" t="s">
        <v>13</v>
      </c>
      <c r="Y7" s="105" t="s">
        <v>14</v>
      </c>
      <c r="Z7" s="106" t="s">
        <v>15</v>
      </c>
      <c r="AA7" s="1037"/>
      <c r="AB7" s="917"/>
      <c r="AC7" s="1164"/>
      <c r="AD7" s="1078"/>
      <c r="AE7" s="1078"/>
      <c r="AF7" s="1166"/>
      <c r="AG7" s="1161"/>
    </row>
    <row r="8" spans="1:35" ht="15" customHeight="1" x14ac:dyDescent="0.2">
      <c r="A8" s="962"/>
      <c r="B8" s="959" t="s">
        <v>167</v>
      </c>
      <c r="C8" s="1174"/>
      <c r="D8" s="924"/>
      <c r="E8" s="924"/>
      <c r="F8" s="924"/>
      <c r="G8" s="519" t="s">
        <v>7</v>
      </c>
      <c r="H8" s="415"/>
      <c r="I8" s="403"/>
      <c r="J8" s="403"/>
      <c r="K8" s="403"/>
      <c r="L8" s="403"/>
      <c r="M8" s="403"/>
      <c r="N8" s="416"/>
      <c r="O8" s="407"/>
      <c r="P8" s="324"/>
      <c r="Q8" s="404"/>
      <c r="R8" s="404"/>
      <c r="S8" s="404"/>
      <c r="T8" s="410"/>
      <c r="U8" s="407"/>
      <c r="V8" s="519"/>
      <c r="W8" s="1181"/>
      <c r="X8" s="386"/>
      <c r="Y8" s="330"/>
      <c r="Z8" s="383"/>
      <c r="AA8" s="1038"/>
      <c r="AB8" s="536"/>
      <c r="AC8" s="1184"/>
      <c r="AD8" s="1079"/>
      <c r="AE8" s="1079"/>
      <c r="AF8" s="1187"/>
      <c r="AG8" s="993"/>
    </row>
    <row r="9" spans="1:35" ht="15" customHeight="1" x14ac:dyDescent="0.2">
      <c r="A9" s="963"/>
      <c r="B9" s="1179"/>
      <c r="C9" s="1175"/>
      <c r="D9" s="925"/>
      <c r="E9" s="925"/>
      <c r="F9" s="925"/>
      <c r="G9" s="537" t="s">
        <v>4</v>
      </c>
      <c r="H9" s="417"/>
      <c r="I9" s="402"/>
      <c r="J9" s="402"/>
      <c r="K9" s="402"/>
      <c r="L9" s="402"/>
      <c r="M9" s="402"/>
      <c r="N9" s="418"/>
      <c r="O9" s="408"/>
      <c r="P9" s="411"/>
      <c r="Q9" s="401"/>
      <c r="R9" s="401"/>
      <c r="S9" s="401"/>
      <c r="T9" s="412"/>
      <c r="U9" s="408"/>
      <c r="V9" s="537"/>
      <c r="W9" s="1182"/>
      <c r="X9" s="387"/>
      <c r="Y9" s="483"/>
      <c r="Z9" s="384"/>
      <c r="AA9" s="1039"/>
      <c r="AB9" s="538"/>
      <c r="AC9" s="1185"/>
      <c r="AD9" s="1080"/>
      <c r="AE9" s="1080"/>
      <c r="AF9" s="1188"/>
      <c r="AG9" s="994"/>
    </row>
    <row r="10" spans="1:35" ht="15" customHeight="1" x14ac:dyDescent="0.2">
      <c r="A10" s="963"/>
      <c r="B10" s="1179"/>
      <c r="C10" s="1175"/>
      <c r="D10" s="925"/>
      <c r="E10" s="925"/>
      <c r="F10" s="925"/>
      <c r="G10" s="537" t="s">
        <v>8</v>
      </c>
      <c r="H10" s="417"/>
      <c r="I10" s="402"/>
      <c r="J10" s="402"/>
      <c r="K10" s="402"/>
      <c r="L10" s="402"/>
      <c r="M10" s="402"/>
      <c r="N10" s="418"/>
      <c r="O10" s="408"/>
      <c r="P10" s="411"/>
      <c r="Q10" s="401"/>
      <c r="R10" s="401"/>
      <c r="S10" s="401"/>
      <c r="T10" s="412"/>
      <c r="U10" s="408"/>
      <c r="V10" s="537"/>
      <c r="W10" s="1182"/>
      <c r="X10" s="539"/>
      <c r="Y10" s="540"/>
      <c r="Z10" s="541"/>
      <c r="AA10" s="1039"/>
      <c r="AB10" s="542"/>
      <c r="AC10" s="1185"/>
      <c r="AD10" s="1080"/>
      <c r="AE10" s="1080"/>
      <c r="AF10" s="1188"/>
      <c r="AG10" s="994"/>
    </row>
    <row r="11" spans="1:35" ht="15" customHeight="1" x14ac:dyDescent="0.2">
      <c r="A11" s="963"/>
      <c r="B11" s="1179"/>
      <c r="C11" s="1175"/>
      <c r="D11" s="925"/>
      <c r="E11" s="925"/>
      <c r="F11" s="925"/>
      <c r="G11" s="537" t="s">
        <v>5</v>
      </c>
      <c r="H11" s="417"/>
      <c r="I11" s="402"/>
      <c r="J11" s="402"/>
      <c r="K11" s="402"/>
      <c r="L11" s="402"/>
      <c r="M11" s="402"/>
      <c r="N11" s="418"/>
      <c r="O11" s="408"/>
      <c r="P11" s="411"/>
      <c r="Q11" s="401"/>
      <c r="R11" s="401"/>
      <c r="S11" s="401"/>
      <c r="T11" s="412"/>
      <c r="U11" s="408"/>
      <c r="V11" s="537"/>
      <c r="W11" s="1182"/>
      <c r="X11" s="539"/>
      <c r="Y11" s="540"/>
      <c r="Z11" s="541"/>
      <c r="AA11" s="1039"/>
      <c r="AB11" s="542"/>
      <c r="AC11" s="1185"/>
      <c r="AD11" s="1080"/>
      <c r="AE11" s="1080"/>
      <c r="AF11" s="1188"/>
      <c r="AG11" s="994"/>
    </row>
    <row r="12" spans="1:35" ht="15" customHeight="1" thickBot="1" x14ac:dyDescent="0.25">
      <c r="A12" s="964"/>
      <c r="B12" s="1180"/>
      <c r="C12" s="1176"/>
      <c r="D12" s="926"/>
      <c r="E12" s="926"/>
      <c r="F12" s="926"/>
      <c r="G12" s="543" t="s">
        <v>6</v>
      </c>
      <c r="H12" s="419"/>
      <c r="I12" s="405"/>
      <c r="J12" s="405"/>
      <c r="K12" s="405"/>
      <c r="L12" s="405"/>
      <c r="M12" s="405"/>
      <c r="N12" s="420"/>
      <c r="O12" s="409"/>
      <c r="P12" s="413"/>
      <c r="Q12" s="406"/>
      <c r="R12" s="406"/>
      <c r="S12" s="406"/>
      <c r="T12" s="414"/>
      <c r="U12" s="409"/>
      <c r="V12" s="543"/>
      <c r="W12" s="1183"/>
      <c r="X12" s="544"/>
      <c r="Y12" s="545"/>
      <c r="Z12" s="546"/>
      <c r="AA12" s="1039"/>
      <c r="AB12" s="547"/>
      <c r="AC12" s="1186"/>
      <c r="AD12" s="1081"/>
      <c r="AE12" s="1081"/>
      <c r="AF12" s="1189"/>
      <c r="AG12" s="995"/>
    </row>
    <row r="13" spans="1:35" x14ac:dyDescent="0.2">
      <c r="A13" s="1124">
        <f>IF('Names And Totals'!A9="","",'Names And Totals'!A9)</f>
        <v>26</v>
      </c>
      <c r="B13" s="1127" t="str">
        <f>IF('Names And Totals'!B9="","",'Names And Totals'!B9)</f>
        <v>Carlos Banuelos</v>
      </c>
      <c r="C13" s="1074" t="str">
        <f>IF('Names And Totals'!B9="","",'Names And Totals'!E9)</f>
        <v>Male</v>
      </c>
      <c r="D13" s="1156">
        <f>IF(AF13="","",IF(AF13="DQ","DQ",RANK(AF13,$AF$13:$AF$508,0)+SUMPRODUCT(--(AF13=$AF$13:$AF$508),--(AC13&gt;$AC$13:$AC$508))))</f>
        <v>14</v>
      </c>
      <c r="E13" s="1093">
        <f>IF(AE13="","",IF(AG13="DQ","DQ",RANK(AE13,$AE$13:$AE$508,0)+SUMPRODUCT(--(AE13=$AE$13:$AE$508),--(AC13&gt;$AC$13:$AC$508))))</f>
        <v>13</v>
      </c>
      <c r="F13" s="1074" t="str">
        <f>IF(AD13="","",IF(AG13="DQ","DQ",RANK(AD13,$AD$13:$AD$508,0)+SUMPRODUCT(--(AD13=$AD$13:$AD$508),--(AC13&gt;$AC$13:$AC$508))))</f>
        <v/>
      </c>
      <c r="G13" s="694" t="s">
        <v>7</v>
      </c>
      <c r="H13" s="695">
        <v>5</v>
      </c>
      <c r="I13" s="696">
        <v>2</v>
      </c>
      <c r="J13" s="696">
        <v>2</v>
      </c>
      <c r="K13" s="696">
        <v>0</v>
      </c>
      <c r="L13" s="696">
        <v>3</v>
      </c>
      <c r="M13" s="697">
        <v>5</v>
      </c>
      <c r="N13" s="698">
        <v>0</v>
      </c>
      <c r="O13" s="699">
        <f>IF(B13="","",IF(H13="","",H13+I13+J13-K13+L13+M13-N13))</f>
        <v>17</v>
      </c>
      <c r="P13" s="700">
        <v>0</v>
      </c>
      <c r="Q13" s="696">
        <v>0</v>
      </c>
      <c r="R13" s="696">
        <v>1</v>
      </c>
      <c r="S13" s="701">
        <v>0</v>
      </c>
      <c r="T13" s="702">
        <v>1</v>
      </c>
      <c r="U13" s="699">
        <f>IF(B13="","",IF(H13="","",SUM(P13:T13)))</f>
        <v>2</v>
      </c>
      <c r="V13" s="699">
        <f>IF(B13="","",IF(H13="","",IF(O13+U13&lt;0,0,O13+U13)))</f>
        <v>19</v>
      </c>
      <c r="W13" s="1115">
        <f>IF(AG13="DQ","DQ",IF(V13="","",IF(V14="",V13,IF(V15="",AVERAGE(V13:V14),IF(V16="",AVERAGE(V13:V15),IF(V17="",AVERAGE(V13:V16),TRIMMEAN(V13:V17,0.4)))))))</f>
        <v>18</v>
      </c>
      <c r="X13" s="703">
        <v>4</v>
      </c>
      <c r="Y13" s="701">
        <v>32</v>
      </c>
      <c r="Z13" s="702">
        <v>75</v>
      </c>
      <c r="AA13" s="1105" t="s">
        <v>269</v>
      </c>
      <c r="AB13" s="704">
        <f>IF(X13="","",IF(X13="TO","TO",X13*60+Y13+Z13/100))</f>
        <v>272.75</v>
      </c>
      <c r="AC13" s="1106">
        <f>IF(AG13="DQ","DQ",IF(AB13="","",IF(AB14="",AB13,AVERAGE(AB13:AB14))))</f>
        <v>272.46500000000003</v>
      </c>
      <c r="AD13" s="1082" t="str">
        <f>IF(C13="Male","",IF(AC13="","",IF(AA13="","",IF(AC13="TO",W13,IF(AA13="no",W13,IF(30-(AC13-$AI$3)/10&lt;0,0,30-(AC13-$AI$3)/10+W13))))))</f>
        <v/>
      </c>
      <c r="AE13" s="1109">
        <f>IF(C13="Female","",IF(AC13="","",IF(AA13="","",IF(AC13="TO",W13,IF(AA13="no",W13,IF(30-(AC13-$AI$4)/10&lt;0,0,30-(AC13-$AI$4)/10+W13))))))</f>
        <v>38.001999999999995</v>
      </c>
      <c r="AF13" s="1112">
        <f>IF(B13="","",IF(AG13="DQ","DQ",IF(AC13="","",IF(C13="Female",AD13,AE13))))</f>
        <v>38.001999999999995</v>
      </c>
      <c r="AG13" s="1088"/>
    </row>
    <row r="14" spans="1:35" x14ac:dyDescent="0.2">
      <c r="A14" s="1125"/>
      <c r="B14" s="1128"/>
      <c r="C14" s="1075"/>
      <c r="D14" s="1139"/>
      <c r="E14" s="1094"/>
      <c r="F14" s="1075"/>
      <c r="G14" s="705" t="s">
        <v>4</v>
      </c>
      <c r="H14" s="706">
        <f>IF(P14&lt;&gt;"",H13,"")</f>
        <v>5</v>
      </c>
      <c r="I14" s="707">
        <f>IF(Q14&lt;&gt;"",I13,"")</f>
        <v>2</v>
      </c>
      <c r="J14" s="707">
        <f>IF(R14&lt;&gt;"",J13,"")</f>
        <v>2</v>
      </c>
      <c r="K14" s="707">
        <f>IF(R14&lt;&gt;"",K13,"")</f>
        <v>0</v>
      </c>
      <c r="L14" s="707">
        <f>IF(S14&lt;&gt;"",L13,"")</f>
        <v>3</v>
      </c>
      <c r="M14" s="708">
        <f>IF(T14&lt;&gt;"",M13,"")</f>
        <v>5</v>
      </c>
      <c r="N14" s="709">
        <f>IF(H14&lt;&gt;"",N13,"")</f>
        <v>0</v>
      </c>
      <c r="O14" s="710">
        <f>IF(B13="","",IF(H14="","",H14+I14+J14-K14+L14+M14-N14))</f>
        <v>17</v>
      </c>
      <c r="P14" s="711">
        <v>0</v>
      </c>
      <c r="Q14" s="711">
        <v>0</v>
      </c>
      <c r="R14" s="711">
        <v>0</v>
      </c>
      <c r="S14" s="711">
        <v>0</v>
      </c>
      <c r="T14" s="712">
        <v>0</v>
      </c>
      <c r="U14" s="713">
        <f>IF(B13="","",IF(H14="","",SUM(P14:T14)))</f>
        <v>0</v>
      </c>
      <c r="V14" s="713">
        <f>IF(B13="","",IF(H14="","",IF(O14+U14&lt;0,0,O14+U14)))</f>
        <v>17</v>
      </c>
      <c r="W14" s="1116"/>
      <c r="X14" s="714">
        <v>4</v>
      </c>
      <c r="Y14" s="715">
        <v>32</v>
      </c>
      <c r="Z14" s="712">
        <v>18</v>
      </c>
      <c r="AA14" s="1088"/>
      <c r="AB14" s="716">
        <f>IF(X14="","",X14*60+Y14+Z14/100)</f>
        <v>272.18</v>
      </c>
      <c r="AC14" s="1107"/>
      <c r="AD14" s="1083"/>
      <c r="AE14" s="1110"/>
      <c r="AF14" s="1113"/>
      <c r="AG14" s="1088"/>
    </row>
    <row r="15" spans="1:35" x14ac:dyDescent="0.2">
      <c r="A15" s="1125"/>
      <c r="B15" s="1128"/>
      <c r="C15" s="1075"/>
      <c r="D15" s="1139"/>
      <c r="E15" s="1094"/>
      <c r="F15" s="1075"/>
      <c r="G15" s="705" t="s">
        <v>8</v>
      </c>
      <c r="H15" s="706">
        <f>IF(P15&lt;&gt;"",H13,"")</f>
        <v>5</v>
      </c>
      <c r="I15" s="707">
        <f>IF(Q15&lt;&gt;"",I13,"")</f>
        <v>2</v>
      </c>
      <c r="J15" s="707">
        <f>IF(R15&lt;&gt;"",J13,"")</f>
        <v>2</v>
      </c>
      <c r="K15" s="707">
        <f>IF(R15&lt;&gt;"",K13,"")</f>
        <v>0</v>
      </c>
      <c r="L15" s="707">
        <f>IF(S15&lt;&gt;"",L13,"")</f>
        <v>3</v>
      </c>
      <c r="M15" s="708">
        <f>IF(T15&lt;&gt;"",M13,"")</f>
        <v>5</v>
      </c>
      <c r="N15" s="709">
        <f>IF(H15&lt;&gt;"",N13,"")</f>
        <v>0</v>
      </c>
      <c r="O15" s="713">
        <f>IF(B13="","",IF(H15="","",H15+I15+J15-K15+L15+M15-N15))</f>
        <v>17</v>
      </c>
      <c r="P15" s="711">
        <v>0</v>
      </c>
      <c r="Q15" s="711">
        <v>0</v>
      </c>
      <c r="R15" s="711">
        <v>1</v>
      </c>
      <c r="S15" s="711">
        <v>0</v>
      </c>
      <c r="T15" s="712">
        <v>0</v>
      </c>
      <c r="U15" s="699">
        <f>IF(B13="","",IF(H15="","",SUM(P15:T15)))</f>
        <v>1</v>
      </c>
      <c r="V15" s="699">
        <f>IF(B13="","",IF(H15="","",IF(O15+U15&lt;0,0,O15+U15)))</f>
        <v>18</v>
      </c>
      <c r="W15" s="1116"/>
      <c r="X15" s="717"/>
      <c r="Y15" s="718"/>
      <c r="Z15" s="719"/>
      <c r="AA15" s="1088"/>
      <c r="AB15" s="720"/>
      <c r="AC15" s="1107"/>
      <c r="AD15" s="1083"/>
      <c r="AE15" s="1110"/>
      <c r="AF15" s="1113"/>
      <c r="AG15" s="1088"/>
    </row>
    <row r="16" spans="1:35" x14ac:dyDescent="0.2">
      <c r="A16" s="1125"/>
      <c r="B16" s="1128"/>
      <c r="C16" s="1075"/>
      <c r="D16" s="1139"/>
      <c r="E16" s="1094"/>
      <c r="F16" s="1075"/>
      <c r="G16" s="705" t="s">
        <v>5</v>
      </c>
      <c r="H16" s="706" t="str">
        <f>IF(P16&lt;&gt;"",H13,"")</f>
        <v/>
      </c>
      <c r="I16" s="707" t="str">
        <f>IF(Q16&lt;&gt;"",I13,"")</f>
        <v/>
      </c>
      <c r="J16" s="707" t="str">
        <f>IF(R16&lt;&gt;"",J13,"")</f>
        <v/>
      </c>
      <c r="K16" s="707" t="str">
        <f>IF(R16&lt;&gt;"",K13,"")</f>
        <v/>
      </c>
      <c r="L16" s="707" t="str">
        <f>IF(S16&lt;&gt;"",L13,"")</f>
        <v/>
      </c>
      <c r="M16" s="708" t="str">
        <f>IF(T16&lt;&gt;"",M13,"")</f>
        <v/>
      </c>
      <c r="N16" s="709" t="str">
        <f>IF(H16&lt;&gt;"",N13,"")</f>
        <v/>
      </c>
      <c r="O16" s="721" t="str">
        <f>IF(B13="","",IF(H16="","",H16+I16+J16-K16+L16+M16-N16))</f>
        <v/>
      </c>
      <c r="P16" s="711"/>
      <c r="Q16" s="711"/>
      <c r="R16" s="711"/>
      <c r="S16" s="711"/>
      <c r="T16" s="712"/>
      <c r="U16" s="713" t="str">
        <f>IF(B13="","",IF(H16="","",SUM(P16:T16)))</f>
        <v/>
      </c>
      <c r="V16" s="713" t="str">
        <f>IF(B13="","",IF(H16="","",IF(O16+U16&lt;0,0,O16+U16)))</f>
        <v/>
      </c>
      <c r="W16" s="1116"/>
      <c r="X16" s="717"/>
      <c r="Y16" s="718"/>
      <c r="Z16" s="719"/>
      <c r="AA16" s="1088"/>
      <c r="AB16" s="720"/>
      <c r="AC16" s="1107"/>
      <c r="AD16" s="1083"/>
      <c r="AE16" s="1110"/>
      <c r="AF16" s="1113"/>
      <c r="AG16" s="1088"/>
    </row>
    <row r="17" spans="1:33" ht="16" thickBot="1" x14ac:dyDescent="0.25">
      <c r="A17" s="1160"/>
      <c r="B17" s="1159"/>
      <c r="C17" s="1076"/>
      <c r="D17" s="1158"/>
      <c r="E17" s="1095"/>
      <c r="F17" s="1076"/>
      <c r="G17" s="722" t="s">
        <v>6</v>
      </c>
      <c r="H17" s="723" t="str">
        <f>IF(P17&lt;&gt;"",H13,"")</f>
        <v/>
      </c>
      <c r="I17" s="724" t="str">
        <f>IF(Q17&lt;&gt;"",I13,"")</f>
        <v/>
      </c>
      <c r="J17" s="724" t="str">
        <f>IF(R17&lt;&gt;"",J13,"")</f>
        <v/>
      </c>
      <c r="K17" s="724" t="str">
        <f>IF(R17&lt;&gt;"",K13,"")</f>
        <v/>
      </c>
      <c r="L17" s="724" t="str">
        <f>IF(S17&lt;&gt;"",L13,"")</f>
        <v/>
      </c>
      <c r="M17" s="725" t="str">
        <f>IF(T17&lt;&gt;"",M13,"")</f>
        <v/>
      </c>
      <c r="N17" s="726" t="str">
        <f>IF(H17&lt;&gt;"",N13,"")</f>
        <v/>
      </c>
      <c r="O17" s="699" t="str">
        <f>IF(B13="","",IF(H17="","",H17+I17+J17-K17+L17+M17-N17))</f>
        <v/>
      </c>
      <c r="P17" s="727"/>
      <c r="Q17" s="727"/>
      <c r="R17" s="727"/>
      <c r="S17" s="727"/>
      <c r="T17" s="728"/>
      <c r="U17" s="721" t="str">
        <f>IF(B13="","",IF(H17="","",SUM(P17:T17)))</f>
        <v/>
      </c>
      <c r="V17" s="721" t="str">
        <f>IF(B13="","",IF(H17="","",IF(O17+U17&lt;0,0,O17+U17)))</f>
        <v/>
      </c>
      <c r="W17" s="1117"/>
      <c r="X17" s="729"/>
      <c r="Y17" s="730"/>
      <c r="Z17" s="731"/>
      <c r="AA17" s="1089"/>
      <c r="AB17" s="732"/>
      <c r="AC17" s="1108"/>
      <c r="AD17" s="1084"/>
      <c r="AE17" s="1111"/>
      <c r="AF17" s="1114"/>
      <c r="AG17" s="1089"/>
    </row>
    <row r="18" spans="1:33" x14ac:dyDescent="0.2">
      <c r="A18" s="1130">
        <f>IF('Names And Totals'!A10="","",'Names And Totals'!A10)</f>
        <v>7</v>
      </c>
      <c r="B18" s="1133" t="str">
        <f>IF('Names And Totals'!B10="","",'Names And Totals'!B10)</f>
        <v>Katie Becker</v>
      </c>
      <c r="C18" s="1071" t="str">
        <f>IF('Names And Totals'!B10="","",'Names And Totals'!E10)</f>
        <v>Female</v>
      </c>
      <c r="D18" s="1136">
        <f>IF(AF18="","",IF(AF18="DQ","DQ",RANK(AF18,$AF$13:$AF$508,0)+SUMPRODUCT(--(AF18=$AF$13:$AF$508),--(AC18&gt;$AC$13:$AC$508))))</f>
        <v>22</v>
      </c>
      <c r="E18" s="1096" t="str">
        <f>IF(AE18="","",IF(AG18="DQ","DQ",RANK(AE18,$AE$13:$AE$508,0)+SUMPRODUCT(--(AE18=$AE$13:$AE$508),--(AC18&gt;$AC$13:$AC$508))))</f>
        <v/>
      </c>
      <c r="F18" s="1071">
        <f>IF(AD18="","",IF(AG18="DQ","DQ",RANK(AD18,$AD$13:$AD$508,0)+SUMPRODUCT(--(AD18=$AD$13:$AD$508),--(AC18&gt;$AC$13:$AC$508))))</f>
        <v>3</v>
      </c>
      <c r="G18" s="733" t="s">
        <v>7</v>
      </c>
      <c r="H18" s="695">
        <v>5</v>
      </c>
      <c r="I18" s="696">
        <v>0</v>
      </c>
      <c r="J18" s="696">
        <v>2</v>
      </c>
      <c r="K18" s="696">
        <v>0</v>
      </c>
      <c r="L18" s="696">
        <v>0</v>
      </c>
      <c r="M18" s="697">
        <v>0</v>
      </c>
      <c r="N18" s="698">
        <v>0</v>
      </c>
      <c r="O18" s="734">
        <f>IF(B18="","",IF(H18="","",H18+I18+J18-K18+L18+M18-N18))</f>
        <v>7</v>
      </c>
      <c r="P18" s="288">
        <v>0</v>
      </c>
      <c r="Q18" s="688">
        <v>0</v>
      </c>
      <c r="R18" s="688">
        <v>0</v>
      </c>
      <c r="S18" s="229">
        <v>0</v>
      </c>
      <c r="T18" s="296">
        <v>0</v>
      </c>
      <c r="U18" s="734">
        <f>IF(B18="","",IF(H18="","",SUM(P18:T18)))</f>
        <v>0</v>
      </c>
      <c r="V18" s="734">
        <f>IF(B18="","",IF(H18="","",IF(O18+U18&lt;0,0,O18+U18)))</f>
        <v>7</v>
      </c>
      <c r="W18" s="1118">
        <f>IF(AG18="DQ","DQ",IF(V18="","",IF(V19="",V18,IF(V20="",AVERAGE(V18:V19),IF(V21="",AVERAGE(V18:V20),IF(V22="",AVERAGE(V18:V21),TRIMMEAN(V18:V22,0.4)))))))</f>
        <v>7.333333333333333</v>
      </c>
      <c r="X18" s="703" t="s">
        <v>268</v>
      </c>
      <c r="Y18" s="701"/>
      <c r="Z18" s="702"/>
      <c r="AA18" s="1090" t="s">
        <v>270</v>
      </c>
      <c r="AB18" s="735" t="str">
        <f>IF(X18="","",IF(X18="TO","TO",X18*60+Y18+Z18/100))</f>
        <v>TO</v>
      </c>
      <c r="AC18" s="1121" t="str">
        <f>IF(AG18="DQ","DQ",IF(AB18="","",IF(AB19="",AB18,AVERAGE(AB18:AB19))))</f>
        <v>TO</v>
      </c>
      <c r="AD18" s="1085">
        <f>IF(C18="Male","",IF(AC18="","",IF(AA18="","",IF(AC18="TO",W18,IF(AA18="no",W18,IF(30-(AC18-$AI$3)/10&lt;0,0,30-(AC18-$AI$3)/10+W18))))))</f>
        <v>7.333333333333333</v>
      </c>
      <c r="AE18" s="1099" t="str">
        <f>IF(C18="Female","",IF(AC18="","",IF(AA18="","",IF(AC18="TO",W18,IF(AA18="no",W18,IF(30-(AC18-$AI$4)/10&lt;0,0,30-(AC18-$AI$4)/10+W18))))))</f>
        <v/>
      </c>
      <c r="AF18" s="1102">
        <f>IF(B18="","",IF(AG18="DQ","DQ",IF(AC18="","",IF(C18="Female",AD18,AE18))))</f>
        <v>7.333333333333333</v>
      </c>
      <c r="AG18" s="1090"/>
    </row>
    <row r="19" spans="1:33" x14ac:dyDescent="0.2">
      <c r="A19" s="1131"/>
      <c r="B19" s="1134"/>
      <c r="C19" s="1072"/>
      <c r="D19" s="1137"/>
      <c r="E19" s="1097"/>
      <c r="F19" s="1072"/>
      <c r="G19" s="736" t="s">
        <v>4</v>
      </c>
      <c r="H19" s="737">
        <f>IF(P19&lt;&gt;"",H18,"")</f>
        <v>5</v>
      </c>
      <c r="I19" s="738">
        <f>IF(Q19&lt;&gt;"",I18,"")</f>
        <v>0</v>
      </c>
      <c r="J19" s="738">
        <f>IF(R19&lt;&gt;"",J18,"")</f>
        <v>2</v>
      </c>
      <c r="K19" s="738">
        <f>IF(R19&lt;&gt;"",K18,"")</f>
        <v>0</v>
      </c>
      <c r="L19" s="738">
        <f>IF(S19&lt;&gt;"",L18,"")</f>
        <v>0</v>
      </c>
      <c r="M19" s="739">
        <f>IF(T19&lt;&gt;"",M18,"")</f>
        <v>0</v>
      </c>
      <c r="N19" s="740">
        <f>IF(H19&lt;&gt;"",N18,"")</f>
        <v>0</v>
      </c>
      <c r="O19" s="741">
        <f>IF(B18="","",IF(H19="","",H19+I19+J19-K19+L19+M19-N19))</f>
        <v>7</v>
      </c>
      <c r="P19" s="220">
        <v>1</v>
      </c>
      <c r="Q19" s="220">
        <v>0</v>
      </c>
      <c r="R19" s="220">
        <v>0</v>
      </c>
      <c r="S19" s="220">
        <v>0</v>
      </c>
      <c r="T19" s="280">
        <v>0</v>
      </c>
      <c r="U19" s="742">
        <f>IF(B18="","",IF(H19="","",SUM(P19:T19)))</f>
        <v>1</v>
      </c>
      <c r="V19" s="742">
        <f>IF(B18="","",IF(H19="","",IF(O19+U19&lt;0,0,O19+U19)))</f>
        <v>8</v>
      </c>
      <c r="W19" s="1119"/>
      <c r="X19" s="714"/>
      <c r="Y19" s="715"/>
      <c r="Z19" s="712"/>
      <c r="AA19" s="1091"/>
      <c r="AB19" s="743" t="str">
        <f>IF(X19="","",X19*60+Y19+Z19/100)</f>
        <v/>
      </c>
      <c r="AC19" s="1122"/>
      <c r="AD19" s="1086"/>
      <c r="AE19" s="1100"/>
      <c r="AF19" s="1103"/>
      <c r="AG19" s="1091"/>
    </row>
    <row r="20" spans="1:33" x14ac:dyDescent="0.2">
      <c r="A20" s="1131"/>
      <c r="B20" s="1134"/>
      <c r="C20" s="1072"/>
      <c r="D20" s="1137"/>
      <c r="E20" s="1097"/>
      <c r="F20" s="1072"/>
      <c r="G20" s="736" t="s">
        <v>8</v>
      </c>
      <c r="H20" s="737">
        <f>IF(P20&lt;&gt;"",H18,"")</f>
        <v>5</v>
      </c>
      <c r="I20" s="738">
        <f>IF(Q20&lt;&gt;"",I18,"")</f>
        <v>0</v>
      </c>
      <c r="J20" s="738">
        <f>IF(R20&lt;&gt;"",J18,"")</f>
        <v>2</v>
      </c>
      <c r="K20" s="738">
        <f>IF(R20&lt;&gt;"",K18,"")</f>
        <v>0</v>
      </c>
      <c r="L20" s="738">
        <f>IF(S20&lt;&gt;"",L18,"")</f>
        <v>0</v>
      </c>
      <c r="M20" s="739">
        <f>IF(T20&lt;&gt;"",M18,"")</f>
        <v>0</v>
      </c>
      <c r="N20" s="740">
        <f>IF(H20&lt;&gt;"",N18,"")</f>
        <v>0</v>
      </c>
      <c r="O20" s="742">
        <f>IF(B18="","",IF(H20="","",H20+I20+J20-K20+L20+M20-N20))</f>
        <v>7</v>
      </c>
      <c r="P20" s="220">
        <v>0</v>
      </c>
      <c r="Q20" s="220">
        <v>0</v>
      </c>
      <c r="R20" s="220">
        <v>0</v>
      </c>
      <c r="S20" s="220">
        <v>0</v>
      </c>
      <c r="T20" s="280">
        <v>0</v>
      </c>
      <c r="U20" s="744">
        <f>IF(B18="","",IF(H20="","",SUM(P20:T20)))</f>
        <v>0</v>
      </c>
      <c r="V20" s="744">
        <f>IF(B18="","",IF(H20="","",IF(O20+U20&lt;0,0,O20+U20)))</f>
        <v>7</v>
      </c>
      <c r="W20" s="1119"/>
      <c r="X20" s="745"/>
      <c r="Y20" s="746"/>
      <c r="Z20" s="747"/>
      <c r="AA20" s="1091"/>
      <c r="AB20" s="748"/>
      <c r="AC20" s="1122"/>
      <c r="AD20" s="1086"/>
      <c r="AE20" s="1100"/>
      <c r="AF20" s="1103"/>
      <c r="AG20" s="1091"/>
    </row>
    <row r="21" spans="1:33" x14ac:dyDescent="0.2">
      <c r="A21" s="1131"/>
      <c r="B21" s="1134"/>
      <c r="C21" s="1072"/>
      <c r="D21" s="1137"/>
      <c r="E21" s="1097"/>
      <c r="F21" s="1072"/>
      <c r="G21" s="736" t="s">
        <v>5</v>
      </c>
      <c r="H21" s="737" t="str">
        <f>IF(P21&lt;&gt;"",H18,"")</f>
        <v/>
      </c>
      <c r="I21" s="738" t="str">
        <f>IF(Q21&lt;&gt;"",I18,"")</f>
        <v/>
      </c>
      <c r="J21" s="738" t="str">
        <f>IF(R21&lt;&gt;"",J18,"")</f>
        <v/>
      </c>
      <c r="K21" s="738" t="str">
        <f>IF(R21&lt;&gt;"",K18,"")</f>
        <v/>
      </c>
      <c r="L21" s="738" t="str">
        <f>IF(S21&lt;&gt;"",L18,"")</f>
        <v/>
      </c>
      <c r="M21" s="739" t="str">
        <f>IF(T21&lt;&gt;"",M18,"")</f>
        <v/>
      </c>
      <c r="N21" s="740" t="str">
        <f>IF(H21&lt;&gt;"",N18,"")</f>
        <v/>
      </c>
      <c r="O21" s="749" t="str">
        <f>IF(B18="","",IF(H21="","",H21+I21+J21-K21+L21+M21-N21))</f>
        <v/>
      </c>
      <c r="P21" s="220"/>
      <c r="Q21" s="220"/>
      <c r="R21" s="220"/>
      <c r="S21" s="220"/>
      <c r="T21" s="280"/>
      <c r="U21" s="742" t="str">
        <f>IF(B18="","",IF(H21="","",SUM(P21:T21)))</f>
        <v/>
      </c>
      <c r="V21" s="742" t="str">
        <f>IF(B18="","",IF(H21="","",IF(O21+U21&lt;0,0,O21+U21)))</f>
        <v/>
      </c>
      <c r="W21" s="1119"/>
      <c r="X21" s="745"/>
      <c r="Y21" s="746"/>
      <c r="Z21" s="747"/>
      <c r="AA21" s="1091"/>
      <c r="AB21" s="748"/>
      <c r="AC21" s="1122"/>
      <c r="AD21" s="1086"/>
      <c r="AE21" s="1100"/>
      <c r="AF21" s="1103"/>
      <c r="AG21" s="1091"/>
    </row>
    <row r="22" spans="1:33" ht="16" thickBot="1" x14ac:dyDescent="0.25">
      <c r="A22" s="1132"/>
      <c r="B22" s="1135"/>
      <c r="C22" s="1073"/>
      <c r="D22" s="1138"/>
      <c r="E22" s="1098"/>
      <c r="F22" s="1073"/>
      <c r="G22" s="750" t="s">
        <v>6</v>
      </c>
      <c r="H22" s="751" t="str">
        <f>IF(P22&lt;&gt;"",H18,"")</f>
        <v/>
      </c>
      <c r="I22" s="752" t="str">
        <f>IF(Q22&lt;&gt;"",I18,"")</f>
        <v/>
      </c>
      <c r="J22" s="752" t="str">
        <f>IF(R22&lt;&gt;"",J18,"")</f>
        <v/>
      </c>
      <c r="K22" s="752" t="str">
        <f>IF(R22&lt;&gt;"",K18,"")</f>
        <v/>
      </c>
      <c r="L22" s="752" t="str">
        <f>IF(S22&lt;&gt;"",L18,"")</f>
        <v/>
      </c>
      <c r="M22" s="753" t="str">
        <f>IF(T22&lt;&gt;"",M18,"")</f>
        <v/>
      </c>
      <c r="N22" s="754" t="str">
        <f>IF(H22&lt;&gt;"",N18,"")</f>
        <v/>
      </c>
      <c r="O22" s="755" t="str">
        <f>IF(B18="","",IF(H22="","",H22+I22+J22-K22+L22+M22-N22))</f>
        <v/>
      </c>
      <c r="P22" s="222"/>
      <c r="Q22" s="222"/>
      <c r="R22" s="222"/>
      <c r="S22" s="222"/>
      <c r="T22" s="281"/>
      <c r="U22" s="755" t="str">
        <f>IF(B18="","",IF(H22="","",SUM(P22:T22)))</f>
        <v/>
      </c>
      <c r="V22" s="755" t="str">
        <f>IF(B18="","",IF(H22="","",IF(O22+U22&lt;0,0,O22+U22)))</f>
        <v/>
      </c>
      <c r="W22" s="1120"/>
      <c r="X22" s="756"/>
      <c r="Y22" s="757"/>
      <c r="Z22" s="758"/>
      <c r="AA22" s="1092"/>
      <c r="AB22" s="759"/>
      <c r="AC22" s="1123"/>
      <c r="AD22" s="1087"/>
      <c r="AE22" s="1101"/>
      <c r="AF22" s="1104"/>
      <c r="AG22" s="1092"/>
    </row>
    <row r="23" spans="1:33" x14ac:dyDescent="0.2">
      <c r="A23" s="1124">
        <f>IF('Names And Totals'!A11="","",'Names And Totals'!A11)</f>
        <v>23</v>
      </c>
      <c r="B23" s="1127" t="str">
        <f>IF('Names And Totals'!B11="","",'Names And Totals'!B11)</f>
        <v>Kelly Marie Bougher</v>
      </c>
      <c r="C23" s="1074" t="str">
        <f>IF('Names And Totals'!B11="","",'Names And Totals'!E11)</f>
        <v>Female</v>
      </c>
      <c r="D23" s="1156">
        <f>IF(AF23="","",IF(AF23="DQ","DQ",RANK(AF23,$AF$13:$AF$508,0)+SUMPRODUCT(--(AF23=$AF$13:$AF$508),--(AC23&gt;$AC$13:$AC$508))))</f>
        <v>24</v>
      </c>
      <c r="E23" s="1093" t="str">
        <f>IF(AE23="","",IF(AG23="DQ","DQ",RANK(AE23,$AE$13:$AE$508,0)+SUMPRODUCT(--(AE23=$AE$13:$AE$508),--(AC23&gt;$AC$13:$AC$508))))</f>
        <v/>
      </c>
      <c r="F23" s="1074">
        <f>IF(AD23="","",IF(AG23="DQ","DQ",RANK(AD23,$AD$13:$AD$508,0)+SUMPRODUCT(--(AD23=$AD$13:$AD$508),--(AC23&gt;$AC$13:$AC$508))))</f>
        <v>5</v>
      </c>
      <c r="G23" s="694" t="s">
        <v>7</v>
      </c>
      <c r="H23" s="695">
        <v>5</v>
      </c>
      <c r="I23" s="696">
        <v>0</v>
      </c>
      <c r="J23" s="696">
        <v>2</v>
      </c>
      <c r="K23" s="696">
        <v>0</v>
      </c>
      <c r="L23" s="696">
        <v>0</v>
      </c>
      <c r="M23" s="697">
        <v>0</v>
      </c>
      <c r="N23" s="698">
        <v>0</v>
      </c>
      <c r="O23" s="699">
        <f>IF(B23="","",IF(H23="","",H23+I23+J23-K23+L23+M23-N23))</f>
        <v>7</v>
      </c>
      <c r="P23" s="700">
        <v>0</v>
      </c>
      <c r="Q23" s="696">
        <v>0</v>
      </c>
      <c r="R23" s="696">
        <v>0</v>
      </c>
      <c r="S23" s="701">
        <v>0</v>
      </c>
      <c r="T23" s="702">
        <v>0</v>
      </c>
      <c r="U23" s="699">
        <f>IF(B23="","",IF(H23="","",SUM(P23:T23)))</f>
        <v>0</v>
      </c>
      <c r="V23" s="699">
        <f>IF(B23="","",IF(H23="","",IF(O23+U23&lt;0,0,O23+U23)))</f>
        <v>7</v>
      </c>
      <c r="W23" s="1115">
        <f>IF(AG23="DQ","DQ",IF(V23="","",IF(V24="",V23,IF(V25="",AVERAGE(V23:V24),IF(V26="",AVERAGE(V23:V25),IF(V27="",AVERAGE(V23:V26),TRIMMEAN(V23:V27,0.4)))))))</f>
        <v>7</v>
      </c>
      <c r="X23" s="228" t="s">
        <v>268</v>
      </c>
      <c r="Y23" s="229"/>
      <c r="Z23" s="296"/>
      <c r="AA23" s="1105" t="s">
        <v>270</v>
      </c>
      <c r="AB23" s="704" t="str">
        <f>IF(X23="","",IF(X23="TO","TO",X23*60+Y23+Z23/100))</f>
        <v>TO</v>
      </c>
      <c r="AC23" s="1106" t="str">
        <f>IF(AG23="DQ","DQ",IF(AB23="","",IF(AB24="",AB23,AVERAGE(AB23:AB24))))</f>
        <v>TO</v>
      </c>
      <c r="AD23" s="1082">
        <f>IF(C23="Male","",IF(AC23="","",IF(AA23="","",IF(AC23="TO",W23,IF(AA23="no",W23,IF(30-(AC23-$AI$3)/10&lt;0,0,30-(AC23-$AI$3)/10+W23))))))</f>
        <v>7</v>
      </c>
      <c r="AE23" s="1109" t="str">
        <f>IF(C23="Female","",IF(AC23="","",IF(AA23="","",IF(AC23="TO",W23,IF(AA23="no",W23,IF(30-(AC23-$AI$4)/10&lt;0,0,30-(AC23-$AI$4)/10+W23))))))</f>
        <v/>
      </c>
      <c r="AF23" s="1112">
        <f>IF(B23="","",IF(AG23="DQ","DQ",IF(AC23="","",IF(C23="Female",AD23,AE23))))</f>
        <v>7</v>
      </c>
      <c r="AG23" s="1088"/>
    </row>
    <row r="24" spans="1:33" x14ac:dyDescent="0.2">
      <c r="A24" s="1125"/>
      <c r="B24" s="1128"/>
      <c r="C24" s="1075"/>
      <c r="D24" s="1139"/>
      <c r="E24" s="1094"/>
      <c r="F24" s="1075"/>
      <c r="G24" s="705" t="s">
        <v>4</v>
      </c>
      <c r="H24" s="706">
        <f>IF(P24&lt;&gt;"",H23,"")</f>
        <v>5</v>
      </c>
      <c r="I24" s="707">
        <f>IF(Q24&lt;&gt;"",I23,"")</f>
        <v>0</v>
      </c>
      <c r="J24" s="707">
        <f>IF(R24&lt;&gt;"",J23,"")</f>
        <v>2</v>
      </c>
      <c r="K24" s="707">
        <f>IF(R24&lt;&gt;"",K23,"")</f>
        <v>0</v>
      </c>
      <c r="L24" s="707">
        <f>IF(S24&lt;&gt;"",L23,"")</f>
        <v>0</v>
      </c>
      <c r="M24" s="708">
        <f>IF(T24&lt;&gt;"",M23,"")</f>
        <v>0</v>
      </c>
      <c r="N24" s="709">
        <f>IF(H24&lt;&gt;"",N23,"")</f>
        <v>0</v>
      </c>
      <c r="O24" s="710">
        <f>IF(B23="","",IF(H24="","",H24+I24+J24-K24+L24+M24-N24))</f>
        <v>7</v>
      </c>
      <c r="P24" s="711">
        <v>0</v>
      </c>
      <c r="Q24" s="711">
        <v>0</v>
      </c>
      <c r="R24" s="711">
        <v>0</v>
      </c>
      <c r="S24" s="711">
        <v>0</v>
      </c>
      <c r="T24" s="712">
        <v>0</v>
      </c>
      <c r="U24" s="713">
        <f>IF(B23="","",IF(H24="","",SUM(P24:T24)))</f>
        <v>0</v>
      </c>
      <c r="V24" s="713">
        <f>IF(B23="","",IF(H24="","",IF(O24+U24&lt;0,0,O24+U24)))</f>
        <v>7</v>
      </c>
      <c r="W24" s="1116"/>
      <c r="X24" s="210"/>
      <c r="Y24" s="211"/>
      <c r="Z24" s="280"/>
      <c r="AA24" s="1088"/>
      <c r="AB24" s="716" t="str">
        <f>IF(X24="","",X24*60+Y24+Z24/100)</f>
        <v/>
      </c>
      <c r="AC24" s="1107"/>
      <c r="AD24" s="1083"/>
      <c r="AE24" s="1110"/>
      <c r="AF24" s="1113"/>
      <c r="AG24" s="1088"/>
    </row>
    <row r="25" spans="1:33" x14ac:dyDescent="0.2">
      <c r="A25" s="1125"/>
      <c r="B25" s="1128"/>
      <c r="C25" s="1075"/>
      <c r="D25" s="1139"/>
      <c r="E25" s="1094"/>
      <c r="F25" s="1075"/>
      <c r="G25" s="705" t="s">
        <v>8</v>
      </c>
      <c r="H25" s="706">
        <f>IF(P25&lt;&gt;"",H23,"")</f>
        <v>5</v>
      </c>
      <c r="I25" s="707">
        <f>IF(Q25&lt;&gt;"",I23,"")</f>
        <v>0</v>
      </c>
      <c r="J25" s="707">
        <f>IF(R25&lt;&gt;"",J23,"")</f>
        <v>2</v>
      </c>
      <c r="K25" s="707">
        <f>IF(R25&lt;&gt;"",K23,"")</f>
        <v>0</v>
      </c>
      <c r="L25" s="707">
        <f>IF(S25&lt;&gt;"",L23,"")</f>
        <v>0</v>
      </c>
      <c r="M25" s="708">
        <f>IF(T25&lt;&gt;"",M23,"")</f>
        <v>0</v>
      </c>
      <c r="N25" s="709">
        <f>IF(H25&lt;&gt;"",N23,"")</f>
        <v>0</v>
      </c>
      <c r="O25" s="713">
        <f>IF(B23="","",IF(H25="","",H25+I25+J25-K25+L25+M25-N25))</f>
        <v>7</v>
      </c>
      <c r="P25" s="711">
        <v>0</v>
      </c>
      <c r="Q25" s="711">
        <v>0</v>
      </c>
      <c r="R25" s="711">
        <v>0</v>
      </c>
      <c r="S25" s="711">
        <v>0</v>
      </c>
      <c r="T25" s="712">
        <v>0</v>
      </c>
      <c r="U25" s="699">
        <f>IF(B23="","",IF(H25="","",SUM(P25:T25)))</f>
        <v>0</v>
      </c>
      <c r="V25" s="699">
        <f>IF(B23="","",IF(H25="","",IF(O25+U25&lt;0,0,O25+U25)))</f>
        <v>7</v>
      </c>
      <c r="W25" s="1116"/>
      <c r="X25" s="717"/>
      <c r="Y25" s="718"/>
      <c r="Z25" s="719"/>
      <c r="AA25" s="1088"/>
      <c r="AB25" s="720"/>
      <c r="AC25" s="1107"/>
      <c r="AD25" s="1083"/>
      <c r="AE25" s="1110"/>
      <c r="AF25" s="1113"/>
      <c r="AG25" s="1088"/>
    </row>
    <row r="26" spans="1:33" x14ac:dyDescent="0.2">
      <c r="A26" s="1125"/>
      <c r="B26" s="1128"/>
      <c r="C26" s="1075"/>
      <c r="D26" s="1139"/>
      <c r="E26" s="1094"/>
      <c r="F26" s="1075"/>
      <c r="G26" s="705" t="s">
        <v>5</v>
      </c>
      <c r="H26" s="706" t="str">
        <f>IF(P26&lt;&gt;"",H23,"")</f>
        <v/>
      </c>
      <c r="I26" s="707" t="str">
        <f>IF(Q26&lt;&gt;"",I23,"")</f>
        <v/>
      </c>
      <c r="J26" s="707" t="str">
        <f>IF(R26&lt;&gt;"",J23,"")</f>
        <v/>
      </c>
      <c r="K26" s="707" t="str">
        <f>IF(R26&lt;&gt;"",K23,"")</f>
        <v/>
      </c>
      <c r="L26" s="707" t="str">
        <f>IF(S26&lt;&gt;"",L23,"")</f>
        <v/>
      </c>
      <c r="M26" s="708" t="str">
        <f>IF(T26&lt;&gt;"",M23,"")</f>
        <v/>
      </c>
      <c r="N26" s="709" t="str">
        <f>IF(H26&lt;&gt;"",N23,"")</f>
        <v/>
      </c>
      <c r="O26" s="721" t="str">
        <f>IF(B23="","",IF(H26="","",H26+I26+J26-K26+L26+M26-N26))</f>
        <v/>
      </c>
      <c r="P26" s="711"/>
      <c r="Q26" s="711"/>
      <c r="R26" s="711"/>
      <c r="S26" s="711"/>
      <c r="T26" s="712"/>
      <c r="U26" s="713" t="str">
        <f>IF(B23="","",IF(H26="","",SUM(P26:T26)))</f>
        <v/>
      </c>
      <c r="V26" s="713" t="str">
        <f>IF(B23="","",IF(H26="","",IF(O26+U26&lt;0,0,O26+U26)))</f>
        <v/>
      </c>
      <c r="W26" s="1116"/>
      <c r="X26" s="717"/>
      <c r="Y26" s="718"/>
      <c r="Z26" s="719"/>
      <c r="AA26" s="1088"/>
      <c r="AB26" s="720"/>
      <c r="AC26" s="1107"/>
      <c r="AD26" s="1083"/>
      <c r="AE26" s="1110"/>
      <c r="AF26" s="1113"/>
      <c r="AG26" s="1088"/>
    </row>
    <row r="27" spans="1:33" ht="16" thickBot="1" x14ac:dyDescent="0.25">
      <c r="A27" s="1126"/>
      <c r="B27" s="1129"/>
      <c r="C27" s="1076"/>
      <c r="D27" s="1140"/>
      <c r="E27" s="1095"/>
      <c r="F27" s="1076"/>
      <c r="G27" s="760" t="s">
        <v>6</v>
      </c>
      <c r="H27" s="723" t="str">
        <f>IF(P27&lt;&gt;"",H23,"")</f>
        <v/>
      </c>
      <c r="I27" s="724" t="str">
        <f>IF(Q27&lt;&gt;"",I23,"")</f>
        <v/>
      </c>
      <c r="J27" s="724" t="str">
        <f>IF(R27&lt;&gt;"",J23,"")</f>
        <v/>
      </c>
      <c r="K27" s="724" t="str">
        <f>IF(R27&lt;&gt;"",K23,"")</f>
        <v/>
      </c>
      <c r="L27" s="724" t="str">
        <f>IF(S27&lt;&gt;"",L23,"")</f>
        <v/>
      </c>
      <c r="M27" s="725" t="str">
        <f>IF(T27&lt;&gt;"",M23,"")</f>
        <v/>
      </c>
      <c r="N27" s="726" t="str">
        <f>IF(H27&lt;&gt;"",N23,"")</f>
        <v/>
      </c>
      <c r="O27" s="699" t="str">
        <f>IF(B23="","",IF(H27="","",H27+I27+J27-K27+L27+M27-N27))</f>
        <v/>
      </c>
      <c r="P27" s="727"/>
      <c r="Q27" s="727"/>
      <c r="R27" s="727"/>
      <c r="S27" s="727"/>
      <c r="T27" s="728"/>
      <c r="U27" s="721" t="str">
        <f>IF(B23="","",IF(H27="","",SUM(P27:T27)))</f>
        <v/>
      </c>
      <c r="V27" s="721" t="str">
        <f>IF(B23="","",IF(H27="","",IF(O27+U27&lt;0,0,O27+U27)))</f>
        <v/>
      </c>
      <c r="W27" s="1117"/>
      <c r="X27" s="729"/>
      <c r="Y27" s="730"/>
      <c r="Z27" s="731"/>
      <c r="AA27" s="1089"/>
      <c r="AB27" s="732"/>
      <c r="AC27" s="1108"/>
      <c r="AD27" s="1084"/>
      <c r="AE27" s="1111"/>
      <c r="AF27" s="1114"/>
      <c r="AG27" s="1089"/>
    </row>
    <row r="28" spans="1:33" x14ac:dyDescent="0.2">
      <c r="A28" s="1130">
        <f>IF('Names And Totals'!A12="","",'Names And Totals'!A12)</f>
        <v>4</v>
      </c>
      <c r="B28" s="1133" t="str">
        <f>IF('Names And Totals'!B12="","",'Names And Totals'!B12)</f>
        <v>Libby Bower</v>
      </c>
      <c r="C28" s="1071" t="str">
        <f>IF('Names And Totals'!B12="","",'Names And Totals'!E12)</f>
        <v>Female</v>
      </c>
      <c r="D28" s="1136">
        <f>IF(AF28="","",IF(AF28="DQ","DQ",RANK(AF28,$AF$13:$AF$508,0)+SUMPRODUCT(--(AF28=$AF$13:$AF$508),--(AC28&gt;$AC$13:$AC$508))))</f>
        <v>1</v>
      </c>
      <c r="E28" s="1096" t="str">
        <f>IF(AE28="","",IF(AG28="DQ","DQ",RANK(AE28,$AE$13:$AE$508,0)+SUMPRODUCT(--(AE28=$AE$13:$AE$508),--(AC28&gt;$AC$13:$AC$508))))</f>
        <v/>
      </c>
      <c r="F28" s="1071">
        <f>IF(AD28="","",IF(AG28="DQ","DQ",RANK(AD28,$AD$13:$AD$508,0)+SUMPRODUCT(--(AD28=$AD$13:$AD$508),--(AC28&gt;$AC$13:$AC$508))))</f>
        <v>1</v>
      </c>
      <c r="G28" s="733" t="s">
        <v>7</v>
      </c>
      <c r="H28" s="689">
        <v>5</v>
      </c>
      <c r="I28" s="576">
        <v>5</v>
      </c>
      <c r="J28" s="576">
        <v>2</v>
      </c>
      <c r="K28" s="576">
        <v>0</v>
      </c>
      <c r="L28" s="576">
        <v>5</v>
      </c>
      <c r="M28" s="400">
        <v>7</v>
      </c>
      <c r="N28" s="234">
        <v>0</v>
      </c>
      <c r="O28" s="734">
        <f>IF(B28="","",IF(H28="","",H28+I28+J28-K28+L28+M28-N28))</f>
        <v>24</v>
      </c>
      <c r="P28" s="288">
        <v>0</v>
      </c>
      <c r="Q28" s="688">
        <v>0</v>
      </c>
      <c r="R28" s="688">
        <v>1</v>
      </c>
      <c r="S28" s="229">
        <v>0</v>
      </c>
      <c r="T28" s="296">
        <v>2</v>
      </c>
      <c r="U28" s="734">
        <f>IF(B28="","",IF(H28="","",SUM(P28:T28)))</f>
        <v>3</v>
      </c>
      <c r="V28" s="734">
        <f>IF(B28="","",IF(H28="","",IF(O28+U28&lt;0,0,O28+U28)))</f>
        <v>27</v>
      </c>
      <c r="W28" s="1118">
        <f>IF(AG28="DQ","DQ",IF(V28="","",IF(V29="",V28,IF(V30="",AVERAGE(V28:V29),IF(V31="",AVERAGE(V28:V30),IF(V32="",AVERAGE(V28:V31),TRIMMEAN(V28:V32,0.4)))))))</f>
        <v>25.666666666666668</v>
      </c>
      <c r="X28" s="232">
        <v>4</v>
      </c>
      <c r="Y28" s="233">
        <v>19</v>
      </c>
      <c r="Z28" s="237">
        <v>46</v>
      </c>
      <c r="AA28" s="1090" t="s">
        <v>269</v>
      </c>
      <c r="AB28" s="735">
        <f>IF(X28="","",IF(X28="TO","TO",X28*60+Y28+Z28/100))</f>
        <v>259.45999999999998</v>
      </c>
      <c r="AC28" s="1121">
        <f>IF(AG28="DQ","DQ",IF(AB28="","",IF(AB29="",AB28,AVERAGE(AB28:AB29))))</f>
        <v>259.41499999999996</v>
      </c>
      <c r="AD28" s="1085">
        <f>IF(C28="Male","",IF(AC28="","",IF(AA28="","",IF(AC28="TO",W28,IF(AA28="no",W28,IF(30-(AC28-$AI$3)/10&lt;0,0,30-(AC28-$AI$3)/10+W28))))))</f>
        <v>55.666666666666671</v>
      </c>
      <c r="AE28" s="1099" t="str">
        <f>IF(C28="Female","",IF(AC28="","",IF(AA28="","",IF(AC28="TO",W28,IF(AA28="no",W28,IF(30-(AC28-$AI$4)/10&lt;0,0,30-(AC28-$AI$4)/10+W28))))))</f>
        <v/>
      </c>
      <c r="AF28" s="1102">
        <f>IF(B28="","",IF(AG28="DQ","DQ",IF(AC28="","",IF(C28="Female",AD28,AE28))))</f>
        <v>55.666666666666671</v>
      </c>
      <c r="AG28" s="1090"/>
    </row>
    <row r="29" spans="1:33" x14ac:dyDescent="0.2">
      <c r="A29" s="1131"/>
      <c r="B29" s="1134"/>
      <c r="C29" s="1072"/>
      <c r="D29" s="1137"/>
      <c r="E29" s="1097"/>
      <c r="F29" s="1072"/>
      <c r="G29" s="736" t="s">
        <v>4</v>
      </c>
      <c r="H29" s="737">
        <f>IF(P29&lt;&gt;"",H28,"")</f>
        <v>5</v>
      </c>
      <c r="I29" s="738">
        <f>IF(Q29&lt;&gt;"",I28,"")</f>
        <v>5</v>
      </c>
      <c r="J29" s="738">
        <f>IF(R29&lt;&gt;"",J28,"")</f>
        <v>2</v>
      </c>
      <c r="K29" s="738">
        <f>IF(R29&lt;&gt;"",K28,"")</f>
        <v>0</v>
      </c>
      <c r="L29" s="738">
        <f>IF(S29&lt;&gt;"",L28,"")</f>
        <v>5</v>
      </c>
      <c r="M29" s="739">
        <f>IF(T29&lt;&gt;"",M28,"")</f>
        <v>7</v>
      </c>
      <c r="N29" s="740">
        <f>IF(H29&lt;&gt;"",N28,"")</f>
        <v>0</v>
      </c>
      <c r="O29" s="741">
        <f>IF(B28="","",IF(H29="","",H29+I29+J29-K29+L29+M29-N29))</f>
        <v>24</v>
      </c>
      <c r="P29" s="220">
        <v>0</v>
      </c>
      <c r="Q29" s="220">
        <v>0</v>
      </c>
      <c r="R29" s="220">
        <v>0</v>
      </c>
      <c r="S29" s="220">
        <v>0</v>
      </c>
      <c r="T29" s="280">
        <v>0</v>
      </c>
      <c r="U29" s="742">
        <f>IF(B28="","",IF(H29="","",SUM(P29:T29)))</f>
        <v>0</v>
      </c>
      <c r="V29" s="742">
        <f>IF(B28="","",IF(H29="","",IF(O29+U29&lt;0,0,O29+U29)))</f>
        <v>24</v>
      </c>
      <c r="W29" s="1119"/>
      <c r="X29" s="208">
        <v>4</v>
      </c>
      <c r="Y29" s="209">
        <v>19</v>
      </c>
      <c r="Z29" s="279">
        <v>37</v>
      </c>
      <c r="AA29" s="1091"/>
      <c r="AB29" s="743">
        <f>IF(X29="","",X29*60+Y29+Z29/100)</f>
        <v>259.37</v>
      </c>
      <c r="AC29" s="1122"/>
      <c r="AD29" s="1086"/>
      <c r="AE29" s="1100"/>
      <c r="AF29" s="1103"/>
      <c r="AG29" s="1091"/>
    </row>
    <row r="30" spans="1:33" x14ac:dyDescent="0.2">
      <c r="A30" s="1131"/>
      <c r="B30" s="1134"/>
      <c r="C30" s="1072"/>
      <c r="D30" s="1137"/>
      <c r="E30" s="1097"/>
      <c r="F30" s="1072"/>
      <c r="G30" s="736" t="s">
        <v>8</v>
      </c>
      <c r="H30" s="737">
        <f>IF(P30&lt;&gt;"",H28,"")</f>
        <v>5</v>
      </c>
      <c r="I30" s="738">
        <f>IF(Q30&lt;&gt;"",I28,"")</f>
        <v>5</v>
      </c>
      <c r="J30" s="738">
        <f>IF(R30&lt;&gt;"",J28,"")</f>
        <v>2</v>
      </c>
      <c r="K30" s="738">
        <f>IF(R30&lt;&gt;"",K28,"")</f>
        <v>0</v>
      </c>
      <c r="L30" s="738">
        <f>IF(S30&lt;&gt;"",L28,"")</f>
        <v>5</v>
      </c>
      <c r="M30" s="739">
        <f>IF(T30&lt;&gt;"",M28,"")</f>
        <v>7</v>
      </c>
      <c r="N30" s="740">
        <f>IF(H30&lt;&gt;"",N28,"")</f>
        <v>0</v>
      </c>
      <c r="O30" s="742">
        <f>IF(B28="","",IF(H30="","",H30+I30+J30-K30+L30+M30-N30))</f>
        <v>24</v>
      </c>
      <c r="P30" s="220">
        <v>0</v>
      </c>
      <c r="Q30" s="220">
        <v>0</v>
      </c>
      <c r="R30" s="220">
        <v>1</v>
      </c>
      <c r="S30" s="220">
        <v>0</v>
      </c>
      <c r="T30" s="280">
        <v>1</v>
      </c>
      <c r="U30" s="744">
        <f>IF(B28="","",IF(H30="","",SUM(P30:T30)))</f>
        <v>2</v>
      </c>
      <c r="V30" s="744">
        <f>IF(B28="","",IF(H30="","",IF(O30+U30&lt;0,0,O30+U30)))</f>
        <v>26</v>
      </c>
      <c r="W30" s="1119"/>
      <c r="X30" s="745"/>
      <c r="Y30" s="746"/>
      <c r="Z30" s="747"/>
      <c r="AA30" s="1091"/>
      <c r="AB30" s="748"/>
      <c r="AC30" s="1122"/>
      <c r="AD30" s="1086"/>
      <c r="AE30" s="1100"/>
      <c r="AF30" s="1103"/>
      <c r="AG30" s="1091"/>
    </row>
    <row r="31" spans="1:33" x14ac:dyDescent="0.2">
      <c r="A31" s="1131"/>
      <c r="B31" s="1134"/>
      <c r="C31" s="1072"/>
      <c r="D31" s="1137"/>
      <c r="E31" s="1097"/>
      <c r="F31" s="1072"/>
      <c r="G31" s="736" t="s">
        <v>5</v>
      </c>
      <c r="H31" s="737" t="str">
        <f>IF(P31&lt;&gt;"",H28,"")</f>
        <v/>
      </c>
      <c r="I31" s="738" t="str">
        <f>IF(Q31&lt;&gt;"",I28,"")</f>
        <v/>
      </c>
      <c r="J31" s="738" t="str">
        <f>IF(R31&lt;&gt;"",J28,"")</f>
        <v/>
      </c>
      <c r="K31" s="738" t="str">
        <f>IF(R31&lt;&gt;"",K28,"")</f>
        <v/>
      </c>
      <c r="L31" s="738" t="str">
        <f>IF(S31&lt;&gt;"",L28,"")</f>
        <v/>
      </c>
      <c r="M31" s="739" t="str">
        <f>IF(T31&lt;&gt;"",M28,"")</f>
        <v/>
      </c>
      <c r="N31" s="740" t="str">
        <f>IF(H31&lt;&gt;"",N28,"")</f>
        <v/>
      </c>
      <c r="O31" s="749" t="str">
        <f>IF(B28="","",IF(H31="","",H31+I31+J31-K31+L31+M31-N31))</f>
        <v/>
      </c>
      <c r="P31" s="220"/>
      <c r="Q31" s="220"/>
      <c r="R31" s="220"/>
      <c r="S31" s="220"/>
      <c r="T31" s="280"/>
      <c r="U31" s="742" t="str">
        <f>IF(B28="","",IF(H31="","",SUM(P31:T31)))</f>
        <v/>
      </c>
      <c r="V31" s="742" t="str">
        <f>IF(B28="","",IF(H31="","",IF(O31+U31&lt;0,0,O31+U31)))</f>
        <v/>
      </c>
      <c r="W31" s="1119"/>
      <c r="X31" s="745"/>
      <c r="Y31" s="746"/>
      <c r="Z31" s="747"/>
      <c r="AA31" s="1091"/>
      <c r="AB31" s="748"/>
      <c r="AC31" s="1122"/>
      <c r="AD31" s="1086"/>
      <c r="AE31" s="1100"/>
      <c r="AF31" s="1103"/>
      <c r="AG31" s="1091"/>
    </row>
    <row r="32" spans="1:33" ht="16" thickBot="1" x14ac:dyDescent="0.25">
      <c r="A32" s="1132"/>
      <c r="B32" s="1135"/>
      <c r="C32" s="1073"/>
      <c r="D32" s="1138"/>
      <c r="E32" s="1098"/>
      <c r="F32" s="1073"/>
      <c r="G32" s="750" t="s">
        <v>6</v>
      </c>
      <c r="H32" s="751" t="str">
        <f>IF(P32&lt;&gt;"",H28,"")</f>
        <v/>
      </c>
      <c r="I32" s="752" t="str">
        <f>IF(Q32&lt;&gt;"",I28,"")</f>
        <v/>
      </c>
      <c r="J32" s="752" t="str">
        <f>IF(R32&lt;&gt;"",J28,"")</f>
        <v/>
      </c>
      <c r="K32" s="752" t="str">
        <f>IF(R32&lt;&gt;"",K28,"")</f>
        <v/>
      </c>
      <c r="L32" s="752" t="str">
        <f>IF(S32&lt;&gt;"",L28,"")</f>
        <v/>
      </c>
      <c r="M32" s="753" t="str">
        <f>IF(T32&lt;&gt;"",M28,"")</f>
        <v/>
      </c>
      <c r="N32" s="754" t="str">
        <f>IF(H32&lt;&gt;"",N28,"")</f>
        <v/>
      </c>
      <c r="O32" s="755" t="str">
        <f>IF(B28="","",IF(H32="","",H32+I32+J32-K32+L32+M32-N32))</f>
        <v/>
      </c>
      <c r="P32" s="222"/>
      <c r="Q32" s="222"/>
      <c r="R32" s="222"/>
      <c r="S32" s="222"/>
      <c r="T32" s="281"/>
      <c r="U32" s="755" t="str">
        <f>IF(B28="","",IF(H32="","",SUM(P32:T32)))</f>
        <v/>
      </c>
      <c r="V32" s="755" t="str">
        <f>IF(B28="","",IF(H32="","",IF(O32+U32&lt;0,0,O32+U32)))</f>
        <v/>
      </c>
      <c r="W32" s="1120"/>
      <c r="X32" s="756"/>
      <c r="Y32" s="757"/>
      <c r="Z32" s="758"/>
      <c r="AA32" s="1092"/>
      <c r="AB32" s="759"/>
      <c r="AC32" s="1123"/>
      <c r="AD32" s="1087"/>
      <c r="AE32" s="1101"/>
      <c r="AF32" s="1104"/>
      <c r="AG32" s="1092"/>
    </row>
    <row r="33" spans="1:33" x14ac:dyDescent="0.2">
      <c r="A33" s="1177">
        <f>IF('Names And Totals'!A13="","",'Names And Totals'!A13)</f>
        <v>10</v>
      </c>
      <c r="B33" s="1178" t="str">
        <f>IF('Names And Totals'!B13="","",'Names And Totals'!B13)</f>
        <v>Dana Brelowski</v>
      </c>
      <c r="C33" s="1074" t="str">
        <f>IF('Names And Totals'!B13="","",'Names And Totals'!E13)</f>
        <v>Female</v>
      </c>
      <c r="D33" s="1139">
        <f>IF(AF33="","",IF(AF33="DQ","DQ",RANK(AF33,$AF$13:$AF$508,0)+SUMPRODUCT(--(AF33=$AF$13:$AF$508),--(AC33&gt;$AC$13:$AC$508))))</f>
        <v>20</v>
      </c>
      <c r="E33" s="1093" t="str">
        <f>IF(AE33="","",IF(AG33="DQ","DQ",RANK(AE33,$AE$13:$AE$508,0)+SUMPRODUCT(--(AE33=$AE$13:$AE$508),--(AC33&gt;$AC$13:$AC$508))))</f>
        <v/>
      </c>
      <c r="F33" s="1074">
        <f>IF(AD33="","",IF(AG33="DQ","DQ",RANK(AD33,$AD$13:$AD$508,0)+SUMPRODUCT(--(AD33=$AD$13:$AD$508),--(AC33&gt;$AC$13:$AC$508))))</f>
        <v>2</v>
      </c>
      <c r="G33" s="705" t="s">
        <v>7</v>
      </c>
      <c r="H33" s="687">
        <v>5</v>
      </c>
      <c r="I33" s="688">
        <v>5</v>
      </c>
      <c r="J33" s="688">
        <v>2</v>
      </c>
      <c r="K33" s="688">
        <v>0</v>
      </c>
      <c r="L33" s="688">
        <v>0</v>
      </c>
      <c r="M33" s="287">
        <v>0</v>
      </c>
      <c r="N33" s="230">
        <v>0</v>
      </c>
      <c r="O33" s="699">
        <f>IF(B33="","",IF(H33="","",H33+I33+J33-K33+L33+M33-N33))</f>
        <v>12</v>
      </c>
      <c r="P33" s="700">
        <v>0</v>
      </c>
      <c r="Q33" s="696">
        <v>0</v>
      </c>
      <c r="R33" s="696">
        <v>0</v>
      </c>
      <c r="S33" s="701">
        <v>0</v>
      </c>
      <c r="T33" s="702">
        <v>0</v>
      </c>
      <c r="U33" s="699">
        <f>IF(B33="","",IF(H33="","",SUM(P33:T33)))</f>
        <v>0</v>
      </c>
      <c r="V33" s="699">
        <f>IF(B33="","",IF(H33="","",IF(O33+U33&lt;0,0,O33+U33)))</f>
        <v>12</v>
      </c>
      <c r="W33" s="1115">
        <f>IF(AG33="DQ","DQ",IF(V33="","",IF(V34="",V33,IF(V35="",AVERAGE(V33:V34),IF(V36="",AVERAGE(V33:V35),IF(V37="",AVERAGE(V33:V36),TRIMMEAN(V33:V37,0.4)))))))</f>
        <v>12.333333333333334</v>
      </c>
      <c r="X33" s="228" t="s">
        <v>268</v>
      </c>
      <c r="Y33" s="229"/>
      <c r="Z33" s="296"/>
      <c r="AA33" s="1105" t="s">
        <v>270</v>
      </c>
      <c r="AB33" s="704" t="str">
        <f>IF(X33="","",IF(X33="TO","TO",X33*60+Y33+Z33/100))</f>
        <v>TO</v>
      </c>
      <c r="AC33" s="1106" t="str">
        <f>IF(AG33="DQ","DQ",IF(AB33="","",IF(AB34="",AB33,AVERAGE(AB33:AB34))))</f>
        <v>TO</v>
      </c>
      <c r="AD33" s="1082">
        <f>IF(C33="Male","",IF(AC33="","",IF(AA33="","",IF(AC33="TO",W33,IF(AA33="no",W33,IF(30-(AC33-$AI$3)/10&lt;0,0,30-(AC33-$AI$3)/10+W33))))))</f>
        <v>12.333333333333334</v>
      </c>
      <c r="AE33" s="1109" t="str">
        <f>IF(C33="Female","",IF(AC33="","",IF(AA33="","",IF(AC33="TO",W33,IF(AA33="no",W33,IF(30-(AC33-$AI$4)/10&lt;0,0,30-(AC33-$AI$4)/10+W33))))))</f>
        <v/>
      </c>
      <c r="AF33" s="1112">
        <f>IF(B33="","",IF(AG33="DQ","DQ",IF(AC33="","",IF(C33="Female",AD33,AE33))))</f>
        <v>12.333333333333334</v>
      </c>
      <c r="AG33" s="1088"/>
    </row>
    <row r="34" spans="1:33" x14ac:dyDescent="0.2">
      <c r="A34" s="1125"/>
      <c r="B34" s="1128"/>
      <c r="C34" s="1075"/>
      <c r="D34" s="1139"/>
      <c r="E34" s="1094"/>
      <c r="F34" s="1075"/>
      <c r="G34" s="705" t="s">
        <v>4</v>
      </c>
      <c r="H34" s="706">
        <f>IF(P34&lt;&gt;"",H33,"")</f>
        <v>5</v>
      </c>
      <c r="I34" s="707">
        <f>IF(Q34&lt;&gt;"",I33,"")</f>
        <v>5</v>
      </c>
      <c r="J34" s="707">
        <f>IF(R34&lt;&gt;"",J33,"")</f>
        <v>2</v>
      </c>
      <c r="K34" s="707">
        <f>IF(R34&lt;&gt;"",K33,"")</f>
        <v>0</v>
      </c>
      <c r="L34" s="707">
        <f>IF(S34&lt;&gt;"",L33,"")</f>
        <v>0</v>
      </c>
      <c r="M34" s="708">
        <f>IF(T34&lt;&gt;"",M33,"")</f>
        <v>0</v>
      </c>
      <c r="N34" s="709">
        <f>IF(H34&lt;&gt;"",N33,"")</f>
        <v>0</v>
      </c>
      <c r="O34" s="710">
        <f>IF(B33="","",IF(H34="","",H34+I34+J34-K34+L34+M34-N34))</f>
        <v>12</v>
      </c>
      <c r="P34" s="711">
        <v>0</v>
      </c>
      <c r="Q34" s="711">
        <v>0</v>
      </c>
      <c r="R34" s="711">
        <v>0</v>
      </c>
      <c r="S34" s="711">
        <v>0</v>
      </c>
      <c r="T34" s="712">
        <v>0</v>
      </c>
      <c r="U34" s="713">
        <f>IF(B33="","",IF(H34="","",SUM(P34:T34)))</f>
        <v>0</v>
      </c>
      <c r="V34" s="713">
        <f>IF(B33="","",IF(H34="","",IF(O34+U34&lt;0,0,O34+U34)))</f>
        <v>12</v>
      </c>
      <c r="W34" s="1116"/>
      <c r="X34" s="210"/>
      <c r="Y34" s="211"/>
      <c r="Z34" s="280"/>
      <c r="AA34" s="1088"/>
      <c r="AB34" s="716" t="str">
        <f>IF(X34="","",X34*60+Y34+Z34/100)</f>
        <v/>
      </c>
      <c r="AC34" s="1107"/>
      <c r="AD34" s="1083"/>
      <c r="AE34" s="1110"/>
      <c r="AF34" s="1113"/>
      <c r="AG34" s="1088"/>
    </row>
    <row r="35" spans="1:33" x14ac:dyDescent="0.2">
      <c r="A35" s="1125"/>
      <c r="B35" s="1128"/>
      <c r="C35" s="1075"/>
      <c r="D35" s="1139"/>
      <c r="E35" s="1094"/>
      <c r="F35" s="1075"/>
      <c r="G35" s="705" t="s">
        <v>8</v>
      </c>
      <c r="H35" s="706">
        <f>IF(P35&lt;&gt;"",H33,"")</f>
        <v>5</v>
      </c>
      <c r="I35" s="707">
        <f>IF(Q35&lt;&gt;"",I33,"")</f>
        <v>5</v>
      </c>
      <c r="J35" s="707">
        <f>IF(R35&lt;&gt;"",J33,"")</f>
        <v>2</v>
      </c>
      <c r="K35" s="707">
        <f>IF(R35&lt;&gt;"",K33,"")</f>
        <v>0</v>
      </c>
      <c r="L35" s="707">
        <f>IF(S35&lt;&gt;"",L33,"")</f>
        <v>0</v>
      </c>
      <c r="M35" s="708">
        <f>IF(T35&lt;&gt;"",M33,"")</f>
        <v>0</v>
      </c>
      <c r="N35" s="709">
        <f>IF(H35&lt;&gt;"",N33,"")</f>
        <v>0</v>
      </c>
      <c r="O35" s="713">
        <f>IF(B33="","",IF(H35="","",H35+I35+J35-K35+L35+M35-N35))</f>
        <v>12</v>
      </c>
      <c r="P35" s="711">
        <v>0</v>
      </c>
      <c r="Q35" s="711">
        <v>1</v>
      </c>
      <c r="R35" s="711">
        <v>0</v>
      </c>
      <c r="S35" s="711">
        <v>0</v>
      </c>
      <c r="T35" s="712">
        <v>0</v>
      </c>
      <c r="U35" s="699">
        <f>IF(B33="","",IF(H35="","",SUM(P35:T35)))</f>
        <v>1</v>
      </c>
      <c r="V35" s="699">
        <f>IF(B33="","",IF(H35="","",IF(O35+U35&lt;0,0,O35+U35)))</f>
        <v>13</v>
      </c>
      <c r="W35" s="1116"/>
      <c r="X35" s="717"/>
      <c r="Y35" s="718"/>
      <c r="Z35" s="719"/>
      <c r="AA35" s="1088"/>
      <c r="AB35" s="720"/>
      <c r="AC35" s="1107"/>
      <c r="AD35" s="1083"/>
      <c r="AE35" s="1110"/>
      <c r="AF35" s="1113"/>
      <c r="AG35" s="1088"/>
    </row>
    <row r="36" spans="1:33" x14ac:dyDescent="0.2">
      <c r="A36" s="1125"/>
      <c r="B36" s="1128"/>
      <c r="C36" s="1075"/>
      <c r="D36" s="1139"/>
      <c r="E36" s="1094"/>
      <c r="F36" s="1075"/>
      <c r="G36" s="705" t="s">
        <v>5</v>
      </c>
      <c r="H36" s="706" t="str">
        <f>IF(P36&lt;&gt;"",H33,"")</f>
        <v/>
      </c>
      <c r="I36" s="707" t="str">
        <f>IF(Q36&lt;&gt;"",I33,"")</f>
        <v/>
      </c>
      <c r="J36" s="707" t="str">
        <f>IF(R36&lt;&gt;"",J33,"")</f>
        <v/>
      </c>
      <c r="K36" s="707" t="str">
        <f>IF(R36&lt;&gt;"",K33,"")</f>
        <v/>
      </c>
      <c r="L36" s="707" t="str">
        <f>IF(S36&lt;&gt;"",L33,"")</f>
        <v/>
      </c>
      <c r="M36" s="708" t="str">
        <f>IF(T36&lt;&gt;"",M33,"")</f>
        <v/>
      </c>
      <c r="N36" s="709" t="str">
        <f>IF(H36&lt;&gt;"",N33,"")</f>
        <v/>
      </c>
      <c r="O36" s="721" t="str">
        <f>IF(B33="","",IF(H36="","",H36+I36+J36-K36+L36+M36-N36))</f>
        <v/>
      </c>
      <c r="P36" s="711"/>
      <c r="Q36" s="711"/>
      <c r="R36" s="711"/>
      <c r="S36" s="711"/>
      <c r="T36" s="712"/>
      <c r="U36" s="713" t="str">
        <f>IF(B33="","",IF(H36="","",SUM(P36:T36)))</f>
        <v/>
      </c>
      <c r="V36" s="713" t="str">
        <f>IF(B33="","",IF(H36="","",IF(O36+U36&lt;0,0,O36+U36)))</f>
        <v/>
      </c>
      <c r="W36" s="1116"/>
      <c r="X36" s="717"/>
      <c r="Y36" s="718"/>
      <c r="Z36" s="719"/>
      <c r="AA36" s="1088"/>
      <c r="AB36" s="720"/>
      <c r="AC36" s="1107"/>
      <c r="AD36" s="1083"/>
      <c r="AE36" s="1110"/>
      <c r="AF36" s="1113"/>
      <c r="AG36" s="1088"/>
    </row>
    <row r="37" spans="1:33" ht="16" thickBot="1" x14ac:dyDescent="0.25">
      <c r="A37" s="1160"/>
      <c r="B37" s="1159"/>
      <c r="C37" s="1076"/>
      <c r="D37" s="1140"/>
      <c r="E37" s="1095"/>
      <c r="F37" s="1076"/>
      <c r="G37" s="760" t="s">
        <v>6</v>
      </c>
      <c r="H37" s="723" t="str">
        <f>IF(P37&lt;&gt;"",H33,"")</f>
        <v/>
      </c>
      <c r="I37" s="724" t="str">
        <f>IF(Q37&lt;&gt;"",I33,"")</f>
        <v/>
      </c>
      <c r="J37" s="724" t="str">
        <f>IF(R37&lt;&gt;"",J33,"")</f>
        <v/>
      </c>
      <c r="K37" s="724" t="str">
        <f>IF(R37&lt;&gt;"",K33,"")</f>
        <v/>
      </c>
      <c r="L37" s="724" t="str">
        <f>IF(S37&lt;&gt;"",L33,"")</f>
        <v/>
      </c>
      <c r="M37" s="725" t="str">
        <f>IF(T37&lt;&gt;"",M33,"")</f>
        <v/>
      </c>
      <c r="N37" s="726" t="str">
        <f>IF(H37&lt;&gt;"",N33,"")</f>
        <v/>
      </c>
      <c r="O37" s="699" t="str">
        <f>IF(B33="","",IF(H37="","",H37+I37+J37-K37+L37+M37-N37))</f>
        <v/>
      </c>
      <c r="P37" s="727"/>
      <c r="Q37" s="727"/>
      <c r="R37" s="727"/>
      <c r="S37" s="727"/>
      <c r="T37" s="728"/>
      <c r="U37" s="721" t="str">
        <f>IF(B33="","",IF(H37="","",SUM(P37:T37)))</f>
        <v/>
      </c>
      <c r="V37" s="721" t="str">
        <f>IF(B33="","",IF(H37="","",IF(O37+U37&lt;0,0,O37+U37)))</f>
        <v/>
      </c>
      <c r="W37" s="1117"/>
      <c r="X37" s="729"/>
      <c r="Y37" s="730"/>
      <c r="Z37" s="731"/>
      <c r="AA37" s="1089"/>
      <c r="AB37" s="732"/>
      <c r="AC37" s="1108"/>
      <c r="AD37" s="1084"/>
      <c r="AE37" s="1111"/>
      <c r="AF37" s="1114"/>
      <c r="AG37" s="1089"/>
    </row>
    <row r="38" spans="1:33" x14ac:dyDescent="0.2">
      <c r="A38" s="1130">
        <f>IF('Names And Totals'!A14="","",'Names And Totals'!A14)</f>
        <v>16</v>
      </c>
      <c r="B38" s="1133" t="str">
        <f>IF('Names And Totals'!B14="","",'Names And Totals'!B14)</f>
        <v>Grace Ehlinger</v>
      </c>
      <c r="C38" s="1071" t="str">
        <f>IF('Names And Totals'!B14="","",'Names And Totals'!E14)</f>
        <v>Female</v>
      </c>
      <c r="D38" s="1136">
        <f>IF(AF38="","",IF(AF38="DQ","DQ",RANK(AF38,$AF$13:$AF$508,0)+SUMPRODUCT(--(AF38=$AF$13:$AF$508),--(AC38&gt;$AC$13:$AC$508))))</f>
        <v>24</v>
      </c>
      <c r="E38" s="1096" t="str">
        <f>IF(AE38="","",IF(AG38="DQ","DQ",RANK(AE38,$AE$13:$AE$508,0)+SUMPRODUCT(--(AE38=$AE$13:$AE$508),--(AC38&gt;$AC$13:$AC$508))))</f>
        <v/>
      </c>
      <c r="F38" s="1071">
        <f>IF(AD38="","",IF(AG38="DQ","DQ",RANK(AD38,$AD$13:$AD$508,0)+SUMPRODUCT(--(AD38=$AD$13:$AD$508),--(AC38&gt;$AC$13:$AC$508))))</f>
        <v>5</v>
      </c>
      <c r="G38" s="733" t="s">
        <v>7</v>
      </c>
      <c r="H38" s="761">
        <v>5</v>
      </c>
      <c r="I38" s="762">
        <v>0</v>
      </c>
      <c r="J38" s="762">
        <v>2</v>
      </c>
      <c r="K38" s="762">
        <v>0</v>
      </c>
      <c r="L38" s="762">
        <v>0</v>
      </c>
      <c r="M38" s="763">
        <v>0</v>
      </c>
      <c r="N38" s="764">
        <v>0</v>
      </c>
      <c r="O38" s="734">
        <f>IF(B38="","",IF(H38="","",H38+I38+J38-K38+L38+M38-N38))</f>
        <v>7</v>
      </c>
      <c r="P38" s="288">
        <v>0</v>
      </c>
      <c r="Q38" s="688">
        <v>0</v>
      </c>
      <c r="R38" s="688">
        <v>0</v>
      </c>
      <c r="S38" s="229">
        <v>0</v>
      </c>
      <c r="T38" s="296">
        <v>0</v>
      </c>
      <c r="U38" s="734">
        <f>IF(B38="","",IF(H38="","",SUM(P38:T38)))</f>
        <v>0</v>
      </c>
      <c r="V38" s="734">
        <f>IF(B38="","",IF(H38="","",IF(O38+U38&lt;0,0,O38+U38)))</f>
        <v>7</v>
      </c>
      <c r="W38" s="1118">
        <f>IF(AG38="DQ","DQ",IF(V38="","",IF(V39="",V38,IF(V40="",AVERAGE(V38:V39),IF(V41="",AVERAGE(V38:V40),IF(V42="",AVERAGE(V38:V41),TRIMMEAN(V38:V42,0.4)))))))</f>
        <v>7</v>
      </c>
      <c r="X38" s="768" t="s">
        <v>268</v>
      </c>
      <c r="Y38" s="766"/>
      <c r="Z38" s="767"/>
      <c r="AA38" s="1090" t="s">
        <v>270</v>
      </c>
      <c r="AB38" s="735" t="str">
        <f>IF(X38="","",IF(X38="TO","TO",X38*60+Y38+Z38/100))</f>
        <v>TO</v>
      </c>
      <c r="AC38" s="1121" t="str">
        <f>IF(AG38="DQ","DQ",IF(AB38="","",IF(AB39="",AB38,AVERAGE(AB38:AB39))))</f>
        <v>TO</v>
      </c>
      <c r="AD38" s="1085">
        <f>IF(C38="Male","",IF(AC38="","",IF(AA38="","",IF(AC38="TO",W38,IF(AA38="no",W38,IF(30-(AC38-$AI$3)/10&lt;0,0,30-(AC38-$AI$3)/10+W38))))))</f>
        <v>7</v>
      </c>
      <c r="AE38" s="1099" t="str">
        <f>IF(C38="Female","",IF(AC38="","",IF(AA38="","",IF(AC38="TO",W38,IF(AA38="no",W38,IF(30-(AC38-$AI$4)/10&lt;0,0,30-(AC38-$AI$4)/10+W38))))))</f>
        <v/>
      </c>
      <c r="AF38" s="1102">
        <f>IF(B38="","",IF(AG38="DQ","DQ",IF(AC38="","",IF(C38="Female",AD38,AE38))))</f>
        <v>7</v>
      </c>
      <c r="AG38" s="1090"/>
    </row>
    <row r="39" spans="1:33" x14ac:dyDescent="0.2">
      <c r="A39" s="1131"/>
      <c r="B39" s="1134"/>
      <c r="C39" s="1072"/>
      <c r="D39" s="1137"/>
      <c r="E39" s="1097"/>
      <c r="F39" s="1072"/>
      <c r="G39" s="736" t="s">
        <v>4</v>
      </c>
      <c r="H39" s="737">
        <f>IF(P39&lt;&gt;"",H38,"")</f>
        <v>5</v>
      </c>
      <c r="I39" s="738">
        <f>IF(Q39&lt;&gt;"",I38,"")</f>
        <v>0</v>
      </c>
      <c r="J39" s="738">
        <f>IF(R39&lt;&gt;"",J38,"")</f>
        <v>2</v>
      </c>
      <c r="K39" s="738">
        <f>IF(R39&lt;&gt;"",K38,"")</f>
        <v>0</v>
      </c>
      <c r="L39" s="738">
        <f>IF(S39&lt;&gt;"",L38,"")</f>
        <v>0</v>
      </c>
      <c r="M39" s="739">
        <f>IF(T39&lt;&gt;"",M38,"")</f>
        <v>0</v>
      </c>
      <c r="N39" s="740">
        <f>IF(H39&lt;&gt;"",N38,"")</f>
        <v>0</v>
      </c>
      <c r="O39" s="741">
        <f>IF(B38="","",IF(H39="","",H39+I39+J39-K39+L39+M39-N39))</f>
        <v>7</v>
      </c>
      <c r="P39" s="220">
        <v>0</v>
      </c>
      <c r="Q39" s="220">
        <v>0</v>
      </c>
      <c r="R39" s="220">
        <v>0</v>
      </c>
      <c r="S39" s="220">
        <v>0</v>
      </c>
      <c r="T39" s="280">
        <v>0</v>
      </c>
      <c r="U39" s="742">
        <f>IF(B38="","",IF(H39="","",SUM(P39:T39)))</f>
        <v>0</v>
      </c>
      <c r="V39" s="742">
        <f>IF(B38="","",IF(H39="","",IF(O39+U39&lt;0,0,O39+U39)))</f>
        <v>7</v>
      </c>
      <c r="W39" s="1119"/>
      <c r="X39" s="771"/>
      <c r="Y39" s="772"/>
      <c r="Z39" s="770"/>
      <c r="AA39" s="1091"/>
      <c r="AB39" s="743" t="str">
        <f>IF(X39="","",X39*60+Y39+Z39/100)</f>
        <v/>
      </c>
      <c r="AC39" s="1122"/>
      <c r="AD39" s="1086"/>
      <c r="AE39" s="1100"/>
      <c r="AF39" s="1103"/>
      <c r="AG39" s="1091"/>
    </row>
    <row r="40" spans="1:33" x14ac:dyDescent="0.2">
      <c r="A40" s="1131"/>
      <c r="B40" s="1134"/>
      <c r="C40" s="1072"/>
      <c r="D40" s="1137"/>
      <c r="E40" s="1097"/>
      <c r="F40" s="1072"/>
      <c r="G40" s="736" t="s">
        <v>8</v>
      </c>
      <c r="H40" s="737">
        <f>IF(P40&lt;&gt;"",H38,"")</f>
        <v>5</v>
      </c>
      <c r="I40" s="738">
        <f>IF(Q40&lt;&gt;"",I38,"")</f>
        <v>0</v>
      </c>
      <c r="J40" s="738">
        <f>IF(R40&lt;&gt;"",J38,"")</f>
        <v>2</v>
      </c>
      <c r="K40" s="738">
        <f>IF(R40&lt;&gt;"",K38,"")</f>
        <v>0</v>
      </c>
      <c r="L40" s="738">
        <f>IF(S40&lt;&gt;"",L38,"")</f>
        <v>0</v>
      </c>
      <c r="M40" s="739">
        <f>IF(T40&lt;&gt;"",M38,"")</f>
        <v>0</v>
      </c>
      <c r="N40" s="740">
        <f>IF(H40&lt;&gt;"",N38,"")</f>
        <v>0</v>
      </c>
      <c r="O40" s="742">
        <f>IF(B38="","",IF(H40="","",H40+I40+J40-K40+L40+M40-N40))</f>
        <v>7</v>
      </c>
      <c r="P40" s="220">
        <v>0</v>
      </c>
      <c r="Q40" s="220">
        <v>0</v>
      </c>
      <c r="R40" s="220">
        <v>0</v>
      </c>
      <c r="S40" s="220">
        <v>0</v>
      </c>
      <c r="T40" s="280">
        <v>0</v>
      </c>
      <c r="U40" s="744">
        <f>IF(B38="","",IF(H40="","",SUM(P40:T40)))</f>
        <v>0</v>
      </c>
      <c r="V40" s="744">
        <f>IF(B38="","",IF(H40="","",IF(O40+U40&lt;0,0,O40+U40)))</f>
        <v>7</v>
      </c>
      <c r="W40" s="1119"/>
      <c r="X40" s="745"/>
      <c r="Y40" s="746"/>
      <c r="Z40" s="747"/>
      <c r="AA40" s="1091"/>
      <c r="AB40" s="748"/>
      <c r="AC40" s="1122"/>
      <c r="AD40" s="1086"/>
      <c r="AE40" s="1100"/>
      <c r="AF40" s="1103"/>
      <c r="AG40" s="1091"/>
    </row>
    <row r="41" spans="1:33" x14ac:dyDescent="0.2">
      <c r="A41" s="1131"/>
      <c r="B41" s="1134"/>
      <c r="C41" s="1072"/>
      <c r="D41" s="1137"/>
      <c r="E41" s="1097"/>
      <c r="F41" s="1072"/>
      <c r="G41" s="736" t="s">
        <v>5</v>
      </c>
      <c r="H41" s="737" t="str">
        <f>IF(P41&lt;&gt;"",H38,"")</f>
        <v/>
      </c>
      <c r="I41" s="738" t="str">
        <f>IF(Q41&lt;&gt;"",I38,"")</f>
        <v/>
      </c>
      <c r="J41" s="738" t="str">
        <f>IF(R41&lt;&gt;"",J38,"")</f>
        <v/>
      </c>
      <c r="K41" s="738" t="str">
        <f>IF(R41&lt;&gt;"",K38,"")</f>
        <v/>
      </c>
      <c r="L41" s="738" t="str">
        <f>IF(S41&lt;&gt;"",L38,"")</f>
        <v/>
      </c>
      <c r="M41" s="739" t="str">
        <f>IF(T41&lt;&gt;"",M38,"")</f>
        <v/>
      </c>
      <c r="N41" s="740" t="str">
        <f>IF(H41&lt;&gt;"",N38,"")</f>
        <v/>
      </c>
      <c r="O41" s="749" t="str">
        <f>IF(B38="","",IF(H41="","",H41+I41+J41-K41+L41+M41-N41))</f>
        <v/>
      </c>
      <c r="P41" s="220"/>
      <c r="Q41" s="220"/>
      <c r="R41" s="220"/>
      <c r="S41" s="220"/>
      <c r="T41" s="280"/>
      <c r="U41" s="742" t="str">
        <f>IF(B38="","",IF(H41="","",SUM(P41:T41)))</f>
        <v/>
      </c>
      <c r="V41" s="742" t="str">
        <f>IF(B38="","",IF(H41="","",IF(O41+U41&lt;0,0,O41+U41)))</f>
        <v/>
      </c>
      <c r="W41" s="1119"/>
      <c r="X41" s="745"/>
      <c r="Y41" s="746"/>
      <c r="Z41" s="747"/>
      <c r="AA41" s="1091"/>
      <c r="AB41" s="748"/>
      <c r="AC41" s="1122"/>
      <c r="AD41" s="1086"/>
      <c r="AE41" s="1100"/>
      <c r="AF41" s="1103"/>
      <c r="AG41" s="1091"/>
    </row>
    <row r="42" spans="1:33" ht="16" thickBot="1" x14ac:dyDescent="0.25">
      <c r="A42" s="1132"/>
      <c r="B42" s="1135"/>
      <c r="C42" s="1073"/>
      <c r="D42" s="1138"/>
      <c r="E42" s="1098"/>
      <c r="F42" s="1073"/>
      <c r="G42" s="750" t="s">
        <v>6</v>
      </c>
      <c r="H42" s="751" t="str">
        <f>IF(P42&lt;&gt;"",H38,"")</f>
        <v/>
      </c>
      <c r="I42" s="752" t="str">
        <f>IF(Q42&lt;&gt;"",I38,"")</f>
        <v/>
      </c>
      <c r="J42" s="752" t="str">
        <f>IF(R42&lt;&gt;"",J38,"")</f>
        <v/>
      </c>
      <c r="K42" s="752" t="str">
        <f>IF(R42&lt;&gt;"",K38,"")</f>
        <v/>
      </c>
      <c r="L42" s="752" t="str">
        <f>IF(S42&lt;&gt;"",L38,"")</f>
        <v/>
      </c>
      <c r="M42" s="753" t="str">
        <f>IF(T42&lt;&gt;"",M38,"")</f>
        <v/>
      </c>
      <c r="N42" s="754" t="str">
        <f>IF(H42&lt;&gt;"",N38,"")</f>
        <v/>
      </c>
      <c r="O42" s="755" t="str">
        <f>IF(B38="","",IF(H42="","",H42+I42+J42-K42+L42+M42-N42))</f>
        <v/>
      </c>
      <c r="P42" s="222"/>
      <c r="Q42" s="222"/>
      <c r="R42" s="222"/>
      <c r="S42" s="222"/>
      <c r="T42" s="281"/>
      <c r="U42" s="755" t="str">
        <f>IF(B38="","",IF(H42="","",SUM(P42:T42)))</f>
        <v/>
      </c>
      <c r="V42" s="755" t="str">
        <f>IF(B38="","",IF(H42="","",IF(O42+U42&lt;0,0,O42+U42)))</f>
        <v/>
      </c>
      <c r="W42" s="1120"/>
      <c r="X42" s="756"/>
      <c r="Y42" s="757"/>
      <c r="Z42" s="758"/>
      <c r="AA42" s="1092"/>
      <c r="AB42" s="759"/>
      <c r="AC42" s="1123"/>
      <c r="AD42" s="1087"/>
      <c r="AE42" s="1101"/>
      <c r="AF42" s="1104"/>
      <c r="AG42" s="1092"/>
    </row>
    <row r="43" spans="1:33" x14ac:dyDescent="0.2">
      <c r="A43" s="1124">
        <f>IF('Names And Totals'!A15="","",'Names And Totals'!A15)</f>
        <v>18</v>
      </c>
      <c r="B43" s="1127" t="str">
        <f>IF('Names And Totals'!B15="","",'Names And Totals'!B15)</f>
        <v>Edward Fermoso</v>
      </c>
      <c r="C43" s="1074" t="str">
        <f>IF('Names And Totals'!B15="","",'Names And Totals'!E15)</f>
        <v>Male</v>
      </c>
      <c r="D43" s="1139">
        <f>IF(AF43="","",IF(AF43="DQ","DQ",RANK(AF43,$AF$13:$AF$508,0)+SUMPRODUCT(--(AF43=$AF$13:$AF$508),--(AC43&gt;$AC$13:$AC$508))))</f>
        <v>13</v>
      </c>
      <c r="E43" s="1093">
        <f>IF(AE43="","",IF(AG43="DQ","DQ",RANK(AE43,$AE$13:$AE$508,0)+SUMPRODUCT(--(AE43=$AE$13:$AE$508),--(AC43&gt;$AC$13:$AC$508))))</f>
        <v>12</v>
      </c>
      <c r="F43" s="1074" t="str">
        <f>IF(AD43="","",IF(AG43="DQ","DQ",RANK(AD43,$AD$13:$AD$508,0)+SUMPRODUCT(--(AD43=$AD$13:$AD$508),--(AC43&gt;$AC$13:$AC$508))))</f>
        <v/>
      </c>
      <c r="G43" s="705" t="s">
        <v>7</v>
      </c>
      <c r="H43" s="695">
        <v>5</v>
      </c>
      <c r="I43" s="696">
        <v>5</v>
      </c>
      <c r="J43" s="696">
        <v>2</v>
      </c>
      <c r="K43" s="696">
        <v>0</v>
      </c>
      <c r="L43" s="696">
        <v>5</v>
      </c>
      <c r="M43" s="697">
        <v>5</v>
      </c>
      <c r="N43" s="698">
        <v>0</v>
      </c>
      <c r="O43" s="699">
        <f>IF(B43="","",IF(H43="","",H43+I43+J43-K43+L43+M43-N43))</f>
        <v>22</v>
      </c>
      <c r="P43" s="700">
        <v>0</v>
      </c>
      <c r="Q43" s="696">
        <v>0</v>
      </c>
      <c r="R43" s="696">
        <v>0</v>
      </c>
      <c r="S43" s="701">
        <v>0</v>
      </c>
      <c r="T43" s="702">
        <v>0</v>
      </c>
      <c r="U43" s="699">
        <f>IF(B43="","",IF(H43="","",SUM(P43:T43)))</f>
        <v>0</v>
      </c>
      <c r="V43" s="699">
        <f>IF(B43="","",IF(H43="","",IF(O43+U43&lt;0,0,O43+U43)))</f>
        <v>22</v>
      </c>
      <c r="W43" s="1115">
        <f>IF(AG43="DQ","DQ",IF(V43="","",IF(V44="",V43,IF(V45="",AVERAGE(V43:V44),IF(V46="",AVERAGE(V43:V45),IF(V47="",AVERAGE(V43:V46),TRIMMEAN(V43:V47,0.4)))))))</f>
        <v>22.333333333333332</v>
      </c>
      <c r="X43" s="703">
        <v>4</v>
      </c>
      <c r="Y43" s="701">
        <v>30</v>
      </c>
      <c r="Z43" s="702">
        <v>75</v>
      </c>
      <c r="AA43" s="1105" t="s">
        <v>269</v>
      </c>
      <c r="AB43" s="704">
        <f>IF(X43="","",IF(X43="TO","TO",X43*60+Y43+Z43/100))</f>
        <v>270.75</v>
      </c>
      <c r="AC43" s="1106">
        <f>IF(AG43="DQ","DQ",IF(AB43="","",IF(AB44="",AB43,AVERAGE(AB43:AB44))))</f>
        <v>270.73500000000001</v>
      </c>
      <c r="AD43" s="1082" t="str">
        <f>IF(C43="Male","",IF(AC43="","",IF(AA43="","",IF(AC43="TO",W43,IF(AA43="no",W43,IF(30-(AC43-$AI$3)/10&lt;0,0,30-(AC43-$AI$3)/10+W43))))))</f>
        <v/>
      </c>
      <c r="AE43" s="1109">
        <f>IF(C43="Female","",IF(AC43="","",IF(AA43="","",IF(AC43="TO",W43,IF(AA43="no",W43,IF(30-(AC43-$AI$4)/10&lt;0,0,30-(AC43-$AI$4)/10+W43))))))</f>
        <v>42.508333333333333</v>
      </c>
      <c r="AF43" s="1112">
        <f>IF(B43="","",IF(AG43="DQ","DQ",IF(AC43="","",IF(C43="Female",AD43,AE43))))</f>
        <v>42.508333333333333</v>
      </c>
      <c r="AG43" s="1088"/>
    </row>
    <row r="44" spans="1:33" x14ac:dyDescent="0.2">
      <c r="A44" s="1125"/>
      <c r="B44" s="1128"/>
      <c r="C44" s="1075"/>
      <c r="D44" s="1139"/>
      <c r="E44" s="1094"/>
      <c r="F44" s="1075"/>
      <c r="G44" s="705" t="s">
        <v>4</v>
      </c>
      <c r="H44" s="706">
        <f>IF(P44&lt;&gt;"",H43,"")</f>
        <v>5</v>
      </c>
      <c r="I44" s="707">
        <f>IF(Q44&lt;&gt;"",I43,"")</f>
        <v>5</v>
      </c>
      <c r="J44" s="707">
        <f>IF(R44&lt;&gt;"",J43,"")</f>
        <v>2</v>
      </c>
      <c r="K44" s="707">
        <f>IF(R44&lt;&gt;"",K43,"")</f>
        <v>0</v>
      </c>
      <c r="L44" s="707">
        <f>IF(S44&lt;&gt;"",L43,"")</f>
        <v>5</v>
      </c>
      <c r="M44" s="708">
        <f>IF(T44&lt;&gt;"",M43,"")</f>
        <v>5</v>
      </c>
      <c r="N44" s="709">
        <f>IF(H44&lt;&gt;"",N43,"")</f>
        <v>0</v>
      </c>
      <c r="O44" s="710">
        <f>IF(B43="","",IF(H44="","",H44+I44+J44-K44+L44+M44-N44))</f>
        <v>22</v>
      </c>
      <c r="P44" s="711">
        <v>0</v>
      </c>
      <c r="Q44" s="711">
        <v>0</v>
      </c>
      <c r="R44" s="711">
        <v>1</v>
      </c>
      <c r="S44" s="711">
        <v>0</v>
      </c>
      <c r="T44" s="712">
        <v>0</v>
      </c>
      <c r="U44" s="713">
        <f>IF(B43="","",IF(H44="","",SUM(P44:T44)))</f>
        <v>1</v>
      </c>
      <c r="V44" s="713">
        <f>IF(B43="","",IF(H44="","",IF(O44+U44&lt;0,0,O44+U44)))</f>
        <v>23</v>
      </c>
      <c r="W44" s="1116"/>
      <c r="X44" s="714">
        <v>4</v>
      </c>
      <c r="Y44" s="715">
        <v>30</v>
      </c>
      <c r="Z44" s="712">
        <v>72</v>
      </c>
      <c r="AA44" s="1088"/>
      <c r="AB44" s="716">
        <f>IF(X44="","",X44*60+Y44+Z44/100)</f>
        <v>270.72000000000003</v>
      </c>
      <c r="AC44" s="1107"/>
      <c r="AD44" s="1083"/>
      <c r="AE44" s="1110"/>
      <c r="AF44" s="1113"/>
      <c r="AG44" s="1088"/>
    </row>
    <row r="45" spans="1:33" x14ac:dyDescent="0.2">
      <c r="A45" s="1125"/>
      <c r="B45" s="1128"/>
      <c r="C45" s="1075"/>
      <c r="D45" s="1139"/>
      <c r="E45" s="1094"/>
      <c r="F45" s="1075"/>
      <c r="G45" s="705" t="s">
        <v>8</v>
      </c>
      <c r="H45" s="706">
        <f>IF(P45&lt;&gt;"",H43,"")</f>
        <v>5</v>
      </c>
      <c r="I45" s="707">
        <f>IF(Q45&lt;&gt;"",I43,"")</f>
        <v>5</v>
      </c>
      <c r="J45" s="707">
        <f>IF(R45&lt;&gt;"",J43,"")</f>
        <v>2</v>
      </c>
      <c r="K45" s="707">
        <f>IF(R45&lt;&gt;"",K43,"")</f>
        <v>0</v>
      </c>
      <c r="L45" s="707">
        <f>IF(S45&lt;&gt;"",L43,"")</f>
        <v>5</v>
      </c>
      <c r="M45" s="708">
        <f>IF(T45&lt;&gt;"",M43,"")</f>
        <v>5</v>
      </c>
      <c r="N45" s="709">
        <f>IF(H45&lt;&gt;"",N43,"")</f>
        <v>0</v>
      </c>
      <c r="O45" s="713">
        <f>IF(B43="","",IF(H45="","",H45+I45+J45-K45+L45+M45-N45))</f>
        <v>22</v>
      </c>
      <c r="P45" s="711">
        <v>0</v>
      </c>
      <c r="Q45" s="711">
        <v>0</v>
      </c>
      <c r="R45" s="711">
        <v>0</v>
      </c>
      <c r="S45" s="711">
        <v>0</v>
      </c>
      <c r="T45" s="712">
        <v>0</v>
      </c>
      <c r="U45" s="699">
        <f>IF(B43="","",IF(H45="","",SUM(P45:T45)))</f>
        <v>0</v>
      </c>
      <c r="V45" s="699">
        <f>IF(B43="","",IF(H45="","",IF(O45+U45&lt;0,0,O45+U45)))</f>
        <v>22</v>
      </c>
      <c r="W45" s="1116"/>
      <c r="X45" s="717"/>
      <c r="Y45" s="718"/>
      <c r="Z45" s="719"/>
      <c r="AA45" s="1088"/>
      <c r="AB45" s="720"/>
      <c r="AC45" s="1107"/>
      <c r="AD45" s="1083"/>
      <c r="AE45" s="1110"/>
      <c r="AF45" s="1113"/>
      <c r="AG45" s="1088"/>
    </row>
    <row r="46" spans="1:33" x14ac:dyDescent="0.2">
      <c r="A46" s="1125"/>
      <c r="B46" s="1128"/>
      <c r="C46" s="1075"/>
      <c r="D46" s="1139"/>
      <c r="E46" s="1094"/>
      <c r="F46" s="1075"/>
      <c r="G46" s="705" t="s">
        <v>5</v>
      </c>
      <c r="H46" s="706" t="str">
        <f>IF(P46&lt;&gt;"",H43,"")</f>
        <v/>
      </c>
      <c r="I46" s="707" t="str">
        <f>IF(Q46&lt;&gt;"",I43,"")</f>
        <v/>
      </c>
      <c r="J46" s="707" t="str">
        <f>IF(R46&lt;&gt;"",J43,"")</f>
        <v/>
      </c>
      <c r="K46" s="707" t="str">
        <f>IF(R46&lt;&gt;"",K43,"")</f>
        <v/>
      </c>
      <c r="L46" s="707" t="str">
        <f>IF(S46&lt;&gt;"",L43,"")</f>
        <v/>
      </c>
      <c r="M46" s="708" t="str">
        <f>IF(T46&lt;&gt;"",M43,"")</f>
        <v/>
      </c>
      <c r="N46" s="709" t="str">
        <f>IF(H46&lt;&gt;"",N43,"")</f>
        <v/>
      </c>
      <c r="O46" s="721" t="str">
        <f>IF(B43="","",IF(H46="","",H46+I46+J46-K46+L46+M46-N46))</f>
        <v/>
      </c>
      <c r="P46" s="711"/>
      <c r="Q46" s="711"/>
      <c r="R46" s="711"/>
      <c r="S46" s="711"/>
      <c r="T46" s="712"/>
      <c r="U46" s="713" t="str">
        <f>IF(B43="","",IF(H46="","",SUM(P46:T46)))</f>
        <v/>
      </c>
      <c r="V46" s="713" t="str">
        <f>IF(B43="","",IF(H46="","",IF(O46+U46&lt;0,0,O46+U46)))</f>
        <v/>
      </c>
      <c r="W46" s="1116"/>
      <c r="X46" s="717"/>
      <c r="Y46" s="718"/>
      <c r="Z46" s="719"/>
      <c r="AA46" s="1088"/>
      <c r="AB46" s="720"/>
      <c r="AC46" s="1107"/>
      <c r="AD46" s="1083"/>
      <c r="AE46" s="1110"/>
      <c r="AF46" s="1113"/>
      <c r="AG46" s="1088"/>
    </row>
    <row r="47" spans="1:33" ht="16" thickBot="1" x14ac:dyDescent="0.25">
      <c r="A47" s="1126"/>
      <c r="B47" s="1129"/>
      <c r="C47" s="1076"/>
      <c r="D47" s="1140"/>
      <c r="E47" s="1095"/>
      <c r="F47" s="1076"/>
      <c r="G47" s="760" t="s">
        <v>6</v>
      </c>
      <c r="H47" s="723" t="str">
        <f>IF(P47&lt;&gt;"",H43,"")</f>
        <v/>
      </c>
      <c r="I47" s="724" t="str">
        <f>IF(Q47&lt;&gt;"",I43,"")</f>
        <v/>
      </c>
      <c r="J47" s="724" t="str">
        <f>IF(R47&lt;&gt;"",J43,"")</f>
        <v/>
      </c>
      <c r="K47" s="724" t="str">
        <f>IF(R47&lt;&gt;"",K43,"")</f>
        <v/>
      </c>
      <c r="L47" s="724" t="str">
        <f>IF(S47&lt;&gt;"",L43,"")</f>
        <v/>
      </c>
      <c r="M47" s="725" t="str">
        <f>IF(T47&lt;&gt;"",M43,"")</f>
        <v/>
      </c>
      <c r="N47" s="726" t="str">
        <f>IF(H47&lt;&gt;"",N43,"")</f>
        <v/>
      </c>
      <c r="O47" s="699" t="str">
        <f>IF(B43="","",IF(H47="","",H47+I47+J47-K47+L47+M47-N47))</f>
        <v/>
      </c>
      <c r="P47" s="727"/>
      <c r="Q47" s="727"/>
      <c r="R47" s="727"/>
      <c r="S47" s="727"/>
      <c r="T47" s="728"/>
      <c r="U47" s="721" t="str">
        <f>IF(B43="","",IF(H47="","",SUM(P47:T47)))</f>
        <v/>
      </c>
      <c r="V47" s="721" t="str">
        <f>IF(B43="","",IF(H47="","",IF(O47+U47&lt;0,0,O47+U47)))</f>
        <v/>
      </c>
      <c r="W47" s="1117"/>
      <c r="X47" s="729"/>
      <c r="Y47" s="730"/>
      <c r="Z47" s="731"/>
      <c r="AA47" s="1089"/>
      <c r="AB47" s="732"/>
      <c r="AC47" s="1108"/>
      <c r="AD47" s="1084"/>
      <c r="AE47" s="1111"/>
      <c r="AF47" s="1114"/>
      <c r="AG47" s="1089"/>
    </row>
    <row r="48" spans="1:33" x14ac:dyDescent="0.2">
      <c r="A48" s="1130">
        <f>IF('Names And Totals'!A16="","",'Names And Totals'!A16)</f>
        <v>8</v>
      </c>
      <c r="B48" s="1133" t="str">
        <f>IF('Names And Totals'!B16="","",'Names And Totals'!B16)</f>
        <v>Katie Fleming</v>
      </c>
      <c r="C48" s="1071" t="str">
        <f>IF('Names And Totals'!B16="","",'Names And Totals'!E16)</f>
        <v>Female</v>
      </c>
      <c r="D48" s="1136">
        <f>IF(AF48="","",IF(AF48="DQ","DQ",RANK(AF48,$AF$13:$AF$508,0)+SUMPRODUCT(--(AF48=$AF$13:$AF$508),--(AC48&gt;$AC$13:$AC$508))))</f>
        <v>22</v>
      </c>
      <c r="E48" s="1096" t="str">
        <f>IF(AE48="","",IF(AG48="DQ","DQ",RANK(AE48,$AE$13:$AE$508,0)+SUMPRODUCT(--(AE48=$AE$13:$AE$508),--(AC48&gt;$AC$13:$AC$508))))</f>
        <v/>
      </c>
      <c r="F48" s="1071">
        <f>IF(AD48="","",IF(AG48="DQ","DQ",RANK(AD48,$AD$13:$AD$508,0)+SUMPRODUCT(--(AD48=$AD$13:$AD$508),--(AC48&gt;$AC$13:$AC$508))))</f>
        <v>3</v>
      </c>
      <c r="G48" s="733" t="s">
        <v>7</v>
      </c>
      <c r="H48" s="761">
        <v>5</v>
      </c>
      <c r="I48" s="762">
        <v>0</v>
      </c>
      <c r="J48" s="762">
        <v>2</v>
      </c>
      <c r="K48" s="762">
        <v>0</v>
      </c>
      <c r="L48" s="762">
        <v>0</v>
      </c>
      <c r="M48" s="763">
        <v>0</v>
      </c>
      <c r="N48" s="764">
        <v>0</v>
      </c>
      <c r="O48" s="734">
        <f>IF(B48="","",IF(H48="","",H48+I48+J48-K48+L48+M48-N48))</f>
        <v>7</v>
      </c>
      <c r="P48" s="765">
        <v>1</v>
      </c>
      <c r="Q48" s="762">
        <v>0</v>
      </c>
      <c r="R48" s="762">
        <v>0</v>
      </c>
      <c r="S48" s="766">
        <v>0</v>
      </c>
      <c r="T48" s="767">
        <v>0</v>
      </c>
      <c r="U48" s="734">
        <f>IF(B48="","",IF(H48="","",SUM(P48:T48)))</f>
        <v>1</v>
      </c>
      <c r="V48" s="734">
        <f>IF(B48="","",IF(H48="","",IF(O48+U48&lt;0,0,O48+U48)))</f>
        <v>8</v>
      </c>
      <c r="W48" s="1118">
        <f>IF(AG48="DQ","DQ",IF(V48="","",IF(V49="",V48,IF(V50="",AVERAGE(V48:V49),IF(V51="",AVERAGE(V48:V50),IF(V52="",AVERAGE(V48:V51),TRIMMEAN(V48:V52,0.4)))))))</f>
        <v>7.333333333333333</v>
      </c>
      <c r="X48" s="768" t="s">
        <v>268</v>
      </c>
      <c r="Y48" s="766"/>
      <c r="Z48" s="767"/>
      <c r="AA48" s="1090" t="s">
        <v>270</v>
      </c>
      <c r="AB48" s="735" t="str">
        <f>IF(X48="","",IF(X48="TO","TO",X48*60+Y48+Z48/100))</f>
        <v>TO</v>
      </c>
      <c r="AC48" s="1121" t="str">
        <f>IF(AG48="DQ","DQ",IF(AB48="","",IF(AB49="",AB48,AVERAGE(AB48:AB49))))</f>
        <v>TO</v>
      </c>
      <c r="AD48" s="1085">
        <f>IF(C48="Male","",IF(AC48="","",IF(AA48="","",IF(AC48="TO",W48,IF(AA48="no",W48,IF(30-(AC48-$AI$3)/10&lt;0,0,30-(AC48-$AI$3)/10+W48))))))</f>
        <v>7.333333333333333</v>
      </c>
      <c r="AE48" s="1099" t="str">
        <f>IF(C48="Female","",IF(AC48="","",IF(AA48="","",IF(AC48="TO",W48,IF(AA48="no",W48,IF(30-(AC48-$AI$4)/10&lt;0,0,30-(AC48-$AI$4)/10+W48))))))</f>
        <v/>
      </c>
      <c r="AF48" s="1102">
        <f>IF(B48="","",IF(AG48="DQ","DQ",IF(AC48="","",IF(C48="Female",AD48,AE48))))</f>
        <v>7.333333333333333</v>
      </c>
      <c r="AG48" s="1090"/>
    </row>
    <row r="49" spans="1:33" x14ac:dyDescent="0.2">
      <c r="A49" s="1131"/>
      <c r="B49" s="1134"/>
      <c r="C49" s="1072"/>
      <c r="D49" s="1137"/>
      <c r="E49" s="1097"/>
      <c r="F49" s="1072"/>
      <c r="G49" s="736" t="s">
        <v>4</v>
      </c>
      <c r="H49" s="737">
        <f>IF(P49&lt;&gt;"",H48,"")</f>
        <v>5</v>
      </c>
      <c r="I49" s="738">
        <f>IF(Q49&lt;&gt;"",I48,"")</f>
        <v>0</v>
      </c>
      <c r="J49" s="738">
        <f>IF(R49&lt;&gt;"",J48,"")</f>
        <v>2</v>
      </c>
      <c r="K49" s="738">
        <f>IF(R49&lt;&gt;"",K48,"")</f>
        <v>0</v>
      </c>
      <c r="L49" s="738">
        <f>IF(S49&lt;&gt;"",L48,"")</f>
        <v>0</v>
      </c>
      <c r="M49" s="739">
        <f>IF(T49&lt;&gt;"",M48,"")</f>
        <v>0</v>
      </c>
      <c r="N49" s="740">
        <f>IF(H49&lt;&gt;"",N48,"")</f>
        <v>0</v>
      </c>
      <c r="O49" s="741">
        <f>IF(B48="","",IF(H49="","",H49+I49+J49-K49+L49+M49-N49))</f>
        <v>7</v>
      </c>
      <c r="P49" s="769">
        <v>0</v>
      </c>
      <c r="Q49" s="769">
        <v>0</v>
      </c>
      <c r="R49" s="769">
        <v>0</v>
      </c>
      <c r="S49" s="769">
        <v>0</v>
      </c>
      <c r="T49" s="770">
        <v>0</v>
      </c>
      <c r="U49" s="742">
        <f>IF(B48="","",IF(H49="","",SUM(P49:T49)))</f>
        <v>0</v>
      </c>
      <c r="V49" s="742">
        <f>IF(B48="","",IF(H49="","",IF(O49+U49&lt;0,0,O49+U49)))</f>
        <v>7</v>
      </c>
      <c r="W49" s="1119"/>
      <c r="X49" s="771"/>
      <c r="Y49" s="772"/>
      <c r="Z49" s="770"/>
      <c r="AA49" s="1091"/>
      <c r="AB49" s="743" t="str">
        <f>IF(X49="","",X49*60+Y49+Z49/100)</f>
        <v/>
      </c>
      <c r="AC49" s="1122"/>
      <c r="AD49" s="1086"/>
      <c r="AE49" s="1100"/>
      <c r="AF49" s="1103"/>
      <c r="AG49" s="1091"/>
    </row>
    <row r="50" spans="1:33" x14ac:dyDescent="0.2">
      <c r="A50" s="1131"/>
      <c r="B50" s="1134"/>
      <c r="C50" s="1072"/>
      <c r="D50" s="1137"/>
      <c r="E50" s="1097"/>
      <c r="F50" s="1072"/>
      <c r="G50" s="736" t="s">
        <v>8</v>
      </c>
      <c r="H50" s="737">
        <f>IF(P50&lt;&gt;"",H48,"")</f>
        <v>5</v>
      </c>
      <c r="I50" s="738">
        <f>IF(Q50&lt;&gt;"",I48,"")</f>
        <v>0</v>
      </c>
      <c r="J50" s="738">
        <f>IF(R50&lt;&gt;"",J48,"")</f>
        <v>2</v>
      </c>
      <c r="K50" s="738">
        <f>IF(R50&lt;&gt;"",K48,"")</f>
        <v>0</v>
      </c>
      <c r="L50" s="738">
        <f>IF(S50&lt;&gt;"",L48,"")</f>
        <v>0</v>
      </c>
      <c r="M50" s="739">
        <f>IF(T50&lt;&gt;"",M48,"")</f>
        <v>0</v>
      </c>
      <c r="N50" s="740">
        <f>IF(H50&lt;&gt;"",N48,"")</f>
        <v>0</v>
      </c>
      <c r="O50" s="742">
        <f>IF(B48="","",IF(H50="","",H50+I50+J50-K50+L50+M50-N50))</f>
        <v>7</v>
      </c>
      <c r="P50" s="769">
        <v>0</v>
      </c>
      <c r="Q50" s="769">
        <v>0</v>
      </c>
      <c r="R50" s="769">
        <v>0</v>
      </c>
      <c r="S50" s="769">
        <v>0</v>
      </c>
      <c r="T50" s="770">
        <v>0</v>
      </c>
      <c r="U50" s="744">
        <f>IF(B48="","",IF(H50="","",SUM(P50:T50)))</f>
        <v>0</v>
      </c>
      <c r="V50" s="744">
        <f>IF(B48="","",IF(H50="","",IF(O50+U50&lt;0,0,O50+U50)))</f>
        <v>7</v>
      </c>
      <c r="W50" s="1119"/>
      <c r="X50" s="745"/>
      <c r="Y50" s="746"/>
      <c r="Z50" s="747"/>
      <c r="AA50" s="1091"/>
      <c r="AB50" s="748"/>
      <c r="AC50" s="1122"/>
      <c r="AD50" s="1086"/>
      <c r="AE50" s="1100"/>
      <c r="AF50" s="1103"/>
      <c r="AG50" s="1091"/>
    </row>
    <row r="51" spans="1:33" x14ac:dyDescent="0.2">
      <c r="A51" s="1131"/>
      <c r="B51" s="1134"/>
      <c r="C51" s="1072"/>
      <c r="D51" s="1137"/>
      <c r="E51" s="1097"/>
      <c r="F51" s="1072"/>
      <c r="G51" s="736" t="s">
        <v>5</v>
      </c>
      <c r="H51" s="737" t="str">
        <f>IF(P51&lt;&gt;"",H48,"")</f>
        <v/>
      </c>
      <c r="I51" s="738" t="str">
        <f>IF(Q51&lt;&gt;"",I48,"")</f>
        <v/>
      </c>
      <c r="J51" s="738" t="str">
        <f>IF(R51&lt;&gt;"",J48,"")</f>
        <v/>
      </c>
      <c r="K51" s="738" t="str">
        <f>IF(R51&lt;&gt;"",K48,"")</f>
        <v/>
      </c>
      <c r="L51" s="738" t="str">
        <f>IF(S51&lt;&gt;"",L48,"")</f>
        <v/>
      </c>
      <c r="M51" s="739" t="str">
        <f>IF(T51&lt;&gt;"",M48,"")</f>
        <v/>
      </c>
      <c r="N51" s="740" t="str">
        <f>IF(H51&lt;&gt;"",N48,"")</f>
        <v/>
      </c>
      <c r="O51" s="749" t="str">
        <f>IF(B48="","",IF(H51="","",H51+I51+J51-K51+L51+M51-N51))</f>
        <v/>
      </c>
      <c r="P51" s="769"/>
      <c r="Q51" s="769"/>
      <c r="R51" s="769"/>
      <c r="S51" s="769"/>
      <c r="T51" s="770"/>
      <c r="U51" s="742" t="str">
        <f>IF(B48="","",IF(H51="","",SUM(P51:T51)))</f>
        <v/>
      </c>
      <c r="V51" s="742" t="str">
        <f>IF(B48="","",IF(H51="","",IF(O51+U51&lt;0,0,O51+U51)))</f>
        <v/>
      </c>
      <c r="W51" s="1119"/>
      <c r="X51" s="745"/>
      <c r="Y51" s="746"/>
      <c r="Z51" s="747"/>
      <c r="AA51" s="1091"/>
      <c r="AB51" s="748"/>
      <c r="AC51" s="1122"/>
      <c r="AD51" s="1086"/>
      <c r="AE51" s="1100"/>
      <c r="AF51" s="1103"/>
      <c r="AG51" s="1091"/>
    </row>
    <row r="52" spans="1:33" ht="16" thickBot="1" x14ac:dyDescent="0.25">
      <c r="A52" s="1132"/>
      <c r="B52" s="1135"/>
      <c r="C52" s="1073"/>
      <c r="D52" s="1138"/>
      <c r="E52" s="1098"/>
      <c r="F52" s="1073"/>
      <c r="G52" s="750" t="s">
        <v>6</v>
      </c>
      <c r="H52" s="751" t="str">
        <f>IF(P52&lt;&gt;"",H48,"")</f>
        <v/>
      </c>
      <c r="I52" s="752" t="str">
        <f>IF(Q52&lt;&gt;"",I48,"")</f>
        <v/>
      </c>
      <c r="J52" s="752" t="str">
        <f>IF(R52&lt;&gt;"",J48,"")</f>
        <v/>
      </c>
      <c r="K52" s="752" t="str">
        <f>IF(R52&lt;&gt;"",K48,"")</f>
        <v/>
      </c>
      <c r="L52" s="752" t="str">
        <f>IF(S52&lt;&gt;"",L48,"")</f>
        <v/>
      </c>
      <c r="M52" s="753" t="str">
        <f>IF(T52&lt;&gt;"",M48,"")</f>
        <v/>
      </c>
      <c r="N52" s="754" t="str">
        <f>IF(H52&lt;&gt;"",N48,"")</f>
        <v/>
      </c>
      <c r="O52" s="755" t="str">
        <f>IF(B48="","",IF(H52="","",H52+I52+J52-K52+L52+M52-N52))</f>
        <v/>
      </c>
      <c r="P52" s="773"/>
      <c r="Q52" s="773"/>
      <c r="R52" s="773"/>
      <c r="S52" s="773"/>
      <c r="T52" s="774"/>
      <c r="U52" s="755" t="str">
        <f>IF(B48="","",IF(H52="","",SUM(P52:T52)))</f>
        <v/>
      </c>
      <c r="V52" s="755" t="str">
        <f>IF(B48="","",IF(H52="","",IF(O52+U52&lt;0,0,O52+U52)))</f>
        <v/>
      </c>
      <c r="W52" s="1120"/>
      <c r="X52" s="756"/>
      <c r="Y52" s="757"/>
      <c r="Z52" s="758"/>
      <c r="AA52" s="1092"/>
      <c r="AB52" s="759"/>
      <c r="AC52" s="1123"/>
      <c r="AD52" s="1087"/>
      <c r="AE52" s="1101"/>
      <c r="AF52" s="1104"/>
      <c r="AG52" s="1092"/>
    </row>
    <row r="53" spans="1:33" x14ac:dyDescent="0.2">
      <c r="A53" s="1124">
        <f>IF('Names And Totals'!A17="","",'Names And Totals'!A17)</f>
        <v>24</v>
      </c>
      <c r="B53" s="1127" t="str">
        <f>IF('Names And Totals'!B17="","",'Names And Totals'!B17)</f>
        <v>Tyler Ford</v>
      </c>
      <c r="C53" s="1074" t="str">
        <f>IF('Names And Totals'!B17="","",'Names And Totals'!E17)</f>
        <v>Male</v>
      </c>
      <c r="D53" s="1139">
        <f>IF(AF53="","",IF(AF53="DQ","DQ",RANK(AF53,$AF$13:$AF$508,0)+SUMPRODUCT(--(AF53=$AF$13:$AF$508),--(AC53&gt;$AC$13:$AC$508))))</f>
        <v>5</v>
      </c>
      <c r="E53" s="1093">
        <f>IF(AE53="","",IF(AG53="DQ","DQ",RANK(AE53,$AE$13:$AE$508,0)+SUMPRODUCT(--(AE53=$AE$13:$AE$508),--(AC53&gt;$AC$13:$AC$508))))</f>
        <v>4</v>
      </c>
      <c r="F53" s="1074" t="str">
        <f>IF(AD53="","",IF(AG53="DQ","DQ",RANK(AD53,$AD$13:$AD$508,0)+SUMPRODUCT(--(AD53=$AD$13:$AD$508),--(AC53&gt;$AC$13:$AC$508))))</f>
        <v/>
      </c>
      <c r="G53" s="705" t="s">
        <v>7</v>
      </c>
      <c r="H53" s="695">
        <v>2</v>
      </c>
      <c r="I53" s="696">
        <v>7</v>
      </c>
      <c r="J53" s="696">
        <v>2</v>
      </c>
      <c r="K53" s="696">
        <v>0</v>
      </c>
      <c r="L53" s="696">
        <v>6</v>
      </c>
      <c r="M53" s="697">
        <v>7</v>
      </c>
      <c r="N53" s="698">
        <v>0</v>
      </c>
      <c r="O53" s="699">
        <f>IF(B53="","",IF(H53="","",H53+I53+J53-K53+L53+M53-N53))</f>
        <v>24</v>
      </c>
      <c r="P53" s="700">
        <v>0</v>
      </c>
      <c r="Q53" s="696">
        <v>0</v>
      </c>
      <c r="R53" s="696">
        <v>0</v>
      </c>
      <c r="S53" s="701">
        <v>0</v>
      </c>
      <c r="T53" s="702">
        <v>0</v>
      </c>
      <c r="U53" s="699">
        <f>IF(B53="","",IF(H53="","",SUM(P53:T53)))</f>
        <v>0</v>
      </c>
      <c r="V53" s="699">
        <f>IF(B53="","",IF(H53="","",IF(O53+U53&lt;0,0,O53+U53)))</f>
        <v>24</v>
      </c>
      <c r="W53" s="1115">
        <f>IF(AG53="DQ","DQ",IF(V53="","",IF(V54="",V53,IF(V55="",AVERAGE(V53:V54),IF(V56="",AVERAGE(V53:V55),IF(V57="",AVERAGE(V53:V56),TRIMMEAN(V53:V57,0.4)))))))</f>
        <v>26.666666666666668</v>
      </c>
      <c r="X53" s="703">
        <v>3</v>
      </c>
      <c r="Y53" s="701">
        <v>28</v>
      </c>
      <c r="Z53" s="702">
        <v>88</v>
      </c>
      <c r="AA53" s="1105" t="s">
        <v>269</v>
      </c>
      <c r="AB53" s="704">
        <f>IF(X53="","",IF(X53="TO","TO",X53*60+Y53+Z53/100))</f>
        <v>208.88</v>
      </c>
      <c r="AC53" s="1106">
        <f>IF(AG53="DQ","DQ",IF(AB53="","",IF(AB54="",AB53,AVERAGE(AB53:AB54))))</f>
        <v>208.07</v>
      </c>
      <c r="AD53" s="1082" t="str">
        <f>IF(C53="Male","",IF(AC53="","",IF(AA53="","",IF(AC53="TO",W53,IF(AA53="no",W53,IF(30-(AC53-$AI$3)/10&lt;0,0,30-(AC53-$AI$3)/10+W53))))))</f>
        <v/>
      </c>
      <c r="AE53" s="1109">
        <f>IF(C53="Female","",IF(AC53="","",IF(AA53="","",IF(AC53="TO",W53,IF(AA53="no",W53,IF(30-(AC53-$AI$4)/10&lt;0,0,30-(AC53-$AI$4)/10+W53))))))</f>
        <v>53.108166666666669</v>
      </c>
      <c r="AF53" s="1112">
        <f>IF(B53="","",IF(AG53="DQ","DQ",IF(AC53="","",IF(C53="Female",AD53,AE53))))</f>
        <v>53.108166666666669</v>
      </c>
      <c r="AG53" s="1088"/>
    </row>
    <row r="54" spans="1:33" x14ac:dyDescent="0.2">
      <c r="A54" s="1125"/>
      <c r="B54" s="1128"/>
      <c r="C54" s="1075"/>
      <c r="D54" s="1139"/>
      <c r="E54" s="1094"/>
      <c r="F54" s="1075"/>
      <c r="G54" s="705" t="s">
        <v>4</v>
      </c>
      <c r="H54" s="706">
        <f>IF(P54&lt;&gt;"",H53,"")</f>
        <v>2</v>
      </c>
      <c r="I54" s="707">
        <f>IF(Q54&lt;&gt;"",I53,"")</f>
        <v>7</v>
      </c>
      <c r="J54" s="707">
        <f>IF(R54&lt;&gt;"",J53,"")</f>
        <v>2</v>
      </c>
      <c r="K54" s="707">
        <f>IF(R54&lt;&gt;"",K53,"")</f>
        <v>0</v>
      </c>
      <c r="L54" s="707">
        <f>IF(S54&lt;&gt;"",L53,"")</f>
        <v>6</v>
      </c>
      <c r="M54" s="708">
        <f>IF(T54&lt;&gt;"",M53,"")</f>
        <v>7</v>
      </c>
      <c r="N54" s="709">
        <f>IF(H54&lt;&gt;"",N53,"")</f>
        <v>0</v>
      </c>
      <c r="O54" s="710">
        <f>IF(B53="","",IF(H54="","",H54+I54+J54-K54+L54+M54-N54))</f>
        <v>24</v>
      </c>
      <c r="P54" s="711">
        <v>0</v>
      </c>
      <c r="Q54" s="711">
        <v>0</v>
      </c>
      <c r="R54" s="711">
        <v>1</v>
      </c>
      <c r="S54" s="711">
        <v>2</v>
      </c>
      <c r="T54" s="712">
        <v>0</v>
      </c>
      <c r="U54" s="713">
        <f>IF(B53="","",IF(H54="","",SUM(P54:T54)))</f>
        <v>3</v>
      </c>
      <c r="V54" s="713">
        <f>IF(B53="","",IF(H54="","",IF(O54+U54&lt;0,0,O54+U54)))</f>
        <v>27</v>
      </c>
      <c r="W54" s="1116"/>
      <c r="X54" s="714">
        <v>3</v>
      </c>
      <c r="Y54" s="715">
        <v>27</v>
      </c>
      <c r="Z54" s="712">
        <v>26</v>
      </c>
      <c r="AA54" s="1088"/>
      <c r="AB54" s="716">
        <f>IF(X54="","",X54*60+Y54+Z54/100)</f>
        <v>207.26</v>
      </c>
      <c r="AC54" s="1107"/>
      <c r="AD54" s="1083"/>
      <c r="AE54" s="1110"/>
      <c r="AF54" s="1113"/>
      <c r="AG54" s="1088"/>
    </row>
    <row r="55" spans="1:33" x14ac:dyDescent="0.2">
      <c r="A55" s="1125"/>
      <c r="B55" s="1128"/>
      <c r="C55" s="1075"/>
      <c r="D55" s="1139"/>
      <c r="E55" s="1094"/>
      <c r="F55" s="1075"/>
      <c r="G55" s="705" t="s">
        <v>8</v>
      </c>
      <c r="H55" s="706">
        <f>IF(P55&lt;&gt;"",H53,"")</f>
        <v>2</v>
      </c>
      <c r="I55" s="707">
        <f>IF(Q55&lt;&gt;"",I53,"")</f>
        <v>7</v>
      </c>
      <c r="J55" s="707">
        <f>IF(R55&lt;&gt;"",J53,"")</f>
        <v>2</v>
      </c>
      <c r="K55" s="707">
        <f>IF(R55&lt;&gt;"",K53,"")</f>
        <v>0</v>
      </c>
      <c r="L55" s="707">
        <f>IF(S55&lt;&gt;"",L53,"")</f>
        <v>6</v>
      </c>
      <c r="M55" s="708">
        <f>IF(T55&lt;&gt;"",M53,"")</f>
        <v>7</v>
      </c>
      <c r="N55" s="709">
        <f>IF(H55&lt;&gt;"",N53,"")</f>
        <v>0</v>
      </c>
      <c r="O55" s="713">
        <f>IF(B53="","",IF(H55="","",H55+I55+J55-K55+L55+M55-N55))</f>
        <v>24</v>
      </c>
      <c r="P55" s="711">
        <v>0</v>
      </c>
      <c r="Q55" s="711">
        <v>0</v>
      </c>
      <c r="R55" s="711">
        <v>1</v>
      </c>
      <c r="S55" s="711">
        <v>3</v>
      </c>
      <c r="T55" s="712">
        <v>1</v>
      </c>
      <c r="U55" s="699">
        <f>IF(B53="","",IF(H55="","",SUM(P55:T55)))</f>
        <v>5</v>
      </c>
      <c r="V55" s="699">
        <f>IF(B53="","",IF(H55="","",IF(O55+U55&lt;0,0,O55+U55)))</f>
        <v>29</v>
      </c>
      <c r="W55" s="1116"/>
      <c r="X55" s="717"/>
      <c r="Y55" s="718"/>
      <c r="Z55" s="719"/>
      <c r="AA55" s="1088"/>
      <c r="AB55" s="720"/>
      <c r="AC55" s="1107"/>
      <c r="AD55" s="1083"/>
      <c r="AE55" s="1110"/>
      <c r="AF55" s="1113"/>
      <c r="AG55" s="1088"/>
    </row>
    <row r="56" spans="1:33" x14ac:dyDescent="0.2">
      <c r="A56" s="1125"/>
      <c r="B56" s="1128"/>
      <c r="C56" s="1075"/>
      <c r="D56" s="1139"/>
      <c r="E56" s="1094"/>
      <c r="F56" s="1075"/>
      <c r="G56" s="705" t="s">
        <v>5</v>
      </c>
      <c r="H56" s="706" t="str">
        <f>IF(P56&lt;&gt;"",H53,"")</f>
        <v/>
      </c>
      <c r="I56" s="707" t="str">
        <f>IF(Q56&lt;&gt;"",I53,"")</f>
        <v/>
      </c>
      <c r="J56" s="707" t="str">
        <f>IF(R56&lt;&gt;"",J53,"")</f>
        <v/>
      </c>
      <c r="K56" s="707" t="str">
        <f>IF(R56&lt;&gt;"",K53,"")</f>
        <v/>
      </c>
      <c r="L56" s="707" t="str">
        <f>IF(S56&lt;&gt;"",L53,"")</f>
        <v/>
      </c>
      <c r="M56" s="708" t="str">
        <f>IF(T56&lt;&gt;"",M53,"")</f>
        <v/>
      </c>
      <c r="N56" s="709" t="str">
        <f>IF(H56&lt;&gt;"",N53,"")</f>
        <v/>
      </c>
      <c r="O56" s="721" t="str">
        <f>IF(B53="","",IF(H56="","",H56+I56+J56-K56+L56+M56-N56))</f>
        <v/>
      </c>
      <c r="P56" s="711"/>
      <c r="Q56" s="711"/>
      <c r="R56" s="711"/>
      <c r="S56" s="711"/>
      <c r="T56" s="712"/>
      <c r="U56" s="713" t="str">
        <f>IF(B53="","",IF(H56="","",SUM(P56:T56)))</f>
        <v/>
      </c>
      <c r="V56" s="713" t="str">
        <f>IF(B53="","",IF(H56="","",IF(O56+U56&lt;0,0,O56+U56)))</f>
        <v/>
      </c>
      <c r="W56" s="1116"/>
      <c r="X56" s="717"/>
      <c r="Y56" s="718"/>
      <c r="Z56" s="719"/>
      <c r="AA56" s="1088"/>
      <c r="AB56" s="720"/>
      <c r="AC56" s="1107"/>
      <c r="AD56" s="1083"/>
      <c r="AE56" s="1110"/>
      <c r="AF56" s="1113"/>
      <c r="AG56" s="1088"/>
    </row>
    <row r="57" spans="1:33" ht="16" thickBot="1" x14ac:dyDescent="0.25">
      <c r="A57" s="1126"/>
      <c r="B57" s="1129"/>
      <c r="C57" s="1076"/>
      <c r="D57" s="1140"/>
      <c r="E57" s="1095"/>
      <c r="F57" s="1076"/>
      <c r="G57" s="760" t="s">
        <v>6</v>
      </c>
      <c r="H57" s="723" t="str">
        <f>IF(P57&lt;&gt;"",H53,"")</f>
        <v/>
      </c>
      <c r="I57" s="724" t="str">
        <f>IF(Q57&lt;&gt;"",I53,"")</f>
        <v/>
      </c>
      <c r="J57" s="724" t="str">
        <f>IF(R57&lt;&gt;"",J53,"")</f>
        <v/>
      </c>
      <c r="K57" s="724" t="str">
        <f>IF(R57&lt;&gt;"",K53,"")</f>
        <v/>
      </c>
      <c r="L57" s="724" t="str">
        <f>IF(S57&lt;&gt;"",L53,"")</f>
        <v/>
      </c>
      <c r="M57" s="725" t="str">
        <f>IF(T57&lt;&gt;"",M53,"")</f>
        <v/>
      </c>
      <c r="N57" s="726" t="str">
        <f>IF(H57&lt;&gt;"",N53,"")</f>
        <v/>
      </c>
      <c r="O57" s="699" t="str">
        <f>IF(B53="","",IF(H57="","",H57+I57+J57-K57+L57+M57-N57))</f>
        <v/>
      </c>
      <c r="P57" s="727"/>
      <c r="Q57" s="727"/>
      <c r="R57" s="727"/>
      <c r="S57" s="727"/>
      <c r="T57" s="728"/>
      <c r="U57" s="721" t="str">
        <f>IF(B53="","",IF(H57="","",SUM(P57:T57)))</f>
        <v/>
      </c>
      <c r="V57" s="721" t="str">
        <f>IF(B53="","",IF(H57="","",IF(O57+U57&lt;0,0,O57+U57)))</f>
        <v/>
      </c>
      <c r="W57" s="1117"/>
      <c r="X57" s="729"/>
      <c r="Y57" s="730"/>
      <c r="Z57" s="731"/>
      <c r="AA57" s="1089"/>
      <c r="AB57" s="732"/>
      <c r="AC57" s="1108"/>
      <c r="AD57" s="1084"/>
      <c r="AE57" s="1111"/>
      <c r="AF57" s="1114"/>
      <c r="AG57" s="1089"/>
    </row>
    <row r="58" spans="1:33" x14ac:dyDescent="0.2">
      <c r="A58" s="1130">
        <f>IF('Names And Totals'!A18="","",'Names And Totals'!A18)</f>
        <v>25</v>
      </c>
      <c r="B58" s="1133" t="str">
        <f>IF('Names And Totals'!B18="","",'Names And Totals'!B18)</f>
        <v>Fabian Gaytan</v>
      </c>
      <c r="C58" s="1071" t="str">
        <f>IF('Names And Totals'!B18="","",'Names And Totals'!E18)</f>
        <v>Male</v>
      </c>
      <c r="D58" s="1136">
        <f>IF(AF58="","",IF(AF58="DQ","DQ",RANK(AF58,$AF$13:$AF$508,0)+SUMPRODUCT(--(AF58=$AF$13:$AF$508),--(AC58&gt;$AC$13:$AC$508))))</f>
        <v>11</v>
      </c>
      <c r="E58" s="1096">
        <f>IF(AE58="","",IF(AG58="DQ","DQ",RANK(AE58,$AE$13:$AE$508,0)+SUMPRODUCT(--(AE58=$AE$13:$AE$508),--(AC58&gt;$AC$13:$AC$508))))</f>
        <v>10</v>
      </c>
      <c r="F58" s="1071" t="str">
        <f>IF(AD58="","",IF(AG58="DQ","DQ",RANK(AD58,$AD$13:$AD$508,0)+SUMPRODUCT(--(AD58=$AD$13:$AD$508),--(AC58&gt;$AC$13:$AC$508))))</f>
        <v/>
      </c>
      <c r="G58" s="733" t="s">
        <v>7</v>
      </c>
      <c r="H58" s="761">
        <v>5</v>
      </c>
      <c r="I58" s="762">
        <v>8</v>
      </c>
      <c r="J58" s="762">
        <v>2</v>
      </c>
      <c r="K58" s="762">
        <v>0</v>
      </c>
      <c r="L58" s="762">
        <v>5</v>
      </c>
      <c r="M58" s="763">
        <v>5</v>
      </c>
      <c r="N58" s="764">
        <v>0</v>
      </c>
      <c r="O58" s="734">
        <f>IF(B58="","",IF(H58="","",H58+I58+J58-K58+L58+M58-N58))</f>
        <v>25</v>
      </c>
      <c r="P58" s="765">
        <v>0</v>
      </c>
      <c r="Q58" s="762">
        <v>0</v>
      </c>
      <c r="R58" s="762">
        <v>0</v>
      </c>
      <c r="S58" s="766">
        <v>0</v>
      </c>
      <c r="T58" s="767">
        <v>0</v>
      </c>
      <c r="U58" s="734">
        <f>IF(B58="","",IF(H58="","",SUM(P58:T58)))</f>
        <v>0</v>
      </c>
      <c r="V58" s="734">
        <f>IF(B58="","",IF(H58="","",IF(O58+U58&lt;0,0,O58+U58)))</f>
        <v>25</v>
      </c>
      <c r="W58" s="1118">
        <f>IF(AG58="DQ","DQ",IF(V58="","",IF(V59="",V58,IF(V60="",AVERAGE(V58:V59),IF(V61="",AVERAGE(V58:V60),IF(V62="",AVERAGE(V58:V61),TRIMMEAN(V58:V62,0.4)))))))</f>
        <v>26.666666666666668</v>
      </c>
      <c r="X58" s="768">
        <v>4</v>
      </c>
      <c r="Y58" s="766">
        <v>45</v>
      </c>
      <c r="Z58" s="767">
        <v>91</v>
      </c>
      <c r="AA58" s="1090" t="s">
        <v>269</v>
      </c>
      <c r="AB58" s="735">
        <f>IF(X58="","",IF(X58="TO","TO",X58*60+Y58+Z58/100))</f>
        <v>285.91000000000003</v>
      </c>
      <c r="AC58" s="1121">
        <f>IF(AG58="DQ","DQ",IF(AB58="","",IF(AB59="",AB58,AVERAGE(AB58:AB59))))</f>
        <v>286.03500000000003</v>
      </c>
      <c r="AD58" s="1085" t="str">
        <f>IF(C58="Male","",IF(AC58="","",IF(AA58="","",IF(AC58="TO",W58,IF(AA58="no",W58,IF(30-(AC58-$AI$3)/10&lt;0,0,30-(AC58-$AI$3)/10+W58))))))</f>
        <v/>
      </c>
      <c r="AE58" s="1099">
        <f>IF(C58="Female","",IF(AC58="","",IF(AA58="","",IF(AC58="TO",W58,IF(AA58="no",W58,IF(30-(AC58-$AI$4)/10&lt;0,0,30-(AC58-$AI$4)/10+W58))))))</f>
        <v>45.311666666666667</v>
      </c>
      <c r="AF58" s="1102">
        <f>IF(B58="","",IF(AG58="DQ","DQ",IF(AC58="","",IF(C58="Female",AD58,AE58))))</f>
        <v>45.311666666666667</v>
      </c>
      <c r="AG58" s="1090"/>
    </row>
    <row r="59" spans="1:33" x14ac:dyDescent="0.2">
      <c r="A59" s="1131"/>
      <c r="B59" s="1134"/>
      <c r="C59" s="1072"/>
      <c r="D59" s="1137"/>
      <c r="E59" s="1097"/>
      <c r="F59" s="1072"/>
      <c r="G59" s="736" t="s">
        <v>4</v>
      </c>
      <c r="H59" s="737">
        <f>IF(P59&lt;&gt;"",H58,"")</f>
        <v>5</v>
      </c>
      <c r="I59" s="738">
        <f>IF(Q59&lt;&gt;"",I58,"")</f>
        <v>8</v>
      </c>
      <c r="J59" s="738">
        <f>IF(R59&lt;&gt;"",J58,"")</f>
        <v>2</v>
      </c>
      <c r="K59" s="738">
        <f>IF(R59&lt;&gt;"",K58,"")</f>
        <v>0</v>
      </c>
      <c r="L59" s="738">
        <f>IF(S59&lt;&gt;"",L58,"")</f>
        <v>5</v>
      </c>
      <c r="M59" s="739">
        <f>IF(T59&lt;&gt;"",M58,"")</f>
        <v>5</v>
      </c>
      <c r="N59" s="740">
        <f>IF(H59&lt;&gt;"",N58,"")</f>
        <v>0</v>
      </c>
      <c r="O59" s="741">
        <f>IF(B58="","",IF(H59="","",H59+I59+J59-K59+L59+M59-N59))</f>
        <v>25</v>
      </c>
      <c r="P59" s="769">
        <v>0</v>
      </c>
      <c r="Q59" s="769">
        <v>1</v>
      </c>
      <c r="R59" s="769">
        <v>0</v>
      </c>
      <c r="S59" s="769">
        <v>0</v>
      </c>
      <c r="T59" s="770">
        <v>0</v>
      </c>
      <c r="U59" s="742">
        <f>IF(B58="","",IF(H59="","",SUM(P59:T59)))</f>
        <v>1</v>
      </c>
      <c r="V59" s="742">
        <f>IF(B58="","",IF(H59="","",IF(O59+U59&lt;0,0,O59+U59)))</f>
        <v>26</v>
      </c>
      <c r="W59" s="1119"/>
      <c r="X59" s="771">
        <v>4</v>
      </c>
      <c r="Y59" s="772">
        <v>46</v>
      </c>
      <c r="Z59" s="770">
        <v>16</v>
      </c>
      <c r="AA59" s="1091"/>
      <c r="AB59" s="743">
        <f>IF(X59="","",X59*60+Y59+Z59/100)</f>
        <v>286.16000000000003</v>
      </c>
      <c r="AC59" s="1122"/>
      <c r="AD59" s="1086"/>
      <c r="AE59" s="1100"/>
      <c r="AF59" s="1103"/>
      <c r="AG59" s="1091"/>
    </row>
    <row r="60" spans="1:33" x14ac:dyDescent="0.2">
      <c r="A60" s="1131"/>
      <c r="B60" s="1134"/>
      <c r="C60" s="1072"/>
      <c r="D60" s="1137"/>
      <c r="E60" s="1097"/>
      <c r="F60" s="1072"/>
      <c r="G60" s="736" t="s">
        <v>8</v>
      </c>
      <c r="H60" s="737">
        <f>IF(P60&lt;&gt;"",H58,"")</f>
        <v>5</v>
      </c>
      <c r="I60" s="738">
        <f>IF(Q60&lt;&gt;"",I58,"")</f>
        <v>8</v>
      </c>
      <c r="J60" s="738">
        <f>IF(R60&lt;&gt;"",J58,"")</f>
        <v>2</v>
      </c>
      <c r="K60" s="738">
        <f>IF(R60&lt;&gt;"",K58,"")</f>
        <v>0</v>
      </c>
      <c r="L60" s="738">
        <f>IF(S60&lt;&gt;"",L58,"")</f>
        <v>5</v>
      </c>
      <c r="M60" s="739">
        <f>IF(T60&lt;&gt;"",M58,"")</f>
        <v>5</v>
      </c>
      <c r="N60" s="740">
        <f>IF(H60&lt;&gt;"",N58,"")</f>
        <v>0</v>
      </c>
      <c r="O60" s="742">
        <f>IF(B58="","",IF(H60="","",H60+I60+J60-K60+L60+M60-N60))</f>
        <v>25</v>
      </c>
      <c r="P60" s="769">
        <v>1</v>
      </c>
      <c r="Q60" s="769">
        <v>2</v>
      </c>
      <c r="R60" s="769">
        <v>1</v>
      </c>
      <c r="S60" s="769">
        <v>0</v>
      </c>
      <c r="T60" s="770">
        <v>0</v>
      </c>
      <c r="U60" s="744">
        <f>IF(B58="","",IF(H60="","",SUM(P60:T60)))</f>
        <v>4</v>
      </c>
      <c r="V60" s="744">
        <f>IF(B58="","",IF(H60="","",IF(O60+U60&lt;0,0,O60+U60)))</f>
        <v>29</v>
      </c>
      <c r="W60" s="1119"/>
      <c r="X60" s="745"/>
      <c r="Y60" s="746"/>
      <c r="Z60" s="747"/>
      <c r="AA60" s="1091"/>
      <c r="AB60" s="748"/>
      <c r="AC60" s="1122"/>
      <c r="AD60" s="1086"/>
      <c r="AE60" s="1100"/>
      <c r="AF60" s="1103"/>
      <c r="AG60" s="1091"/>
    </row>
    <row r="61" spans="1:33" x14ac:dyDescent="0.2">
      <c r="A61" s="1131"/>
      <c r="B61" s="1134"/>
      <c r="C61" s="1072"/>
      <c r="D61" s="1137"/>
      <c r="E61" s="1097"/>
      <c r="F61" s="1072"/>
      <c r="G61" s="736" t="s">
        <v>5</v>
      </c>
      <c r="H61" s="737" t="str">
        <f>IF(P61&lt;&gt;"",H58,"")</f>
        <v/>
      </c>
      <c r="I61" s="738" t="str">
        <f>IF(Q61&lt;&gt;"",I58,"")</f>
        <v/>
      </c>
      <c r="J61" s="738" t="str">
        <f>IF(R61&lt;&gt;"",J58,"")</f>
        <v/>
      </c>
      <c r="K61" s="738" t="str">
        <f>IF(R61&lt;&gt;"",K58,"")</f>
        <v/>
      </c>
      <c r="L61" s="738" t="str">
        <f>IF(S61&lt;&gt;"",L58,"")</f>
        <v/>
      </c>
      <c r="M61" s="739" t="str">
        <f>IF(T61&lt;&gt;"",M58,"")</f>
        <v/>
      </c>
      <c r="N61" s="740" t="str">
        <f>IF(H61&lt;&gt;"",N58,"")</f>
        <v/>
      </c>
      <c r="O61" s="749" t="str">
        <f>IF(B58="","",IF(H61="","",H61+I61+J61-K61+L61+M61-N61))</f>
        <v/>
      </c>
      <c r="P61" s="769"/>
      <c r="Q61" s="769"/>
      <c r="R61" s="769"/>
      <c r="S61" s="769"/>
      <c r="T61" s="770"/>
      <c r="U61" s="742" t="str">
        <f>IF(B58="","",IF(H61="","",SUM(P61:T61)))</f>
        <v/>
      </c>
      <c r="V61" s="742" t="str">
        <f>IF(B58="","",IF(H61="","",IF(O61+U61&lt;0,0,O61+U61)))</f>
        <v/>
      </c>
      <c r="W61" s="1119"/>
      <c r="X61" s="745"/>
      <c r="Y61" s="746"/>
      <c r="Z61" s="747"/>
      <c r="AA61" s="1091"/>
      <c r="AB61" s="748"/>
      <c r="AC61" s="1122"/>
      <c r="AD61" s="1086"/>
      <c r="AE61" s="1100"/>
      <c r="AF61" s="1103"/>
      <c r="AG61" s="1091"/>
    </row>
    <row r="62" spans="1:33" ht="16" thickBot="1" x14ac:dyDescent="0.25">
      <c r="A62" s="1132"/>
      <c r="B62" s="1135"/>
      <c r="C62" s="1073"/>
      <c r="D62" s="1138"/>
      <c r="E62" s="1098"/>
      <c r="F62" s="1073"/>
      <c r="G62" s="750" t="s">
        <v>6</v>
      </c>
      <c r="H62" s="751" t="str">
        <f>IF(P62&lt;&gt;"",H58,"")</f>
        <v/>
      </c>
      <c r="I62" s="752" t="str">
        <f>IF(Q62&lt;&gt;"",I58,"")</f>
        <v/>
      </c>
      <c r="J62" s="752" t="str">
        <f>IF(R62&lt;&gt;"",J58,"")</f>
        <v/>
      </c>
      <c r="K62" s="752" t="str">
        <f>IF(R62&lt;&gt;"",K58,"")</f>
        <v/>
      </c>
      <c r="L62" s="752" t="str">
        <f>IF(S62&lt;&gt;"",L58,"")</f>
        <v/>
      </c>
      <c r="M62" s="753" t="str">
        <f>IF(T62&lt;&gt;"",M58,"")</f>
        <v/>
      </c>
      <c r="N62" s="754" t="str">
        <f>IF(H62&lt;&gt;"",N58,"")</f>
        <v/>
      </c>
      <c r="O62" s="755" t="str">
        <f>IF(B58="","",IF(H62="","",H62+I62+J62-K62+L62+M62-N62))</f>
        <v/>
      </c>
      <c r="P62" s="773"/>
      <c r="Q62" s="773"/>
      <c r="R62" s="773"/>
      <c r="S62" s="773"/>
      <c r="T62" s="774"/>
      <c r="U62" s="755" t="str">
        <f>IF(B58="","",IF(H62="","",SUM(P62:T62)))</f>
        <v/>
      </c>
      <c r="V62" s="755" t="str">
        <f>IF(B58="","",IF(H62="","",IF(O62+U62&lt;0,0,O62+U62)))</f>
        <v/>
      </c>
      <c r="W62" s="1120"/>
      <c r="X62" s="756"/>
      <c r="Y62" s="757"/>
      <c r="Z62" s="758"/>
      <c r="AA62" s="1092"/>
      <c r="AB62" s="759"/>
      <c r="AC62" s="1123"/>
      <c r="AD62" s="1087"/>
      <c r="AE62" s="1101"/>
      <c r="AF62" s="1104"/>
      <c r="AG62" s="1092"/>
    </row>
    <row r="63" spans="1:33" x14ac:dyDescent="0.2">
      <c r="A63" s="1124">
        <f>IF('Names And Totals'!A19="","",'Names And Totals'!A19)</f>
        <v>9</v>
      </c>
      <c r="B63" s="1127" t="str">
        <f>IF('Names And Totals'!B19="","",'Names And Totals'!B19)</f>
        <v>Mel C Hamilton</v>
      </c>
      <c r="C63" s="1074" t="str">
        <f>IF('Names And Totals'!B19="","",'Names And Totals'!E19)</f>
        <v>Female</v>
      </c>
      <c r="D63" s="1139">
        <f>IF(AF63="","",IF(AF63="DQ","DQ",RANK(AF63,$AF$13:$AF$508,0)+SUMPRODUCT(--(AF63=$AF$13:$AF$508),--(AC63&gt;$AC$13:$AC$508))))</f>
        <v>24</v>
      </c>
      <c r="E63" s="1093" t="str">
        <f>IF(AE63="","",IF(AG63="DQ","DQ",RANK(AE63,$AE$13:$AE$508,0)+SUMPRODUCT(--(AE63=$AE$13:$AE$508),--(AC63&gt;$AC$13:$AC$508))))</f>
        <v/>
      </c>
      <c r="F63" s="1074">
        <f>IF(AD63="","",IF(AG63="DQ","DQ",RANK(AD63,$AD$13:$AD$508,0)+SUMPRODUCT(--(AD63=$AD$13:$AD$508),--(AC63&gt;$AC$13:$AC$508))))</f>
        <v>5</v>
      </c>
      <c r="G63" s="705" t="s">
        <v>7</v>
      </c>
      <c r="H63" s="695">
        <v>5</v>
      </c>
      <c r="I63" s="696">
        <v>0</v>
      </c>
      <c r="J63" s="696">
        <v>2</v>
      </c>
      <c r="K63" s="696">
        <v>0</v>
      </c>
      <c r="L63" s="696">
        <v>0</v>
      </c>
      <c r="M63" s="697">
        <v>0</v>
      </c>
      <c r="N63" s="698">
        <v>0</v>
      </c>
      <c r="O63" s="699">
        <f>IF(B63="","",IF(H63="","",H63+I63+J63-K63+L63+M63-N63))</f>
        <v>7</v>
      </c>
      <c r="P63" s="700">
        <v>0</v>
      </c>
      <c r="Q63" s="696">
        <v>0</v>
      </c>
      <c r="R63" s="696">
        <v>0</v>
      </c>
      <c r="S63" s="701">
        <v>0</v>
      </c>
      <c r="T63" s="702">
        <v>0</v>
      </c>
      <c r="U63" s="699">
        <f>IF(B63="","",IF(H63="","",SUM(P63:T63)))</f>
        <v>0</v>
      </c>
      <c r="V63" s="699">
        <f>IF(B63="","",IF(H63="","",IF(O63+U63&lt;0,0,O63+U63)))</f>
        <v>7</v>
      </c>
      <c r="W63" s="1115">
        <f>IF(AG63="DQ","DQ",IF(V63="","",IF(V64="",V63,IF(V65="",AVERAGE(V63:V64),IF(V66="",AVERAGE(V63:V65),IF(V67="",AVERAGE(V63:V66),TRIMMEAN(V63:V67,0.4)))))))</f>
        <v>7</v>
      </c>
      <c r="X63" s="703" t="s">
        <v>268</v>
      </c>
      <c r="Y63" s="701"/>
      <c r="Z63" s="702"/>
      <c r="AA63" s="1105" t="s">
        <v>270</v>
      </c>
      <c r="AB63" s="704" t="str">
        <f>IF(X63="","",IF(X63="TO","TO",X63*60+Y63+Z63/100))</f>
        <v>TO</v>
      </c>
      <c r="AC63" s="1106" t="str">
        <f>IF(AG63="DQ","DQ",IF(AB63="","",IF(AB64="",AB63,AVERAGE(AB63:AB64))))</f>
        <v>TO</v>
      </c>
      <c r="AD63" s="1082">
        <f>IF(C63="Male","",IF(AC63="","",IF(AA63="","",IF(AC63="TO",W63,IF(AA63="no",W63,IF(30-(AC63-$AI$3)/10&lt;0,0,30-(AC63-$AI$3)/10+W63))))))</f>
        <v>7</v>
      </c>
      <c r="AE63" s="1109" t="str">
        <f>IF(C63="Female","",IF(AC63="","",IF(AA63="","",IF(AC63="TO",W63,IF(AA63="no",W63,IF(30-(AC63-$AI$4)/10&lt;0,0,30-(AC63-$AI$4)/10+W63))))))</f>
        <v/>
      </c>
      <c r="AF63" s="1112">
        <f>IF(B63="","",IF(AG63="DQ","DQ",IF(AC63="","",IF(C63="Female",AD63,AE63))))</f>
        <v>7</v>
      </c>
      <c r="AG63" s="1088"/>
    </row>
    <row r="64" spans="1:33" x14ac:dyDescent="0.2">
      <c r="A64" s="1125"/>
      <c r="B64" s="1128"/>
      <c r="C64" s="1075"/>
      <c r="D64" s="1139"/>
      <c r="E64" s="1094"/>
      <c r="F64" s="1075"/>
      <c r="G64" s="705" t="s">
        <v>4</v>
      </c>
      <c r="H64" s="706">
        <f>IF(P64&lt;&gt;"",H63,"")</f>
        <v>5</v>
      </c>
      <c r="I64" s="707">
        <f>IF(Q64&lt;&gt;"",I63,"")</f>
        <v>0</v>
      </c>
      <c r="J64" s="707">
        <f>IF(R64&lt;&gt;"",J63,"")</f>
        <v>2</v>
      </c>
      <c r="K64" s="707">
        <f>IF(R64&lt;&gt;"",K63,"")</f>
        <v>0</v>
      </c>
      <c r="L64" s="707">
        <f>IF(S64&lt;&gt;"",L63,"")</f>
        <v>0</v>
      </c>
      <c r="M64" s="708">
        <f>IF(T64&lt;&gt;"",M63,"")</f>
        <v>0</v>
      </c>
      <c r="N64" s="709">
        <f>IF(H64&lt;&gt;"",N63,"")</f>
        <v>0</v>
      </c>
      <c r="O64" s="710">
        <f>IF(B63="","",IF(H64="","",H64+I64+J64-K64+L64+M64-N64))</f>
        <v>7</v>
      </c>
      <c r="P64" s="711">
        <v>0</v>
      </c>
      <c r="Q64" s="711">
        <v>0</v>
      </c>
      <c r="R64" s="711">
        <v>0</v>
      </c>
      <c r="S64" s="711">
        <v>0</v>
      </c>
      <c r="T64" s="712">
        <v>0</v>
      </c>
      <c r="U64" s="713">
        <f>IF(B63="","",IF(H64="","",SUM(P64:T64)))</f>
        <v>0</v>
      </c>
      <c r="V64" s="713">
        <f>IF(B63="","",IF(H64="","",IF(O64+U64&lt;0,0,O64+U64)))</f>
        <v>7</v>
      </c>
      <c r="W64" s="1116"/>
      <c r="X64" s="714"/>
      <c r="Y64" s="715"/>
      <c r="Z64" s="712"/>
      <c r="AA64" s="1088"/>
      <c r="AB64" s="716" t="str">
        <f>IF(X64="","",X64*60+Y64+Z64/100)</f>
        <v/>
      </c>
      <c r="AC64" s="1107"/>
      <c r="AD64" s="1083"/>
      <c r="AE64" s="1110"/>
      <c r="AF64" s="1113"/>
      <c r="AG64" s="1088"/>
    </row>
    <row r="65" spans="1:33" x14ac:dyDescent="0.2">
      <c r="A65" s="1125"/>
      <c r="B65" s="1128"/>
      <c r="C65" s="1075"/>
      <c r="D65" s="1139"/>
      <c r="E65" s="1094"/>
      <c r="F65" s="1075"/>
      <c r="G65" s="705" t="s">
        <v>8</v>
      </c>
      <c r="H65" s="706">
        <f>IF(P65&lt;&gt;"",H63,"")</f>
        <v>5</v>
      </c>
      <c r="I65" s="707">
        <f>IF(Q65&lt;&gt;"",I63,"")</f>
        <v>0</v>
      </c>
      <c r="J65" s="707">
        <f>IF(R65&lt;&gt;"",J63,"")</f>
        <v>2</v>
      </c>
      <c r="K65" s="707">
        <f>IF(R65&lt;&gt;"",K63,"")</f>
        <v>0</v>
      </c>
      <c r="L65" s="707">
        <f>IF(S65&lt;&gt;"",L63,"")</f>
        <v>0</v>
      </c>
      <c r="M65" s="708">
        <f>IF(T65&lt;&gt;"",M63,"")</f>
        <v>0</v>
      </c>
      <c r="N65" s="709">
        <f>IF(H65&lt;&gt;"",N63,"")</f>
        <v>0</v>
      </c>
      <c r="O65" s="713">
        <f>IF(B63="","",IF(H65="","",H65+I65+J65-K65+L65+M65-N65))</f>
        <v>7</v>
      </c>
      <c r="P65" s="711">
        <v>0</v>
      </c>
      <c r="Q65" s="711">
        <v>0</v>
      </c>
      <c r="R65" s="711">
        <v>0</v>
      </c>
      <c r="S65" s="711">
        <v>0</v>
      </c>
      <c r="T65" s="712">
        <v>0</v>
      </c>
      <c r="U65" s="699">
        <f>IF(B63="","",IF(H65="","",SUM(P65:T65)))</f>
        <v>0</v>
      </c>
      <c r="V65" s="699">
        <f>IF(B63="","",IF(H65="","",IF(O65+U65&lt;0,0,O65+U65)))</f>
        <v>7</v>
      </c>
      <c r="W65" s="1116"/>
      <c r="X65" s="717"/>
      <c r="Y65" s="718"/>
      <c r="Z65" s="719"/>
      <c r="AA65" s="1088"/>
      <c r="AB65" s="720"/>
      <c r="AC65" s="1107"/>
      <c r="AD65" s="1083"/>
      <c r="AE65" s="1110"/>
      <c r="AF65" s="1113"/>
      <c r="AG65" s="1088"/>
    </row>
    <row r="66" spans="1:33" x14ac:dyDescent="0.2">
      <c r="A66" s="1125"/>
      <c r="B66" s="1128"/>
      <c r="C66" s="1075"/>
      <c r="D66" s="1139"/>
      <c r="E66" s="1094"/>
      <c r="F66" s="1075"/>
      <c r="G66" s="705" t="s">
        <v>5</v>
      </c>
      <c r="H66" s="706" t="str">
        <f>IF(P66&lt;&gt;"",H63,"")</f>
        <v/>
      </c>
      <c r="I66" s="707" t="str">
        <f>IF(Q66&lt;&gt;"",I63,"")</f>
        <v/>
      </c>
      <c r="J66" s="707" t="str">
        <f>IF(R66&lt;&gt;"",J63,"")</f>
        <v/>
      </c>
      <c r="K66" s="707" t="str">
        <f>IF(R66&lt;&gt;"",K63,"")</f>
        <v/>
      </c>
      <c r="L66" s="707" t="str">
        <f>IF(S66&lt;&gt;"",L63,"")</f>
        <v/>
      </c>
      <c r="M66" s="708" t="str">
        <f>IF(T66&lt;&gt;"",M63,"")</f>
        <v/>
      </c>
      <c r="N66" s="709" t="str">
        <f>IF(H66&lt;&gt;"",N63,"")</f>
        <v/>
      </c>
      <c r="O66" s="721" t="str">
        <f>IF(B63="","",IF(H66="","",H66+I66+J66-K66+L66+M66-N66))</f>
        <v/>
      </c>
      <c r="P66" s="711"/>
      <c r="Q66" s="711"/>
      <c r="R66" s="711"/>
      <c r="S66" s="711"/>
      <c r="T66" s="712"/>
      <c r="U66" s="713" t="str">
        <f>IF(B63="","",IF(H66="","",SUM(P66:T66)))</f>
        <v/>
      </c>
      <c r="V66" s="713" t="str">
        <f>IF(B63="","",IF(H66="","",IF(O66+U66&lt;0,0,O66+U66)))</f>
        <v/>
      </c>
      <c r="W66" s="1116"/>
      <c r="X66" s="717"/>
      <c r="Y66" s="718"/>
      <c r="Z66" s="719"/>
      <c r="AA66" s="1088"/>
      <c r="AB66" s="720"/>
      <c r="AC66" s="1107"/>
      <c r="AD66" s="1083"/>
      <c r="AE66" s="1110"/>
      <c r="AF66" s="1113"/>
      <c r="AG66" s="1088"/>
    </row>
    <row r="67" spans="1:33" ht="16" thickBot="1" x14ac:dyDescent="0.25">
      <c r="A67" s="1126"/>
      <c r="B67" s="1129"/>
      <c r="C67" s="1076"/>
      <c r="D67" s="1140"/>
      <c r="E67" s="1095"/>
      <c r="F67" s="1076"/>
      <c r="G67" s="760" t="s">
        <v>6</v>
      </c>
      <c r="H67" s="723" t="str">
        <f>IF(P67&lt;&gt;"",H63,"")</f>
        <v/>
      </c>
      <c r="I67" s="724" t="str">
        <f>IF(Q67&lt;&gt;"",I63,"")</f>
        <v/>
      </c>
      <c r="J67" s="724" t="str">
        <f>IF(R67&lt;&gt;"",J63,"")</f>
        <v/>
      </c>
      <c r="K67" s="724" t="str">
        <f>IF(R67&lt;&gt;"",K63,"")</f>
        <v/>
      </c>
      <c r="L67" s="724" t="str">
        <f>IF(S67&lt;&gt;"",L63,"")</f>
        <v/>
      </c>
      <c r="M67" s="725" t="str">
        <f>IF(T67&lt;&gt;"",M63,"")</f>
        <v/>
      </c>
      <c r="N67" s="726" t="str">
        <f>IF(H67&lt;&gt;"",N63,"")</f>
        <v/>
      </c>
      <c r="O67" s="699" t="str">
        <f>IF(B63="","",IF(H67="","",H67+I67+J67-K67+L67+M67-N67))</f>
        <v/>
      </c>
      <c r="P67" s="727"/>
      <c r="Q67" s="727"/>
      <c r="R67" s="727"/>
      <c r="S67" s="727"/>
      <c r="T67" s="728"/>
      <c r="U67" s="721" t="str">
        <f>IF(B63="","",IF(H67="","",SUM(P67:T67)))</f>
        <v/>
      </c>
      <c r="V67" s="721" t="str">
        <f>IF(B63="","",IF(H67="","",IF(O67+U67&lt;0,0,O67+U67)))</f>
        <v/>
      </c>
      <c r="W67" s="1117"/>
      <c r="X67" s="729"/>
      <c r="Y67" s="730"/>
      <c r="Z67" s="731"/>
      <c r="AA67" s="1089"/>
      <c r="AB67" s="732"/>
      <c r="AC67" s="1108"/>
      <c r="AD67" s="1084"/>
      <c r="AE67" s="1111"/>
      <c r="AF67" s="1114"/>
      <c r="AG67" s="1089"/>
    </row>
    <row r="68" spans="1:33" x14ac:dyDescent="0.2">
      <c r="A68" s="1130">
        <f>IF('Names And Totals'!A20="","",'Names And Totals'!A20)</f>
        <v>19</v>
      </c>
      <c r="B68" s="1133" t="str">
        <f>IF('Names And Totals'!B20="","",'Names And Totals'!B20)</f>
        <v>Luis Felipe</v>
      </c>
      <c r="C68" s="1071" t="str">
        <f>IF('Names And Totals'!B20="","",'Names And Totals'!E20)</f>
        <v>Male</v>
      </c>
      <c r="D68" s="1136">
        <f>IF(AF68="","",IF(AF68="DQ","DQ",RANK(AF68,$AF$13:$AF$508,0)+SUMPRODUCT(--(AF68=$AF$13:$AF$508),--(AC68&gt;$AC$13:$AC$508))))</f>
        <v>17</v>
      </c>
      <c r="E68" s="1096">
        <f>IF(AE68="","",IF(AG68="DQ","DQ",RANK(AE68,$AE$13:$AE$508,0)+SUMPRODUCT(--(AE68=$AE$13:$AE$508),--(AC68&gt;$AC$13:$AC$508))))</f>
        <v>16</v>
      </c>
      <c r="F68" s="1071" t="str">
        <f>IF(AD68="","",IF(AG68="DQ","DQ",RANK(AD68,$AD$13:$AD$508,0)+SUMPRODUCT(--(AD68=$AD$13:$AD$508),--(AC68&gt;$AC$13:$AC$508))))</f>
        <v/>
      </c>
      <c r="G68" s="733" t="s">
        <v>7</v>
      </c>
      <c r="H68" s="761">
        <v>5</v>
      </c>
      <c r="I68" s="762">
        <v>7</v>
      </c>
      <c r="J68" s="762">
        <v>2</v>
      </c>
      <c r="K68" s="762">
        <v>0</v>
      </c>
      <c r="L68" s="762">
        <v>0</v>
      </c>
      <c r="M68" s="763">
        <v>0</v>
      </c>
      <c r="N68" s="764">
        <v>0</v>
      </c>
      <c r="O68" s="734">
        <f>IF(B68="","",IF(H68="","",H68+I68+J68-K68+L68+M68-N68))</f>
        <v>14</v>
      </c>
      <c r="P68" s="765">
        <v>0</v>
      </c>
      <c r="Q68" s="762">
        <v>1</v>
      </c>
      <c r="R68" s="762">
        <v>0</v>
      </c>
      <c r="S68" s="766">
        <v>0</v>
      </c>
      <c r="T68" s="767">
        <v>0</v>
      </c>
      <c r="U68" s="734">
        <f>IF(B68="","",IF(H68="","",SUM(P68:T68)))</f>
        <v>1</v>
      </c>
      <c r="V68" s="734">
        <f>IF(B68="","",IF(H68="","",IF(O68+U68&lt;0,0,O68+U68)))</f>
        <v>15</v>
      </c>
      <c r="W68" s="1118">
        <f>IF(AG68="DQ","DQ",IF(V68="","",IF(V69="",V68,IF(V70="",AVERAGE(V68:V69),IF(V71="",AVERAGE(V68:V70),IF(V72="",AVERAGE(V68:V71),TRIMMEAN(V68:V72,0.4)))))))</f>
        <v>15</v>
      </c>
      <c r="X68" s="768" t="s">
        <v>268</v>
      </c>
      <c r="Y68" s="766"/>
      <c r="Z68" s="767"/>
      <c r="AA68" s="1090" t="s">
        <v>270</v>
      </c>
      <c r="AB68" s="735" t="str">
        <f>IF(X68="","",IF(X68="TO","TO",X68*60+Y68+Z68/100))</f>
        <v>TO</v>
      </c>
      <c r="AC68" s="1121" t="str">
        <f>IF(AG68="DQ","DQ",IF(AB68="","",IF(AB69="",AB68,AVERAGE(AB68:AB69))))</f>
        <v>TO</v>
      </c>
      <c r="AD68" s="1085" t="str">
        <f>IF(C68="Male","",IF(AC68="","",IF(AA68="","",IF(AC68="TO",W68,IF(AA68="no",W68,IF(30-(AC68-$AI$3)/10&lt;0,0,30-(AC68-$AI$3)/10+W68))))))</f>
        <v/>
      </c>
      <c r="AE68" s="1099">
        <f>IF(C68="Female","",IF(AC68="","",IF(AA68="","",IF(AC68="TO",W68,IF(AA68="no",W68,IF(30-(AC68-$AI$4)/10&lt;0,0,30-(AC68-$AI$4)/10+W68))))))</f>
        <v>15</v>
      </c>
      <c r="AF68" s="1102">
        <f>IF(B68="","",IF(AG68="DQ","DQ",IF(AC68="","",IF(C68="Female",AD68,AE68))))</f>
        <v>15</v>
      </c>
      <c r="AG68" s="1090"/>
    </row>
    <row r="69" spans="1:33" x14ac:dyDescent="0.2">
      <c r="A69" s="1131"/>
      <c r="B69" s="1134"/>
      <c r="C69" s="1072"/>
      <c r="D69" s="1137"/>
      <c r="E69" s="1097"/>
      <c r="F69" s="1072"/>
      <c r="G69" s="736" t="s">
        <v>4</v>
      </c>
      <c r="H69" s="737">
        <f>IF(P69&lt;&gt;"",H68,"")</f>
        <v>5</v>
      </c>
      <c r="I69" s="738">
        <f>IF(Q69&lt;&gt;"",I68,"")</f>
        <v>7</v>
      </c>
      <c r="J69" s="738">
        <f>IF(R69&lt;&gt;"",J68,"")</f>
        <v>2</v>
      </c>
      <c r="K69" s="738">
        <f>IF(R69&lt;&gt;"",K68,"")</f>
        <v>0</v>
      </c>
      <c r="L69" s="738">
        <f>IF(S69&lt;&gt;"",L68,"")</f>
        <v>0</v>
      </c>
      <c r="M69" s="739">
        <f>IF(T69&lt;&gt;"",M68,"")</f>
        <v>0</v>
      </c>
      <c r="N69" s="740">
        <f>IF(H69&lt;&gt;"",N68,"")</f>
        <v>0</v>
      </c>
      <c r="O69" s="741">
        <f>IF(B68="","",IF(H69="","",H69+I69+J69-K69+L69+M69-N69))</f>
        <v>14</v>
      </c>
      <c r="P69" s="769">
        <v>0</v>
      </c>
      <c r="Q69" s="769">
        <v>1</v>
      </c>
      <c r="R69" s="769">
        <v>1</v>
      </c>
      <c r="S69" s="769">
        <v>0</v>
      </c>
      <c r="T69" s="770">
        <v>0</v>
      </c>
      <c r="U69" s="742">
        <f>IF(B68="","",IF(H69="","",SUM(P69:T69)))</f>
        <v>2</v>
      </c>
      <c r="V69" s="742">
        <f>IF(B68="","",IF(H69="","",IF(O69+U69&lt;0,0,O69+U69)))</f>
        <v>16</v>
      </c>
      <c r="W69" s="1119"/>
      <c r="X69" s="771"/>
      <c r="Y69" s="772"/>
      <c r="Z69" s="770"/>
      <c r="AA69" s="1091"/>
      <c r="AB69" s="743" t="str">
        <f>IF(X69="","",X69*60+Y69+Z69/100)</f>
        <v/>
      </c>
      <c r="AC69" s="1122"/>
      <c r="AD69" s="1086"/>
      <c r="AE69" s="1100"/>
      <c r="AF69" s="1103"/>
      <c r="AG69" s="1091"/>
    </row>
    <row r="70" spans="1:33" x14ac:dyDescent="0.2">
      <c r="A70" s="1131"/>
      <c r="B70" s="1134"/>
      <c r="C70" s="1072"/>
      <c r="D70" s="1137"/>
      <c r="E70" s="1097"/>
      <c r="F70" s="1072"/>
      <c r="G70" s="736" t="s">
        <v>8</v>
      </c>
      <c r="H70" s="737">
        <f>IF(P70&lt;&gt;"",H68,"")</f>
        <v>5</v>
      </c>
      <c r="I70" s="738">
        <f>IF(Q70&lt;&gt;"",I68,"")</f>
        <v>7</v>
      </c>
      <c r="J70" s="738">
        <f>IF(R70&lt;&gt;"",J68,"")</f>
        <v>2</v>
      </c>
      <c r="K70" s="738">
        <f>IF(R70&lt;&gt;"",K68,"")</f>
        <v>0</v>
      </c>
      <c r="L70" s="738">
        <f>IF(S70&lt;&gt;"",L68,"")</f>
        <v>0</v>
      </c>
      <c r="M70" s="739">
        <f>IF(T70&lt;&gt;"",M68,"")</f>
        <v>0</v>
      </c>
      <c r="N70" s="740">
        <f>IF(H70&lt;&gt;"",N68,"")</f>
        <v>0</v>
      </c>
      <c r="O70" s="742">
        <f>IF(B68="","",IF(H70="","",H70+I70+J70-K70+L70+M70-N70))</f>
        <v>14</v>
      </c>
      <c r="P70" s="769">
        <v>0</v>
      </c>
      <c r="Q70" s="769">
        <v>0</v>
      </c>
      <c r="R70" s="769">
        <v>0</v>
      </c>
      <c r="S70" s="769">
        <v>0</v>
      </c>
      <c r="T70" s="770">
        <v>0</v>
      </c>
      <c r="U70" s="744">
        <f>IF(B68="","",IF(H70="","",SUM(P70:T70)))</f>
        <v>0</v>
      </c>
      <c r="V70" s="744">
        <f>IF(B68="","",IF(H70="","",IF(O70+U70&lt;0,0,O70+U70)))</f>
        <v>14</v>
      </c>
      <c r="W70" s="1119"/>
      <c r="X70" s="745"/>
      <c r="Y70" s="746"/>
      <c r="Z70" s="747"/>
      <c r="AA70" s="1091"/>
      <c r="AB70" s="748"/>
      <c r="AC70" s="1122"/>
      <c r="AD70" s="1086"/>
      <c r="AE70" s="1100"/>
      <c r="AF70" s="1103"/>
      <c r="AG70" s="1091"/>
    </row>
    <row r="71" spans="1:33" x14ac:dyDescent="0.2">
      <c r="A71" s="1131"/>
      <c r="B71" s="1134"/>
      <c r="C71" s="1072"/>
      <c r="D71" s="1137"/>
      <c r="E71" s="1097"/>
      <c r="F71" s="1072"/>
      <c r="G71" s="736" t="s">
        <v>5</v>
      </c>
      <c r="H71" s="737" t="str">
        <f>IF(P71&lt;&gt;"",H68,"")</f>
        <v/>
      </c>
      <c r="I71" s="738" t="str">
        <f>IF(Q71&lt;&gt;"",I68,"")</f>
        <v/>
      </c>
      <c r="J71" s="738" t="str">
        <f>IF(R71&lt;&gt;"",J68,"")</f>
        <v/>
      </c>
      <c r="K71" s="738" t="str">
        <f>IF(R71&lt;&gt;"",K68,"")</f>
        <v/>
      </c>
      <c r="L71" s="738" t="str">
        <f>IF(S71&lt;&gt;"",L68,"")</f>
        <v/>
      </c>
      <c r="M71" s="739" t="str">
        <f>IF(T71&lt;&gt;"",M68,"")</f>
        <v/>
      </c>
      <c r="N71" s="740" t="str">
        <f>IF(H71&lt;&gt;"",N68,"")</f>
        <v/>
      </c>
      <c r="O71" s="749" t="str">
        <f>IF(B68="","",IF(H71="","",H71+I71+J71-K71+L71+M71-N71))</f>
        <v/>
      </c>
      <c r="P71" s="769"/>
      <c r="Q71" s="769"/>
      <c r="R71" s="769"/>
      <c r="S71" s="769"/>
      <c r="T71" s="770"/>
      <c r="U71" s="742" t="str">
        <f>IF(B68="","",IF(H71="","",SUM(P71:T71)))</f>
        <v/>
      </c>
      <c r="V71" s="742" t="str">
        <f>IF(B68="","",IF(H71="","",IF(O71+U71&lt;0,0,O71+U71)))</f>
        <v/>
      </c>
      <c r="W71" s="1119"/>
      <c r="X71" s="745"/>
      <c r="Y71" s="746"/>
      <c r="Z71" s="747"/>
      <c r="AA71" s="1091"/>
      <c r="AB71" s="748"/>
      <c r="AC71" s="1122"/>
      <c r="AD71" s="1086"/>
      <c r="AE71" s="1100"/>
      <c r="AF71" s="1103"/>
      <c r="AG71" s="1091"/>
    </row>
    <row r="72" spans="1:33" ht="16" thickBot="1" x14ac:dyDescent="0.25">
      <c r="A72" s="1132"/>
      <c r="B72" s="1135"/>
      <c r="C72" s="1073"/>
      <c r="D72" s="1138"/>
      <c r="E72" s="1098"/>
      <c r="F72" s="1073"/>
      <c r="G72" s="750" t="s">
        <v>6</v>
      </c>
      <c r="H72" s="751" t="str">
        <f>IF(P72&lt;&gt;"",H68,"")</f>
        <v/>
      </c>
      <c r="I72" s="752" t="str">
        <f>IF(Q72&lt;&gt;"",I68,"")</f>
        <v/>
      </c>
      <c r="J72" s="752" t="str">
        <f>IF(R72&lt;&gt;"",J68,"")</f>
        <v/>
      </c>
      <c r="K72" s="752" t="str">
        <f>IF(R72&lt;&gt;"",K68,"")</f>
        <v/>
      </c>
      <c r="L72" s="752" t="str">
        <f>IF(S72&lt;&gt;"",L68,"")</f>
        <v/>
      </c>
      <c r="M72" s="753" t="str">
        <f>IF(T72&lt;&gt;"",M68,"")</f>
        <v/>
      </c>
      <c r="N72" s="754" t="str">
        <f>IF(H72&lt;&gt;"",N68,"")</f>
        <v/>
      </c>
      <c r="O72" s="755" t="str">
        <f>IF(B68="","",IF(H72="","",H72+I72+J72-K72+L72+M72-N72))</f>
        <v/>
      </c>
      <c r="P72" s="773"/>
      <c r="Q72" s="773"/>
      <c r="R72" s="773"/>
      <c r="S72" s="773"/>
      <c r="T72" s="774"/>
      <c r="U72" s="755" t="str">
        <f>IF(B68="","",IF(H72="","",SUM(P72:T72)))</f>
        <v/>
      </c>
      <c r="V72" s="755" t="str">
        <f>IF(B68="","",IF(H72="","",IF(O72+U72&lt;0,0,O72+U72)))</f>
        <v/>
      </c>
      <c r="W72" s="1120"/>
      <c r="X72" s="756"/>
      <c r="Y72" s="757"/>
      <c r="Z72" s="758"/>
      <c r="AA72" s="1092"/>
      <c r="AB72" s="759"/>
      <c r="AC72" s="1123"/>
      <c r="AD72" s="1087"/>
      <c r="AE72" s="1101"/>
      <c r="AF72" s="1104"/>
      <c r="AG72" s="1092"/>
    </row>
    <row r="73" spans="1:33" x14ac:dyDescent="0.2">
      <c r="A73" s="1124">
        <f>IF('Names And Totals'!A21="","",'Names And Totals'!A21)</f>
        <v>5</v>
      </c>
      <c r="B73" s="1127" t="str">
        <f>IF('Names And Totals'!B21="","",'Names And Totals'!B21)</f>
        <v>Cameron Hughes</v>
      </c>
      <c r="C73" s="1074" t="str">
        <f>IF('Names And Totals'!B21="","",'Names And Totals'!E21)</f>
        <v>Male</v>
      </c>
      <c r="D73" s="1139">
        <f>IF(AF73="","",IF(AF73="DQ","DQ",RANK(AF73,$AF$13:$AF$508,0)+SUMPRODUCT(--(AF73=$AF$13:$AF$508),--(AC73&gt;$AC$13:$AC$508))))</f>
        <v>2</v>
      </c>
      <c r="E73" s="1093">
        <f>IF(AE73="","",IF(AG73="DQ","DQ",RANK(AE73,$AE$13:$AE$508,0)+SUMPRODUCT(--(AE73=$AE$13:$AE$508),--(AC73&gt;$AC$13:$AC$508))))</f>
        <v>1</v>
      </c>
      <c r="F73" s="1074" t="str">
        <f>IF(AD73="","",IF(AG73="DQ","DQ",RANK(AD73,$AD$13:$AD$508,0)+SUMPRODUCT(--(AD73=$AD$13:$AD$508),--(AC73&gt;$AC$13:$AC$508))))</f>
        <v/>
      </c>
      <c r="G73" s="705" t="s">
        <v>7</v>
      </c>
      <c r="H73" s="695">
        <v>5</v>
      </c>
      <c r="I73" s="696">
        <v>10</v>
      </c>
      <c r="J73" s="696">
        <v>2</v>
      </c>
      <c r="K73" s="696">
        <v>0</v>
      </c>
      <c r="L73" s="696">
        <v>5</v>
      </c>
      <c r="M73" s="697">
        <v>2</v>
      </c>
      <c r="N73" s="698">
        <v>0</v>
      </c>
      <c r="O73" s="699">
        <f>IF(B73="","",IF(H73="","",H73+I73+J73-K73+L73+M73-N73))</f>
        <v>24</v>
      </c>
      <c r="P73" s="700">
        <v>0</v>
      </c>
      <c r="Q73" s="696">
        <v>0</v>
      </c>
      <c r="R73" s="696">
        <v>0</v>
      </c>
      <c r="S73" s="701">
        <v>0</v>
      </c>
      <c r="T73" s="702">
        <v>0</v>
      </c>
      <c r="U73" s="699">
        <f>IF(B73="","",IF(H73="","",SUM(P73:T73)))</f>
        <v>0</v>
      </c>
      <c r="V73" s="699">
        <f>IF(B73="","",IF(H73="","",IF(O73+U73&lt;0,0,O73+U73)))</f>
        <v>24</v>
      </c>
      <c r="W73" s="1115">
        <f>IF(AG73="DQ","DQ",IF(V73="","",IF(V74="",V73,IF(V75="",AVERAGE(V73:V74),IF(V76="",AVERAGE(V73:V75),IF(V77="",AVERAGE(V73:V76),TRIMMEAN(V73:V77,0.4)))))))</f>
        <v>25.333333333333332</v>
      </c>
      <c r="X73" s="703">
        <v>2</v>
      </c>
      <c r="Y73" s="701">
        <v>59</v>
      </c>
      <c r="Z73" s="702">
        <v>9</v>
      </c>
      <c r="AA73" s="1105" t="s">
        <v>269</v>
      </c>
      <c r="AB73" s="704">
        <f>IF(X73="","",IF(X73="TO","TO",X73*60+Y73+Z73/100))</f>
        <v>179.09</v>
      </c>
      <c r="AC73" s="1106">
        <f>IF(AG73="DQ","DQ",IF(AB73="","",IF(AB74="",AB73,AVERAGE(AB73:AB74))))</f>
        <v>179.42000000000002</v>
      </c>
      <c r="AD73" s="1082" t="str">
        <f>IF(C73="Male","",IF(AC73="","",IF(AA73="","",IF(AC73="TO",W73,IF(AA73="no",W73,IF(30-(AC73-$AI$3)/10&lt;0,0,30-(AC73-$AI$3)/10+W73))))))</f>
        <v/>
      </c>
      <c r="AE73" s="1109">
        <f>IF(C73="Female","",IF(AC73="","",IF(AA73="","",IF(AC73="TO",W73,IF(AA73="no",W73,IF(30-(AC73-$AI$4)/10&lt;0,0,30-(AC73-$AI$4)/10+W73))))))</f>
        <v>54.639833333333328</v>
      </c>
      <c r="AF73" s="1112">
        <f>IF(B73="","",IF(AG73="DQ","DQ",IF(AC73="","",IF(C73="Female",AD73,AE73))))</f>
        <v>54.639833333333328</v>
      </c>
      <c r="AG73" s="1088"/>
    </row>
    <row r="74" spans="1:33" x14ac:dyDescent="0.2">
      <c r="A74" s="1125"/>
      <c r="B74" s="1128"/>
      <c r="C74" s="1075"/>
      <c r="D74" s="1139"/>
      <c r="E74" s="1094"/>
      <c r="F74" s="1075"/>
      <c r="G74" s="705" t="s">
        <v>4</v>
      </c>
      <c r="H74" s="706">
        <f>IF(P74&lt;&gt;"",H73,"")</f>
        <v>5</v>
      </c>
      <c r="I74" s="707">
        <f>IF(Q74&lt;&gt;"",I73,"")</f>
        <v>10</v>
      </c>
      <c r="J74" s="707">
        <f>IF(R74&lt;&gt;"",J73,"")</f>
        <v>2</v>
      </c>
      <c r="K74" s="707">
        <f>IF(R74&lt;&gt;"",K73,"")</f>
        <v>0</v>
      </c>
      <c r="L74" s="707">
        <f>IF(S74&lt;&gt;"",L73,"")</f>
        <v>5</v>
      </c>
      <c r="M74" s="708">
        <f>IF(T74&lt;&gt;"",M73,"")</f>
        <v>2</v>
      </c>
      <c r="N74" s="709">
        <f>IF(H74&lt;&gt;"",N73,"")</f>
        <v>0</v>
      </c>
      <c r="O74" s="710">
        <f>IF(B73="","",IF(H74="","",H74+I74+J74-K74+L74+M74-N74))</f>
        <v>24</v>
      </c>
      <c r="P74" s="711">
        <v>1</v>
      </c>
      <c r="Q74" s="711">
        <v>1</v>
      </c>
      <c r="R74" s="711">
        <v>0</v>
      </c>
      <c r="S74" s="711">
        <v>0</v>
      </c>
      <c r="T74" s="712">
        <v>0</v>
      </c>
      <c r="U74" s="713">
        <f>IF(B73="","",IF(H74="","",SUM(P74:T74)))</f>
        <v>2</v>
      </c>
      <c r="V74" s="713">
        <f>IF(B73="","",IF(H74="","",IF(O74+U74&lt;0,0,O74+U74)))</f>
        <v>26</v>
      </c>
      <c r="W74" s="1116"/>
      <c r="X74" s="714">
        <v>2</v>
      </c>
      <c r="Y74" s="715">
        <v>59</v>
      </c>
      <c r="Z74" s="712">
        <v>75</v>
      </c>
      <c r="AA74" s="1088"/>
      <c r="AB74" s="716">
        <f>IF(X74="","",X74*60+Y74+Z74/100)</f>
        <v>179.75</v>
      </c>
      <c r="AC74" s="1107"/>
      <c r="AD74" s="1083"/>
      <c r="AE74" s="1110"/>
      <c r="AF74" s="1113"/>
      <c r="AG74" s="1088"/>
    </row>
    <row r="75" spans="1:33" x14ac:dyDescent="0.2">
      <c r="A75" s="1125"/>
      <c r="B75" s="1128"/>
      <c r="C75" s="1075"/>
      <c r="D75" s="1139"/>
      <c r="E75" s="1094"/>
      <c r="F75" s="1075"/>
      <c r="G75" s="705" t="s">
        <v>8</v>
      </c>
      <c r="H75" s="706">
        <f>IF(P75&lt;&gt;"",H73,"")</f>
        <v>5</v>
      </c>
      <c r="I75" s="707">
        <f>IF(Q75&lt;&gt;"",I73,"")</f>
        <v>10</v>
      </c>
      <c r="J75" s="707">
        <f>IF(R75&lt;&gt;"",J73,"")</f>
        <v>2</v>
      </c>
      <c r="K75" s="707">
        <f>IF(R75&lt;&gt;"",K73,"")</f>
        <v>0</v>
      </c>
      <c r="L75" s="707">
        <f>IF(S75&lt;&gt;"",L73,"")</f>
        <v>5</v>
      </c>
      <c r="M75" s="708">
        <f>IF(T75&lt;&gt;"",M73,"")</f>
        <v>2</v>
      </c>
      <c r="N75" s="709">
        <f>IF(H75&lt;&gt;"",N73,"")</f>
        <v>0</v>
      </c>
      <c r="O75" s="713">
        <f>IF(B73="","",IF(H75="","",H75+I75+J75-K75+L75+M75-N75))</f>
        <v>24</v>
      </c>
      <c r="P75" s="711">
        <v>0</v>
      </c>
      <c r="Q75" s="711">
        <v>2</v>
      </c>
      <c r="R75" s="711">
        <v>0</v>
      </c>
      <c r="S75" s="711">
        <v>0</v>
      </c>
      <c r="T75" s="712">
        <v>0</v>
      </c>
      <c r="U75" s="699">
        <f>IF(B73="","",IF(H75="","",SUM(P75:T75)))</f>
        <v>2</v>
      </c>
      <c r="V75" s="699">
        <f>IF(B73="","",IF(H75="","",IF(O75+U75&lt;0,0,O75+U75)))</f>
        <v>26</v>
      </c>
      <c r="W75" s="1116"/>
      <c r="X75" s="717"/>
      <c r="Y75" s="718"/>
      <c r="Z75" s="719"/>
      <c r="AA75" s="1088"/>
      <c r="AB75" s="720"/>
      <c r="AC75" s="1107"/>
      <c r="AD75" s="1083"/>
      <c r="AE75" s="1110"/>
      <c r="AF75" s="1113"/>
      <c r="AG75" s="1088"/>
    </row>
    <row r="76" spans="1:33" x14ac:dyDescent="0.2">
      <c r="A76" s="1125"/>
      <c r="B76" s="1128"/>
      <c r="C76" s="1075"/>
      <c r="D76" s="1139"/>
      <c r="E76" s="1094"/>
      <c r="F76" s="1075"/>
      <c r="G76" s="705" t="s">
        <v>5</v>
      </c>
      <c r="H76" s="706" t="str">
        <f>IF(P76&lt;&gt;"",H73,"")</f>
        <v/>
      </c>
      <c r="I76" s="707" t="str">
        <f>IF(Q76&lt;&gt;"",I73,"")</f>
        <v/>
      </c>
      <c r="J76" s="707" t="str">
        <f>IF(R76&lt;&gt;"",J73,"")</f>
        <v/>
      </c>
      <c r="K76" s="707" t="str">
        <f>IF(R76&lt;&gt;"",K73,"")</f>
        <v/>
      </c>
      <c r="L76" s="707" t="str">
        <f>IF(S76&lt;&gt;"",L73,"")</f>
        <v/>
      </c>
      <c r="M76" s="708" t="str">
        <f>IF(T76&lt;&gt;"",M73,"")</f>
        <v/>
      </c>
      <c r="N76" s="709" t="str">
        <f>IF(H76&lt;&gt;"",N73,"")</f>
        <v/>
      </c>
      <c r="O76" s="721" t="str">
        <f>IF(B73="","",IF(H76="","",H76+I76+J76-K76+L76+M76-N76))</f>
        <v/>
      </c>
      <c r="P76" s="711"/>
      <c r="Q76" s="711"/>
      <c r="R76" s="711"/>
      <c r="S76" s="711"/>
      <c r="T76" s="712"/>
      <c r="U76" s="713" t="str">
        <f>IF(B73="","",IF(H76="","",SUM(P76:T76)))</f>
        <v/>
      </c>
      <c r="V76" s="713" t="str">
        <f>IF(B73="","",IF(H76="","",IF(O76+U76&lt;0,0,O76+U76)))</f>
        <v/>
      </c>
      <c r="W76" s="1116"/>
      <c r="X76" s="717"/>
      <c r="Y76" s="718"/>
      <c r="Z76" s="719"/>
      <c r="AA76" s="1088"/>
      <c r="AB76" s="720"/>
      <c r="AC76" s="1107"/>
      <c r="AD76" s="1083"/>
      <c r="AE76" s="1110"/>
      <c r="AF76" s="1113"/>
      <c r="AG76" s="1088"/>
    </row>
    <row r="77" spans="1:33" ht="16" thickBot="1" x14ac:dyDescent="0.25">
      <c r="A77" s="1126"/>
      <c r="B77" s="1129"/>
      <c r="C77" s="1076"/>
      <c r="D77" s="1140"/>
      <c r="E77" s="1095"/>
      <c r="F77" s="1076"/>
      <c r="G77" s="760" t="s">
        <v>6</v>
      </c>
      <c r="H77" s="723" t="str">
        <f>IF(P77&lt;&gt;"",H73,"")</f>
        <v/>
      </c>
      <c r="I77" s="724" t="str">
        <f>IF(Q77&lt;&gt;"",I73,"")</f>
        <v/>
      </c>
      <c r="J77" s="724" t="str">
        <f>IF(R77&lt;&gt;"",J73,"")</f>
        <v/>
      </c>
      <c r="K77" s="724" t="str">
        <f>IF(R77&lt;&gt;"",K73,"")</f>
        <v/>
      </c>
      <c r="L77" s="724" t="str">
        <f>IF(S77&lt;&gt;"",L73,"")</f>
        <v/>
      </c>
      <c r="M77" s="725" t="str">
        <f>IF(T77&lt;&gt;"",M73,"")</f>
        <v/>
      </c>
      <c r="N77" s="726" t="str">
        <f>IF(H77&lt;&gt;"",N73,"")</f>
        <v/>
      </c>
      <c r="O77" s="699" t="str">
        <f>IF(B73="","",IF(H77="","",H77+I77+J77-K77+L77+M77-N77))</f>
        <v/>
      </c>
      <c r="P77" s="727"/>
      <c r="Q77" s="727"/>
      <c r="R77" s="727"/>
      <c r="S77" s="727"/>
      <c r="T77" s="728"/>
      <c r="U77" s="721" t="str">
        <f>IF(B73="","",IF(H77="","",SUM(P77:T77)))</f>
        <v/>
      </c>
      <c r="V77" s="721" t="str">
        <f>IF(B73="","",IF(H77="","",IF(O77+U77&lt;0,0,O77+U77)))</f>
        <v/>
      </c>
      <c r="W77" s="1117"/>
      <c r="X77" s="729"/>
      <c r="Y77" s="730"/>
      <c r="Z77" s="731"/>
      <c r="AA77" s="1089"/>
      <c r="AB77" s="732"/>
      <c r="AC77" s="1108"/>
      <c r="AD77" s="1084"/>
      <c r="AE77" s="1111"/>
      <c r="AF77" s="1114"/>
      <c r="AG77" s="1089"/>
    </row>
    <row r="78" spans="1:33" x14ac:dyDescent="0.2">
      <c r="A78" s="1130">
        <f>IF('Names And Totals'!A22="","",'Names And Totals'!A22)</f>
        <v>14</v>
      </c>
      <c r="B78" s="1133" t="str">
        <f>IF('Names And Totals'!B22="","",'Names And Totals'!B22)</f>
        <v>Patrick Kelsch</v>
      </c>
      <c r="C78" s="1071" t="str">
        <f>IF('Names And Totals'!B22="","",'Names And Totals'!E22)</f>
        <v>Male</v>
      </c>
      <c r="D78" s="1136">
        <f>IF(AF78="","",IF(AF78="DQ","DQ",RANK(AF78,$AF$13:$AF$508,0)+SUMPRODUCT(--(AF78=$AF$13:$AF$508),--(AC78&gt;$AC$13:$AC$508))))</f>
        <v>16</v>
      </c>
      <c r="E78" s="1096">
        <f>IF(AE78="","",IF(AG78="DQ","DQ",RANK(AE78,$AE$13:$AE$508,0)+SUMPRODUCT(--(AE78=$AE$13:$AE$508),--(AC78&gt;$AC$13:$AC$508))))</f>
        <v>15</v>
      </c>
      <c r="F78" s="1071" t="str">
        <f>IF(AD78="","",IF(AG78="DQ","DQ",RANK(AD78,$AD$13:$AD$508,0)+SUMPRODUCT(--(AD78=$AD$13:$AD$508),--(AC78&gt;$AC$13:$AC$508))))</f>
        <v/>
      </c>
      <c r="G78" s="733" t="s">
        <v>7</v>
      </c>
      <c r="H78" s="761">
        <v>5</v>
      </c>
      <c r="I78" s="762">
        <v>8</v>
      </c>
      <c r="J78" s="762">
        <v>2</v>
      </c>
      <c r="K78" s="762">
        <v>0</v>
      </c>
      <c r="L78" s="762">
        <v>5</v>
      </c>
      <c r="M78" s="763">
        <v>0</v>
      </c>
      <c r="N78" s="764">
        <v>0</v>
      </c>
      <c r="O78" s="734">
        <f>IF(B78="","",IF(H78="","",H78+I78+J78-K78+L78+M78-N78))</f>
        <v>20</v>
      </c>
      <c r="P78" s="765">
        <v>0</v>
      </c>
      <c r="Q78" s="762">
        <v>0</v>
      </c>
      <c r="R78" s="762">
        <v>0</v>
      </c>
      <c r="S78" s="766">
        <v>0</v>
      </c>
      <c r="T78" s="767">
        <v>0</v>
      </c>
      <c r="U78" s="734">
        <f>IF(B78="","",IF(H78="","",SUM(P78:T78)))</f>
        <v>0</v>
      </c>
      <c r="V78" s="734">
        <f>IF(B78="","",IF(H78="","",IF(O78+U78&lt;0,0,O78+U78)))</f>
        <v>20</v>
      </c>
      <c r="W78" s="1118">
        <f>IF(AG78="DQ","DQ",IF(V78="","",IF(V79="",V78,IF(V80="",AVERAGE(V78:V79),IF(V81="",AVERAGE(V78:V80),IF(V82="",AVERAGE(V78:V81),TRIMMEAN(V78:V82,0.4)))))))</f>
        <v>20</v>
      </c>
      <c r="X78" s="768" t="s">
        <v>268</v>
      </c>
      <c r="Y78" s="766"/>
      <c r="Z78" s="767"/>
      <c r="AA78" s="1090" t="s">
        <v>270</v>
      </c>
      <c r="AB78" s="735" t="str">
        <f>IF(X78="","",IF(X78="TO","TO",X78*60+Y78+Z78/100))</f>
        <v>TO</v>
      </c>
      <c r="AC78" s="1121" t="str">
        <f>IF(AG78="DQ","DQ",IF(AB78="","",IF(AB79="",AB78,AVERAGE(AB78:AB79))))</f>
        <v>TO</v>
      </c>
      <c r="AD78" s="1085" t="str">
        <f>IF(C78="Male","",IF(AC78="","",IF(AA78="","",IF(AC78="TO",W78,IF(AA78="no",W78,IF(30-(AC78-$AI$3)/10&lt;0,0,30-(AC78-$AI$3)/10+W78))))))</f>
        <v/>
      </c>
      <c r="AE78" s="1099">
        <f>IF(C78="Female","",IF(AC78="","",IF(AA78="","",IF(AC78="TO",W78,IF(AA78="no",W78,IF(30-(AC78-$AI$4)/10&lt;0,0,30-(AC78-$AI$4)/10+W78))))))</f>
        <v>20</v>
      </c>
      <c r="AF78" s="1102">
        <f>IF(B78="","",IF(AG78="DQ","DQ",IF(AC78="","",IF(C78="Female",AD78,AE78))))</f>
        <v>20</v>
      </c>
      <c r="AG78" s="1090"/>
    </row>
    <row r="79" spans="1:33" x14ac:dyDescent="0.2">
      <c r="A79" s="1131"/>
      <c r="B79" s="1134"/>
      <c r="C79" s="1072"/>
      <c r="D79" s="1137"/>
      <c r="E79" s="1097"/>
      <c r="F79" s="1072"/>
      <c r="G79" s="736" t="s">
        <v>4</v>
      </c>
      <c r="H79" s="737">
        <f>IF(P79&lt;&gt;"",H78,"")</f>
        <v>5</v>
      </c>
      <c r="I79" s="738">
        <f>IF(Q79&lt;&gt;"",I78,"")</f>
        <v>8</v>
      </c>
      <c r="J79" s="738">
        <f>IF(R79&lt;&gt;"",J78,"")</f>
        <v>2</v>
      </c>
      <c r="K79" s="738">
        <f>IF(R79&lt;&gt;"",K78,"")</f>
        <v>0</v>
      </c>
      <c r="L79" s="738">
        <f>IF(S79&lt;&gt;"",L78,"")</f>
        <v>5</v>
      </c>
      <c r="M79" s="739">
        <f>IF(T79&lt;&gt;"",M78,"")</f>
        <v>0</v>
      </c>
      <c r="N79" s="740">
        <f>IF(H79&lt;&gt;"",N78,"")</f>
        <v>0</v>
      </c>
      <c r="O79" s="741">
        <f>IF(B78="","",IF(H79="","",H79+I79+J79-K79+L79+M79-N79))</f>
        <v>20</v>
      </c>
      <c r="P79" s="769">
        <v>0</v>
      </c>
      <c r="Q79" s="769">
        <v>0</v>
      </c>
      <c r="R79" s="769">
        <v>0</v>
      </c>
      <c r="S79" s="769">
        <v>0</v>
      </c>
      <c r="T79" s="770">
        <v>0</v>
      </c>
      <c r="U79" s="742">
        <f>IF(B78="","",IF(H79="","",SUM(P79:T79)))</f>
        <v>0</v>
      </c>
      <c r="V79" s="742">
        <f>IF(B78="","",IF(H79="","",IF(O79+U79&lt;0,0,O79+U79)))</f>
        <v>20</v>
      </c>
      <c r="W79" s="1119"/>
      <c r="X79" s="771"/>
      <c r="Y79" s="772"/>
      <c r="Z79" s="770"/>
      <c r="AA79" s="1091"/>
      <c r="AB79" s="743" t="str">
        <f>IF(X79="","",X79*60+Y79+Z79/100)</f>
        <v/>
      </c>
      <c r="AC79" s="1122"/>
      <c r="AD79" s="1086"/>
      <c r="AE79" s="1100"/>
      <c r="AF79" s="1103"/>
      <c r="AG79" s="1091"/>
    </row>
    <row r="80" spans="1:33" x14ac:dyDescent="0.2">
      <c r="A80" s="1131"/>
      <c r="B80" s="1134"/>
      <c r="C80" s="1072"/>
      <c r="D80" s="1137"/>
      <c r="E80" s="1097"/>
      <c r="F80" s="1072"/>
      <c r="G80" s="736" t="s">
        <v>8</v>
      </c>
      <c r="H80" s="737">
        <f>IF(P80&lt;&gt;"",H78,"")</f>
        <v>5</v>
      </c>
      <c r="I80" s="738">
        <f>IF(Q80&lt;&gt;"",I78,"")</f>
        <v>8</v>
      </c>
      <c r="J80" s="738">
        <f>IF(R80&lt;&gt;"",J78,"")</f>
        <v>2</v>
      </c>
      <c r="K80" s="738">
        <f>IF(R80&lt;&gt;"",K78,"")</f>
        <v>0</v>
      </c>
      <c r="L80" s="738">
        <f>IF(S80&lt;&gt;"",L78,"")</f>
        <v>5</v>
      </c>
      <c r="M80" s="739">
        <f>IF(T80&lt;&gt;"",M78,"")</f>
        <v>0</v>
      </c>
      <c r="N80" s="740">
        <f>IF(H80&lt;&gt;"",N78,"")</f>
        <v>0</v>
      </c>
      <c r="O80" s="742">
        <f>IF(B78="","",IF(H80="","",H80+I80+J80-K80+L80+M80-N80))</f>
        <v>20</v>
      </c>
      <c r="P80" s="769">
        <v>0</v>
      </c>
      <c r="Q80" s="769">
        <v>0</v>
      </c>
      <c r="R80" s="769">
        <v>0</v>
      </c>
      <c r="S80" s="769">
        <v>0</v>
      </c>
      <c r="T80" s="770">
        <v>0</v>
      </c>
      <c r="U80" s="744">
        <f>IF(B78="","",IF(H80="","",SUM(P80:T80)))</f>
        <v>0</v>
      </c>
      <c r="V80" s="744">
        <f>IF(B78="","",IF(H80="","",IF(O80+U80&lt;0,0,O80+U80)))</f>
        <v>20</v>
      </c>
      <c r="W80" s="1119"/>
      <c r="X80" s="745"/>
      <c r="Y80" s="746"/>
      <c r="Z80" s="747"/>
      <c r="AA80" s="1091"/>
      <c r="AB80" s="748"/>
      <c r="AC80" s="1122"/>
      <c r="AD80" s="1086"/>
      <c r="AE80" s="1100"/>
      <c r="AF80" s="1103"/>
      <c r="AG80" s="1091"/>
    </row>
    <row r="81" spans="1:33" x14ac:dyDescent="0.2">
      <c r="A81" s="1131"/>
      <c r="B81" s="1134"/>
      <c r="C81" s="1072"/>
      <c r="D81" s="1137"/>
      <c r="E81" s="1097"/>
      <c r="F81" s="1072"/>
      <c r="G81" s="736" t="s">
        <v>5</v>
      </c>
      <c r="H81" s="737" t="str">
        <f>IF(P81&lt;&gt;"",H78,"")</f>
        <v/>
      </c>
      <c r="I81" s="738" t="str">
        <f>IF(Q81&lt;&gt;"",I78,"")</f>
        <v/>
      </c>
      <c r="J81" s="738" t="str">
        <f>IF(R81&lt;&gt;"",J78,"")</f>
        <v/>
      </c>
      <c r="K81" s="738" t="str">
        <f>IF(R81&lt;&gt;"",K78,"")</f>
        <v/>
      </c>
      <c r="L81" s="738" t="str">
        <f>IF(S81&lt;&gt;"",L78,"")</f>
        <v/>
      </c>
      <c r="M81" s="739" t="str">
        <f>IF(T81&lt;&gt;"",M78,"")</f>
        <v/>
      </c>
      <c r="N81" s="740" t="str">
        <f>IF(H81&lt;&gt;"",N78,"")</f>
        <v/>
      </c>
      <c r="O81" s="749" t="str">
        <f>IF(B78="","",IF(H81="","",H81+I81+J81-K81+L81+M81-N81))</f>
        <v/>
      </c>
      <c r="P81" s="769"/>
      <c r="Q81" s="769"/>
      <c r="R81" s="769"/>
      <c r="S81" s="769"/>
      <c r="T81" s="770"/>
      <c r="U81" s="742" t="str">
        <f>IF(B78="","",IF(H81="","",SUM(P81:T81)))</f>
        <v/>
      </c>
      <c r="V81" s="742" t="str">
        <f>IF(B78="","",IF(H81="","",IF(O81+U81&lt;0,0,O81+U81)))</f>
        <v/>
      </c>
      <c r="W81" s="1119"/>
      <c r="X81" s="745"/>
      <c r="Y81" s="746"/>
      <c r="Z81" s="747"/>
      <c r="AA81" s="1091"/>
      <c r="AB81" s="748"/>
      <c r="AC81" s="1122"/>
      <c r="AD81" s="1086"/>
      <c r="AE81" s="1100"/>
      <c r="AF81" s="1103"/>
      <c r="AG81" s="1091"/>
    </row>
    <row r="82" spans="1:33" ht="16" thickBot="1" x14ac:dyDescent="0.25">
      <c r="A82" s="1132"/>
      <c r="B82" s="1135"/>
      <c r="C82" s="1073"/>
      <c r="D82" s="1138"/>
      <c r="E82" s="1098"/>
      <c r="F82" s="1073"/>
      <c r="G82" s="750" t="s">
        <v>6</v>
      </c>
      <c r="H82" s="751" t="str">
        <f>IF(P82&lt;&gt;"",H78,"")</f>
        <v/>
      </c>
      <c r="I82" s="752" t="str">
        <f>IF(Q82&lt;&gt;"",I78,"")</f>
        <v/>
      </c>
      <c r="J82" s="752" t="str">
        <f>IF(R82&lt;&gt;"",J78,"")</f>
        <v/>
      </c>
      <c r="K82" s="752" t="str">
        <f>IF(R82&lt;&gt;"",K78,"")</f>
        <v/>
      </c>
      <c r="L82" s="752" t="str">
        <f>IF(S82&lt;&gt;"",L78,"")</f>
        <v/>
      </c>
      <c r="M82" s="753" t="str">
        <f>IF(T82&lt;&gt;"",M78,"")</f>
        <v/>
      </c>
      <c r="N82" s="754" t="str">
        <f>IF(H82&lt;&gt;"",N78,"")</f>
        <v/>
      </c>
      <c r="O82" s="755" t="str">
        <f>IF(B78="","",IF(H82="","",H82+I82+J82-K82+L82+M82-N82))</f>
        <v/>
      </c>
      <c r="P82" s="773"/>
      <c r="Q82" s="773"/>
      <c r="R82" s="773"/>
      <c r="S82" s="773"/>
      <c r="T82" s="774"/>
      <c r="U82" s="755" t="str">
        <f>IF(B78="","",IF(H82="","",SUM(P82:T82)))</f>
        <v/>
      </c>
      <c r="V82" s="755" t="str">
        <f>IF(B78="","",IF(H82="","",IF(O82+U82&lt;0,0,O82+U82)))</f>
        <v/>
      </c>
      <c r="W82" s="1120"/>
      <c r="X82" s="756"/>
      <c r="Y82" s="757"/>
      <c r="Z82" s="758"/>
      <c r="AA82" s="1092"/>
      <c r="AB82" s="759"/>
      <c r="AC82" s="1123"/>
      <c r="AD82" s="1087"/>
      <c r="AE82" s="1101"/>
      <c r="AF82" s="1104"/>
      <c r="AG82" s="1092"/>
    </row>
    <row r="83" spans="1:33" x14ac:dyDescent="0.2">
      <c r="A83" s="1124">
        <f>IF('Names And Totals'!A23="","",'Names And Totals'!A23)</f>
        <v>1</v>
      </c>
      <c r="B83" s="1127" t="str">
        <f>IF('Names And Totals'!B23="","",'Names And Totals'!B23)</f>
        <v>Abdon Leon-Espinoza</v>
      </c>
      <c r="C83" s="1074" t="str">
        <f>IF('Names And Totals'!B23="","",'Names And Totals'!E23)</f>
        <v>Male</v>
      </c>
      <c r="D83" s="1139">
        <f>IF(AF83="","",IF(AF83="DQ","DQ",RANK(AF83,$AF$13:$AF$508,0)+SUMPRODUCT(--(AF83=$AF$13:$AF$508),--(AC83&gt;$AC$13:$AC$508))))</f>
        <v>3</v>
      </c>
      <c r="E83" s="1093">
        <f>IF(AE83="","",IF(AG83="DQ","DQ",RANK(AE83,$AE$13:$AE$508,0)+SUMPRODUCT(--(AE83=$AE$13:$AE$508),--(AC83&gt;$AC$13:$AC$508))))</f>
        <v>2</v>
      </c>
      <c r="F83" s="1074" t="str">
        <f>IF(AD83="","",IF(AG83="DQ","DQ",RANK(AD83,$AD$13:$AD$508,0)+SUMPRODUCT(--(AD83=$AD$13:$AD$508),--(AC83&gt;$AC$13:$AC$508))))</f>
        <v/>
      </c>
      <c r="G83" s="705" t="s">
        <v>7</v>
      </c>
      <c r="H83" s="695">
        <v>5</v>
      </c>
      <c r="I83" s="696">
        <v>5</v>
      </c>
      <c r="J83" s="696">
        <v>2</v>
      </c>
      <c r="K83" s="696">
        <v>0</v>
      </c>
      <c r="L83" s="696">
        <v>5</v>
      </c>
      <c r="M83" s="697">
        <v>6</v>
      </c>
      <c r="N83" s="698">
        <v>0</v>
      </c>
      <c r="O83" s="699">
        <f>IF(B83="","",IF(H83="","",H83+I83+J83-K83+L83+M83-N83))</f>
        <v>23</v>
      </c>
      <c r="P83" s="700">
        <v>0</v>
      </c>
      <c r="Q83" s="696">
        <v>1</v>
      </c>
      <c r="R83" s="696">
        <v>1</v>
      </c>
      <c r="S83" s="701">
        <v>1</v>
      </c>
      <c r="T83" s="702">
        <v>0</v>
      </c>
      <c r="U83" s="699">
        <f>IF(B83="","",IF(H83="","",SUM(P83:T83)))</f>
        <v>3</v>
      </c>
      <c r="V83" s="699">
        <f>IF(B83="","",IF(H83="","",IF(O83+U83&lt;0,0,O83+U83)))</f>
        <v>26</v>
      </c>
      <c r="W83" s="1115">
        <f>IF(AG83="DQ","DQ",IF(V83="","",IF(V84="",V83,IF(V85="",AVERAGE(V83:V84),IF(V86="",AVERAGE(V83:V85),IF(V87="",AVERAGE(V83:V86),TRIMMEAN(V83:V87,0.4)))))))</f>
        <v>25.666666666666668</v>
      </c>
      <c r="X83" s="703">
        <v>3</v>
      </c>
      <c r="Y83" s="701">
        <v>12</v>
      </c>
      <c r="Z83" s="702">
        <v>25</v>
      </c>
      <c r="AA83" s="1105" t="s">
        <v>269</v>
      </c>
      <c r="AB83" s="704">
        <f>IF(X83="","",IF(X83="TO","TO",X83*60+Y83+Z83/100))</f>
        <v>192.25</v>
      </c>
      <c r="AC83" s="1106">
        <f>IF(AG83="DQ","DQ",IF(AB83="","",IF(AB84="",AB83,AVERAGE(AB83:AB84))))</f>
        <v>192.25</v>
      </c>
      <c r="AD83" s="1082" t="str">
        <f>IF(C83="Male","",IF(AC83="","",IF(AA83="","",IF(AC83="TO",W83,IF(AA83="no",W83,IF(30-(AC83-$AI$3)/10&lt;0,0,30-(AC83-$AI$3)/10+W83))))))</f>
        <v/>
      </c>
      <c r="AE83" s="1109">
        <f>IF(C83="Female","",IF(AC83="","",IF(AA83="","",IF(AC83="TO",W83,IF(AA83="no",W83,IF(30-(AC83-$AI$4)/10&lt;0,0,30-(AC83-$AI$4)/10+W83))))))</f>
        <v>53.69016666666667</v>
      </c>
      <c r="AF83" s="1112">
        <f>IF(B83="","",IF(AG83="DQ","DQ",IF(AC83="","",IF(C83="Female",AD83,AE83))))</f>
        <v>53.69016666666667</v>
      </c>
      <c r="AG83" s="1088"/>
    </row>
    <row r="84" spans="1:33" x14ac:dyDescent="0.2">
      <c r="A84" s="1125"/>
      <c r="B84" s="1128"/>
      <c r="C84" s="1075"/>
      <c r="D84" s="1139"/>
      <c r="E84" s="1094"/>
      <c r="F84" s="1075"/>
      <c r="G84" s="705" t="s">
        <v>4</v>
      </c>
      <c r="H84" s="706">
        <f>IF(P84&lt;&gt;"",H83,"")</f>
        <v>5</v>
      </c>
      <c r="I84" s="707">
        <f>IF(Q84&lt;&gt;"",I83,"")</f>
        <v>5</v>
      </c>
      <c r="J84" s="707">
        <f>IF(R84&lt;&gt;"",J83,"")</f>
        <v>2</v>
      </c>
      <c r="K84" s="707">
        <f>IF(R84&lt;&gt;"",K83,"")</f>
        <v>0</v>
      </c>
      <c r="L84" s="707">
        <f>IF(S84&lt;&gt;"",L83,"")</f>
        <v>5</v>
      </c>
      <c r="M84" s="708">
        <f>IF(T84&lt;&gt;"",M83,"")</f>
        <v>6</v>
      </c>
      <c r="N84" s="709">
        <f>IF(H84&lt;&gt;"",N83,"")</f>
        <v>0</v>
      </c>
      <c r="O84" s="710">
        <f>IF(B83="","",IF(H84="","",H84+I84+J84-K84+L84+M84-N84))</f>
        <v>23</v>
      </c>
      <c r="P84" s="711">
        <v>1</v>
      </c>
      <c r="Q84" s="711">
        <v>1</v>
      </c>
      <c r="R84" s="711">
        <v>0</v>
      </c>
      <c r="S84" s="711">
        <v>2</v>
      </c>
      <c r="T84" s="712">
        <v>1</v>
      </c>
      <c r="U84" s="713">
        <f>IF(B83="","",IF(H84="","",SUM(P84:T84)))</f>
        <v>5</v>
      </c>
      <c r="V84" s="713">
        <f>IF(B83="","",IF(H84="","",IF(O84+U84&lt;0,0,O84+U84)))</f>
        <v>28</v>
      </c>
      <c r="W84" s="1116"/>
      <c r="X84" s="714">
        <v>3</v>
      </c>
      <c r="Y84" s="715">
        <v>12</v>
      </c>
      <c r="Z84" s="712">
        <v>25</v>
      </c>
      <c r="AA84" s="1088"/>
      <c r="AB84" s="716">
        <f>IF(X84="","",X84*60+Y84+Z84/100)</f>
        <v>192.25</v>
      </c>
      <c r="AC84" s="1107"/>
      <c r="AD84" s="1083"/>
      <c r="AE84" s="1110"/>
      <c r="AF84" s="1113"/>
      <c r="AG84" s="1088"/>
    </row>
    <row r="85" spans="1:33" x14ac:dyDescent="0.2">
      <c r="A85" s="1125"/>
      <c r="B85" s="1128"/>
      <c r="C85" s="1075"/>
      <c r="D85" s="1139"/>
      <c r="E85" s="1094"/>
      <c r="F85" s="1075"/>
      <c r="G85" s="705" t="s">
        <v>8</v>
      </c>
      <c r="H85" s="706">
        <f>IF(P85&lt;&gt;"",H83,"")</f>
        <v>5</v>
      </c>
      <c r="I85" s="707">
        <f>IF(Q85&lt;&gt;"",I83,"")</f>
        <v>5</v>
      </c>
      <c r="J85" s="707">
        <f>IF(R85&lt;&gt;"",J83,"")</f>
        <v>2</v>
      </c>
      <c r="K85" s="707">
        <f>IF(R85&lt;&gt;"",K83,"")</f>
        <v>0</v>
      </c>
      <c r="L85" s="707">
        <f>IF(S85&lt;&gt;"",L83,"")</f>
        <v>5</v>
      </c>
      <c r="M85" s="708">
        <f>IF(T85&lt;&gt;"",M83,"")</f>
        <v>6</v>
      </c>
      <c r="N85" s="709">
        <f>IF(H85&lt;&gt;"",N83,"")</f>
        <v>0</v>
      </c>
      <c r="O85" s="713">
        <f>IF(B83="","",IF(H85="","",H85+I85+J85-K85+L85+M85-N85))</f>
        <v>23</v>
      </c>
      <c r="P85" s="711">
        <v>0</v>
      </c>
      <c r="Q85" s="711">
        <v>0</v>
      </c>
      <c r="R85" s="711">
        <v>0</v>
      </c>
      <c r="S85" s="711">
        <v>0</v>
      </c>
      <c r="T85" s="712">
        <v>0</v>
      </c>
      <c r="U85" s="699">
        <f>IF(B83="","",IF(H85="","",SUM(P85:T85)))</f>
        <v>0</v>
      </c>
      <c r="V85" s="699">
        <f>IF(B83="","",IF(H85="","",IF(O85+U85&lt;0,0,O85+U85)))</f>
        <v>23</v>
      </c>
      <c r="W85" s="1116"/>
      <c r="X85" s="717"/>
      <c r="Y85" s="718"/>
      <c r="Z85" s="719"/>
      <c r="AA85" s="1088"/>
      <c r="AB85" s="720"/>
      <c r="AC85" s="1107"/>
      <c r="AD85" s="1083"/>
      <c r="AE85" s="1110"/>
      <c r="AF85" s="1113"/>
      <c r="AG85" s="1088"/>
    </row>
    <row r="86" spans="1:33" x14ac:dyDescent="0.2">
      <c r="A86" s="1125"/>
      <c r="B86" s="1128"/>
      <c r="C86" s="1075"/>
      <c r="D86" s="1139"/>
      <c r="E86" s="1094"/>
      <c r="F86" s="1075"/>
      <c r="G86" s="705" t="s">
        <v>5</v>
      </c>
      <c r="H86" s="706" t="str">
        <f>IF(P86&lt;&gt;"",H83,"")</f>
        <v/>
      </c>
      <c r="I86" s="707" t="str">
        <f>IF(Q86&lt;&gt;"",I83,"")</f>
        <v/>
      </c>
      <c r="J86" s="707" t="str">
        <f>IF(R86&lt;&gt;"",J83,"")</f>
        <v/>
      </c>
      <c r="K86" s="707" t="str">
        <f>IF(R86&lt;&gt;"",K83,"")</f>
        <v/>
      </c>
      <c r="L86" s="707" t="str">
        <f>IF(S86&lt;&gt;"",L83,"")</f>
        <v/>
      </c>
      <c r="M86" s="708" t="str">
        <f>IF(T86&lt;&gt;"",M83,"")</f>
        <v/>
      </c>
      <c r="N86" s="709" t="str">
        <f>IF(H86&lt;&gt;"",N83,"")</f>
        <v/>
      </c>
      <c r="O86" s="721" t="str">
        <f>IF(B83="","",IF(H86="","",H86+I86+J86-K86+L86+M86-N86))</f>
        <v/>
      </c>
      <c r="P86" s="711"/>
      <c r="Q86" s="711"/>
      <c r="R86" s="711"/>
      <c r="S86" s="711"/>
      <c r="T86" s="712"/>
      <c r="U86" s="713" t="str">
        <f>IF(B83="","",IF(H86="","",SUM(P86:T86)))</f>
        <v/>
      </c>
      <c r="V86" s="713" t="str">
        <f>IF(B83="","",IF(H86="","",IF(O86+U86&lt;0,0,O86+U86)))</f>
        <v/>
      </c>
      <c r="W86" s="1116"/>
      <c r="X86" s="717"/>
      <c r="Y86" s="718"/>
      <c r="Z86" s="719"/>
      <c r="AA86" s="1088"/>
      <c r="AB86" s="720"/>
      <c r="AC86" s="1107"/>
      <c r="AD86" s="1083"/>
      <c r="AE86" s="1110"/>
      <c r="AF86" s="1113"/>
      <c r="AG86" s="1088"/>
    </row>
    <row r="87" spans="1:33" ht="16" thickBot="1" x14ac:dyDescent="0.25">
      <c r="A87" s="1126"/>
      <c r="B87" s="1129"/>
      <c r="C87" s="1076"/>
      <c r="D87" s="1140"/>
      <c r="E87" s="1095"/>
      <c r="F87" s="1076"/>
      <c r="G87" s="760" t="s">
        <v>6</v>
      </c>
      <c r="H87" s="723" t="str">
        <f>IF(P87&lt;&gt;"",H83,"")</f>
        <v/>
      </c>
      <c r="I87" s="724" t="str">
        <f>IF(Q87&lt;&gt;"",I83,"")</f>
        <v/>
      </c>
      <c r="J87" s="724" t="str">
        <f>IF(R87&lt;&gt;"",J83,"")</f>
        <v/>
      </c>
      <c r="K87" s="724" t="str">
        <f>IF(R87&lt;&gt;"",K83,"")</f>
        <v/>
      </c>
      <c r="L87" s="724" t="str">
        <f>IF(S87&lt;&gt;"",L83,"")</f>
        <v/>
      </c>
      <c r="M87" s="725" t="str">
        <f>IF(T87&lt;&gt;"",M83,"")</f>
        <v/>
      </c>
      <c r="N87" s="726" t="str">
        <f>IF(H87&lt;&gt;"",N83,"")</f>
        <v/>
      </c>
      <c r="O87" s="699" t="str">
        <f>IF(B83="","",IF(H87="","",H87+I87+J87-K87+L87+M87-N87))</f>
        <v/>
      </c>
      <c r="P87" s="727"/>
      <c r="Q87" s="727"/>
      <c r="R87" s="727"/>
      <c r="S87" s="727"/>
      <c r="T87" s="728"/>
      <c r="U87" s="721" t="str">
        <f>IF(B83="","",IF(H87="","",SUM(P87:T87)))</f>
        <v/>
      </c>
      <c r="V87" s="721" t="str">
        <f>IF(B83="","",IF(H87="","",IF(O87+U87&lt;0,0,O87+U87)))</f>
        <v/>
      </c>
      <c r="W87" s="1117"/>
      <c r="X87" s="729"/>
      <c r="Y87" s="730"/>
      <c r="Z87" s="731"/>
      <c r="AA87" s="1089"/>
      <c r="AB87" s="732"/>
      <c r="AC87" s="1108"/>
      <c r="AD87" s="1084"/>
      <c r="AE87" s="1111"/>
      <c r="AF87" s="1114"/>
      <c r="AG87" s="1089"/>
    </row>
    <row r="88" spans="1:33" x14ac:dyDescent="0.2">
      <c r="A88" s="1130">
        <f>IF('Names And Totals'!A24="","",'Names And Totals'!A24)</f>
        <v>15</v>
      </c>
      <c r="B88" s="1133" t="str">
        <f>IF('Names And Totals'!B24="","",'Names And Totals'!B24)</f>
        <v>Lisa Mende</v>
      </c>
      <c r="C88" s="1071" t="str">
        <f>IF('Names And Totals'!B24="","",'Names And Totals'!E24)</f>
        <v>Female</v>
      </c>
      <c r="D88" s="1136">
        <f>IF(AF88="","",IF(AF88="DQ","DQ",RANK(AF88,$AF$13:$AF$508,0)+SUMPRODUCT(--(AF88=$AF$13:$AF$508),--(AC88&gt;$AC$13:$AC$508))))</f>
        <v>27</v>
      </c>
      <c r="E88" s="1096" t="str">
        <f>IF(AE88="","",IF(AG88="DQ","DQ",RANK(AE88,$AE$13:$AE$508,0)+SUMPRODUCT(--(AE88=$AE$13:$AE$508),--(AC88&gt;$AC$13:$AC$508))))</f>
        <v/>
      </c>
      <c r="F88" s="1071">
        <f>IF(AD88="","",IF(AG88="DQ","DQ",RANK(AD88,$AD$13:$AD$508,0)+SUMPRODUCT(--(AD88=$AD$13:$AD$508),--(AC88&gt;$AC$13:$AC$508))))</f>
        <v>8</v>
      </c>
      <c r="G88" s="733" t="s">
        <v>7</v>
      </c>
      <c r="H88" s="761">
        <v>2</v>
      </c>
      <c r="I88" s="762">
        <v>0</v>
      </c>
      <c r="J88" s="762">
        <v>0</v>
      </c>
      <c r="K88" s="762">
        <v>0</v>
      </c>
      <c r="L88" s="762">
        <v>0</v>
      </c>
      <c r="M88" s="763">
        <v>0</v>
      </c>
      <c r="N88" s="764">
        <v>0</v>
      </c>
      <c r="O88" s="734">
        <f>IF(B88="","",IF(H88="","",H88+I88+J88-K88+L88+M88-N88))</f>
        <v>2</v>
      </c>
      <c r="P88" s="765">
        <v>0</v>
      </c>
      <c r="Q88" s="762">
        <v>0</v>
      </c>
      <c r="R88" s="762">
        <v>0</v>
      </c>
      <c r="S88" s="766">
        <v>0</v>
      </c>
      <c r="T88" s="767">
        <v>0</v>
      </c>
      <c r="U88" s="734">
        <f>IF(B88="","",IF(H88="","",SUM(P88:T88)))</f>
        <v>0</v>
      </c>
      <c r="V88" s="734">
        <f>IF(B88="","",IF(H88="","",IF(O88+U88&lt;0,0,O88+U88)))</f>
        <v>2</v>
      </c>
      <c r="W88" s="1118">
        <f>IF(AG88="DQ","DQ",IF(V88="","",IF(V89="",V88,IF(V90="",AVERAGE(V88:V89),IF(V91="",AVERAGE(V88:V90),IF(V92="",AVERAGE(V88:V91),TRIMMEAN(V88:V92,0.4)))))))</f>
        <v>2</v>
      </c>
      <c r="X88" s="768" t="s">
        <v>268</v>
      </c>
      <c r="Y88" s="766"/>
      <c r="Z88" s="767"/>
      <c r="AA88" s="1090" t="s">
        <v>270</v>
      </c>
      <c r="AB88" s="735" t="str">
        <f>IF(X88="","",IF(X88="TO","TO",X88*60+Y88+Z88/100))</f>
        <v>TO</v>
      </c>
      <c r="AC88" s="1121" t="str">
        <f>IF(AG88="DQ","DQ",IF(AB88="","",IF(AB89="",AB88,AVERAGE(AB88:AB89))))</f>
        <v>TO</v>
      </c>
      <c r="AD88" s="1085">
        <f>IF(C88="Male","",IF(AC88="","",IF(AA88="","",IF(AC88="TO",W88,IF(AA88="no",W88,IF(30-(AC88-$AI$3)/10&lt;0,0,30-(AC88-$AI$3)/10+W88))))))</f>
        <v>2</v>
      </c>
      <c r="AE88" s="1099" t="str">
        <f>IF(C88="Female","",IF(AC88="","",IF(AA88="","",IF(AC88="TO",W88,IF(AA88="no",W88,IF(30-(AC88-$AI$4)/10&lt;0,0,30-(AC88-$AI$4)/10+W88))))))</f>
        <v/>
      </c>
      <c r="AF88" s="1102">
        <f>IF(B88="","",IF(AG88="DQ","DQ",IF(AC88="","",IF(C88="Female",AD88,AE88))))</f>
        <v>2</v>
      </c>
      <c r="AG88" s="1090"/>
    </row>
    <row r="89" spans="1:33" x14ac:dyDescent="0.2">
      <c r="A89" s="1131"/>
      <c r="B89" s="1134"/>
      <c r="C89" s="1072"/>
      <c r="D89" s="1137"/>
      <c r="E89" s="1097"/>
      <c r="F89" s="1072"/>
      <c r="G89" s="736" t="s">
        <v>4</v>
      </c>
      <c r="H89" s="737">
        <f>IF(P89&lt;&gt;"",H88,"")</f>
        <v>2</v>
      </c>
      <c r="I89" s="738">
        <f>IF(Q89&lt;&gt;"",I88,"")</f>
        <v>0</v>
      </c>
      <c r="J89" s="738">
        <f>IF(R89&lt;&gt;"",J88,"")</f>
        <v>0</v>
      </c>
      <c r="K89" s="738">
        <f>IF(R89&lt;&gt;"",K88,"")</f>
        <v>0</v>
      </c>
      <c r="L89" s="738">
        <f>IF(S89&lt;&gt;"",L88,"")</f>
        <v>0</v>
      </c>
      <c r="M89" s="739">
        <f>IF(T89&lt;&gt;"",M88,"")</f>
        <v>0</v>
      </c>
      <c r="N89" s="740">
        <f>IF(H89&lt;&gt;"",N88,"")</f>
        <v>0</v>
      </c>
      <c r="O89" s="741">
        <f>IF(B88="","",IF(H89="","",H89+I89+J89-K89+L89+M89-N89))</f>
        <v>2</v>
      </c>
      <c r="P89" s="769">
        <v>0</v>
      </c>
      <c r="Q89" s="769">
        <v>0</v>
      </c>
      <c r="R89" s="769">
        <v>0</v>
      </c>
      <c r="S89" s="769">
        <v>0</v>
      </c>
      <c r="T89" s="770">
        <v>0</v>
      </c>
      <c r="U89" s="742">
        <f>IF(B88="","",IF(H89="","",SUM(P89:T89)))</f>
        <v>0</v>
      </c>
      <c r="V89" s="742">
        <f>IF(B88="","",IF(H89="","",IF(O89+U89&lt;0,0,O89+U89)))</f>
        <v>2</v>
      </c>
      <c r="W89" s="1119"/>
      <c r="X89" s="771"/>
      <c r="Y89" s="772"/>
      <c r="Z89" s="770"/>
      <c r="AA89" s="1091"/>
      <c r="AB89" s="743" t="str">
        <f>IF(X89="","",X89*60+Y89+Z89/100)</f>
        <v/>
      </c>
      <c r="AC89" s="1122"/>
      <c r="AD89" s="1086"/>
      <c r="AE89" s="1100"/>
      <c r="AF89" s="1103"/>
      <c r="AG89" s="1091"/>
    </row>
    <row r="90" spans="1:33" x14ac:dyDescent="0.2">
      <c r="A90" s="1131"/>
      <c r="B90" s="1134"/>
      <c r="C90" s="1072"/>
      <c r="D90" s="1137"/>
      <c r="E90" s="1097"/>
      <c r="F90" s="1072"/>
      <c r="G90" s="736" t="s">
        <v>8</v>
      </c>
      <c r="H90" s="737">
        <f>IF(P90&lt;&gt;"",H88,"")</f>
        <v>2</v>
      </c>
      <c r="I90" s="738">
        <f>IF(Q90&lt;&gt;"",I88,"")</f>
        <v>0</v>
      </c>
      <c r="J90" s="738">
        <f>IF(R90&lt;&gt;"",J88,"")</f>
        <v>0</v>
      </c>
      <c r="K90" s="738">
        <f>IF(R90&lt;&gt;"",K88,"")</f>
        <v>0</v>
      </c>
      <c r="L90" s="738">
        <f>IF(S90&lt;&gt;"",L88,"")</f>
        <v>0</v>
      </c>
      <c r="M90" s="739">
        <f>IF(T90&lt;&gt;"",M88,"")</f>
        <v>0</v>
      </c>
      <c r="N90" s="740">
        <f>IF(H90&lt;&gt;"",N88,"")</f>
        <v>0</v>
      </c>
      <c r="O90" s="742">
        <f>IF(B88="","",IF(H90="","",H90+I90+J90-K90+L90+M90-N90))</f>
        <v>2</v>
      </c>
      <c r="P90" s="769">
        <v>0</v>
      </c>
      <c r="Q90" s="769">
        <v>0</v>
      </c>
      <c r="R90" s="769">
        <v>0</v>
      </c>
      <c r="S90" s="769">
        <v>0</v>
      </c>
      <c r="T90" s="770">
        <v>0</v>
      </c>
      <c r="U90" s="744">
        <f>IF(B88="","",IF(H90="","",SUM(P90:T90)))</f>
        <v>0</v>
      </c>
      <c r="V90" s="744">
        <f>IF(B88="","",IF(H90="","",IF(O90+U90&lt;0,0,O90+U90)))</f>
        <v>2</v>
      </c>
      <c r="W90" s="1119"/>
      <c r="X90" s="745"/>
      <c r="Y90" s="746"/>
      <c r="Z90" s="747"/>
      <c r="AA90" s="1091"/>
      <c r="AB90" s="748"/>
      <c r="AC90" s="1122"/>
      <c r="AD90" s="1086"/>
      <c r="AE90" s="1100"/>
      <c r="AF90" s="1103"/>
      <c r="AG90" s="1091"/>
    </row>
    <row r="91" spans="1:33" x14ac:dyDescent="0.2">
      <c r="A91" s="1131"/>
      <c r="B91" s="1134"/>
      <c r="C91" s="1072"/>
      <c r="D91" s="1137"/>
      <c r="E91" s="1097"/>
      <c r="F91" s="1072"/>
      <c r="G91" s="736" t="s">
        <v>5</v>
      </c>
      <c r="H91" s="737" t="str">
        <f>IF(P91&lt;&gt;"",H88,"")</f>
        <v/>
      </c>
      <c r="I91" s="738" t="str">
        <f>IF(Q91&lt;&gt;"",I88,"")</f>
        <v/>
      </c>
      <c r="J91" s="738" t="str">
        <f>IF(R91&lt;&gt;"",J88,"")</f>
        <v/>
      </c>
      <c r="K91" s="738" t="str">
        <f>IF(R91&lt;&gt;"",K88,"")</f>
        <v/>
      </c>
      <c r="L91" s="738" t="str">
        <f>IF(S91&lt;&gt;"",L88,"")</f>
        <v/>
      </c>
      <c r="M91" s="739" t="str">
        <f>IF(T91&lt;&gt;"",M88,"")</f>
        <v/>
      </c>
      <c r="N91" s="740" t="str">
        <f>IF(H91&lt;&gt;"",N88,"")</f>
        <v/>
      </c>
      <c r="O91" s="749" t="str">
        <f>IF(B88="","",IF(H91="","",H91+I91+J91-K91+L91+M91-N91))</f>
        <v/>
      </c>
      <c r="P91" s="769"/>
      <c r="Q91" s="769"/>
      <c r="R91" s="769"/>
      <c r="S91" s="769"/>
      <c r="T91" s="770"/>
      <c r="U91" s="742" t="str">
        <f>IF(B88="","",IF(H91="","",SUM(P91:T91)))</f>
        <v/>
      </c>
      <c r="V91" s="742" t="str">
        <f>IF(B88="","",IF(H91="","",IF(O91+U91&lt;0,0,O91+U91)))</f>
        <v/>
      </c>
      <c r="W91" s="1119"/>
      <c r="X91" s="745"/>
      <c r="Y91" s="746"/>
      <c r="Z91" s="747"/>
      <c r="AA91" s="1091"/>
      <c r="AB91" s="748"/>
      <c r="AC91" s="1122"/>
      <c r="AD91" s="1086"/>
      <c r="AE91" s="1100"/>
      <c r="AF91" s="1103"/>
      <c r="AG91" s="1091"/>
    </row>
    <row r="92" spans="1:33" ht="16" thickBot="1" x14ac:dyDescent="0.25">
      <c r="A92" s="1132"/>
      <c r="B92" s="1135"/>
      <c r="C92" s="1073"/>
      <c r="D92" s="1138"/>
      <c r="E92" s="1098"/>
      <c r="F92" s="1073"/>
      <c r="G92" s="750" t="s">
        <v>6</v>
      </c>
      <c r="H92" s="751" t="str">
        <f>IF(P92&lt;&gt;"",H88,"")</f>
        <v/>
      </c>
      <c r="I92" s="752" t="str">
        <f>IF(Q92&lt;&gt;"",I88,"")</f>
        <v/>
      </c>
      <c r="J92" s="752" t="str">
        <f>IF(R92&lt;&gt;"",J88,"")</f>
        <v/>
      </c>
      <c r="K92" s="752" t="str">
        <f>IF(R92&lt;&gt;"",K88,"")</f>
        <v/>
      </c>
      <c r="L92" s="752" t="str">
        <f>IF(S92&lt;&gt;"",L88,"")</f>
        <v/>
      </c>
      <c r="M92" s="753" t="str">
        <f>IF(T92&lt;&gt;"",M88,"")</f>
        <v/>
      </c>
      <c r="N92" s="754" t="str">
        <f>IF(H92&lt;&gt;"",N88,"")</f>
        <v/>
      </c>
      <c r="O92" s="755" t="str">
        <f>IF(B88="","",IF(H92="","",H92+I92+J92-K92+L92+M92-N92))</f>
        <v/>
      </c>
      <c r="P92" s="773"/>
      <c r="Q92" s="773"/>
      <c r="R92" s="773"/>
      <c r="S92" s="773"/>
      <c r="T92" s="774"/>
      <c r="U92" s="755" t="str">
        <f>IF(B88="","",IF(H92="","",SUM(P92:T92)))</f>
        <v/>
      </c>
      <c r="V92" s="755" t="str">
        <f>IF(B88="","",IF(H92="","",IF(O92+U92&lt;0,0,O92+U92)))</f>
        <v/>
      </c>
      <c r="W92" s="1120"/>
      <c r="X92" s="756"/>
      <c r="Y92" s="757"/>
      <c r="Z92" s="758"/>
      <c r="AA92" s="1092"/>
      <c r="AB92" s="759"/>
      <c r="AC92" s="1123"/>
      <c r="AD92" s="1087"/>
      <c r="AE92" s="1101"/>
      <c r="AF92" s="1104"/>
      <c r="AG92" s="1092"/>
    </row>
    <row r="93" spans="1:33" x14ac:dyDescent="0.2">
      <c r="A93" s="1124">
        <f>IF('Names And Totals'!A25="","",'Names And Totals'!A25)</f>
        <v>27</v>
      </c>
      <c r="B93" s="1127" t="str">
        <f>IF('Names And Totals'!B25="","",'Names And Totals'!B25)</f>
        <v>Aaron Morit</v>
      </c>
      <c r="C93" s="1074" t="str">
        <f>IF('Names And Totals'!B25="","",'Names And Totals'!E25)</f>
        <v>Male</v>
      </c>
      <c r="D93" s="1139">
        <f>IF(AF93="","",IF(AF93="DQ","DQ",RANK(AF93,$AF$13:$AF$508,0)+SUMPRODUCT(--(AF93=$AF$13:$AF$508),--(AC93&gt;$AC$13:$AC$508))))</f>
        <v>10</v>
      </c>
      <c r="E93" s="1093">
        <f>IF(AE93="","",IF(AG93="DQ","DQ",RANK(AE93,$AE$13:$AE$508,0)+SUMPRODUCT(--(AE93=$AE$13:$AE$508),--(AC93&gt;$AC$13:$AC$508))))</f>
        <v>9</v>
      </c>
      <c r="F93" s="1074" t="str">
        <f>IF(AD93="","",IF(AG93="DQ","DQ",RANK(AD93,$AD$13:$AD$508,0)+SUMPRODUCT(--(AD93=$AD$13:$AD$508),--(AC93&gt;$AC$13:$AC$508))))</f>
        <v/>
      </c>
      <c r="G93" s="705" t="s">
        <v>7</v>
      </c>
      <c r="H93" s="695">
        <v>5</v>
      </c>
      <c r="I93" s="696">
        <v>5</v>
      </c>
      <c r="J93" s="696">
        <v>2</v>
      </c>
      <c r="K93" s="696">
        <v>0</v>
      </c>
      <c r="L93" s="696">
        <v>5</v>
      </c>
      <c r="M93" s="697">
        <v>5</v>
      </c>
      <c r="N93" s="698">
        <v>0</v>
      </c>
      <c r="O93" s="699">
        <f>IF(B93="","",IF(H93="","",H93+I93+J93-K93+L93+M93-N93))</f>
        <v>22</v>
      </c>
      <c r="P93" s="700">
        <v>0</v>
      </c>
      <c r="Q93" s="696">
        <v>0</v>
      </c>
      <c r="R93" s="696">
        <v>0</v>
      </c>
      <c r="S93" s="701">
        <v>0</v>
      </c>
      <c r="T93" s="702">
        <v>0</v>
      </c>
      <c r="U93" s="699">
        <f>IF(B93="","",IF(H93="","",SUM(P93:T93)))</f>
        <v>0</v>
      </c>
      <c r="V93" s="699">
        <f>IF(B93="","",IF(H93="","",IF(O93+U93&lt;0,0,O93+U93)))</f>
        <v>22</v>
      </c>
      <c r="W93" s="1115">
        <f>IF(AG93="DQ","DQ",IF(V93="","",IF(V94="",V93,IF(V95="",AVERAGE(V93:V94),IF(V96="",AVERAGE(V93:V95),IF(V97="",AVERAGE(V93:V96),TRIMMEAN(V93:V97,0.4)))))))</f>
        <v>23.333333333333332</v>
      </c>
      <c r="X93" s="703">
        <v>3</v>
      </c>
      <c r="Y93" s="701">
        <v>58</v>
      </c>
      <c r="Z93" s="702">
        <v>41</v>
      </c>
      <c r="AA93" s="1105" t="s">
        <v>269</v>
      </c>
      <c r="AB93" s="704">
        <f>IF(X93="","",IF(X93="TO","TO",X93*60+Y93+Z93/100))</f>
        <v>238.41</v>
      </c>
      <c r="AC93" s="1106">
        <f>IF(AG93="DQ","DQ",IF(AB93="","",IF(AB94="",AB93,AVERAGE(AB93:AB94))))</f>
        <v>238.75</v>
      </c>
      <c r="AD93" s="1082" t="str">
        <f>IF(C93="Male","",IF(AC93="","",IF(AA93="","",IF(AC93="TO",W93,IF(AA93="no",W93,IF(30-(AC93-$AI$3)/10&lt;0,0,30-(AC93-$AI$3)/10+W93))))))</f>
        <v/>
      </c>
      <c r="AE93" s="1109">
        <f>IF(C93="Female","",IF(AC93="","",IF(AA93="","",IF(AC93="TO",W93,IF(AA93="no",W93,IF(30-(AC93-$AI$4)/10&lt;0,0,30-(AC93-$AI$4)/10+W93))))))</f>
        <v>46.706833333333336</v>
      </c>
      <c r="AF93" s="1112">
        <f>IF(B93="","",IF(AG93="DQ","DQ",IF(AC93="","",IF(C93="Female",AD93,AE93))))</f>
        <v>46.706833333333336</v>
      </c>
      <c r="AG93" s="1088"/>
    </row>
    <row r="94" spans="1:33" x14ac:dyDescent="0.2">
      <c r="A94" s="1125"/>
      <c r="B94" s="1128"/>
      <c r="C94" s="1075"/>
      <c r="D94" s="1139"/>
      <c r="E94" s="1094"/>
      <c r="F94" s="1075"/>
      <c r="G94" s="705" t="s">
        <v>4</v>
      </c>
      <c r="H94" s="706">
        <f>IF(P94&lt;&gt;"",H93,"")</f>
        <v>5</v>
      </c>
      <c r="I94" s="707">
        <f>IF(Q94&lt;&gt;"",I93,"")</f>
        <v>5</v>
      </c>
      <c r="J94" s="707">
        <f>IF(R94&lt;&gt;"",J93,"")</f>
        <v>2</v>
      </c>
      <c r="K94" s="707">
        <f>IF(R94&lt;&gt;"",K93,"")</f>
        <v>0</v>
      </c>
      <c r="L94" s="707">
        <f>IF(S94&lt;&gt;"",L93,"")</f>
        <v>5</v>
      </c>
      <c r="M94" s="708">
        <f>IF(T94&lt;&gt;"",M93,"")</f>
        <v>5</v>
      </c>
      <c r="N94" s="709">
        <f>IF(H94&lt;&gt;"",N93,"")</f>
        <v>0</v>
      </c>
      <c r="O94" s="710">
        <f>IF(B93="","",IF(H94="","",H94+I94+J94-K94+L94+M94-N94))</f>
        <v>22</v>
      </c>
      <c r="P94" s="711">
        <v>1</v>
      </c>
      <c r="Q94" s="711">
        <v>0</v>
      </c>
      <c r="R94" s="711">
        <v>0</v>
      </c>
      <c r="S94" s="711">
        <v>0</v>
      </c>
      <c r="T94" s="712">
        <v>0</v>
      </c>
      <c r="U94" s="713">
        <f>IF(B93="","",IF(H94="","",SUM(P94:T94)))</f>
        <v>1</v>
      </c>
      <c r="V94" s="713">
        <f>IF(B93="","",IF(H94="","",IF(O94+U94&lt;0,0,O94+U94)))</f>
        <v>23</v>
      </c>
      <c r="W94" s="1116"/>
      <c r="X94" s="714">
        <v>3</v>
      </c>
      <c r="Y94" s="715">
        <v>59</v>
      </c>
      <c r="Z94" s="712">
        <v>9</v>
      </c>
      <c r="AA94" s="1088"/>
      <c r="AB94" s="716">
        <f>IF(X94="","",X94*60+Y94+Z94/100)</f>
        <v>239.09</v>
      </c>
      <c r="AC94" s="1107"/>
      <c r="AD94" s="1083"/>
      <c r="AE94" s="1110"/>
      <c r="AF94" s="1113"/>
      <c r="AG94" s="1088"/>
    </row>
    <row r="95" spans="1:33" x14ac:dyDescent="0.2">
      <c r="A95" s="1125"/>
      <c r="B95" s="1128"/>
      <c r="C95" s="1075"/>
      <c r="D95" s="1139"/>
      <c r="E95" s="1094"/>
      <c r="F95" s="1075"/>
      <c r="G95" s="705" t="s">
        <v>8</v>
      </c>
      <c r="H95" s="706">
        <f>IF(P95&lt;&gt;"",H93,"")</f>
        <v>5</v>
      </c>
      <c r="I95" s="707">
        <f>IF(Q95&lt;&gt;"",I93,"")</f>
        <v>5</v>
      </c>
      <c r="J95" s="707">
        <f>IF(R95&lt;&gt;"",J93,"")</f>
        <v>2</v>
      </c>
      <c r="K95" s="707">
        <f>IF(R95&lt;&gt;"",K93,"")</f>
        <v>0</v>
      </c>
      <c r="L95" s="707">
        <f>IF(S95&lt;&gt;"",L93,"")</f>
        <v>5</v>
      </c>
      <c r="M95" s="708">
        <f>IF(T95&lt;&gt;"",M93,"")</f>
        <v>5</v>
      </c>
      <c r="N95" s="709">
        <f>IF(H95&lt;&gt;"",N93,"")</f>
        <v>0</v>
      </c>
      <c r="O95" s="713">
        <f>IF(B93="","",IF(H95="","",H95+I95+J95-K95+L95+M95-N95))</f>
        <v>22</v>
      </c>
      <c r="P95" s="711">
        <v>1</v>
      </c>
      <c r="Q95" s="711">
        <v>1</v>
      </c>
      <c r="R95" s="711">
        <v>1</v>
      </c>
      <c r="S95" s="711">
        <v>0</v>
      </c>
      <c r="T95" s="712">
        <v>0</v>
      </c>
      <c r="U95" s="699">
        <f>IF(B93="","",IF(H95="","",SUM(P95:T95)))</f>
        <v>3</v>
      </c>
      <c r="V95" s="699">
        <f>IF(B93="","",IF(H95="","",IF(O95+U95&lt;0,0,O95+U95)))</f>
        <v>25</v>
      </c>
      <c r="W95" s="1116"/>
      <c r="X95" s="717"/>
      <c r="Y95" s="718"/>
      <c r="Z95" s="719"/>
      <c r="AA95" s="1088"/>
      <c r="AB95" s="720"/>
      <c r="AC95" s="1107"/>
      <c r="AD95" s="1083"/>
      <c r="AE95" s="1110"/>
      <c r="AF95" s="1113"/>
      <c r="AG95" s="1088"/>
    </row>
    <row r="96" spans="1:33" x14ac:dyDescent="0.2">
      <c r="A96" s="1125"/>
      <c r="B96" s="1128"/>
      <c r="C96" s="1075"/>
      <c r="D96" s="1139"/>
      <c r="E96" s="1094"/>
      <c r="F96" s="1075"/>
      <c r="G96" s="705" t="s">
        <v>5</v>
      </c>
      <c r="H96" s="706" t="str">
        <f>IF(P96&lt;&gt;"",H93,"")</f>
        <v/>
      </c>
      <c r="I96" s="707" t="str">
        <f>IF(Q96&lt;&gt;"",I93,"")</f>
        <v/>
      </c>
      <c r="J96" s="707" t="str">
        <f>IF(R96&lt;&gt;"",J93,"")</f>
        <v/>
      </c>
      <c r="K96" s="707" t="str">
        <f>IF(R96&lt;&gt;"",K93,"")</f>
        <v/>
      </c>
      <c r="L96" s="707" t="str">
        <f>IF(S96&lt;&gt;"",L93,"")</f>
        <v/>
      </c>
      <c r="M96" s="708" t="str">
        <f>IF(T96&lt;&gt;"",M93,"")</f>
        <v/>
      </c>
      <c r="N96" s="709" t="str">
        <f>IF(H96&lt;&gt;"",N93,"")</f>
        <v/>
      </c>
      <c r="O96" s="721" t="str">
        <f>IF(B93="","",IF(H96="","",H96+I96+J96-K96+L96+M96-N96))</f>
        <v/>
      </c>
      <c r="P96" s="711"/>
      <c r="Q96" s="711"/>
      <c r="R96" s="711"/>
      <c r="S96" s="711"/>
      <c r="T96" s="712"/>
      <c r="U96" s="713" t="str">
        <f>IF(B93="","",IF(H96="","",SUM(P96:T96)))</f>
        <v/>
      </c>
      <c r="V96" s="713" t="str">
        <f>IF(B93="","",IF(H96="","",IF(O96+U96&lt;0,0,O96+U96)))</f>
        <v/>
      </c>
      <c r="W96" s="1116"/>
      <c r="X96" s="717"/>
      <c r="Y96" s="718"/>
      <c r="Z96" s="719"/>
      <c r="AA96" s="1088"/>
      <c r="AB96" s="720"/>
      <c r="AC96" s="1107"/>
      <c r="AD96" s="1083"/>
      <c r="AE96" s="1110"/>
      <c r="AF96" s="1113"/>
      <c r="AG96" s="1088"/>
    </row>
    <row r="97" spans="1:33" ht="16" thickBot="1" x14ac:dyDescent="0.25">
      <c r="A97" s="1126"/>
      <c r="B97" s="1129"/>
      <c r="C97" s="1076"/>
      <c r="D97" s="1140"/>
      <c r="E97" s="1095"/>
      <c r="F97" s="1076"/>
      <c r="G97" s="760" t="s">
        <v>6</v>
      </c>
      <c r="H97" s="723" t="str">
        <f>IF(P97&lt;&gt;"",H93,"")</f>
        <v/>
      </c>
      <c r="I97" s="724" t="str">
        <f>IF(Q97&lt;&gt;"",I93,"")</f>
        <v/>
      </c>
      <c r="J97" s="724" t="str">
        <f>IF(R97&lt;&gt;"",J93,"")</f>
        <v/>
      </c>
      <c r="K97" s="724" t="str">
        <f>IF(R97&lt;&gt;"",K93,"")</f>
        <v/>
      </c>
      <c r="L97" s="724" t="str">
        <f>IF(S97&lt;&gt;"",L93,"")</f>
        <v/>
      </c>
      <c r="M97" s="725" t="str">
        <f>IF(T97&lt;&gt;"",M93,"")</f>
        <v/>
      </c>
      <c r="N97" s="726" t="str">
        <f>IF(H97&lt;&gt;"",N93,"")</f>
        <v/>
      </c>
      <c r="O97" s="699" t="str">
        <f>IF(B93="","",IF(H97="","",H97+I97+J97-K97+L97+M97-N97))</f>
        <v/>
      </c>
      <c r="P97" s="727"/>
      <c r="Q97" s="727"/>
      <c r="R97" s="727"/>
      <c r="S97" s="727"/>
      <c r="T97" s="728"/>
      <c r="U97" s="721" t="str">
        <f>IF(B93="","",IF(H97="","",SUM(P97:T97)))</f>
        <v/>
      </c>
      <c r="V97" s="721" t="str">
        <f>IF(B93="","",IF(H97="","",IF(O97+U97&lt;0,0,O97+U97)))</f>
        <v/>
      </c>
      <c r="W97" s="1117"/>
      <c r="X97" s="729"/>
      <c r="Y97" s="730"/>
      <c r="Z97" s="731"/>
      <c r="AA97" s="1089"/>
      <c r="AB97" s="732"/>
      <c r="AC97" s="1108"/>
      <c r="AD97" s="1084"/>
      <c r="AE97" s="1111"/>
      <c r="AF97" s="1114"/>
      <c r="AG97" s="1089"/>
    </row>
    <row r="98" spans="1:33" x14ac:dyDescent="0.2">
      <c r="A98" s="1130">
        <f>IF('Names And Totals'!A26="","",'Names And Totals'!A26)</f>
        <v>12</v>
      </c>
      <c r="B98" s="1133" t="str">
        <f>IF('Names And Totals'!B26="","",'Names And Totals'!B26)</f>
        <v>Beau Nagan</v>
      </c>
      <c r="C98" s="1071" t="str">
        <f>IF('Names And Totals'!B26="","",'Names And Totals'!E26)</f>
        <v>Male</v>
      </c>
      <c r="D98" s="1136">
        <f>IF(AF98="","",IF(AF98="DQ","DQ",RANK(AF98,$AF$13:$AF$508,0)+SUMPRODUCT(--(AF98=$AF$13:$AF$508),--(AC98&gt;$AC$13:$AC$508))))</f>
        <v>6</v>
      </c>
      <c r="E98" s="1096">
        <f>IF(AE98="","",IF(AG98="DQ","DQ",RANK(AE98,$AE$13:$AE$508,0)+SUMPRODUCT(--(AE98=$AE$13:$AE$508),--(AC98&gt;$AC$13:$AC$508))))</f>
        <v>5</v>
      </c>
      <c r="F98" s="1071" t="str">
        <f>IF(AD98="","",IF(AG98="DQ","DQ",RANK(AD98,$AD$13:$AD$508,0)+SUMPRODUCT(--(AD98=$AD$13:$AD$508),--(AC98&gt;$AC$13:$AC$508))))</f>
        <v/>
      </c>
      <c r="G98" s="733" t="s">
        <v>7</v>
      </c>
      <c r="H98" s="761">
        <v>5</v>
      </c>
      <c r="I98" s="762">
        <v>5</v>
      </c>
      <c r="J98" s="762">
        <v>2</v>
      </c>
      <c r="K98" s="762">
        <v>0</v>
      </c>
      <c r="L98" s="762">
        <v>5</v>
      </c>
      <c r="M98" s="763">
        <v>5</v>
      </c>
      <c r="N98" s="764">
        <v>0</v>
      </c>
      <c r="O98" s="734">
        <f>IF(B98="","",IF(H98="","",H98+I98+J98-K98+L98+M98-N98))</f>
        <v>22</v>
      </c>
      <c r="P98" s="765">
        <v>1</v>
      </c>
      <c r="Q98" s="762">
        <v>0</v>
      </c>
      <c r="R98" s="762">
        <v>0</v>
      </c>
      <c r="S98" s="766">
        <v>1</v>
      </c>
      <c r="T98" s="767">
        <v>0</v>
      </c>
      <c r="U98" s="734">
        <f>IF(B98="","",IF(H98="","",SUM(P98:T98)))</f>
        <v>2</v>
      </c>
      <c r="V98" s="734">
        <f>IF(B98="","",IF(H98="","",IF(O98+U98&lt;0,0,O98+U98)))</f>
        <v>24</v>
      </c>
      <c r="W98" s="1118">
        <f>IF(AG98="DQ","DQ",IF(V98="","",IF(V99="",V98,IF(V100="",AVERAGE(V98:V99),IF(V101="",AVERAGE(V98:V100),IF(V102="",AVERAGE(V98:V101),TRIMMEAN(V98:V102,0.4)))))))</f>
        <v>23.333333333333332</v>
      </c>
      <c r="X98" s="768">
        <v>2</v>
      </c>
      <c r="Y98" s="766">
        <v>55</v>
      </c>
      <c r="Z98" s="767">
        <v>72</v>
      </c>
      <c r="AA98" s="1090" t="s">
        <v>269</v>
      </c>
      <c r="AB98" s="735">
        <f>IF(X98="","",IF(X98="TO","TO",X98*60+Y98+Z98/100))</f>
        <v>175.72</v>
      </c>
      <c r="AC98" s="1121">
        <f>IF(AG98="DQ","DQ",IF(AB98="","",IF(AB99="",AB98,AVERAGE(AB98:AB99))))</f>
        <v>175.655</v>
      </c>
      <c r="AD98" s="1085" t="str">
        <f>IF(C98="Male","",IF(AC98="","",IF(AA98="","",IF(AC98="TO",W98,IF(AA98="no",W98,IF(30-(AC98-$AI$3)/10&lt;0,0,30-(AC98-$AI$3)/10+W98))))))</f>
        <v/>
      </c>
      <c r="AE98" s="1099">
        <f>IF(C98="Female","",IF(AC98="","",IF(AA98="","",IF(AC98="TO",W98,IF(AA98="no",W98,IF(30-(AC98-$AI$4)/10&lt;0,0,30-(AC98-$AI$4)/10+W98))))))</f>
        <v>53.016333333333336</v>
      </c>
      <c r="AF98" s="1102">
        <f>IF(B98="","",IF(AG98="DQ","DQ",IF(AC98="","",IF(C98="Female",AD98,AE98))))</f>
        <v>53.016333333333336</v>
      </c>
      <c r="AG98" s="1090"/>
    </row>
    <row r="99" spans="1:33" x14ac:dyDescent="0.2">
      <c r="A99" s="1131"/>
      <c r="B99" s="1134"/>
      <c r="C99" s="1072"/>
      <c r="D99" s="1137"/>
      <c r="E99" s="1097"/>
      <c r="F99" s="1072"/>
      <c r="G99" s="736" t="s">
        <v>4</v>
      </c>
      <c r="H99" s="737">
        <f>IF(P99&lt;&gt;"",H98,"")</f>
        <v>5</v>
      </c>
      <c r="I99" s="738">
        <f>IF(Q99&lt;&gt;"",I98,"")</f>
        <v>5</v>
      </c>
      <c r="J99" s="738">
        <f>IF(R99&lt;&gt;"",J98,"")</f>
        <v>2</v>
      </c>
      <c r="K99" s="738">
        <f>IF(R99&lt;&gt;"",K98,"")</f>
        <v>0</v>
      </c>
      <c r="L99" s="738">
        <f>IF(S99&lt;&gt;"",L98,"")</f>
        <v>5</v>
      </c>
      <c r="M99" s="739">
        <f>IF(T99&lt;&gt;"",M98,"")</f>
        <v>5</v>
      </c>
      <c r="N99" s="740">
        <f>IF(H99&lt;&gt;"",N98,"")</f>
        <v>0</v>
      </c>
      <c r="O99" s="741">
        <f>IF(B98="","",IF(H99="","",H99+I99+J99-K99+L99+M99-N99))</f>
        <v>22</v>
      </c>
      <c r="P99" s="769">
        <v>1</v>
      </c>
      <c r="Q99" s="769">
        <v>0</v>
      </c>
      <c r="R99" s="769">
        <v>0</v>
      </c>
      <c r="S99" s="769">
        <v>0</v>
      </c>
      <c r="T99" s="770">
        <v>1</v>
      </c>
      <c r="U99" s="742">
        <f>IF(B98="","",IF(H99="","",SUM(P99:T99)))</f>
        <v>2</v>
      </c>
      <c r="V99" s="742">
        <f>IF(B98="","",IF(H99="","",IF(O99+U99&lt;0,0,O99+U99)))</f>
        <v>24</v>
      </c>
      <c r="W99" s="1119"/>
      <c r="X99" s="771">
        <v>2</v>
      </c>
      <c r="Y99" s="772">
        <v>55</v>
      </c>
      <c r="Z99" s="770">
        <v>59</v>
      </c>
      <c r="AA99" s="1091"/>
      <c r="AB99" s="743">
        <f>IF(X99="","",X99*60+Y99+Z99/100)</f>
        <v>175.59</v>
      </c>
      <c r="AC99" s="1122"/>
      <c r="AD99" s="1086"/>
      <c r="AE99" s="1100"/>
      <c r="AF99" s="1103"/>
      <c r="AG99" s="1091"/>
    </row>
    <row r="100" spans="1:33" x14ac:dyDescent="0.2">
      <c r="A100" s="1131"/>
      <c r="B100" s="1134"/>
      <c r="C100" s="1072"/>
      <c r="D100" s="1137"/>
      <c r="E100" s="1097"/>
      <c r="F100" s="1072"/>
      <c r="G100" s="736" t="s">
        <v>8</v>
      </c>
      <c r="H100" s="737">
        <f>IF(P100&lt;&gt;"",H98,"")</f>
        <v>5</v>
      </c>
      <c r="I100" s="738">
        <f>IF(Q100&lt;&gt;"",I98,"")</f>
        <v>5</v>
      </c>
      <c r="J100" s="738">
        <f>IF(R100&lt;&gt;"",J98,"")</f>
        <v>2</v>
      </c>
      <c r="K100" s="738">
        <f>IF(R100&lt;&gt;"",K98,"")</f>
        <v>0</v>
      </c>
      <c r="L100" s="738">
        <f>IF(S100&lt;&gt;"",L98,"")</f>
        <v>5</v>
      </c>
      <c r="M100" s="739">
        <f>IF(T100&lt;&gt;"",M98,"")</f>
        <v>5</v>
      </c>
      <c r="N100" s="740">
        <f>IF(H100&lt;&gt;"",N98,"")</f>
        <v>0</v>
      </c>
      <c r="O100" s="742">
        <f>IF(B98="","",IF(H100="","",H100+I100+J100-K100+L100+M100-N100))</f>
        <v>22</v>
      </c>
      <c r="P100" s="769">
        <v>0</v>
      </c>
      <c r="Q100" s="769">
        <v>0</v>
      </c>
      <c r="R100" s="769">
        <v>0</v>
      </c>
      <c r="S100" s="769">
        <v>0</v>
      </c>
      <c r="T100" s="770">
        <v>0</v>
      </c>
      <c r="U100" s="744">
        <f>IF(B98="","",IF(H100="","",SUM(P100:T100)))</f>
        <v>0</v>
      </c>
      <c r="V100" s="744">
        <f>IF(B98="","",IF(H100="","",IF(O100+U100&lt;0,0,O100+U100)))</f>
        <v>22</v>
      </c>
      <c r="W100" s="1119"/>
      <c r="X100" s="745"/>
      <c r="Y100" s="746"/>
      <c r="Z100" s="747"/>
      <c r="AA100" s="1091"/>
      <c r="AB100" s="748"/>
      <c r="AC100" s="1122"/>
      <c r="AD100" s="1086"/>
      <c r="AE100" s="1100"/>
      <c r="AF100" s="1103"/>
      <c r="AG100" s="1091"/>
    </row>
    <row r="101" spans="1:33" x14ac:dyDescent="0.2">
      <c r="A101" s="1131"/>
      <c r="B101" s="1134"/>
      <c r="C101" s="1072"/>
      <c r="D101" s="1137"/>
      <c r="E101" s="1097"/>
      <c r="F101" s="1072"/>
      <c r="G101" s="736" t="s">
        <v>5</v>
      </c>
      <c r="H101" s="737" t="str">
        <f>IF(P101&lt;&gt;"",H98,"")</f>
        <v/>
      </c>
      <c r="I101" s="738" t="str">
        <f>IF(Q101&lt;&gt;"",I98,"")</f>
        <v/>
      </c>
      <c r="J101" s="738" t="str">
        <f>IF(R101&lt;&gt;"",J98,"")</f>
        <v/>
      </c>
      <c r="K101" s="738" t="str">
        <f>IF(R101&lt;&gt;"",K98,"")</f>
        <v/>
      </c>
      <c r="L101" s="738" t="str">
        <f>IF(S101&lt;&gt;"",L98,"")</f>
        <v/>
      </c>
      <c r="M101" s="739" t="str">
        <f>IF(T101&lt;&gt;"",M98,"")</f>
        <v/>
      </c>
      <c r="N101" s="740" t="str">
        <f>IF(H101&lt;&gt;"",N98,"")</f>
        <v/>
      </c>
      <c r="O101" s="749" t="str">
        <f>IF(B98="","",IF(H101="","",H101+I101+J101-K101+L101+M101-N101))</f>
        <v/>
      </c>
      <c r="P101" s="769"/>
      <c r="Q101" s="769"/>
      <c r="R101" s="769"/>
      <c r="S101" s="769"/>
      <c r="T101" s="770"/>
      <c r="U101" s="742" t="str">
        <f>IF(B98="","",IF(H101="","",SUM(P101:T101)))</f>
        <v/>
      </c>
      <c r="V101" s="742" t="str">
        <f>IF(B98="","",IF(H101="","",IF(O101+U101&lt;0,0,O101+U101)))</f>
        <v/>
      </c>
      <c r="W101" s="1119"/>
      <c r="X101" s="745"/>
      <c r="Y101" s="746"/>
      <c r="Z101" s="747"/>
      <c r="AA101" s="1091"/>
      <c r="AB101" s="748"/>
      <c r="AC101" s="1122"/>
      <c r="AD101" s="1086"/>
      <c r="AE101" s="1100"/>
      <c r="AF101" s="1103"/>
      <c r="AG101" s="1091"/>
    </row>
    <row r="102" spans="1:33" ht="16" thickBot="1" x14ac:dyDescent="0.25">
      <c r="A102" s="1132"/>
      <c r="B102" s="1135"/>
      <c r="C102" s="1073"/>
      <c r="D102" s="1138"/>
      <c r="E102" s="1098"/>
      <c r="F102" s="1073"/>
      <c r="G102" s="750" t="s">
        <v>6</v>
      </c>
      <c r="H102" s="751" t="str">
        <f>IF(P102&lt;&gt;"",H98,"")</f>
        <v/>
      </c>
      <c r="I102" s="752" t="str">
        <f>IF(Q102&lt;&gt;"",I98,"")</f>
        <v/>
      </c>
      <c r="J102" s="752" t="str">
        <f>IF(R102&lt;&gt;"",J98,"")</f>
        <v/>
      </c>
      <c r="K102" s="752" t="str">
        <f>IF(R102&lt;&gt;"",K98,"")</f>
        <v/>
      </c>
      <c r="L102" s="752" t="str">
        <f>IF(S102&lt;&gt;"",L98,"")</f>
        <v/>
      </c>
      <c r="M102" s="753" t="str">
        <f>IF(T102&lt;&gt;"",M98,"")</f>
        <v/>
      </c>
      <c r="N102" s="754" t="str">
        <f>IF(H102&lt;&gt;"",N98,"")</f>
        <v/>
      </c>
      <c r="O102" s="755" t="str">
        <f>IF(B98="","",IF(H102="","",H102+I102+J102-K102+L102+M102-N102))</f>
        <v/>
      </c>
      <c r="P102" s="773"/>
      <c r="Q102" s="773"/>
      <c r="R102" s="773"/>
      <c r="S102" s="773"/>
      <c r="T102" s="774"/>
      <c r="U102" s="755" t="str">
        <f>IF(B98="","",IF(H102="","",SUM(P102:T102)))</f>
        <v/>
      </c>
      <c r="V102" s="755" t="str">
        <f>IF(B98="","",IF(H102="","",IF(O102+U102&lt;0,0,O102+U102)))</f>
        <v/>
      </c>
      <c r="W102" s="1120"/>
      <c r="X102" s="756"/>
      <c r="Y102" s="757"/>
      <c r="Z102" s="758"/>
      <c r="AA102" s="1092"/>
      <c r="AB102" s="759"/>
      <c r="AC102" s="1123"/>
      <c r="AD102" s="1087"/>
      <c r="AE102" s="1101"/>
      <c r="AF102" s="1104"/>
      <c r="AG102" s="1092"/>
    </row>
    <row r="103" spans="1:33" x14ac:dyDescent="0.2">
      <c r="A103" s="1124">
        <f>IF('Names And Totals'!A27="","",'Names And Totals'!A27)</f>
        <v>13</v>
      </c>
      <c r="B103" s="1127" t="str">
        <f>IF('Names And Totals'!B27="","",'Names And Totals'!B27)</f>
        <v>Phil Reth</v>
      </c>
      <c r="C103" s="1074" t="str">
        <f>IF('Names And Totals'!B27="","",'Names And Totals'!E27)</f>
        <v>Male</v>
      </c>
      <c r="D103" s="1139">
        <f>IF(AF103="","",IF(AF103="DQ","DQ",RANK(AF103,$AF$13:$AF$508,0)+SUMPRODUCT(--(AF103=$AF$13:$AF$508),--(AC103&gt;$AC$13:$AC$508))))</f>
        <v>8</v>
      </c>
      <c r="E103" s="1093">
        <f>IF(AE103="","",IF(AG103="DQ","DQ",RANK(AE103,$AE$13:$AE$508,0)+SUMPRODUCT(--(AE103=$AE$13:$AE$508),--(AC103&gt;$AC$13:$AC$508))))</f>
        <v>7</v>
      </c>
      <c r="F103" s="1074" t="str">
        <f>IF(AD103="","",IF(AG103="DQ","DQ",RANK(AD103,$AD$13:$AD$508,0)+SUMPRODUCT(--(AD103=$AD$13:$AD$508),--(AC103&gt;$AC$13:$AC$508))))</f>
        <v/>
      </c>
      <c r="G103" s="705" t="s">
        <v>7</v>
      </c>
      <c r="H103" s="695">
        <v>5</v>
      </c>
      <c r="I103" s="696">
        <v>5</v>
      </c>
      <c r="J103" s="696">
        <v>2</v>
      </c>
      <c r="K103" s="696">
        <v>0</v>
      </c>
      <c r="L103" s="696">
        <v>5</v>
      </c>
      <c r="M103" s="697">
        <v>3</v>
      </c>
      <c r="N103" s="698">
        <v>0</v>
      </c>
      <c r="O103" s="699">
        <f>IF(B103="","",IF(H103="","",H103+I103+J103-K103+L103+M103-N103))</f>
        <v>20</v>
      </c>
      <c r="P103" s="700">
        <v>1</v>
      </c>
      <c r="Q103" s="696">
        <v>2</v>
      </c>
      <c r="R103" s="696">
        <v>2</v>
      </c>
      <c r="S103" s="701">
        <v>1</v>
      </c>
      <c r="T103" s="702">
        <v>0</v>
      </c>
      <c r="U103" s="699">
        <f>IF(B103="","",IF(H103="","",SUM(P103:T103)))</f>
        <v>6</v>
      </c>
      <c r="V103" s="699">
        <f>IF(B103="","",IF(H103="","",IF(O103+U103&lt;0,0,O103+U103)))</f>
        <v>26</v>
      </c>
      <c r="W103" s="1115">
        <f>IF(AG103="DQ","DQ",IF(V103="","",IF(V104="",V103,IF(V105="",AVERAGE(V103:V104),IF(V106="",AVERAGE(V103:V105),IF(V107="",AVERAGE(V103:V106),TRIMMEAN(V103:V107,0.4)))))))</f>
        <v>23.333333333333332</v>
      </c>
      <c r="X103" s="703">
        <v>3</v>
      </c>
      <c r="Y103" s="701">
        <v>41</v>
      </c>
      <c r="Z103" s="702">
        <v>34</v>
      </c>
      <c r="AA103" s="1105" t="s">
        <v>269</v>
      </c>
      <c r="AB103" s="704">
        <f>IF(X103="","",IF(X103="TO","TO",X103*60+Y103+Z103/100))</f>
        <v>221.34</v>
      </c>
      <c r="AC103" s="1106">
        <f>IF(AG103="DQ","DQ",IF(AB103="","",IF(AB104="",AB103,AVERAGE(AB103:AB104))))</f>
        <v>224.89</v>
      </c>
      <c r="AD103" s="1082" t="str">
        <f>IF(C103="Male","",IF(AC103="","",IF(AA103="","",IF(AC103="TO",W103,IF(AA103="no",W103,IF(30-(AC103-$AI$3)/10&lt;0,0,30-(AC103-$AI$3)/10+W103))))))</f>
        <v/>
      </c>
      <c r="AE103" s="1109">
        <f>IF(C103="Female","",IF(AC103="","",IF(AA103="","",IF(AC103="TO",W103,IF(AA103="no",W103,IF(30-(AC103-$AI$4)/10&lt;0,0,30-(AC103-$AI$4)/10+W103))))))</f>
        <v>48.092833333333331</v>
      </c>
      <c r="AF103" s="1112">
        <f>IF(B103="","",IF(AG103="DQ","DQ",IF(AC103="","",IF(C103="Female",AD103,AE103))))</f>
        <v>48.092833333333331</v>
      </c>
      <c r="AG103" s="1088"/>
    </row>
    <row r="104" spans="1:33" x14ac:dyDescent="0.2">
      <c r="A104" s="1125"/>
      <c r="B104" s="1128"/>
      <c r="C104" s="1075"/>
      <c r="D104" s="1139"/>
      <c r="E104" s="1094"/>
      <c r="F104" s="1075"/>
      <c r="G104" s="705" t="s">
        <v>4</v>
      </c>
      <c r="H104" s="706">
        <f>IF(P104&lt;&gt;"",H103,"")</f>
        <v>5</v>
      </c>
      <c r="I104" s="707">
        <f>IF(Q104&lt;&gt;"",I103,"")</f>
        <v>5</v>
      </c>
      <c r="J104" s="707">
        <f>IF(R104&lt;&gt;"",J103,"")</f>
        <v>2</v>
      </c>
      <c r="K104" s="707">
        <f>IF(R104&lt;&gt;"",K103,"")</f>
        <v>0</v>
      </c>
      <c r="L104" s="707">
        <f>IF(S104&lt;&gt;"",L103,"")</f>
        <v>5</v>
      </c>
      <c r="M104" s="708">
        <f>IF(T104&lt;&gt;"",M103,"")</f>
        <v>3</v>
      </c>
      <c r="N104" s="709">
        <f>IF(H104&lt;&gt;"",N103,"")</f>
        <v>0</v>
      </c>
      <c r="O104" s="710">
        <f>IF(B103="","",IF(H104="","",H104+I104+J104-K104+L104+M104-N104))</f>
        <v>20</v>
      </c>
      <c r="P104" s="711">
        <v>0</v>
      </c>
      <c r="Q104" s="711">
        <v>0</v>
      </c>
      <c r="R104" s="711">
        <v>0</v>
      </c>
      <c r="S104" s="711">
        <v>0</v>
      </c>
      <c r="T104" s="712">
        <v>0</v>
      </c>
      <c r="U104" s="713">
        <f>IF(B103="","",IF(H104="","",SUM(P104:T104)))</f>
        <v>0</v>
      </c>
      <c r="V104" s="713">
        <f>IF(B103="","",IF(H104="","",IF(O104+U104&lt;0,0,O104+U104)))</f>
        <v>20</v>
      </c>
      <c r="W104" s="1116"/>
      <c r="X104" s="714">
        <v>3</v>
      </c>
      <c r="Y104" s="715">
        <v>48</v>
      </c>
      <c r="Z104" s="712">
        <v>44</v>
      </c>
      <c r="AA104" s="1088"/>
      <c r="AB104" s="716">
        <f>IF(X104="","",X104*60+Y104+Z104/100)</f>
        <v>228.44</v>
      </c>
      <c r="AC104" s="1107"/>
      <c r="AD104" s="1083"/>
      <c r="AE104" s="1110"/>
      <c r="AF104" s="1113"/>
      <c r="AG104" s="1088"/>
    </row>
    <row r="105" spans="1:33" x14ac:dyDescent="0.2">
      <c r="A105" s="1125"/>
      <c r="B105" s="1128"/>
      <c r="C105" s="1075"/>
      <c r="D105" s="1139"/>
      <c r="E105" s="1094"/>
      <c r="F105" s="1075"/>
      <c r="G105" s="705" t="s">
        <v>8</v>
      </c>
      <c r="H105" s="706">
        <f>IF(P105&lt;&gt;"",H103,"")</f>
        <v>5</v>
      </c>
      <c r="I105" s="707">
        <f>IF(Q105&lt;&gt;"",I103,"")</f>
        <v>5</v>
      </c>
      <c r="J105" s="707">
        <f>IF(R105&lt;&gt;"",J103,"")</f>
        <v>2</v>
      </c>
      <c r="K105" s="707">
        <f>IF(R105&lt;&gt;"",K103,"")</f>
        <v>0</v>
      </c>
      <c r="L105" s="707">
        <f>IF(S105&lt;&gt;"",L103,"")</f>
        <v>5</v>
      </c>
      <c r="M105" s="708">
        <f>IF(T105&lt;&gt;"",M103,"")</f>
        <v>3</v>
      </c>
      <c r="N105" s="709">
        <f>IF(H105&lt;&gt;"",N103,"")</f>
        <v>0</v>
      </c>
      <c r="O105" s="713">
        <f>IF(B103="","",IF(H105="","",H105+I105+J105-K105+L105+M105-N105))</f>
        <v>20</v>
      </c>
      <c r="P105" s="711">
        <v>0</v>
      </c>
      <c r="Q105" s="711">
        <v>3</v>
      </c>
      <c r="R105" s="711">
        <v>1</v>
      </c>
      <c r="S105" s="711">
        <v>0</v>
      </c>
      <c r="T105" s="712">
        <v>0</v>
      </c>
      <c r="U105" s="699">
        <f>IF(B103="","",IF(H105="","",SUM(P105:T105)))</f>
        <v>4</v>
      </c>
      <c r="V105" s="699">
        <f>IF(B103="","",IF(H105="","",IF(O105+U105&lt;0,0,O105+U105)))</f>
        <v>24</v>
      </c>
      <c r="W105" s="1116"/>
      <c r="X105" s="717"/>
      <c r="Y105" s="718"/>
      <c r="Z105" s="719"/>
      <c r="AA105" s="1088"/>
      <c r="AB105" s="720"/>
      <c r="AC105" s="1107"/>
      <c r="AD105" s="1083"/>
      <c r="AE105" s="1110"/>
      <c r="AF105" s="1113"/>
      <c r="AG105" s="1088"/>
    </row>
    <row r="106" spans="1:33" x14ac:dyDescent="0.2">
      <c r="A106" s="1125"/>
      <c r="B106" s="1128"/>
      <c r="C106" s="1075"/>
      <c r="D106" s="1139"/>
      <c r="E106" s="1094"/>
      <c r="F106" s="1075"/>
      <c r="G106" s="705" t="s">
        <v>5</v>
      </c>
      <c r="H106" s="706" t="str">
        <f>IF(P106&lt;&gt;"",H103,"")</f>
        <v/>
      </c>
      <c r="I106" s="707" t="str">
        <f>IF(Q106&lt;&gt;"",I103,"")</f>
        <v/>
      </c>
      <c r="J106" s="707" t="str">
        <f>IF(R106&lt;&gt;"",J103,"")</f>
        <v/>
      </c>
      <c r="K106" s="707" t="str">
        <f>IF(R106&lt;&gt;"",K103,"")</f>
        <v/>
      </c>
      <c r="L106" s="707" t="str">
        <f>IF(S106&lt;&gt;"",L103,"")</f>
        <v/>
      </c>
      <c r="M106" s="708" t="str">
        <f>IF(T106&lt;&gt;"",M103,"")</f>
        <v/>
      </c>
      <c r="N106" s="709" t="str">
        <f>IF(H106&lt;&gt;"",N103,"")</f>
        <v/>
      </c>
      <c r="O106" s="721" t="str">
        <f>IF(B103="","",IF(H106="","",H106+I106+J106-K106+L106+M106-N106))</f>
        <v/>
      </c>
      <c r="P106" s="711"/>
      <c r="Q106" s="711"/>
      <c r="R106" s="711"/>
      <c r="S106" s="711"/>
      <c r="T106" s="712"/>
      <c r="U106" s="713" t="str">
        <f>IF(B103="","",IF(H106="","",SUM(P106:T106)))</f>
        <v/>
      </c>
      <c r="V106" s="713" t="str">
        <f>IF(B103="","",IF(H106="","",IF(O106+U106&lt;0,0,O106+U106)))</f>
        <v/>
      </c>
      <c r="W106" s="1116"/>
      <c r="X106" s="717"/>
      <c r="Y106" s="718"/>
      <c r="Z106" s="719"/>
      <c r="AA106" s="1088"/>
      <c r="AB106" s="720"/>
      <c r="AC106" s="1107"/>
      <c r="AD106" s="1083"/>
      <c r="AE106" s="1110"/>
      <c r="AF106" s="1113"/>
      <c r="AG106" s="1088"/>
    </row>
    <row r="107" spans="1:33" ht="16" thickBot="1" x14ac:dyDescent="0.25">
      <c r="A107" s="1126"/>
      <c r="B107" s="1129"/>
      <c r="C107" s="1076"/>
      <c r="D107" s="1140"/>
      <c r="E107" s="1095"/>
      <c r="F107" s="1076"/>
      <c r="G107" s="760" t="s">
        <v>6</v>
      </c>
      <c r="H107" s="723" t="str">
        <f>IF(P107&lt;&gt;"",H103,"")</f>
        <v/>
      </c>
      <c r="I107" s="724" t="str">
        <f>IF(Q107&lt;&gt;"",I103,"")</f>
        <v/>
      </c>
      <c r="J107" s="724" t="str">
        <f>IF(R107&lt;&gt;"",J103,"")</f>
        <v/>
      </c>
      <c r="K107" s="724" t="str">
        <f>IF(R107&lt;&gt;"",K103,"")</f>
        <v/>
      </c>
      <c r="L107" s="724" t="str">
        <f>IF(S107&lt;&gt;"",L103,"")</f>
        <v/>
      </c>
      <c r="M107" s="725" t="str">
        <f>IF(T107&lt;&gt;"",M103,"")</f>
        <v/>
      </c>
      <c r="N107" s="726" t="str">
        <f>IF(H107&lt;&gt;"",N103,"")</f>
        <v/>
      </c>
      <c r="O107" s="699" t="str">
        <f>IF(B103="","",IF(H107="","",H107+I107+J107-K107+L107+M107-N107))</f>
        <v/>
      </c>
      <c r="P107" s="727"/>
      <c r="Q107" s="727"/>
      <c r="R107" s="727"/>
      <c r="S107" s="727"/>
      <c r="T107" s="728"/>
      <c r="U107" s="721" t="str">
        <f>IF(B103="","",IF(H107="","",SUM(P107:T107)))</f>
        <v/>
      </c>
      <c r="V107" s="721" t="str">
        <f>IF(B103="","",IF(H107="","",IF(O107+U107&lt;0,0,O107+U107)))</f>
        <v/>
      </c>
      <c r="W107" s="1117"/>
      <c r="X107" s="729"/>
      <c r="Y107" s="730"/>
      <c r="Z107" s="731"/>
      <c r="AA107" s="1089"/>
      <c r="AB107" s="732"/>
      <c r="AC107" s="1108"/>
      <c r="AD107" s="1084"/>
      <c r="AE107" s="1111"/>
      <c r="AF107" s="1114"/>
      <c r="AG107" s="1089"/>
    </row>
    <row r="108" spans="1:33" x14ac:dyDescent="0.2">
      <c r="A108" s="1130">
        <f>IF('Names And Totals'!A28="","",'Names And Totals'!A28)</f>
        <v>11</v>
      </c>
      <c r="B108" s="1133" t="str">
        <f>IF('Names And Totals'!B28="","",'Names And Totals'!B28)</f>
        <v>Ryan Sams</v>
      </c>
      <c r="C108" s="1071" t="str">
        <f>IF('Names And Totals'!B28="","",'Names And Totals'!E28)</f>
        <v>Male</v>
      </c>
      <c r="D108" s="1136">
        <f>IF(AF108="","",IF(AF108="DQ","DQ",RANK(AF108,$AF$13:$AF$508,0)+SUMPRODUCT(--(AF108=$AF$13:$AF$508),--(AC108&gt;$AC$13:$AC$508))))</f>
        <v>4</v>
      </c>
      <c r="E108" s="1096">
        <f>IF(AE108="","",IF(AG108="DQ","DQ",RANK(AE108,$AE$13:$AE$508,0)+SUMPRODUCT(--(AE108=$AE$13:$AE$508),--(AC108&gt;$AC$13:$AC$508))))</f>
        <v>3</v>
      </c>
      <c r="F108" s="1071" t="str">
        <f>IF(AD108="","",IF(AG108="DQ","DQ",RANK(AD108,$AD$13:$AD$508,0)+SUMPRODUCT(--(AD108=$AD$13:$AD$508),--(AC108&gt;$AC$13:$AC$508))))</f>
        <v/>
      </c>
      <c r="G108" s="733" t="s">
        <v>7</v>
      </c>
      <c r="H108" s="761">
        <v>5</v>
      </c>
      <c r="I108" s="762">
        <v>5</v>
      </c>
      <c r="J108" s="762">
        <v>2</v>
      </c>
      <c r="K108" s="762">
        <v>0</v>
      </c>
      <c r="L108" s="762">
        <v>5</v>
      </c>
      <c r="M108" s="763">
        <v>5</v>
      </c>
      <c r="N108" s="764">
        <v>0</v>
      </c>
      <c r="O108" s="734">
        <f>IF(B108="","",IF(H108="","",H108+I108+J108-K108+L108+M108-N108))</f>
        <v>22</v>
      </c>
      <c r="P108" s="765">
        <v>1</v>
      </c>
      <c r="Q108" s="762">
        <v>0</v>
      </c>
      <c r="R108" s="762">
        <v>2</v>
      </c>
      <c r="S108" s="766">
        <v>0</v>
      </c>
      <c r="T108" s="767">
        <v>0</v>
      </c>
      <c r="U108" s="734">
        <f>IF(B108="","",IF(H108="","",SUM(P108:T108)))</f>
        <v>3</v>
      </c>
      <c r="V108" s="734">
        <f>IF(B108="","",IF(H108="","",IF(O108+U108&lt;0,0,O108+U108)))</f>
        <v>25</v>
      </c>
      <c r="W108" s="1118">
        <f>IF(AG108="DQ","DQ",IF(V108="","",IF(V109="",V108,IF(V110="",AVERAGE(V108:V109),IF(V111="",AVERAGE(V108:V110),IF(V112="",AVERAGE(V108:V111),TRIMMEAN(V108:V112,0.4)))))))</f>
        <v>23.666666666666668</v>
      </c>
      <c r="X108" s="768">
        <v>2</v>
      </c>
      <c r="Y108" s="766">
        <v>52</v>
      </c>
      <c r="Z108" s="767">
        <v>53</v>
      </c>
      <c r="AA108" s="1090" t="s">
        <v>269</v>
      </c>
      <c r="AB108" s="735">
        <f>IF(X108="","",IF(X108="TO","TO",X108*60+Y108+Z108/100))</f>
        <v>172.53</v>
      </c>
      <c r="AC108" s="1121">
        <f>IF(AG108="DQ","DQ",IF(AB108="","",IF(AB109="",AB108,AVERAGE(AB108:AB109))))</f>
        <v>172.48500000000001</v>
      </c>
      <c r="AD108" s="1085" t="str">
        <f>IF(C108="Male","",IF(AC108="","",IF(AA108="","",IF(AC108="TO",W108,IF(AA108="no",W108,IF(30-(AC108-$AI$3)/10&lt;0,0,30-(AC108-$AI$3)/10+W108))))))</f>
        <v/>
      </c>
      <c r="AE108" s="1099">
        <f>IF(C108="Female","",IF(AC108="","",IF(AA108="","",IF(AC108="TO",W108,IF(AA108="no",W108,IF(30-(AC108-$AI$4)/10&lt;0,0,30-(AC108-$AI$4)/10+W108))))))</f>
        <v>53.666666666666671</v>
      </c>
      <c r="AF108" s="1102">
        <f>IF(B108="","",IF(AG108="DQ","DQ",IF(AC108="","",IF(C108="Female",AD108,AE108))))</f>
        <v>53.666666666666671</v>
      </c>
      <c r="AG108" s="1090"/>
    </row>
    <row r="109" spans="1:33" x14ac:dyDescent="0.2">
      <c r="A109" s="1131"/>
      <c r="B109" s="1134"/>
      <c r="C109" s="1072"/>
      <c r="D109" s="1137"/>
      <c r="E109" s="1097"/>
      <c r="F109" s="1072"/>
      <c r="G109" s="736" t="s">
        <v>4</v>
      </c>
      <c r="H109" s="737">
        <f>IF(P109&lt;&gt;"",H108,"")</f>
        <v>5</v>
      </c>
      <c r="I109" s="738">
        <f>IF(Q109&lt;&gt;"",I108,"")</f>
        <v>5</v>
      </c>
      <c r="J109" s="738">
        <f>IF(R109&lt;&gt;"",J108,"")</f>
        <v>2</v>
      </c>
      <c r="K109" s="738">
        <f>IF(R109&lt;&gt;"",K108,"")</f>
        <v>0</v>
      </c>
      <c r="L109" s="738">
        <f>IF(S109&lt;&gt;"",L108,"")</f>
        <v>5</v>
      </c>
      <c r="M109" s="739">
        <f>IF(T109&lt;&gt;"",M108,"")</f>
        <v>5</v>
      </c>
      <c r="N109" s="740">
        <f>IF(H109&lt;&gt;"",N108,"")</f>
        <v>0</v>
      </c>
      <c r="O109" s="741">
        <f>IF(B108="","",IF(H109="","",H109+I109+J109-K109+L109+M109-N109))</f>
        <v>22</v>
      </c>
      <c r="P109" s="769">
        <v>1</v>
      </c>
      <c r="Q109" s="769">
        <v>0</v>
      </c>
      <c r="R109" s="769">
        <v>1</v>
      </c>
      <c r="S109" s="769">
        <v>0</v>
      </c>
      <c r="T109" s="770">
        <v>0</v>
      </c>
      <c r="U109" s="742">
        <f>IF(B108="","",IF(H109="","",SUM(P109:T109)))</f>
        <v>2</v>
      </c>
      <c r="V109" s="742">
        <f>IF(B108="","",IF(H109="","",IF(O109+U109&lt;0,0,O109+U109)))</f>
        <v>24</v>
      </c>
      <c r="W109" s="1119"/>
      <c r="X109" s="771">
        <v>2</v>
      </c>
      <c r="Y109" s="772">
        <v>52</v>
      </c>
      <c r="Z109" s="770">
        <v>44</v>
      </c>
      <c r="AA109" s="1091"/>
      <c r="AB109" s="743">
        <f>IF(X109="","",X109*60+Y109+Z109/100)</f>
        <v>172.44</v>
      </c>
      <c r="AC109" s="1122"/>
      <c r="AD109" s="1086"/>
      <c r="AE109" s="1100"/>
      <c r="AF109" s="1103"/>
      <c r="AG109" s="1091"/>
    </row>
    <row r="110" spans="1:33" x14ac:dyDescent="0.2">
      <c r="A110" s="1131"/>
      <c r="B110" s="1134"/>
      <c r="C110" s="1072"/>
      <c r="D110" s="1137"/>
      <c r="E110" s="1097"/>
      <c r="F110" s="1072"/>
      <c r="G110" s="736" t="s">
        <v>8</v>
      </c>
      <c r="H110" s="737">
        <f>IF(P110&lt;&gt;"",H108,"")</f>
        <v>5</v>
      </c>
      <c r="I110" s="738">
        <f>IF(Q110&lt;&gt;"",I108,"")</f>
        <v>5</v>
      </c>
      <c r="J110" s="738">
        <f>IF(R110&lt;&gt;"",J108,"")</f>
        <v>2</v>
      </c>
      <c r="K110" s="738">
        <f>IF(R110&lt;&gt;"",K108,"")</f>
        <v>0</v>
      </c>
      <c r="L110" s="738">
        <f>IF(S110&lt;&gt;"",L108,"")</f>
        <v>5</v>
      </c>
      <c r="M110" s="739">
        <f>IF(T110&lt;&gt;"",M108,"")</f>
        <v>5</v>
      </c>
      <c r="N110" s="740">
        <f>IF(H110&lt;&gt;"",N108,"")</f>
        <v>0</v>
      </c>
      <c r="O110" s="742">
        <f>IF(B108="","",IF(H110="","",H110+I110+J110-K110+L110+M110-N110))</f>
        <v>22</v>
      </c>
      <c r="P110" s="769">
        <v>0</v>
      </c>
      <c r="Q110" s="769">
        <v>0</v>
      </c>
      <c r="R110" s="769">
        <v>0</v>
      </c>
      <c r="S110" s="769">
        <v>0</v>
      </c>
      <c r="T110" s="770">
        <v>0</v>
      </c>
      <c r="U110" s="744">
        <f>IF(B108="","",IF(H110="","",SUM(P110:T110)))</f>
        <v>0</v>
      </c>
      <c r="V110" s="744">
        <f>IF(B108="","",IF(H110="","",IF(O110+U110&lt;0,0,O110+U110)))</f>
        <v>22</v>
      </c>
      <c r="W110" s="1119"/>
      <c r="X110" s="745"/>
      <c r="Y110" s="746"/>
      <c r="Z110" s="747"/>
      <c r="AA110" s="1091"/>
      <c r="AB110" s="748"/>
      <c r="AC110" s="1122"/>
      <c r="AD110" s="1086"/>
      <c r="AE110" s="1100"/>
      <c r="AF110" s="1103"/>
      <c r="AG110" s="1091"/>
    </row>
    <row r="111" spans="1:33" x14ac:dyDescent="0.2">
      <c r="A111" s="1131"/>
      <c r="B111" s="1134"/>
      <c r="C111" s="1072"/>
      <c r="D111" s="1137"/>
      <c r="E111" s="1097"/>
      <c r="F111" s="1072"/>
      <c r="G111" s="736" t="s">
        <v>5</v>
      </c>
      <c r="H111" s="737" t="str">
        <f>IF(P111&lt;&gt;"",H108,"")</f>
        <v/>
      </c>
      <c r="I111" s="738" t="str">
        <f>IF(Q111&lt;&gt;"",I108,"")</f>
        <v/>
      </c>
      <c r="J111" s="738" t="str">
        <f>IF(R111&lt;&gt;"",J108,"")</f>
        <v/>
      </c>
      <c r="K111" s="738" t="str">
        <f>IF(R111&lt;&gt;"",K108,"")</f>
        <v/>
      </c>
      <c r="L111" s="738" t="str">
        <f>IF(S111&lt;&gt;"",L108,"")</f>
        <v/>
      </c>
      <c r="M111" s="739" t="str">
        <f>IF(T111&lt;&gt;"",M108,"")</f>
        <v/>
      </c>
      <c r="N111" s="740" t="str">
        <f>IF(H111&lt;&gt;"",N108,"")</f>
        <v/>
      </c>
      <c r="O111" s="749" t="str">
        <f>IF(B108="","",IF(H111="","",H111+I111+J111-K111+L111+M111-N111))</f>
        <v/>
      </c>
      <c r="P111" s="769"/>
      <c r="Q111" s="769"/>
      <c r="R111" s="769"/>
      <c r="S111" s="769"/>
      <c r="T111" s="770"/>
      <c r="U111" s="742" t="str">
        <f>IF(B108="","",IF(H111="","",SUM(P111:T111)))</f>
        <v/>
      </c>
      <c r="V111" s="742" t="str">
        <f>IF(B108="","",IF(H111="","",IF(O111+U111&lt;0,0,O111+U111)))</f>
        <v/>
      </c>
      <c r="W111" s="1119"/>
      <c r="X111" s="745"/>
      <c r="Y111" s="746"/>
      <c r="Z111" s="747"/>
      <c r="AA111" s="1091"/>
      <c r="AB111" s="748"/>
      <c r="AC111" s="1122"/>
      <c r="AD111" s="1086"/>
      <c r="AE111" s="1100"/>
      <c r="AF111" s="1103"/>
      <c r="AG111" s="1091"/>
    </row>
    <row r="112" spans="1:33" ht="16" thickBot="1" x14ac:dyDescent="0.25">
      <c r="A112" s="1132"/>
      <c r="B112" s="1135"/>
      <c r="C112" s="1073"/>
      <c r="D112" s="1138"/>
      <c r="E112" s="1098"/>
      <c r="F112" s="1073"/>
      <c r="G112" s="750" t="s">
        <v>6</v>
      </c>
      <c r="H112" s="751" t="str">
        <f>IF(P112&lt;&gt;"",H108,"")</f>
        <v/>
      </c>
      <c r="I112" s="752" t="str">
        <f>IF(Q112&lt;&gt;"",I108,"")</f>
        <v/>
      </c>
      <c r="J112" s="752" t="str">
        <f>IF(R112&lt;&gt;"",J108,"")</f>
        <v/>
      </c>
      <c r="K112" s="752" t="str">
        <f>IF(R112&lt;&gt;"",K108,"")</f>
        <v/>
      </c>
      <c r="L112" s="752" t="str">
        <f>IF(S112&lt;&gt;"",L108,"")</f>
        <v/>
      </c>
      <c r="M112" s="753" t="str">
        <f>IF(T112&lt;&gt;"",M108,"")</f>
        <v/>
      </c>
      <c r="N112" s="754" t="str">
        <f>IF(H112&lt;&gt;"",N108,"")</f>
        <v/>
      </c>
      <c r="O112" s="755" t="str">
        <f>IF(B108="","",IF(H112="","",H112+I112+J112-K112+L112+M112-N112))</f>
        <v/>
      </c>
      <c r="P112" s="773"/>
      <c r="Q112" s="773"/>
      <c r="R112" s="773"/>
      <c r="S112" s="773"/>
      <c r="T112" s="774"/>
      <c r="U112" s="755" t="str">
        <f>IF(B108="","",IF(H112="","",SUM(P112:T112)))</f>
        <v/>
      </c>
      <c r="V112" s="755" t="str">
        <f>IF(B108="","",IF(H112="","",IF(O112+U112&lt;0,0,O112+U112)))</f>
        <v/>
      </c>
      <c r="W112" s="1120"/>
      <c r="X112" s="756"/>
      <c r="Y112" s="757"/>
      <c r="Z112" s="758"/>
      <c r="AA112" s="1092"/>
      <c r="AB112" s="759"/>
      <c r="AC112" s="1123"/>
      <c r="AD112" s="1087"/>
      <c r="AE112" s="1101"/>
      <c r="AF112" s="1104"/>
      <c r="AG112" s="1092"/>
    </row>
    <row r="113" spans="1:33" x14ac:dyDescent="0.2">
      <c r="A113" s="1124">
        <f>IF('Names And Totals'!A29="","",'Names And Totals'!A29)</f>
        <v>20</v>
      </c>
      <c r="B113" s="1127" t="str">
        <f>IF('Names And Totals'!B29="","",'Names And Totals'!B29)</f>
        <v>Daniel Sancen</v>
      </c>
      <c r="C113" s="1074" t="str">
        <f>IF('Names And Totals'!B29="","",'Names And Totals'!E29)</f>
        <v>Male</v>
      </c>
      <c r="D113" s="1139">
        <f>IF(AF113="","",IF(AF113="DQ","DQ",RANK(AF113,$AF$13:$AF$508,0)+SUMPRODUCT(--(AF113=$AF$13:$AF$508),--(AC113&gt;$AC$13:$AC$508))))</f>
        <v>12</v>
      </c>
      <c r="E113" s="1093">
        <f>IF(AE113="","",IF(AG113="DQ","DQ",RANK(AE113,$AE$13:$AE$508,0)+SUMPRODUCT(--(AE113=$AE$13:$AE$508),--(AC113&gt;$AC$13:$AC$508))))</f>
        <v>11</v>
      </c>
      <c r="F113" s="1074" t="str">
        <f>IF(AD113="","",IF(AG113="DQ","DQ",RANK(AD113,$AD$13:$AD$508,0)+SUMPRODUCT(--(AD113=$AD$13:$AD$508),--(AC113&gt;$AC$13:$AC$508))))</f>
        <v/>
      </c>
      <c r="G113" s="705" t="s">
        <v>7</v>
      </c>
      <c r="H113" s="695">
        <v>5</v>
      </c>
      <c r="I113" s="696">
        <v>5</v>
      </c>
      <c r="J113" s="696">
        <v>2</v>
      </c>
      <c r="K113" s="696">
        <v>0</v>
      </c>
      <c r="L113" s="696">
        <v>5</v>
      </c>
      <c r="M113" s="697">
        <v>5</v>
      </c>
      <c r="N113" s="698">
        <v>0</v>
      </c>
      <c r="O113" s="699">
        <f>IF(B113="","",IF(H113="","",H113+I113+J113-K113+L113+M113-N113))</f>
        <v>22</v>
      </c>
      <c r="P113" s="700">
        <v>0</v>
      </c>
      <c r="Q113" s="696">
        <v>0</v>
      </c>
      <c r="R113" s="696">
        <v>1</v>
      </c>
      <c r="S113" s="701">
        <v>1</v>
      </c>
      <c r="T113" s="702">
        <v>0</v>
      </c>
      <c r="U113" s="699">
        <f>IF(B113="","",IF(H113="","",SUM(P113:T113)))</f>
        <v>2</v>
      </c>
      <c r="V113" s="699">
        <f>IF(B113="","",IF(H113="","",IF(O113+U113&lt;0,0,O113+U113)))</f>
        <v>24</v>
      </c>
      <c r="W113" s="1115">
        <f>IF(AG113="DQ","DQ",IF(V113="","",IF(V114="",V113,IF(V115="",AVERAGE(V113:V114),IF(V116="",AVERAGE(V113:V115),IF(V117="",AVERAGE(V113:V116),TRIMMEAN(V113:V117,0.4)))))))</f>
        <v>23</v>
      </c>
      <c r="X113" s="703">
        <v>4</v>
      </c>
      <c r="Y113" s="701">
        <v>33</v>
      </c>
      <c r="Z113" s="702">
        <v>25</v>
      </c>
      <c r="AA113" s="1105" t="s">
        <v>269</v>
      </c>
      <c r="AB113" s="704">
        <f>IF(X113="","",IF(X113="TO","TO",X113*60+Y113+Z113/100))</f>
        <v>273.25</v>
      </c>
      <c r="AC113" s="1106">
        <f>IF(AG113="DQ","DQ",IF(AB113="","",IF(AB114="",AB113,AVERAGE(AB113:AB114))))</f>
        <v>273.34500000000003</v>
      </c>
      <c r="AD113" s="1082" t="str">
        <f>IF(C113="Male","",IF(AC113="","",IF(AA113="","",IF(AC113="TO",W113,IF(AA113="no",W113,IF(30-(AC113-$AI$3)/10&lt;0,0,30-(AC113-$AI$3)/10+W113))))))</f>
        <v/>
      </c>
      <c r="AE113" s="1109">
        <f>IF(C113="Female","",IF(AC113="","",IF(AA113="","",IF(AC113="TO",W113,IF(AA113="no",W113,IF(30-(AC113-$AI$4)/10&lt;0,0,30-(AC113-$AI$4)/10+W113))))))</f>
        <v>42.914000000000001</v>
      </c>
      <c r="AF113" s="1112">
        <f>IF(B113="","",IF(AG113="DQ","DQ",IF(AC113="","",IF(C113="Female",AD113,AE113))))</f>
        <v>42.914000000000001</v>
      </c>
      <c r="AG113" s="1088"/>
    </row>
    <row r="114" spans="1:33" x14ac:dyDescent="0.2">
      <c r="A114" s="1125"/>
      <c r="B114" s="1128"/>
      <c r="C114" s="1075"/>
      <c r="D114" s="1139"/>
      <c r="E114" s="1094"/>
      <c r="F114" s="1075"/>
      <c r="G114" s="705" t="s">
        <v>4</v>
      </c>
      <c r="H114" s="706">
        <f>IF(P114&lt;&gt;"",H113,"")</f>
        <v>5</v>
      </c>
      <c r="I114" s="707">
        <f>IF(Q114&lt;&gt;"",I113,"")</f>
        <v>5</v>
      </c>
      <c r="J114" s="707">
        <f>IF(R114&lt;&gt;"",J113,"")</f>
        <v>2</v>
      </c>
      <c r="K114" s="707">
        <f>IF(R114&lt;&gt;"",K113,"")</f>
        <v>0</v>
      </c>
      <c r="L114" s="707">
        <f>IF(S114&lt;&gt;"",L113,"")</f>
        <v>5</v>
      </c>
      <c r="M114" s="708">
        <f>IF(T114&lt;&gt;"",M113,"")</f>
        <v>5</v>
      </c>
      <c r="N114" s="709">
        <f>IF(H114&lt;&gt;"",N113,"")</f>
        <v>0</v>
      </c>
      <c r="O114" s="710">
        <f>IF(B113="","",IF(H114="","",H114+I114+J114-K114+L114+M114-N114))</f>
        <v>22</v>
      </c>
      <c r="P114" s="711">
        <v>0</v>
      </c>
      <c r="Q114" s="711">
        <v>0</v>
      </c>
      <c r="R114" s="711">
        <v>0</v>
      </c>
      <c r="S114" s="711">
        <v>0</v>
      </c>
      <c r="T114" s="712">
        <v>0</v>
      </c>
      <c r="U114" s="713">
        <f>IF(B113="","",IF(H114="","",SUM(P114:T114)))</f>
        <v>0</v>
      </c>
      <c r="V114" s="713">
        <f>IF(B113="","",IF(H114="","",IF(O114+U114&lt;0,0,O114+U114)))</f>
        <v>22</v>
      </c>
      <c r="W114" s="1116"/>
      <c r="X114" s="714">
        <v>4</v>
      </c>
      <c r="Y114" s="715">
        <v>33</v>
      </c>
      <c r="Z114" s="712">
        <v>44</v>
      </c>
      <c r="AA114" s="1088"/>
      <c r="AB114" s="716">
        <f>IF(X114="","",X114*60+Y114+Z114/100)</f>
        <v>273.44</v>
      </c>
      <c r="AC114" s="1107"/>
      <c r="AD114" s="1083"/>
      <c r="AE114" s="1110"/>
      <c r="AF114" s="1113"/>
      <c r="AG114" s="1088"/>
    </row>
    <row r="115" spans="1:33" x14ac:dyDescent="0.2">
      <c r="A115" s="1125"/>
      <c r="B115" s="1128"/>
      <c r="C115" s="1075"/>
      <c r="D115" s="1139"/>
      <c r="E115" s="1094"/>
      <c r="F115" s="1075"/>
      <c r="G115" s="705" t="s">
        <v>8</v>
      </c>
      <c r="H115" s="706">
        <f>IF(P115&lt;&gt;"",H113,"")</f>
        <v>5</v>
      </c>
      <c r="I115" s="707">
        <f>IF(Q115&lt;&gt;"",I113,"")</f>
        <v>5</v>
      </c>
      <c r="J115" s="707">
        <f>IF(R115&lt;&gt;"",J113,"")</f>
        <v>2</v>
      </c>
      <c r="K115" s="707">
        <f>IF(R115&lt;&gt;"",K113,"")</f>
        <v>0</v>
      </c>
      <c r="L115" s="707">
        <f>IF(S115&lt;&gt;"",L113,"")</f>
        <v>5</v>
      </c>
      <c r="M115" s="708">
        <f>IF(T115&lt;&gt;"",M113,"")</f>
        <v>5</v>
      </c>
      <c r="N115" s="709">
        <f>IF(H115&lt;&gt;"",N113,"")</f>
        <v>0</v>
      </c>
      <c r="O115" s="713">
        <f>IF(B113="","",IF(H115="","",H115+I115+J115-K115+L115+M115-N115))</f>
        <v>22</v>
      </c>
      <c r="P115" s="711">
        <v>0</v>
      </c>
      <c r="Q115" s="711">
        <v>0</v>
      </c>
      <c r="R115" s="711">
        <v>1</v>
      </c>
      <c r="S115" s="711">
        <v>0</v>
      </c>
      <c r="T115" s="712">
        <v>0</v>
      </c>
      <c r="U115" s="699">
        <f>IF(B113="","",IF(H115="","",SUM(P115:T115)))</f>
        <v>1</v>
      </c>
      <c r="V115" s="699">
        <f>IF(B113="","",IF(H115="","",IF(O115+U115&lt;0,0,O115+U115)))</f>
        <v>23</v>
      </c>
      <c r="W115" s="1116"/>
      <c r="X115" s="717"/>
      <c r="Y115" s="718"/>
      <c r="Z115" s="719"/>
      <c r="AA115" s="1088"/>
      <c r="AB115" s="720"/>
      <c r="AC115" s="1107"/>
      <c r="AD115" s="1083"/>
      <c r="AE115" s="1110"/>
      <c r="AF115" s="1113"/>
      <c r="AG115" s="1088"/>
    </row>
    <row r="116" spans="1:33" x14ac:dyDescent="0.2">
      <c r="A116" s="1125"/>
      <c r="B116" s="1128"/>
      <c r="C116" s="1075"/>
      <c r="D116" s="1139"/>
      <c r="E116" s="1094"/>
      <c r="F116" s="1075"/>
      <c r="G116" s="705" t="s">
        <v>5</v>
      </c>
      <c r="H116" s="706" t="str">
        <f>IF(P116&lt;&gt;"",H113,"")</f>
        <v/>
      </c>
      <c r="I116" s="707" t="str">
        <f>IF(Q116&lt;&gt;"",I113,"")</f>
        <v/>
      </c>
      <c r="J116" s="707" t="str">
        <f>IF(R116&lt;&gt;"",J113,"")</f>
        <v/>
      </c>
      <c r="K116" s="707" t="str">
        <f>IF(R116&lt;&gt;"",K113,"")</f>
        <v/>
      </c>
      <c r="L116" s="707" t="str">
        <f>IF(S116&lt;&gt;"",L113,"")</f>
        <v/>
      </c>
      <c r="M116" s="708" t="str">
        <f>IF(T116&lt;&gt;"",M113,"")</f>
        <v/>
      </c>
      <c r="N116" s="709" t="str">
        <f>IF(H116&lt;&gt;"",N113,"")</f>
        <v/>
      </c>
      <c r="O116" s="721" t="str">
        <f>IF(B113="","",IF(H116="","",H116+I116+J116-K116+L116+M116-N116))</f>
        <v/>
      </c>
      <c r="P116" s="711"/>
      <c r="Q116" s="711"/>
      <c r="R116" s="711"/>
      <c r="S116" s="711"/>
      <c r="T116" s="712"/>
      <c r="U116" s="713" t="str">
        <f>IF(B113="","",IF(H116="","",SUM(P116:T116)))</f>
        <v/>
      </c>
      <c r="V116" s="713" t="str">
        <f>IF(B113="","",IF(H116="","",IF(O116+U116&lt;0,0,O116+U116)))</f>
        <v/>
      </c>
      <c r="W116" s="1116"/>
      <c r="X116" s="717"/>
      <c r="Y116" s="718"/>
      <c r="Z116" s="719"/>
      <c r="AA116" s="1088"/>
      <c r="AB116" s="720"/>
      <c r="AC116" s="1107"/>
      <c r="AD116" s="1083"/>
      <c r="AE116" s="1110"/>
      <c r="AF116" s="1113"/>
      <c r="AG116" s="1088"/>
    </row>
    <row r="117" spans="1:33" ht="16" thickBot="1" x14ac:dyDescent="0.25">
      <c r="A117" s="1126"/>
      <c r="B117" s="1129"/>
      <c r="C117" s="1076"/>
      <c r="D117" s="1140"/>
      <c r="E117" s="1095"/>
      <c r="F117" s="1076"/>
      <c r="G117" s="760" t="s">
        <v>6</v>
      </c>
      <c r="H117" s="723" t="str">
        <f>IF(P117&lt;&gt;"",H113,"")</f>
        <v/>
      </c>
      <c r="I117" s="724" t="str">
        <f>IF(Q117&lt;&gt;"",I113,"")</f>
        <v/>
      </c>
      <c r="J117" s="724" t="str">
        <f>IF(R117&lt;&gt;"",J113,"")</f>
        <v/>
      </c>
      <c r="K117" s="724" t="str">
        <f>IF(R117&lt;&gt;"",K113,"")</f>
        <v/>
      </c>
      <c r="L117" s="724" t="str">
        <f>IF(S117&lt;&gt;"",L113,"")</f>
        <v/>
      </c>
      <c r="M117" s="725" t="str">
        <f>IF(T117&lt;&gt;"",M113,"")</f>
        <v/>
      </c>
      <c r="N117" s="726" t="str">
        <f>IF(H117&lt;&gt;"",N113,"")</f>
        <v/>
      </c>
      <c r="O117" s="699" t="str">
        <f>IF(B113="","",IF(H117="","",H117+I117+J117-K117+L117+M117-N117))</f>
        <v/>
      </c>
      <c r="P117" s="727"/>
      <c r="Q117" s="727"/>
      <c r="R117" s="727"/>
      <c r="S117" s="727"/>
      <c r="T117" s="728"/>
      <c r="U117" s="721" t="str">
        <f>IF(B113="","",IF(H117="","",SUM(P117:T117)))</f>
        <v/>
      </c>
      <c r="V117" s="721" t="str">
        <f>IF(B113="","",IF(H117="","",IF(O117+U117&lt;0,0,O117+U117)))</f>
        <v/>
      </c>
      <c r="W117" s="1117"/>
      <c r="X117" s="729"/>
      <c r="Y117" s="730"/>
      <c r="Z117" s="731"/>
      <c r="AA117" s="1089"/>
      <c r="AB117" s="732"/>
      <c r="AC117" s="1108"/>
      <c r="AD117" s="1084"/>
      <c r="AE117" s="1111"/>
      <c r="AF117" s="1114"/>
      <c r="AG117" s="1089"/>
    </row>
    <row r="118" spans="1:33" x14ac:dyDescent="0.2">
      <c r="A118" s="1130">
        <f>IF('Names And Totals'!A30="","",'Names And Totals'!A30)</f>
        <v>29</v>
      </c>
      <c r="B118" s="1133" t="str">
        <f>IF('Names And Totals'!B30="","",'Names And Totals'!B30)</f>
        <v>Samuel John Sapyta</v>
      </c>
      <c r="C118" s="1071" t="str">
        <f>IF('Names And Totals'!B30="","",'Names And Totals'!E30)</f>
        <v>Male</v>
      </c>
      <c r="D118" s="1136">
        <f>IF(AF118="","",IF(AF118="DQ","DQ",RANK(AF118,$AF$13:$AF$508,0)+SUMPRODUCT(--(AF118=$AF$13:$AF$508),--(AC118&gt;$AC$13:$AC$508))))</f>
        <v>19</v>
      </c>
      <c r="E118" s="1096">
        <f>IF(AE118="","",IF(AG118="DQ","DQ",RANK(AE118,$AE$13:$AE$508,0)+SUMPRODUCT(--(AE118=$AE$13:$AE$508),--(AC118&gt;$AC$13:$AC$508))))</f>
        <v>18</v>
      </c>
      <c r="F118" s="1071" t="str">
        <f>IF(AD118="","",IF(AG118="DQ","DQ",RANK(AD118,$AD$13:$AD$508,0)+SUMPRODUCT(--(AD118=$AD$13:$AD$508),--(AC118&gt;$AC$13:$AC$508))))</f>
        <v/>
      </c>
      <c r="G118" s="733" t="s">
        <v>7</v>
      </c>
      <c r="H118" s="761">
        <v>5</v>
      </c>
      <c r="I118" s="762">
        <v>5</v>
      </c>
      <c r="J118" s="762">
        <v>2</v>
      </c>
      <c r="K118" s="762">
        <v>0</v>
      </c>
      <c r="L118" s="762">
        <v>0</v>
      </c>
      <c r="M118" s="763">
        <v>0</v>
      </c>
      <c r="N118" s="764">
        <v>0</v>
      </c>
      <c r="O118" s="734">
        <f>IF(B118="","",IF(H118="","",H118+I118+J118-K118+L118+M118-N118))</f>
        <v>12</v>
      </c>
      <c r="P118" s="765">
        <v>0</v>
      </c>
      <c r="Q118" s="762">
        <v>0</v>
      </c>
      <c r="R118" s="762">
        <v>0</v>
      </c>
      <c r="S118" s="766">
        <v>0</v>
      </c>
      <c r="T118" s="767">
        <v>0</v>
      </c>
      <c r="U118" s="734">
        <f>IF(B118="","",IF(H118="","",SUM(P118:T118)))</f>
        <v>0</v>
      </c>
      <c r="V118" s="734">
        <f>IF(B118="","",IF(H118="","",IF(O118+U118&lt;0,0,O118+U118)))</f>
        <v>12</v>
      </c>
      <c r="W118" s="1118">
        <f>IF(AG118="DQ","DQ",IF(V118="","",IF(V119="",V118,IF(V120="",AVERAGE(V118:V119),IF(V121="",AVERAGE(V118:V120),IF(V122="",AVERAGE(V118:V121),TRIMMEAN(V118:V122,0.4)))))))</f>
        <v>12.666666666666666</v>
      </c>
      <c r="X118" s="768" t="s">
        <v>268</v>
      </c>
      <c r="Y118" s="766"/>
      <c r="Z118" s="767"/>
      <c r="AA118" s="1090" t="s">
        <v>270</v>
      </c>
      <c r="AB118" s="735" t="str">
        <f>IF(X118="","",IF(X118="TO","TO",X118*60+Y118+Z118/100))</f>
        <v>TO</v>
      </c>
      <c r="AC118" s="1121" t="str">
        <f>IF(AG118="DQ","DQ",IF(AB118="","",IF(AB119="",AB118,AVERAGE(AB118:AB119))))</f>
        <v>TO</v>
      </c>
      <c r="AD118" s="1085" t="str">
        <f>IF(C118="Male","",IF(AC118="","",IF(AA118="","",IF(AC118="TO",W118,IF(AA118="no",W118,IF(30-(AC118-$AI$3)/10&lt;0,0,30-(AC118-$AI$3)/10+W118))))))</f>
        <v/>
      </c>
      <c r="AE118" s="1099">
        <f>IF(C118="Female","",IF(AC118="","",IF(AA118="","",IF(AC118="TO",W118,IF(AA118="no",W118,IF(30-(AC118-$AI$4)/10&lt;0,0,30-(AC118-$AI$4)/10+W118))))))</f>
        <v>12.666666666666666</v>
      </c>
      <c r="AF118" s="1102">
        <f>IF(B118="","",IF(AG118="DQ","DQ",IF(AC118="","",IF(C118="Female",AD118,AE118))))</f>
        <v>12.666666666666666</v>
      </c>
      <c r="AG118" s="1090"/>
    </row>
    <row r="119" spans="1:33" x14ac:dyDescent="0.2">
      <c r="A119" s="1131"/>
      <c r="B119" s="1134"/>
      <c r="C119" s="1072"/>
      <c r="D119" s="1137"/>
      <c r="E119" s="1097"/>
      <c r="F119" s="1072"/>
      <c r="G119" s="736" t="s">
        <v>4</v>
      </c>
      <c r="H119" s="737">
        <f>IF(P119&lt;&gt;"",H118,"")</f>
        <v>5</v>
      </c>
      <c r="I119" s="738">
        <f>IF(Q119&lt;&gt;"",I118,"")</f>
        <v>5</v>
      </c>
      <c r="J119" s="738">
        <f>IF(R119&lt;&gt;"",J118,"")</f>
        <v>2</v>
      </c>
      <c r="K119" s="738">
        <f>IF(R119&lt;&gt;"",K118,"")</f>
        <v>0</v>
      </c>
      <c r="L119" s="738">
        <f>IF(S119&lt;&gt;"",L118,"")</f>
        <v>0</v>
      </c>
      <c r="M119" s="739">
        <f>IF(T119&lt;&gt;"",M118,"")</f>
        <v>0</v>
      </c>
      <c r="N119" s="740">
        <f>IF(H119&lt;&gt;"",N118,"")</f>
        <v>0</v>
      </c>
      <c r="O119" s="741">
        <f>IF(B118="","",IF(H119="","",H119+I119+J119-K119+L119+M119-N119))</f>
        <v>12</v>
      </c>
      <c r="P119" s="769">
        <v>0</v>
      </c>
      <c r="Q119" s="769">
        <v>1</v>
      </c>
      <c r="R119" s="769">
        <v>0</v>
      </c>
      <c r="S119" s="769">
        <v>0</v>
      </c>
      <c r="T119" s="770">
        <v>0</v>
      </c>
      <c r="U119" s="742">
        <f>IF(B118="","",IF(H119="","",SUM(P119:T119)))</f>
        <v>1</v>
      </c>
      <c r="V119" s="742">
        <f>IF(B118="","",IF(H119="","",IF(O119+U119&lt;0,0,O119+U119)))</f>
        <v>13</v>
      </c>
      <c r="W119" s="1119"/>
      <c r="X119" s="771"/>
      <c r="Y119" s="772"/>
      <c r="Z119" s="770"/>
      <c r="AA119" s="1091"/>
      <c r="AB119" s="743" t="str">
        <f>IF(X119="","",X119*60+Y119+Z119/100)</f>
        <v/>
      </c>
      <c r="AC119" s="1122"/>
      <c r="AD119" s="1086"/>
      <c r="AE119" s="1100"/>
      <c r="AF119" s="1103"/>
      <c r="AG119" s="1091"/>
    </row>
    <row r="120" spans="1:33" x14ac:dyDescent="0.2">
      <c r="A120" s="1131"/>
      <c r="B120" s="1134"/>
      <c r="C120" s="1072"/>
      <c r="D120" s="1137"/>
      <c r="E120" s="1097"/>
      <c r="F120" s="1072"/>
      <c r="G120" s="736" t="s">
        <v>8</v>
      </c>
      <c r="H120" s="737">
        <f>IF(P120&lt;&gt;"",H118,"")</f>
        <v>5</v>
      </c>
      <c r="I120" s="738">
        <f>IF(Q120&lt;&gt;"",I118,"")</f>
        <v>5</v>
      </c>
      <c r="J120" s="738">
        <f>IF(R120&lt;&gt;"",J118,"")</f>
        <v>2</v>
      </c>
      <c r="K120" s="738">
        <f>IF(R120&lt;&gt;"",K118,"")</f>
        <v>0</v>
      </c>
      <c r="L120" s="738">
        <f>IF(S120&lt;&gt;"",L118,"")</f>
        <v>0</v>
      </c>
      <c r="M120" s="739">
        <f>IF(T120&lt;&gt;"",M118,"")</f>
        <v>0</v>
      </c>
      <c r="N120" s="740">
        <f>IF(H120&lt;&gt;"",N118,"")</f>
        <v>0</v>
      </c>
      <c r="O120" s="742">
        <f>IF(B118="","",IF(H120="","",H120+I120+J120-K120+L120+M120-N120))</f>
        <v>12</v>
      </c>
      <c r="P120" s="769">
        <v>1</v>
      </c>
      <c r="Q120" s="769">
        <v>0</v>
      </c>
      <c r="R120" s="769">
        <v>0</v>
      </c>
      <c r="S120" s="769">
        <v>0</v>
      </c>
      <c r="T120" s="770">
        <v>0</v>
      </c>
      <c r="U120" s="744">
        <f>IF(B118="","",IF(H120="","",SUM(P120:T120)))</f>
        <v>1</v>
      </c>
      <c r="V120" s="744">
        <f>IF(B118="","",IF(H120="","",IF(O120+U120&lt;0,0,O120+U120)))</f>
        <v>13</v>
      </c>
      <c r="W120" s="1119"/>
      <c r="X120" s="745"/>
      <c r="Y120" s="746"/>
      <c r="Z120" s="747"/>
      <c r="AA120" s="1091"/>
      <c r="AB120" s="748"/>
      <c r="AC120" s="1122"/>
      <c r="AD120" s="1086"/>
      <c r="AE120" s="1100"/>
      <c r="AF120" s="1103"/>
      <c r="AG120" s="1091"/>
    </row>
    <row r="121" spans="1:33" x14ac:dyDescent="0.2">
      <c r="A121" s="1131"/>
      <c r="B121" s="1134"/>
      <c r="C121" s="1072"/>
      <c r="D121" s="1137"/>
      <c r="E121" s="1097"/>
      <c r="F121" s="1072"/>
      <c r="G121" s="736" t="s">
        <v>5</v>
      </c>
      <c r="H121" s="737" t="str">
        <f>IF(P121&lt;&gt;"",H118,"")</f>
        <v/>
      </c>
      <c r="I121" s="738" t="str">
        <f>IF(Q121&lt;&gt;"",I118,"")</f>
        <v/>
      </c>
      <c r="J121" s="738" t="str">
        <f>IF(R121&lt;&gt;"",J118,"")</f>
        <v/>
      </c>
      <c r="K121" s="738" t="str">
        <f>IF(R121&lt;&gt;"",K118,"")</f>
        <v/>
      </c>
      <c r="L121" s="738" t="str">
        <f>IF(S121&lt;&gt;"",L118,"")</f>
        <v/>
      </c>
      <c r="M121" s="739" t="str">
        <f>IF(T121&lt;&gt;"",M118,"")</f>
        <v/>
      </c>
      <c r="N121" s="740" t="str">
        <f>IF(H121&lt;&gt;"",N118,"")</f>
        <v/>
      </c>
      <c r="O121" s="749" t="str">
        <f>IF(B118="","",IF(H121="","",H121+I121+J121-K121+L121+M121-N121))</f>
        <v/>
      </c>
      <c r="P121" s="769"/>
      <c r="Q121" s="769"/>
      <c r="R121" s="769"/>
      <c r="S121" s="769"/>
      <c r="T121" s="770"/>
      <c r="U121" s="742" t="str">
        <f>IF(B118="","",IF(H121="","",SUM(P121:T121)))</f>
        <v/>
      </c>
      <c r="V121" s="742" t="str">
        <f>IF(B118="","",IF(H121="","",IF(O121+U121&lt;0,0,O121+U121)))</f>
        <v/>
      </c>
      <c r="W121" s="1119"/>
      <c r="X121" s="745"/>
      <c r="Y121" s="746"/>
      <c r="Z121" s="747"/>
      <c r="AA121" s="1091"/>
      <c r="AB121" s="748"/>
      <c r="AC121" s="1122"/>
      <c r="AD121" s="1086"/>
      <c r="AE121" s="1100"/>
      <c r="AF121" s="1103"/>
      <c r="AG121" s="1091"/>
    </row>
    <row r="122" spans="1:33" ht="16" thickBot="1" x14ac:dyDescent="0.25">
      <c r="A122" s="1132"/>
      <c r="B122" s="1135"/>
      <c r="C122" s="1073"/>
      <c r="D122" s="1138"/>
      <c r="E122" s="1098"/>
      <c r="F122" s="1073"/>
      <c r="G122" s="750" t="s">
        <v>6</v>
      </c>
      <c r="H122" s="751" t="str">
        <f>IF(P122&lt;&gt;"",H118,"")</f>
        <v/>
      </c>
      <c r="I122" s="752" t="str">
        <f>IF(Q122&lt;&gt;"",I118,"")</f>
        <v/>
      </c>
      <c r="J122" s="752" t="str">
        <f>IF(R122&lt;&gt;"",J118,"")</f>
        <v/>
      </c>
      <c r="K122" s="752" t="str">
        <f>IF(R122&lt;&gt;"",K118,"")</f>
        <v/>
      </c>
      <c r="L122" s="752" t="str">
        <f>IF(S122&lt;&gt;"",L118,"")</f>
        <v/>
      </c>
      <c r="M122" s="753" t="str">
        <f>IF(T122&lt;&gt;"",M118,"")</f>
        <v/>
      </c>
      <c r="N122" s="754" t="str">
        <f>IF(H122&lt;&gt;"",N118,"")</f>
        <v/>
      </c>
      <c r="O122" s="755" t="str">
        <f>IF(B118="","",IF(H122="","",H122+I122+J122-K122+L122+M122-N122))</f>
        <v/>
      </c>
      <c r="P122" s="773"/>
      <c r="Q122" s="773"/>
      <c r="R122" s="773"/>
      <c r="S122" s="773"/>
      <c r="T122" s="774"/>
      <c r="U122" s="755" t="str">
        <f>IF(B118="","",IF(H122="","",SUM(P122:T122)))</f>
        <v/>
      </c>
      <c r="V122" s="755" t="str">
        <f>IF(B118="","",IF(H122="","",IF(O122+U122&lt;0,0,O122+U122)))</f>
        <v/>
      </c>
      <c r="W122" s="1120"/>
      <c r="X122" s="756"/>
      <c r="Y122" s="757"/>
      <c r="Z122" s="758"/>
      <c r="AA122" s="1092"/>
      <c r="AB122" s="759"/>
      <c r="AC122" s="1123"/>
      <c r="AD122" s="1087"/>
      <c r="AE122" s="1101"/>
      <c r="AF122" s="1104"/>
      <c r="AG122" s="1092"/>
    </row>
    <row r="123" spans="1:33" x14ac:dyDescent="0.2">
      <c r="A123" s="1124">
        <f>IF('Names And Totals'!A31="","",'Names And Totals'!A31)</f>
        <v>28</v>
      </c>
      <c r="B123" s="1127" t="str">
        <f>IF('Names And Totals'!B31="","",'Names And Totals'!B31)</f>
        <v>Sam Soltswisch</v>
      </c>
      <c r="C123" s="1074" t="str">
        <f>IF('Names And Totals'!B31="","",'Names And Totals'!E31)</f>
        <v>Male</v>
      </c>
      <c r="D123" s="1139">
        <f>IF(AF123="","",IF(AF123="DQ","DQ",RANK(AF123,$AF$13:$AF$508,0)+SUMPRODUCT(--(AF123=$AF$13:$AF$508),--(AC123&gt;$AC$13:$AC$508))))</f>
        <v>18</v>
      </c>
      <c r="E123" s="1093">
        <f>IF(AE123="","",IF(AG123="DQ","DQ",RANK(AE123,$AE$13:$AE$508,0)+SUMPRODUCT(--(AE123=$AE$13:$AE$508),--(AC123&gt;$AC$13:$AC$508))))</f>
        <v>17</v>
      </c>
      <c r="F123" s="1074" t="str">
        <f>IF(AD123="","",IF(AG123="DQ","DQ",RANK(AD123,$AD$13:$AD$508,0)+SUMPRODUCT(--(AD123=$AD$13:$AD$508),--(AC123&gt;$AC$13:$AC$508))))</f>
        <v/>
      </c>
      <c r="G123" s="705" t="s">
        <v>7</v>
      </c>
      <c r="H123" s="695">
        <v>5</v>
      </c>
      <c r="I123" s="696">
        <v>5</v>
      </c>
      <c r="J123" s="696">
        <v>2</v>
      </c>
      <c r="K123" s="696">
        <v>0</v>
      </c>
      <c r="L123" s="696">
        <v>0</v>
      </c>
      <c r="M123" s="697">
        <v>0</v>
      </c>
      <c r="N123" s="698">
        <v>0</v>
      </c>
      <c r="O123" s="699">
        <f>IF(B123="","",IF(H123="","",H123+I123+J123-K123+L123+M123-N123))</f>
        <v>12</v>
      </c>
      <c r="P123" s="700">
        <v>1</v>
      </c>
      <c r="Q123" s="696">
        <v>1</v>
      </c>
      <c r="R123" s="696">
        <v>0</v>
      </c>
      <c r="S123" s="701">
        <v>0</v>
      </c>
      <c r="T123" s="702">
        <v>0</v>
      </c>
      <c r="U123" s="699">
        <f>IF(B123="","",IF(H123="","",SUM(P123:T123)))</f>
        <v>2</v>
      </c>
      <c r="V123" s="699">
        <f>IF(B123="","",IF(H123="","",IF(O123+U123&lt;0,0,O123+U123)))</f>
        <v>14</v>
      </c>
      <c r="W123" s="1115">
        <f>IF(AG123="DQ","DQ",IF(V123="","",IF(V124="",V123,IF(V125="",AVERAGE(V123:V124),IF(V126="",AVERAGE(V123:V125),IF(V127="",AVERAGE(V123:V126),TRIMMEAN(V123:V127,0.4)))))))</f>
        <v>13</v>
      </c>
      <c r="X123" s="703" t="s">
        <v>268</v>
      </c>
      <c r="Y123" s="701"/>
      <c r="Z123" s="702"/>
      <c r="AA123" s="1105" t="s">
        <v>270</v>
      </c>
      <c r="AB123" s="704" t="str">
        <f>IF(X123="","",IF(X123="TO","TO",X123*60+Y123+Z123/100))</f>
        <v>TO</v>
      </c>
      <c r="AC123" s="1106" t="str">
        <f>IF(AG123="DQ","DQ",IF(AB123="","",IF(AB124="",AB123,AVERAGE(AB123:AB124))))</f>
        <v>TO</v>
      </c>
      <c r="AD123" s="1082" t="str">
        <f>IF(C123="Male","",IF(AC123="","",IF(AA123="","",IF(AC123="TO",W123,IF(AA123="no",W123,IF(30-(AC123-$AI$3)/10&lt;0,0,30-(AC123-$AI$3)/10+W123))))))</f>
        <v/>
      </c>
      <c r="AE123" s="1109">
        <f>IF(C123="Female","",IF(AC123="","",IF(AA123="","",IF(AC123="TO",W123,IF(AA123="no",W123,IF(30-(AC123-$AI$4)/10&lt;0,0,30-(AC123-$AI$4)/10+W123))))))</f>
        <v>13</v>
      </c>
      <c r="AF123" s="1112">
        <f>IF(B123="","",IF(AG123="DQ","DQ",IF(AC123="","",IF(C123="Female",AD123,AE123))))</f>
        <v>13</v>
      </c>
      <c r="AG123" s="1088"/>
    </row>
    <row r="124" spans="1:33" x14ac:dyDescent="0.2">
      <c r="A124" s="1125"/>
      <c r="B124" s="1128"/>
      <c r="C124" s="1075"/>
      <c r="D124" s="1139"/>
      <c r="E124" s="1094"/>
      <c r="F124" s="1075"/>
      <c r="G124" s="705" t="s">
        <v>4</v>
      </c>
      <c r="H124" s="706">
        <f>IF(P124&lt;&gt;"",H123,"")</f>
        <v>5</v>
      </c>
      <c r="I124" s="707">
        <f>IF(Q124&lt;&gt;"",I123,"")</f>
        <v>5</v>
      </c>
      <c r="J124" s="707">
        <f>IF(R124&lt;&gt;"",J123,"")</f>
        <v>2</v>
      </c>
      <c r="K124" s="707">
        <f>IF(R124&lt;&gt;"",K123,"")</f>
        <v>0</v>
      </c>
      <c r="L124" s="707">
        <f>IF(S124&lt;&gt;"",L123,"")</f>
        <v>0</v>
      </c>
      <c r="M124" s="708">
        <f>IF(T124&lt;&gt;"",M123,"")</f>
        <v>0</v>
      </c>
      <c r="N124" s="709">
        <f>IF(H124&lt;&gt;"",N123,"")</f>
        <v>0</v>
      </c>
      <c r="O124" s="710">
        <f>IF(B123="","",IF(H124="","",H124+I124+J124-K124+L124+M124-N124))</f>
        <v>12</v>
      </c>
      <c r="P124" s="711">
        <v>0</v>
      </c>
      <c r="Q124" s="711">
        <v>0</v>
      </c>
      <c r="R124" s="711">
        <v>0</v>
      </c>
      <c r="S124" s="711">
        <v>0</v>
      </c>
      <c r="T124" s="712">
        <v>0</v>
      </c>
      <c r="U124" s="713">
        <f>IF(B123="","",IF(H124="","",SUM(P124:T124)))</f>
        <v>0</v>
      </c>
      <c r="V124" s="713">
        <f>IF(B123="","",IF(H124="","",IF(O124+U124&lt;0,0,O124+U124)))</f>
        <v>12</v>
      </c>
      <c r="W124" s="1116"/>
      <c r="X124" s="714"/>
      <c r="Y124" s="715"/>
      <c r="Z124" s="712"/>
      <c r="AA124" s="1088"/>
      <c r="AB124" s="716" t="str">
        <f>IF(X124="","",X124*60+Y124+Z124/100)</f>
        <v/>
      </c>
      <c r="AC124" s="1107"/>
      <c r="AD124" s="1083"/>
      <c r="AE124" s="1110"/>
      <c r="AF124" s="1113"/>
      <c r="AG124" s="1088"/>
    </row>
    <row r="125" spans="1:33" x14ac:dyDescent="0.2">
      <c r="A125" s="1125"/>
      <c r="B125" s="1128"/>
      <c r="C125" s="1075"/>
      <c r="D125" s="1139"/>
      <c r="E125" s="1094"/>
      <c r="F125" s="1075"/>
      <c r="G125" s="705" t="s">
        <v>8</v>
      </c>
      <c r="H125" s="706">
        <f>IF(P125&lt;&gt;"",H123,"")</f>
        <v>5</v>
      </c>
      <c r="I125" s="707">
        <f>IF(Q125&lt;&gt;"",I123,"")</f>
        <v>5</v>
      </c>
      <c r="J125" s="707">
        <f>IF(R125&lt;&gt;"",J123,"")</f>
        <v>2</v>
      </c>
      <c r="K125" s="707">
        <f>IF(R125&lt;&gt;"",K123,"")</f>
        <v>0</v>
      </c>
      <c r="L125" s="707">
        <f>IF(S125&lt;&gt;"",L123,"")</f>
        <v>0</v>
      </c>
      <c r="M125" s="708">
        <f>IF(T125&lt;&gt;"",M123,"")</f>
        <v>0</v>
      </c>
      <c r="N125" s="709">
        <f>IF(H125&lt;&gt;"",N123,"")</f>
        <v>0</v>
      </c>
      <c r="O125" s="713">
        <f>IF(B123="","",IF(H125="","",H125+I125+J125-K125+L125+M125-N125))</f>
        <v>12</v>
      </c>
      <c r="P125" s="711">
        <v>0</v>
      </c>
      <c r="Q125" s="711">
        <v>0</v>
      </c>
      <c r="R125" s="711">
        <v>1</v>
      </c>
      <c r="S125" s="711">
        <v>0</v>
      </c>
      <c r="T125" s="712">
        <v>0</v>
      </c>
      <c r="U125" s="699">
        <f>IF(B123="","",IF(H125="","",SUM(P125:T125)))</f>
        <v>1</v>
      </c>
      <c r="V125" s="699">
        <f>IF(B123="","",IF(H125="","",IF(O125+U125&lt;0,0,O125+U125)))</f>
        <v>13</v>
      </c>
      <c r="W125" s="1116"/>
      <c r="X125" s="717"/>
      <c r="Y125" s="718"/>
      <c r="Z125" s="719"/>
      <c r="AA125" s="1088"/>
      <c r="AB125" s="720"/>
      <c r="AC125" s="1107"/>
      <c r="AD125" s="1083"/>
      <c r="AE125" s="1110"/>
      <c r="AF125" s="1113"/>
      <c r="AG125" s="1088"/>
    </row>
    <row r="126" spans="1:33" x14ac:dyDescent="0.2">
      <c r="A126" s="1125"/>
      <c r="B126" s="1128"/>
      <c r="C126" s="1075"/>
      <c r="D126" s="1139"/>
      <c r="E126" s="1094"/>
      <c r="F126" s="1075"/>
      <c r="G126" s="705" t="s">
        <v>5</v>
      </c>
      <c r="H126" s="706" t="str">
        <f>IF(P126&lt;&gt;"",H123,"")</f>
        <v/>
      </c>
      <c r="I126" s="707" t="str">
        <f>IF(Q126&lt;&gt;"",I123,"")</f>
        <v/>
      </c>
      <c r="J126" s="707" t="str">
        <f>IF(R126&lt;&gt;"",J123,"")</f>
        <v/>
      </c>
      <c r="K126" s="707" t="str">
        <f>IF(R126&lt;&gt;"",K123,"")</f>
        <v/>
      </c>
      <c r="L126" s="707" t="str">
        <f>IF(S126&lt;&gt;"",L123,"")</f>
        <v/>
      </c>
      <c r="M126" s="708" t="str">
        <f>IF(T126&lt;&gt;"",M123,"")</f>
        <v/>
      </c>
      <c r="N126" s="709" t="str">
        <f>IF(H126&lt;&gt;"",N123,"")</f>
        <v/>
      </c>
      <c r="O126" s="721" t="str">
        <f>IF(B123="","",IF(H126="","",H126+I126+J126-K126+L126+M126-N126))</f>
        <v/>
      </c>
      <c r="P126" s="711"/>
      <c r="Q126" s="711"/>
      <c r="R126" s="711"/>
      <c r="S126" s="711"/>
      <c r="T126" s="712"/>
      <c r="U126" s="713" t="str">
        <f>IF(B123="","",IF(H126="","",SUM(P126:T126)))</f>
        <v/>
      </c>
      <c r="V126" s="713" t="str">
        <f>IF(B123="","",IF(H126="","",IF(O126+U126&lt;0,0,O126+U126)))</f>
        <v/>
      </c>
      <c r="W126" s="1116"/>
      <c r="X126" s="717"/>
      <c r="Y126" s="718"/>
      <c r="Z126" s="719"/>
      <c r="AA126" s="1088"/>
      <c r="AB126" s="720"/>
      <c r="AC126" s="1107"/>
      <c r="AD126" s="1083"/>
      <c r="AE126" s="1110"/>
      <c r="AF126" s="1113"/>
      <c r="AG126" s="1088"/>
    </row>
    <row r="127" spans="1:33" ht="16" thickBot="1" x14ac:dyDescent="0.25">
      <c r="A127" s="1126"/>
      <c r="B127" s="1129"/>
      <c r="C127" s="1076"/>
      <c r="D127" s="1140"/>
      <c r="E127" s="1095"/>
      <c r="F127" s="1076"/>
      <c r="G127" s="760" t="s">
        <v>6</v>
      </c>
      <c r="H127" s="723" t="str">
        <f>IF(P127&lt;&gt;"",H123,"")</f>
        <v/>
      </c>
      <c r="I127" s="724" t="str">
        <f>IF(Q127&lt;&gt;"",I123,"")</f>
        <v/>
      </c>
      <c r="J127" s="724" t="str">
        <f>IF(R127&lt;&gt;"",J123,"")</f>
        <v/>
      </c>
      <c r="K127" s="724" t="str">
        <f>IF(R127&lt;&gt;"",K123,"")</f>
        <v/>
      </c>
      <c r="L127" s="724" t="str">
        <f>IF(S127&lt;&gt;"",L123,"")</f>
        <v/>
      </c>
      <c r="M127" s="725" t="str">
        <f>IF(T127&lt;&gt;"",M123,"")</f>
        <v/>
      </c>
      <c r="N127" s="726" t="str">
        <f>IF(H127&lt;&gt;"",N123,"")</f>
        <v/>
      </c>
      <c r="O127" s="699" t="str">
        <f>IF(B123="","",IF(H127="","",H127+I127+J127-K127+L127+M127-N127))</f>
        <v/>
      </c>
      <c r="P127" s="727"/>
      <c r="Q127" s="727"/>
      <c r="R127" s="727"/>
      <c r="S127" s="727"/>
      <c r="T127" s="728"/>
      <c r="U127" s="721" t="str">
        <f>IF(B123="","",IF(H127="","",SUM(P127:T127)))</f>
        <v/>
      </c>
      <c r="V127" s="721" t="str">
        <f>IF(B123="","",IF(H127="","",IF(O127+U127&lt;0,0,O127+U127)))</f>
        <v/>
      </c>
      <c r="W127" s="1117"/>
      <c r="X127" s="729"/>
      <c r="Y127" s="730"/>
      <c r="Z127" s="731"/>
      <c r="AA127" s="1089"/>
      <c r="AB127" s="732"/>
      <c r="AC127" s="1108"/>
      <c r="AD127" s="1084"/>
      <c r="AE127" s="1111"/>
      <c r="AF127" s="1114"/>
      <c r="AG127" s="1089"/>
    </row>
    <row r="128" spans="1:33" x14ac:dyDescent="0.2">
      <c r="A128" s="1130">
        <f>IF('Names And Totals'!A32="","",'Names And Totals'!A32)</f>
        <v>17</v>
      </c>
      <c r="B128" s="1133" t="str">
        <f>IF('Names And Totals'!B32="","",'Names And Totals'!B32)</f>
        <v>Janet Sonntag</v>
      </c>
      <c r="C128" s="1071" t="str">
        <f>IF('Names And Totals'!B32="","",'Names And Totals'!E32)</f>
        <v>Female</v>
      </c>
      <c r="D128" s="1136" t="str">
        <f>IF(AF128="","",IF(AF128="DQ","DQ",RANK(AF128,$AF$13:$AF$508,0)+SUMPRODUCT(--(AF128=$AF$13:$AF$508),--(AC128&gt;$AC$13:$AC$508))))</f>
        <v/>
      </c>
      <c r="E128" s="1096" t="str">
        <f>IF(AE128="","",IF(AG128="DQ","DQ",RANK(AE128,$AE$13:$AE$508,0)+SUMPRODUCT(--(AE128=$AE$13:$AE$508),--(AC128&gt;$AC$13:$AC$508))))</f>
        <v/>
      </c>
      <c r="F128" s="1071" t="str">
        <f>IF(AD128="","",IF(AG128="DQ","DQ",RANK(AD128,$AD$13:$AD$508,0)+SUMPRODUCT(--(AD128=$AD$13:$AD$508),--(AC128&gt;$AC$13:$AC$508))))</f>
        <v/>
      </c>
      <c r="G128" s="733" t="s">
        <v>7</v>
      </c>
      <c r="H128" s="761"/>
      <c r="I128" s="762"/>
      <c r="J128" s="762"/>
      <c r="K128" s="762"/>
      <c r="L128" s="762"/>
      <c r="M128" s="763"/>
      <c r="N128" s="764"/>
      <c r="O128" s="734" t="str">
        <f>IF(B128="","",IF(H128="","",H128+I128+J128-K128+L128+M128-N128))</f>
        <v/>
      </c>
      <c r="P128" s="765"/>
      <c r="Q128" s="762"/>
      <c r="R128" s="762"/>
      <c r="S128" s="766"/>
      <c r="T128" s="767"/>
      <c r="U128" s="734" t="str">
        <f>IF(B128="","",IF(H128="","",SUM(P128:T128)))</f>
        <v/>
      </c>
      <c r="V128" s="734" t="str">
        <f>IF(B128="","",IF(H128="","",IF(O128+U128&lt;0,0,O128+U128)))</f>
        <v/>
      </c>
      <c r="W128" s="1118" t="str">
        <f>IF(AG128="DQ","DQ",IF(V128="","",IF(V129="",V128,IF(V130="",AVERAGE(V128:V129),IF(V131="",AVERAGE(V128:V130),IF(V132="",AVERAGE(V128:V131),TRIMMEAN(V128:V132,0.4)))))))</f>
        <v/>
      </c>
      <c r="X128" s="768"/>
      <c r="Y128" s="766"/>
      <c r="Z128" s="767"/>
      <c r="AA128" s="1090"/>
      <c r="AB128" s="735" t="str">
        <f>IF(X128="","",IF(X128="TO","TO",X128*60+Y128+Z128/100))</f>
        <v/>
      </c>
      <c r="AC128" s="1121" t="str">
        <f>IF(AG128="DQ","DQ",IF(AB128="","",IF(AB129="",AB128,AVERAGE(AB128:AB129))))</f>
        <v/>
      </c>
      <c r="AD128" s="1085" t="str">
        <f>IF(C128="Male","",IF(AC128="","",IF(AA128="","",IF(AC128="TO",W128,IF(AA128="no",W128,IF(30-(AC128-$AI$3)/10&lt;0,0,30-(AC128-$AI$3)/10+W128))))))</f>
        <v/>
      </c>
      <c r="AE128" s="1099" t="str">
        <f>IF(C128="Female","",IF(AC128="","",IF(AA128="","",IF(AC128="TO",W128,IF(AA128="no",W128,IF(30-(AC128-$AI$4)/10&lt;0,0,30-(AC128-$AI$4)/10+W128))))))</f>
        <v/>
      </c>
      <c r="AF128" s="1102" t="str">
        <f>IF(B128="","",IF(AG128="DQ","DQ",IF(AC128="","",IF(C128="Female",AD128,AE128))))</f>
        <v/>
      </c>
      <c r="AG128" s="1090"/>
    </row>
    <row r="129" spans="1:33" x14ac:dyDescent="0.2">
      <c r="A129" s="1131"/>
      <c r="B129" s="1134"/>
      <c r="C129" s="1072"/>
      <c r="D129" s="1137"/>
      <c r="E129" s="1097"/>
      <c r="F129" s="1072"/>
      <c r="G129" s="736" t="s">
        <v>4</v>
      </c>
      <c r="H129" s="737" t="str">
        <f>IF(P129&lt;&gt;"",H128,"")</f>
        <v/>
      </c>
      <c r="I129" s="738" t="str">
        <f>IF(Q129&lt;&gt;"",I128,"")</f>
        <v/>
      </c>
      <c r="J129" s="738" t="str">
        <f>IF(R129&lt;&gt;"",J128,"")</f>
        <v/>
      </c>
      <c r="K129" s="738" t="str">
        <f>IF(R129&lt;&gt;"",K128,"")</f>
        <v/>
      </c>
      <c r="L129" s="738" t="str">
        <f>IF(S129&lt;&gt;"",L128,"")</f>
        <v/>
      </c>
      <c r="M129" s="739" t="str">
        <f>IF(T129&lt;&gt;"",M128,"")</f>
        <v/>
      </c>
      <c r="N129" s="740" t="str">
        <f>IF(H129&lt;&gt;"",N128,"")</f>
        <v/>
      </c>
      <c r="O129" s="741" t="str">
        <f>IF(B128="","",IF(H129="","",H129+I129+J129-K129+L129+M129-N129))</f>
        <v/>
      </c>
      <c r="P129" s="769"/>
      <c r="Q129" s="769"/>
      <c r="R129" s="769"/>
      <c r="S129" s="769"/>
      <c r="T129" s="770"/>
      <c r="U129" s="742" t="str">
        <f>IF(B128="","",IF(H129="","",SUM(P129:T129)))</f>
        <v/>
      </c>
      <c r="V129" s="742" t="str">
        <f>IF(B128="","",IF(H129="","",IF(O129+U129&lt;0,0,O129+U129)))</f>
        <v/>
      </c>
      <c r="W129" s="1119"/>
      <c r="X129" s="771"/>
      <c r="Y129" s="772"/>
      <c r="Z129" s="770"/>
      <c r="AA129" s="1091"/>
      <c r="AB129" s="743" t="str">
        <f>IF(X129="","",X129*60+Y129+Z129/100)</f>
        <v/>
      </c>
      <c r="AC129" s="1122"/>
      <c r="AD129" s="1086"/>
      <c r="AE129" s="1100"/>
      <c r="AF129" s="1103"/>
      <c r="AG129" s="1091"/>
    </row>
    <row r="130" spans="1:33" x14ac:dyDescent="0.2">
      <c r="A130" s="1131"/>
      <c r="B130" s="1134"/>
      <c r="C130" s="1072"/>
      <c r="D130" s="1137"/>
      <c r="E130" s="1097"/>
      <c r="F130" s="1072"/>
      <c r="G130" s="736" t="s">
        <v>8</v>
      </c>
      <c r="H130" s="737" t="str">
        <f>IF(P130&lt;&gt;"",H128,"")</f>
        <v/>
      </c>
      <c r="I130" s="738" t="str">
        <f>IF(Q130&lt;&gt;"",I128,"")</f>
        <v/>
      </c>
      <c r="J130" s="738" t="str">
        <f>IF(R130&lt;&gt;"",J128,"")</f>
        <v/>
      </c>
      <c r="K130" s="738" t="str">
        <f>IF(R130&lt;&gt;"",K128,"")</f>
        <v/>
      </c>
      <c r="L130" s="738" t="str">
        <f>IF(S130&lt;&gt;"",L128,"")</f>
        <v/>
      </c>
      <c r="M130" s="739" t="str">
        <f>IF(T130&lt;&gt;"",M128,"")</f>
        <v/>
      </c>
      <c r="N130" s="740" t="str">
        <f>IF(H130&lt;&gt;"",N128,"")</f>
        <v/>
      </c>
      <c r="O130" s="742" t="str">
        <f>IF(B128="","",IF(H130="","",H130+I130+J130-K130+L130+M130-N130))</f>
        <v/>
      </c>
      <c r="P130" s="769"/>
      <c r="Q130" s="769"/>
      <c r="R130" s="769"/>
      <c r="S130" s="769"/>
      <c r="T130" s="770"/>
      <c r="U130" s="744" t="str">
        <f>IF(B128="","",IF(H130="","",SUM(P130:T130)))</f>
        <v/>
      </c>
      <c r="V130" s="744" t="str">
        <f>IF(B128="","",IF(H130="","",IF(O130+U130&lt;0,0,O130+U130)))</f>
        <v/>
      </c>
      <c r="W130" s="1119"/>
      <c r="X130" s="745"/>
      <c r="Y130" s="746"/>
      <c r="Z130" s="747"/>
      <c r="AA130" s="1091"/>
      <c r="AB130" s="748"/>
      <c r="AC130" s="1122"/>
      <c r="AD130" s="1086"/>
      <c r="AE130" s="1100"/>
      <c r="AF130" s="1103"/>
      <c r="AG130" s="1091"/>
    </row>
    <row r="131" spans="1:33" x14ac:dyDescent="0.2">
      <c r="A131" s="1131"/>
      <c r="B131" s="1134"/>
      <c r="C131" s="1072"/>
      <c r="D131" s="1137"/>
      <c r="E131" s="1097"/>
      <c r="F131" s="1072"/>
      <c r="G131" s="736" t="s">
        <v>5</v>
      </c>
      <c r="H131" s="737" t="str">
        <f>IF(P131&lt;&gt;"",H128,"")</f>
        <v/>
      </c>
      <c r="I131" s="738" t="str">
        <f>IF(Q131&lt;&gt;"",I128,"")</f>
        <v/>
      </c>
      <c r="J131" s="738" t="str">
        <f>IF(R131&lt;&gt;"",J128,"")</f>
        <v/>
      </c>
      <c r="K131" s="738" t="str">
        <f>IF(R131&lt;&gt;"",K128,"")</f>
        <v/>
      </c>
      <c r="L131" s="738" t="str">
        <f>IF(S131&lt;&gt;"",L128,"")</f>
        <v/>
      </c>
      <c r="M131" s="739" t="str">
        <f>IF(T131&lt;&gt;"",M128,"")</f>
        <v/>
      </c>
      <c r="N131" s="740" t="str">
        <f>IF(H131&lt;&gt;"",N128,"")</f>
        <v/>
      </c>
      <c r="O131" s="749" t="str">
        <f>IF(B128="","",IF(H131="","",H131+I131+J131-K131+L131+M131-N131))</f>
        <v/>
      </c>
      <c r="P131" s="769"/>
      <c r="Q131" s="769"/>
      <c r="R131" s="769"/>
      <c r="S131" s="769"/>
      <c r="T131" s="770"/>
      <c r="U131" s="742" t="str">
        <f>IF(B128="","",IF(H131="","",SUM(P131:T131)))</f>
        <v/>
      </c>
      <c r="V131" s="742" t="str">
        <f>IF(B128="","",IF(H131="","",IF(O131+U131&lt;0,0,O131+U131)))</f>
        <v/>
      </c>
      <c r="W131" s="1119"/>
      <c r="X131" s="745"/>
      <c r="Y131" s="746"/>
      <c r="Z131" s="747"/>
      <c r="AA131" s="1091"/>
      <c r="AB131" s="748"/>
      <c r="AC131" s="1122"/>
      <c r="AD131" s="1086"/>
      <c r="AE131" s="1100"/>
      <c r="AF131" s="1103"/>
      <c r="AG131" s="1091"/>
    </row>
    <row r="132" spans="1:33" ht="16" thickBot="1" x14ac:dyDescent="0.25">
      <c r="A132" s="1132"/>
      <c r="B132" s="1135"/>
      <c r="C132" s="1073"/>
      <c r="D132" s="1138"/>
      <c r="E132" s="1098"/>
      <c r="F132" s="1073"/>
      <c r="G132" s="750" t="s">
        <v>6</v>
      </c>
      <c r="H132" s="751" t="str">
        <f>IF(P132&lt;&gt;"",H128,"")</f>
        <v/>
      </c>
      <c r="I132" s="752" t="str">
        <f>IF(Q132&lt;&gt;"",I128,"")</f>
        <v/>
      </c>
      <c r="J132" s="752" t="str">
        <f>IF(R132&lt;&gt;"",J128,"")</f>
        <v/>
      </c>
      <c r="K132" s="752" t="str">
        <f>IF(R132&lt;&gt;"",K128,"")</f>
        <v/>
      </c>
      <c r="L132" s="752" t="str">
        <f>IF(S132&lt;&gt;"",L128,"")</f>
        <v/>
      </c>
      <c r="M132" s="753" t="str">
        <f>IF(T132&lt;&gt;"",M128,"")</f>
        <v/>
      </c>
      <c r="N132" s="754" t="str">
        <f>IF(H132&lt;&gt;"",N128,"")</f>
        <v/>
      </c>
      <c r="O132" s="755" t="str">
        <f>IF(B128="","",IF(H132="","",H132+I132+J132-K132+L132+M132-N132))</f>
        <v/>
      </c>
      <c r="P132" s="773"/>
      <c r="Q132" s="773"/>
      <c r="R132" s="773"/>
      <c r="S132" s="773"/>
      <c r="T132" s="774"/>
      <c r="U132" s="755" t="str">
        <f>IF(B128="","",IF(H132="","",SUM(P132:T132)))</f>
        <v/>
      </c>
      <c r="V132" s="755" t="str">
        <f>IF(B128="","",IF(H132="","",IF(O132+U132&lt;0,0,O132+U132)))</f>
        <v/>
      </c>
      <c r="W132" s="1120"/>
      <c r="X132" s="756"/>
      <c r="Y132" s="757"/>
      <c r="Z132" s="758"/>
      <c r="AA132" s="1092"/>
      <c r="AB132" s="759"/>
      <c r="AC132" s="1123"/>
      <c r="AD132" s="1087"/>
      <c r="AE132" s="1101"/>
      <c r="AF132" s="1104"/>
      <c r="AG132" s="1092"/>
    </row>
    <row r="133" spans="1:33" x14ac:dyDescent="0.2">
      <c r="A133" s="1177">
        <f>IF('Names And Totals'!A33="","",'Names And Totals'!A33)</f>
        <v>30</v>
      </c>
      <c r="B133" s="1178" t="str">
        <f>IF('Names And Totals'!B33="","",'Names And Totals'!B33)</f>
        <v>Leonardo Sotelo</v>
      </c>
      <c r="C133" s="1074" t="str">
        <f>IF('Names And Totals'!B33="","",'Names And Totals'!E33)</f>
        <v>Male</v>
      </c>
      <c r="D133" s="1139">
        <f>IF(AF133="","",IF(AF133="DQ","DQ",RANK(AF133,$AF$13:$AF$508,0)+SUMPRODUCT(--(AF133=$AF$13:$AF$508),--(AC133&gt;$AC$13:$AC$508))))</f>
        <v>21</v>
      </c>
      <c r="E133" s="1093">
        <f>IF(AE133="","",IF(AG133="DQ","DQ",RANK(AE133,$AE$13:$AE$508,0)+SUMPRODUCT(--(AE133=$AE$13:$AE$508),--(AC133&gt;$AC$13:$AC$508))))</f>
        <v>19</v>
      </c>
      <c r="F133" s="1074" t="str">
        <f>IF(AD133="","",IF(AG133="DQ","DQ",RANK(AD133,$AD$13:$AD$508,0)+SUMPRODUCT(--(AD133=$AD$13:$AD$508),--(AC133&gt;$AC$13:$AC$508))))</f>
        <v/>
      </c>
      <c r="G133" s="705" t="s">
        <v>7</v>
      </c>
      <c r="H133" s="695">
        <v>5</v>
      </c>
      <c r="I133" s="696">
        <v>0</v>
      </c>
      <c r="J133" s="696">
        <v>2</v>
      </c>
      <c r="K133" s="696">
        <v>0</v>
      </c>
      <c r="L133" s="696">
        <v>0</v>
      </c>
      <c r="M133" s="697">
        <v>0</v>
      </c>
      <c r="N133" s="698">
        <v>0</v>
      </c>
      <c r="O133" s="699">
        <f>IF(B133="","",IF(H133="","",H133+I133+J133-K133+L133+M133-N133))</f>
        <v>7</v>
      </c>
      <c r="P133" s="700">
        <v>0</v>
      </c>
      <c r="Q133" s="696">
        <v>0</v>
      </c>
      <c r="R133" s="696">
        <v>1</v>
      </c>
      <c r="S133" s="701">
        <v>0</v>
      </c>
      <c r="T133" s="702">
        <v>0</v>
      </c>
      <c r="U133" s="699">
        <f>IF(B133="","",IF(H133="","",SUM(P133:T133)))</f>
        <v>1</v>
      </c>
      <c r="V133" s="699">
        <f>IF(B133="","",IF(H133="","",IF(O133+U133&lt;0,0,O133+U133)))</f>
        <v>8</v>
      </c>
      <c r="W133" s="1115">
        <f>IF(AG133="DQ","DQ",IF(V133="","",IF(V134="",V133,IF(V135="",AVERAGE(V133:V134),IF(V136="",AVERAGE(V133:V135),IF(V137="",AVERAGE(V133:V136),TRIMMEAN(V133:V137,0.4)))))))</f>
        <v>7.666666666666667</v>
      </c>
      <c r="X133" s="703" t="s">
        <v>268</v>
      </c>
      <c r="Y133" s="701"/>
      <c r="Z133" s="702"/>
      <c r="AA133" s="1105" t="s">
        <v>270</v>
      </c>
      <c r="AB133" s="704" t="str">
        <f>IF(X133="","",IF(X133="TO","TO",X133*60+Y133+Z133/100))</f>
        <v>TO</v>
      </c>
      <c r="AC133" s="1106" t="str">
        <f>IF(AG133="DQ","DQ",IF(AB133="","",IF(AB134="",AB133,AVERAGE(AB133:AB134))))</f>
        <v>TO</v>
      </c>
      <c r="AD133" s="1082" t="str">
        <f>IF(C133="Male","",IF(AC133="","",IF(AA133="","",IF(AC133="TO",W133,IF(AA133="no",W133,IF(30-(AC133-$AI$3)/10&lt;0,0,30-(AC133-$AI$3)/10+W133))))))</f>
        <v/>
      </c>
      <c r="AE133" s="1109">
        <f>IF(C133="Female","",IF(AC133="","",IF(AA133="","",IF(AC133="TO",W133,IF(AA133="no",W133,IF(30-(AC133-$AI$4)/10&lt;0,0,30-(AC133-$AI$4)/10+W133))))))</f>
        <v>7.666666666666667</v>
      </c>
      <c r="AF133" s="1112">
        <f>IF(B133="","",IF(AG133="DQ","DQ",IF(AC133="","",IF(C133="Female",AD133,AE133))))</f>
        <v>7.666666666666667</v>
      </c>
      <c r="AG133" s="1088"/>
    </row>
    <row r="134" spans="1:33" x14ac:dyDescent="0.2">
      <c r="A134" s="1125"/>
      <c r="B134" s="1128"/>
      <c r="C134" s="1075"/>
      <c r="D134" s="1139"/>
      <c r="E134" s="1094"/>
      <c r="F134" s="1075"/>
      <c r="G134" s="705" t="s">
        <v>4</v>
      </c>
      <c r="H134" s="706">
        <f>IF(P134&lt;&gt;"",H133,"")</f>
        <v>5</v>
      </c>
      <c r="I134" s="707">
        <f>IF(Q134&lt;&gt;"",I133,"")</f>
        <v>0</v>
      </c>
      <c r="J134" s="707">
        <f>IF(R134&lt;&gt;"",J133,"")</f>
        <v>2</v>
      </c>
      <c r="K134" s="707">
        <f>IF(R134&lt;&gt;"",K133,"")</f>
        <v>0</v>
      </c>
      <c r="L134" s="707">
        <f>IF(S134&lt;&gt;"",L133,"")</f>
        <v>0</v>
      </c>
      <c r="M134" s="708">
        <f>IF(T134&lt;&gt;"",M133,"")</f>
        <v>0</v>
      </c>
      <c r="N134" s="709">
        <f>IF(H134&lt;&gt;"",N133,"")</f>
        <v>0</v>
      </c>
      <c r="O134" s="710">
        <f>IF(B133="","",IF(H134="","",H134+I134+J134-K134+L134+M134-N134))</f>
        <v>7</v>
      </c>
      <c r="P134" s="711">
        <v>0</v>
      </c>
      <c r="Q134" s="711">
        <v>0</v>
      </c>
      <c r="R134" s="711">
        <v>0</v>
      </c>
      <c r="S134" s="711">
        <v>0</v>
      </c>
      <c r="T134" s="712">
        <v>0</v>
      </c>
      <c r="U134" s="713">
        <f>IF(B133="","",IF(H134="","",SUM(P134:T134)))</f>
        <v>0</v>
      </c>
      <c r="V134" s="713">
        <f>IF(B133="","",IF(H134="","",IF(O134+U134&lt;0,0,O134+U134)))</f>
        <v>7</v>
      </c>
      <c r="W134" s="1116"/>
      <c r="X134" s="714"/>
      <c r="Y134" s="715"/>
      <c r="Z134" s="712"/>
      <c r="AA134" s="1088"/>
      <c r="AB134" s="716" t="str">
        <f>IF(X134="","",X134*60+Y134+Z134/100)</f>
        <v/>
      </c>
      <c r="AC134" s="1107"/>
      <c r="AD134" s="1083"/>
      <c r="AE134" s="1110"/>
      <c r="AF134" s="1113"/>
      <c r="AG134" s="1088"/>
    </row>
    <row r="135" spans="1:33" x14ac:dyDescent="0.2">
      <c r="A135" s="1125"/>
      <c r="B135" s="1128"/>
      <c r="C135" s="1075"/>
      <c r="D135" s="1139"/>
      <c r="E135" s="1094"/>
      <c r="F135" s="1075"/>
      <c r="G135" s="705" t="s">
        <v>8</v>
      </c>
      <c r="H135" s="706">
        <f>IF(P135&lt;&gt;"",H133,"")</f>
        <v>5</v>
      </c>
      <c r="I135" s="707">
        <f>IF(Q135&lt;&gt;"",I133,"")</f>
        <v>0</v>
      </c>
      <c r="J135" s="707">
        <f>IF(R135&lt;&gt;"",J133,"")</f>
        <v>2</v>
      </c>
      <c r="K135" s="707">
        <f>IF(R135&lt;&gt;"",K133,"")</f>
        <v>0</v>
      </c>
      <c r="L135" s="707">
        <f>IF(S135&lt;&gt;"",L133,"")</f>
        <v>0</v>
      </c>
      <c r="M135" s="708">
        <f>IF(T135&lt;&gt;"",M133,"")</f>
        <v>0</v>
      </c>
      <c r="N135" s="709">
        <f>IF(H135&lt;&gt;"",N133,"")</f>
        <v>0</v>
      </c>
      <c r="O135" s="713">
        <f>IF(B133="","",IF(H135="","",H135+I135+J135-K135+L135+M135-N135))</f>
        <v>7</v>
      </c>
      <c r="P135" s="711">
        <v>0</v>
      </c>
      <c r="Q135" s="711">
        <v>0</v>
      </c>
      <c r="R135" s="711">
        <v>1</v>
      </c>
      <c r="S135" s="711">
        <v>0</v>
      </c>
      <c r="T135" s="712">
        <v>0</v>
      </c>
      <c r="U135" s="699">
        <f>IF(B133="","",IF(H135="","",SUM(P135:T135)))</f>
        <v>1</v>
      </c>
      <c r="V135" s="699">
        <f>IF(B133="","",IF(H135="","",IF(O135+U135&lt;0,0,O135+U135)))</f>
        <v>8</v>
      </c>
      <c r="W135" s="1116"/>
      <c r="X135" s="717"/>
      <c r="Y135" s="718"/>
      <c r="Z135" s="719"/>
      <c r="AA135" s="1088"/>
      <c r="AB135" s="720"/>
      <c r="AC135" s="1107"/>
      <c r="AD135" s="1083"/>
      <c r="AE135" s="1110"/>
      <c r="AF135" s="1113"/>
      <c r="AG135" s="1088"/>
    </row>
    <row r="136" spans="1:33" x14ac:dyDescent="0.2">
      <c r="A136" s="1125"/>
      <c r="B136" s="1128"/>
      <c r="C136" s="1075"/>
      <c r="D136" s="1139"/>
      <c r="E136" s="1094"/>
      <c r="F136" s="1075"/>
      <c r="G136" s="705" t="s">
        <v>5</v>
      </c>
      <c r="H136" s="706" t="str">
        <f>IF(P136&lt;&gt;"",H133,"")</f>
        <v/>
      </c>
      <c r="I136" s="707" t="str">
        <f>IF(Q136&lt;&gt;"",I133,"")</f>
        <v/>
      </c>
      <c r="J136" s="707" t="str">
        <f>IF(R136&lt;&gt;"",J133,"")</f>
        <v/>
      </c>
      <c r="K136" s="707" t="str">
        <f>IF(R136&lt;&gt;"",K133,"")</f>
        <v/>
      </c>
      <c r="L136" s="707" t="str">
        <f>IF(S136&lt;&gt;"",L133,"")</f>
        <v/>
      </c>
      <c r="M136" s="708" t="str">
        <f>IF(T136&lt;&gt;"",M133,"")</f>
        <v/>
      </c>
      <c r="N136" s="709" t="str">
        <f>IF(H136&lt;&gt;"",N133,"")</f>
        <v/>
      </c>
      <c r="O136" s="721" t="str">
        <f>IF(B133="","",IF(H136="","",H136+I136+J136-K136+L136+M136-N136))</f>
        <v/>
      </c>
      <c r="P136" s="711"/>
      <c r="Q136" s="711"/>
      <c r="R136" s="711"/>
      <c r="S136" s="711"/>
      <c r="T136" s="712"/>
      <c r="U136" s="713" t="str">
        <f>IF(B133="","",IF(H136="","",SUM(P136:T136)))</f>
        <v/>
      </c>
      <c r="V136" s="713" t="str">
        <f>IF(B133="","",IF(H136="","",IF(O136+U136&lt;0,0,O136+U136)))</f>
        <v/>
      </c>
      <c r="W136" s="1116"/>
      <c r="X136" s="717"/>
      <c r="Y136" s="718"/>
      <c r="Z136" s="719"/>
      <c r="AA136" s="1088"/>
      <c r="AB136" s="720"/>
      <c r="AC136" s="1107"/>
      <c r="AD136" s="1083"/>
      <c r="AE136" s="1110"/>
      <c r="AF136" s="1113"/>
      <c r="AG136" s="1088"/>
    </row>
    <row r="137" spans="1:33" ht="16" thickBot="1" x14ac:dyDescent="0.25">
      <c r="A137" s="1160"/>
      <c r="B137" s="1159"/>
      <c r="C137" s="1076"/>
      <c r="D137" s="1140"/>
      <c r="E137" s="1095"/>
      <c r="F137" s="1076"/>
      <c r="G137" s="760" t="s">
        <v>6</v>
      </c>
      <c r="H137" s="723" t="str">
        <f>IF(P137&lt;&gt;"",H133,"")</f>
        <v/>
      </c>
      <c r="I137" s="724" t="str">
        <f>IF(Q137&lt;&gt;"",I133,"")</f>
        <v/>
      </c>
      <c r="J137" s="724" t="str">
        <f>IF(R137&lt;&gt;"",J133,"")</f>
        <v/>
      </c>
      <c r="K137" s="724" t="str">
        <f>IF(R137&lt;&gt;"",K133,"")</f>
        <v/>
      </c>
      <c r="L137" s="724" t="str">
        <f>IF(S137&lt;&gt;"",L133,"")</f>
        <v/>
      </c>
      <c r="M137" s="725" t="str">
        <f>IF(T137&lt;&gt;"",M133,"")</f>
        <v/>
      </c>
      <c r="N137" s="726" t="str">
        <f>IF(H137&lt;&gt;"",N133,"")</f>
        <v/>
      </c>
      <c r="O137" s="699" t="str">
        <f>IF(B133="","",IF(H137="","",H137+I137+J137-K137+L137+M137-N137))</f>
        <v/>
      </c>
      <c r="P137" s="727"/>
      <c r="Q137" s="727"/>
      <c r="R137" s="727"/>
      <c r="S137" s="727"/>
      <c r="T137" s="728"/>
      <c r="U137" s="721" t="str">
        <f>IF(B133="","",IF(H137="","",SUM(P137:T137)))</f>
        <v/>
      </c>
      <c r="V137" s="721" t="str">
        <f>IF(B133="","",IF(H137="","",IF(O137+U137&lt;0,0,O137+U137)))</f>
        <v/>
      </c>
      <c r="W137" s="1117"/>
      <c r="X137" s="729"/>
      <c r="Y137" s="730"/>
      <c r="Z137" s="731"/>
      <c r="AA137" s="1089"/>
      <c r="AB137" s="732"/>
      <c r="AC137" s="1108"/>
      <c r="AD137" s="1084"/>
      <c r="AE137" s="1111"/>
      <c r="AF137" s="1114"/>
      <c r="AG137" s="1089"/>
    </row>
    <row r="138" spans="1:33" x14ac:dyDescent="0.2">
      <c r="A138" s="1130">
        <f>IF('Names And Totals'!A34="","",'Names And Totals'!A34)</f>
        <v>22</v>
      </c>
      <c r="B138" s="1133" t="str">
        <f>IF('Names And Totals'!B34="","",'Names And Totals'!B34)</f>
        <v>Logan Stine</v>
      </c>
      <c r="C138" s="1071" t="str">
        <f>IF('Names And Totals'!B34="","",'Names And Totals'!E34)</f>
        <v>Male</v>
      </c>
      <c r="D138" s="1136">
        <f>IF(AF138="","",IF(AF138="DQ","DQ",RANK(AF138,$AF$13:$AF$508,0)+SUMPRODUCT(--(AF138=$AF$13:$AF$508),--(AC138&gt;$AC$13:$AC$508))))</f>
        <v>15</v>
      </c>
      <c r="E138" s="1096">
        <f>IF(AE138="","",IF(AG138="DQ","DQ",RANK(AE138,$AE$13:$AE$508,0)+SUMPRODUCT(--(AE138=$AE$13:$AE$508),--(AC138&gt;$AC$13:$AC$508))))</f>
        <v>14</v>
      </c>
      <c r="F138" s="1071" t="str">
        <f>IF(AD138="","",IF(AG138="DQ","DQ",RANK(AD138,$AD$13:$AD$508,0)+SUMPRODUCT(--(AD138=$AD$13:$AD$508),--(AC138&gt;$AC$13:$AC$508))))</f>
        <v/>
      </c>
      <c r="G138" s="733" t="s">
        <v>7</v>
      </c>
      <c r="H138" s="761">
        <v>5</v>
      </c>
      <c r="I138" s="762">
        <v>5</v>
      </c>
      <c r="J138" s="762">
        <v>2</v>
      </c>
      <c r="K138" s="762">
        <v>0</v>
      </c>
      <c r="L138" s="762">
        <v>3</v>
      </c>
      <c r="M138" s="763">
        <v>3</v>
      </c>
      <c r="N138" s="764">
        <v>0</v>
      </c>
      <c r="O138" s="734">
        <f>IF(B138="","",IF(H138="","",H138+I138+J138-K138+L138+M138-N138))</f>
        <v>18</v>
      </c>
      <c r="P138" s="765">
        <v>1</v>
      </c>
      <c r="Q138" s="762">
        <v>0</v>
      </c>
      <c r="R138" s="762">
        <v>1</v>
      </c>
      <c r="S138" s="766">
        <v>0</v>
      </c>
      <c r="T138" s="767">
        <v>0</v>
      </c>
      <c r="U138" s="734">
        <f>IF(B138="","",IF(H138="","",SUM(P138:T138)))</f>
        <v>2</v>
      </c>
      <c r="V138" s="734">
        <f>IF(B138="","",IF(H138="","",IF(O138+U138&lt;0,0,O138+U138)))</f>
        <v>20</v>
      </c>
      <c r="W138" s="1118">
        <f>IF(AG138="DQ","DQ",IF(V138="","",IF(V139="",V138,IF(V140="",AVERAGE(V138:V139),IF(V141="",AVERAGE(V138:V140),IF(V142="",AVERAGE(V138:V141),TRIMMEAN(V138:V142,0.4)))))))</f>
        <v>18.666666666666668</v>
      </c>
      <c r="X138" s="768">
        <v>4</v>
      </c>
      <c r="Y138" s="766">
        <v>47</v>
      </c>
      <c r="Z138" s="767">
        <v>0</v>
      </c>
      <c r="AA138" s="1090" t="s">
        <v>269</v>
      </c>
      <c r="AB138" s="735">
        <f>IF(X138="","",IF(X138="TO","TO",X138*60+Y138+Z138/100))</f>
        <v>287</v>
      </c>
      <c r="AC138" s="1121">
        <f>IF(AG138="DQ","DQ",IF(AB138="","",IF(AB139="",AB138,AVERAGE(AB138:AB139))))</f>
        <v>287.05</v>
      </c>
      <c r="AD138" s="1085" t="str">
        <f>IF(C138="Male","",IF(AC138="","",IF(AA138="","",IF(AC138="TO",W138,IF(AA138="no",W138,IF(30-(AC138-$AI$3)/10&lt;0,0,30-(AC138-$AI$3)/10+W138))))))</f>
        <v/>
      </c>
      <c r="AE138" s="1099">
        <f>IF(C138="Female","",IF(AC138="","",IF(AA138="","",IF(AC138="TO",W138,IF(AA138="no",W138,IF(30-(AC138-$AI$4)/10&lt;0,0,30-(AC138-$AI$4)/10+W138))))))</f>
        <v>37.210166666666666</v>
      </c>
      <c r="AF138" s="1102">
        <f>IF(B138="","",IF(AG138="DQ","DQ",IF(AC138="","",IF(C138="Female",AD138,AE138))))</f>
        <v>37.210166666666666</v>
      </c>
      <c r="AG138" s="1090"/>
    </row>
    <row r="139" spans="1:33" x14ac:dyDescent="0.2">
      <c r="A139" s="1131"/>
      <c r="B139" s="1134"/>
      <c r="C139" s="1072"/>
      <c r="D139" s="1137"/>
      <c r="E139" s="1097"/>
      <c r="F139" s="1072"/>
      <c r="G139" s="736" t="s">
        <v>4</v>
      </c>
      <c r="H139" s="737">
        <f>IF(P139&lt;&gt;"",H138,"")</f>
        <v>5</v>
      </c>
      <c r="I139" s="738">
        <f>IF(Q139&lt;&gt;"",I138,"")</f>
        <v>5</v>
      </c>
      <c r="J139" s="738">
        <f>IF(R139&lt;&gt;"",J138,"")</f>
        <v>2</v>
      </c>
      <c r="K139" s="738">
        <f>IF(R139&lt;&gt;"",K138,"")</f>
        <v>0</v>
      </c>
      <c r="L139" s="738">
        <f>IF(S139&lt;&gt;"",L138,"")</f>
        <v>3</v>
      </c>
      <c r="M139" s="739">
        <f>IF(T139&lt;&gt;"",M138,"")</f>
        <v>3</v>
      </c>
      <c r="N139" s="740">
        <f>IF(H139&lt;&gt;"",N138,"")</f>
        <v>0</v>
      </c>
      <c r="O139" s="741">
        <f>IF(B138="","",IF(H139="","",H139+I139+J139-K139+L139+M139-N139))</f>
        <v>18</v>
      </c>
      <c r="P139" s="769">
        <v>0</v>
      </c>
      <c r="Q139" s="769">
        <v>0</v>
      </c>
      <c r="R139" s="769">
        <v>0</v>
      </c>
      <c r="S139" s="769">
        <v>0</v>
      </c>
      <c r="T139" s="770">
        <v>0</v>
      </c>
      <c r="U139" s="742">
        <f>IF(B138="","",IF(H139="","",SUM(P139:T139)))</f>
        <v>0</v>
      </c>
      <c r="V139" s="742">
        <f>IF(B138="","",IF(H139="","",IF(O139+U139&lt;0,0,O139+U139)))</f>
        <v>18</v>
      </c>
      <c r="W139" s="1119"/>
      <c r="X139" s="771">
        <v>4</v>
      </c>
      <c r="Y139" s="772">
        <v>47</v>
      </c>
      <c r="Z139" s="770">
        <v>10</v>
      </c>
      <c r="AA139" s="1091"/>
      <c r="AB139" s="743">
        <f>IF(X139="","",X139*60+Y139+Z139/100)</f>
        <v>287.10000000000002</v>
      </c>
      <c r="AC139" s="1122"/>
      <c r="AD139" s="1086"/>
      <c r="AE139" s="1100"/>
      <c r="AF139" s="1103"/>
      <c r="AG139" s="1091"/>
    </row>
    <row r="140" spans="1:33" x14ac:dyDescent="0.2">
      <c r="A140" s="1131"/>
      <c r="B140" s="1134"/>
      <c r="C140" s="1072"/>
      <c r="D140" s="1137"/>
      <c r="E140" s="1097"/>
      <c r="F140" s="1072"/>
      <c r="G140" s="736" t="s">
        <v>8</v>
      </c>
      <c r="H140" s="737">
        <f>IF(P140&lt;&gt;"",H138,"")</f>
        <v>5</v>
      </c>
      <c r="I140" s="738">
        <f>IF(Q140&lt;&gt;"",I138,"")</f>
        <v>5</v>
      </c>
      <c r="J140" s="738">
        <f>IF(R140&lt;&gt;"",J138,"")</f>
        <v>2</v>
      </c>
      <c r="K140" s="738">
        <f>IF(R140&lt;&gt;"",K138,"")</f>
        <v>0</v>
      </c>
      <c r="L140" s="738">
        <f>IF(S140&lt;&gt;"",L138,"")</f>
        <v>3</v>
      </c>
      <c r="M140" s="739">
        <f>IF(T140&lt;&gt;"",M138,"")</f>
        <v>3</v>
      </c>
      <c r="N140" s="740">
        <f>IF(H140&lt;&gt;"",N138,"")</f>
        <v>0</v>
      </c>
      <c r="O140" s="742">
        <f>IF(B138="","",IF(H140="","",H140+I140+J140-K140+L140+M140-N140))</f>
        <v>18</v>
      </c>
      <c r="P140" s="769">
        <v>0</v>
      </c>
      <c r="Q140" s="769">
        <v>0</v>
      </c>
      <c r="R140" s="769">
        <v>0</v>
      </c>
      <c r="S140" s="769">
        <v>0</v>
      </c>
      <c r="T140" s="770">
        <v>0</v>
      </c>
      <c r="U140" s="744">
        <f>IF(B138="","",IF(H140="","",SUM(P140:T140)))</f>
        <v>0</v>
      </c>
      <c r="V140" s="744">
        <f>IF(B138="","",IF(H140="","",IF(O140+U140&lt;0,0,O140+U140)))</f>
        <v>18</v>
      </c>
      <c r="W140" s="1119"/>
      <c r="X140" s="745"/>
      <c r="Y140" s="746"/>
      <c r="Z140" s="747"/>
      <c r="AA140" s="1091"/>
      <c r="AB140" s="748"/>
      <c r="AC140" s="1122"/>
      <c r="AD140" s="1086"/>
      <c r="AE140" s="1100"/>
      <c r="AF140" s="1103"/>
      <c r="AG140" s="1091"/>
    </row>
    <row r="141" spans="1:33" x14ac:dyDescent="0.2">
      <c r="A141" s="1131"/>
      <c r="B141" s="1134"/>
      <c r="C141" s="1072"/>
      <c r="D141" s="1137"/>
      <c r="E141" s="1097"/>
      <c r="F141" s="1072"/>
      <c r="G141" s="736" t="s">
        <v>5</v>
      </c>
      <c r="H141" s="737" t="str">
        <f>IF(P141&lt;&gt;"",H138,"")</f>
        <v/>
      </c>
      <c r="I141" s="738" t="str">
        <f>IF(Q141&lt;&gt;"",I138,"")</f>
        <v/>
      </c>
      <c r="J141" s="738" t="str">
        <f>IF(R141&lt;&gt;"",J138,"")</f>
        <v/>
      </c>
      <c r="K141" s="738" t="str">
        <f>IF(R141&lt;&gt;"",K138,"")</f>
        <v/>
      </c>
      <c r="L141" s="738" t="str">
        <f>IF(S141&lt;&gt;"",L138,"")</f>
        <v/>
      </c>
      <c r="M141" s="739" t="str">
        <f>IF(T141&lt;&gt;"",M138,"")</f>
        <v/>
      </c>
      <c r="N141" s="740" t="str">
        <f>IF(H141&lt;&gt;"",N138,"")</f>
        <v/>
      </c>
      <c r="O141" s="749" t="str">
        <f>IF(B138="","",IF(H141="","",H141+I141+J141-K141+L141+M141-N141))</f>
        <v/>
      </c>
      <c r="P141" s="769"/>
      <c r="Q141" s="769"/>
      <c r="R141" s="769"/>
      <c r="S141" s="769"/>
      <c r="T141" s="770"/>
      <c r="U141" s="742" t="str">
        <f>IF(B138="","",IF(H141="","",SUM(P141:T141)))</f>
        <v/>
      </c>
      <c r="V141" s="742" t="str">
        <f>IF(B138="","",IF(H141="","",IF(O141+U141&lt;0,0,O141+U141)))</f>
        <v/>
      </c>
      <c r="W141" s="1119"/>
      <c r="X141" s="745"/>
      <c r="Y141" s="746"/>
      <c r="Z141" s="747"/>
      <c r="AA141" s="1091"/>
      <c r="AB141" s="748"/>
      <c r="AC141" s="1122"/>
      <c r="AD141" s="1086"/>
      <c r="AE141" s="1100"/>
      <c r="AF141" s="1103"/>
      <c r="AG141" s="1091"/>
    </row>
    <row r="142" spans="1:33" ht="16" thickBot="1" x14ac:dyDescent="0.25">
      <c r="A142" s="1132"/>
      <c r="B142" s="1135"/>
      <c r="C142" s="1073"/>
      <c r="D142" s="1138"/>
      <c r="E142" s="1098"/>
      <c r="F142" s="1073"/>
      <c r="G142" s="750" t="s">
        <v>6</v>
      </c>
      <c r="H142" s="751" t="str">
        <f>IF(P142&lt;&gt;"",H138,"")</f>
        <v/>
      </c>
      <c r="I142" s="752" t="str">
        <f>IF(Q142&lt;&gt;"",I138,"")</f>
        <v/>
      </c>
      <c r="J142" s="752" t="str">
        <f>IF(R142&lt;&gt;"",J138,"")</f>
        <v/>
      </c>
      <c r="K142" s="752" t="str">
        <f>IF(R142&lt;&gt;"",K138,"")</f>
        <v/>
      </c>
      <c r="L142" s="752" t="str">
        <f>IF(S142&lt;&gt;"",L138,"")</f>
        <v/>
      </c>
      <c r="M142" s="753" t="str">
        <f>IF(T142&lt;&gt;"",M138,"")</f>
        <v/>
      </c>
      <c r="N142" s="754" t="str">
        <f>IF(H142&lt;&gt;"",N138,"")</f>
        <v/>
      </c>
      <c r="O142" s="755" t="str">
        <f>IF(B138="","",IF(H142="","",H142+I142+J142-K142+L142+M142-N142))</f>
        <v/>
      </c>
      <c r="P142" s="773"/>
      <c r="Q142" s="773"/>
      <c r="R142" s="773"/>
      <c r="S142" s="773"/>
      <c r="T142" s="774"/>
      <c r="U142" s="755" t="str">
        <f>IF(B138="","",IF(H142="","",SUM(P142:T142)))</f>
        <v/>
      </c>
      <c r="V142" s="755" t="str">
        <f>IF(B138="","",IF(H142="","",IF(O142+U142&lt;0,0,O142+U142)))</f>
        <v/>
      </c>
      <c r="W142" s="1120"/>
      <c r="X142" s="756"/>
      <c r="Y142" s="757"/>
      <c r="Z142" s="758"/>
      <c r="AA142" s="1092"/>
      <c r="AB142" s="759"/>
      <c r="AC142" s="1123"/>
      <c r="AD142" s="1087"/>
      <c r="AE142" s="1101"/>
      <c r="AF142" s="1104"/>
      <c r="AG142" s="1092"/>
    </row>
    <row r="143" spans="1:33" x14ac:dyDescent="0.2">
      <c r="A143" s="1177">
        <f>IF('Names And Totals'!A35="","",'Names And Totals'!A35)</f>
        <v>6</v>
      </c>
      <c r="B143" s="1178" t="str">
        <f>IF('Names And Totals'!B35="","",'Names And Totals'!B35)</f>
        <v>Billy Volchko</v>
      </c>
      <c r="C143" s="1074" t="str">
        <f>IF('Names And Totals'!B35="","",'Names And Totals'!E35)</f>
        <v>Male</v>
      </c>
      <c r="D143" s="1139" t="str">
        <f>IF(AF143="","",IF(AF143="DQ","DQ",RANK(AF143,$AF$13:$AF$508,0)+SUMPRODUCT(--(AF143=$AF$13:$AF$508),--(AC143&gt;$AC$13:$AC$508))))</f>
        <v/>
      </c>
      <c r="E143" s="1093" t="str">
        <f>IF(AE143="","",IF(AG143="DQ","DQ",RANK(AE143,$AE$13:$AE$508,0)+SUMPRODUCT(--(AE143=$AE$13:$AE$508),--(AC143&gt;$AC$13:$AC$508))))</f>
        <v/>
      </c>
      <c r="F143" s="1074" t="str">
        <f>IF(AD143="","",IF(AG143="DQ","DQ",RANK(AD143,$AD$13:$AD$508,0)+SUMPRODUCT(--(AD143=$AD$13:$AD$508),--(AC143&gt;$AC$13:$AC$508))))</f>
        <v/>
      </c>
      <c r="G143" s="705" t="s">
        <v>7</v>
      </c>
      <c r="H143" s="695"/>
      <c r="I143" s="696"/>
      <c r="J143" s="696"/>
      <c r="K143" s="696"/>
      <c r="L143" s="696"/>
      <c r="M143" s="697"/>
      <c r="N143" s="698"/>
      <c r="O143" s="699" t="str">
        <f>IF(B143="","",IF(H143="","",H143+I143+J143-K143+L143+M143-N143))</f>
        <v/>
      </c>
      <c r="P143" s="700"/>
      <c r="Q143" s="696"/>
      <c r="R143" s="696"/>
      <c r="S143" s="701"/>
      <c r="T143" s="702"/>
      <c r="U143" s="699" t="str">
        <f>IF(B143="","",IF(H143="","",SUM(P143:T143)))</f>
        <v/>
      </c>
      <c r="V143" s="699" t="str">
        <f>IF(B143="","",IF(H143="","",IF(O143+U143&lt;0,0,O143+U143)))</f>
        <v/>
      </c>
      <c r="W143" s="1115" t="str">
        <f>IF(AG143="DQ","DQ",IF(V143="","",IF(V144="",V143,IF(V145="",AVERAGE(V143:V144),IF(V146="",AVERAGE(V143:V145),IF(V147="",AVERAGE(V143:V146),TRIMMEAN(V143:V147,0.4)))))))</f>
        <v/>
      </c>
      <c r="X143" s="703"/>
      <c r="Y143" s="701"/>
      <c r="Z143" s="702"/>
      <c r="AA143" s="1105"/>
      <c r="AB143" s="704" t="str">
        <f>IF(X143="","",IF(X143="TO","TO",X143*60+Y143+Z143/100))</f>
        <v/>
      </c>
      <c r="AC143" s="1106" t="str">
        <f>IF(AG143="DQ","DQ",IF(AB143="","",IF(AB144="",AB143,AVERAGE(AB143:AB144))))</f>
        <v/>
      </c>
      <c r="AD143" s="1082" t="str">
        <f>IF(C143="Male","",IF(AC143="","",IF(AA143="","",IF(AC143="TO",W143,IF(AA143="no",W143,IF(30-(AC143-$AI$3)/10&lt;0,0,30-(AC143-$AI$3)/10+W143))))))</f>
        <v/>
      </c>
      <c r="AE143" s="1109" t="str">
        <f>IF(C143="Female","",IF(AC143="","",IF(AA143="","",IF(AC143="TO",W143,IF(AA143="no",W143,IF(30-(AC143-$AI$4)/10&lt;0,0,30-(AC143-$AI$4)/10+W143))))))</f>
        <v/>
      </c>
      <c r="AF143" s="1112" t="str">
        <f>IF(B143="","",IF(AG143="DQ","DQ",IF(AC143="","",IF(C143="Female",AD143,AE143))))</f>
        <v/>
      </c>
      <c r="AG143" s="1088"/>
    </row>
    <row r="144" spans="1:33" x14ac:dyDescent="0.2">
      <c r="A144" s="1125"/>
      <c r="B144" s="1128"/>
      <c r="C144" s="1075"/>
      <c r="D144" s="1139"/>
      <c r="E144" s="1094"/>
      <c r="F144" s="1075"/>
      <c r="G144" s="705" t="s">
        <v>4</v>
      </c>
      <c r="H144" s="706" t="str">
        <f>IF(P144&lt;&gt;"",H143,"")</f>
        <v/>
      </c>
      <c r="I144" s="707" t="str">
        <f>IF(Q144&lt;&gt;"",I143,"")</f>
        <v/>
      </c>
      <c r="J144" s="707" t="str">
        <f>IF(R144&lt;&gt;"",J143,"")</f>
        <v/>
      </c>
      <c r="K144" s="707" t="str">
        <f>IF(R144&lt;&gt;"",K143,"")</f>
        <v/>
      </c>
      <c r="L144" s="707" t="str">
        <f>IF(S144&lt;&gt;"",L143,"")</f>
        <v/>
      </c>
      <c r="M144" s="708" t="str">
        <f>IF(T144&lt;&gt;"",M143,"")</f>
        <v/>
      </c>
      <c r="N144" s="709" t="str">
        <f>IF(H144&lt;&gt;"",N143,"")</f>
        <v/>
      </c>
      <c r="O144" s="710" t="str">
        <f>IF(B143="","",IF(H144="","",H144+I144+J144-K144+L144+M144-N144))</f>
        <v/>
      </c>
      <c r="P144" s="711"/>
      <c r="Q144" s="711"/>
      <c r="R144" s="711"/>
      <c r="S144" s="711"/>
      <c r="T144" s="712"/>
      <c r="U144" s="713" t="str">
        <f>IF(B143="","",IF(H144="","",SUM(P144:T144)))</f>
        <v/>
      </c>
      <c r="V144" s="713" t="str">
        <f>IF(B143="","",IF(H144="","",IF(O144+U144&lt;0,0,O144+U144)))</f>
        <v/>
      </c>
      <c r="W144" s="1116"/>
      <c r="X144" s="714"/>
      <c r="Y144" s="715"/>
      <c r="Z144" s="712"/>
      <c r="AA144" s="1088"/>
      <c r="AB144" s="716" t="str">
        <f>IF(X144="","",X144*60+Y144+Z144/100)</f>
        <v/>
      </c>
      <c r="AC144" s="1107"/>
      <c r="AD144" s="1083"/>
      <c r="AE144" s="1110"/>
      <c r="AF144" s="1113"/>
      <c r="AG144" s="1088"/>
    </row>
    <row r="145" spans="1:33" x14ac:dyDescent="0.2">
      <c r="A145" s="1125"/>
      <c r="B145" s="1128"/>
      <c r="C145" s="1075"/>
      <c r="D145" s="1139"/>
      <c r="E145" s="1094"/>
      <c r="F145" s="1075"/>
      <c r="G145" s="705" t="s">
        <v>8</v>
      </c>
      <c r="H145" s="706" t="str">
        <f>IF(P145&lt;&gt;"",H143,"")</f>
        <v/>
      </c>
      <c r="I145" s="707" t="str">
        <f>IF(Q145&lt;&gt;"",I143,"")</f>
        <v/>
      </c>
      <c r="J145" s="707" t="str">
        <f>IF(R145&lt;&gt;"",J143,"")</f>
        <v/>
      </c>
      <c r="K145" s="707" t="str">
        <f>IF(R145&lt;&gt;"",K143,"")</f>
        <v/>
      </c>
      <c r="L145" s="707" t="str">
        <f>IF(S145&lt;&gt;"",L143,"")</f>
        <v/>
      </c>
      <c r="M145" s="708" t="str">
        <f>IF(T145&lt;&gt;"",M143,"")</f>
        <v/>
      </c>
      <c r="N145" s="709" t="str">
        <f>IF(H145&lt;&gt;"",N143,"")</f>
        <v/>
      </c>
      <c r="O145" s="713" t="str">
        <f>IF(B143="","",IF(H145="","",H145+I145+J145-K145+L145+M145-N145))</f>
        <v/>
      </c>
      <c r="P145" s="711"/>
      <c r="Q145" s="711"/>
      <c r="R145" s="711"/>
      <c r="S145" s="711"/>
      <c r="T145" s="712"/>
      <c r="U145" s="699" t="str">
        <f>IF(B143="","",IF(H145="","",SUM(P145:T145)))</f>
        <v/>
      </c>
      <c r="V145" s="699" t="str">
        <f>IF(B143="","",IF(H145="","",IF(O145+U145&lt;0,0,O145+U145)))</f>
        <v/>
      </c>
      <c r="W145" s="1116"/>
      <c r="X145" s="717"/>
      <c r="Y145" s="718"/>
      <c r="Z145" s="719"/>
      <c r="AA145" s="1088"/>
      <c r="AB145" s="720"/>
      <c r="AC145" s="1107"/>
      <c r="AD145" s="1083"/>
      <c r="AE145" s="1110"/>
      <c r="AF145" s="1113"/>
      <c r="AG145" s="1088"/>
    </row>
    <row r="146" spans="1:33" x14ac:dyDescent="0.2">
      <c r="A146" s="1125"/>
      <c r="B146" s="1128"/>
      <c r="C146" s="1075"/>
      <c r="D146" s="1139"/>
      <c r="E146" s="1094"/>
      <c r="F146" s="1075"/>
      <c r="G146" s="705" t="s">
        <v>5</v>
      </c>
      <c r="H146" s="706" t="str">
        <f>IF(P146&lt;&gt;"",H143,"")</f>
        <v/>
      </c>
      <c r="I146" s="707" t="str">
        <f>IF(Q146&lt;&gt;"",I143,"")</f>
        <v/>
      </c>
      <c r="J146" s="707" t="str">
        <f>IF(R146&lt;&gt;"",J143,"")</f>
        <v/>
      </c>
      <c r="K146" s="707" t="str">
        <f>IF(R146&lt;&gt;"",K143,"")</f>
        <v/>
      </c>
      <c r="L146" s="707" t="str">
        <f>IF(S146&lt;&gt;"",L143,"")</f>
        <v/>
      </c>
      <c r="M146" s="708" t="str">
        <f>IF(T146&lt;&gt;"",M143,"")</f>
        <v/>
      </c>
      <c r="N146" s="709" t="str">
        <f>IF(H146&lt;&gt;"",N143,"")</f>
        <v/>
      </c>
      <c r="O146" s="721" t="str">
        <f>IF(B143="","",IF(H146="","",H146+I146+J146-K146+L146+M146-N146))</f>
        <v/>
      </c>
      <c r="P146" s="711"/>
      <c r="Q146" s="711"/>
      <c r="R146" s="711"/>
      <c r="S146" s="711"/>
      <c r="T146" s="712"/>
      <c r="U146" s="713" t="str">
        <f>IF(B143="","",IF(H146="","",SUM(P146:T146)))</f>
        <v/>
      </c>
      <c r="V146" s="713" t="str">
        <f>IF(B143="","",IF(H146="","",IF(O146+U146&lt;0,0,O146+U146)))</f>
        <v/>
      </c>
      <c r="W146" s="1116"/>
      <c r="X146" s="717"/>
      <c r="Y146" s="718"/>
      <c r="Z146" s="719"/>
      <c r="AA146" s="1088"/>
      <c r="AB146" s="720"/>
      <c r="AC146" s="1107"/>
      <c r="AD146" s="1083"/>
      <c r="AE146" s="1110"/>
      <c r="AF146" s="1113"/>
      <c r="AG146" s="1088"/>
    </row>
    <row r="147" spans="1:33" ht="16" thickBot="1" x14ac:dyDescent="0.25">
      <c r="A147" s="1160"/>
      <c r="B147" s="1159"/>
      <c r="C147" s="1076"/>
      <c r="D147" s="1140"/>
      <c r="E147" s="1095"/>
      <c r="F147" s="1076"/>
      <c r="G147" s="760" t="s">
        <v>6</v>
      </c>
      <c r="H147" s="723" t="str">
        <f>IF(P147&lt;&gt;"",H143,"")</f>
        <v/>
      </c>
      <c r="I147" s="724" t="str">
        <f>IF(Q147&lt;&gt;"",I143,"")</f>
        <v/>
      </c>
      <c r="J147" s="724" t="str">
        <f>IF(R147&lt;&gt;"",J143,"")</f>
        <v/>
      </c>
      <c r="K147" s="724" t="str">
        <f>IF(R147&lt;&gt;"",K143,"")</f>
        <v/>
      </c>
      <c r="L147" s="724" t="str">
        <f>IF(S147&lt;&gt;"",L143,"")</f>
        <v/>
      </c>
      <c r="M147" s="725" t="str">
        <f>IF(T147&lt;&gt;"",M143,"")</f>
        <v/>
      </c>
      <c r="N147" s="726" t="str">
        <f>IF(H147&lt;&gt;"",N143,"")</f>
        <v/>
      </c>
      <c r="O147" s="699" t="str">
        <f>IF(B143="","",IF(H147="","",H147+I147+J147-K147+L147+M147-N147))</f>
        <v/>
      </c>
      <c r="P147" s="727"/>
      <c r="Q147" s="727"/>
      <c r="R147" s="727"/>
      <c r="S147" s="727"/>
      <c r="T147" s="728"/>
      <c r="U147" s="721" t="str">
        <f>IF(B143="","",IF(H147="","",SUM(P147:T147)))</f>
        <v/>
      </c>
      <c r="V147" s="721" t="str">
        <f>IF(B143="","",IF(H147="","",IF(O147+U147&lt;0,0,O147+U147)))</f>
        <v/>
      </c>
      <c r="W147" s="1117"/>
      <c r="X147" s="729"/>
      <c r="Y147" s="730"/>
      <c r="Z147" s="731"/>
      <c r="AA147" s="1089"/>
      <c r="AB147" s="732"/>
      <c r="AC147" s="1108"/>
      <c r="AD147" s="1084"/>
      <c r="AE147" s="1111"/>
      <c r="AF147" s="1114"/>
      <c r="AG147" s="1089"/>
    </row>
    <row r="148" spans="1:33" x14ac:dyDescent="0.2">
      <c r="A148" s="1130">
        <f>IF('Names And Totals'!A36="","",'Names And Totals'!A36)</f>
        <v>21</v>
      </c>
      <c r="B148" s="1133" t="str">
        <f>IF('Names And Totals'!B36="","",'Names And Totals'!B36)</f>
        <v>Cody Schwartz</v>
      </c>
      <c r="C148" s="1071" t="str">
        <f>IF('Names And Totals'!B36="","",'Names And Totals'!E36)</f>
        <v>Male</v>
      </c>
      <c r="D148" s="1136">
        <f>IF(AF148="","",IF(AF148="DQ","DQ",RANK(AF148,$AF$13:$AF$508,0)+SUMPRODUCT(--(AF148=$AF$13:$AF$508),--(AC148&gt;$AC$13:$AC$508))))</f>
        <v>9</v>
      </c>
      <c r="E148" s="1096">
        <f>IF(AE148="","",IF(AG148="DQ","DQ",RANK(AE148,$AE$13:$AE$508,0)+SUMPRODUCT(--(AE148=$AE$13:$AE$508),--(AC148&gt;$AC$13:$AC$508))))</f>
        <v>8</v>
      </c>
      <c r="F148" s="1071" t="str">
        <f>IF(AD148="","",IF(AG148="DQ","DQ",RANK(AD148,$AD$13:$AD$508,0)+SUMPRODUCT(--(AD148=$AD$13:$AD$508),--(AC148&gt;$AC$13:$AC$508))))</f>
        <v/>
      </c>
      <c r="G148" s="733" t="s">
        <v>7</v>
      </c>
      <c r="H148" s="761">
        <v>5</v>
      </c>
      <c r="I148" s="762">
        <v>5</v>
      </c>
      <c r="J148" s="762">
        <v>2</v>
      </c>
      <c r="K148" s="762">
        <v>0</v>
      </c>
      <c r="L148" s="762">
        <v>5</v>
      </c>
      <c r="M148" s="763">
        <v>7</v>
      </c>
      <c r="N148" s="764">
        <v>0</v>
      </c>
      <c r="O148" s="734">
        <f>IF(B148="","",IF(H148="","",H148+I148+J148-K148+L148+M148-N148))</f>
        <v>24</v>
      </c>
      <c r="P148" s="765">
        <v>0</v>
      </c>
      <c r="Q148" s="762">
        <v>0</v>
      </c>
      <c r="R148" s="762">
        <v>0</v>
      </c>
      <c r="S148" s="766">
        <v>0</v>
      </c>
      <c r="T148" s="767">
        <v>0</v>
      </c>
      <c r="U148" s="734">
        <f>IF(B148="","",IF(H148="","",SUM(P148:T148)))</f>
        <v>0</v>
      </c>
      <c r="V148" s="734">
        <f>IF(B148="","",IF(H148="","",IF(O148+U148&lt;0,0,O148+U148)))</f>
        <v>24</v>
      </c>
      <c r="W148" s="1118">
        <f>IF(AG148="DQ","DQ",IF(V148="","",IF(V149="",V148,IF(V150="",AVERAGE(V148:V149),IF(V151="",AVERAGE(V148:V150),IF(V152="",AVERAGE(V148:V151),TRIMMEAN(V148:V152,0.4)))))))</f>
        <v>26.333333333333332</v>
      </c>
      <c r="X148" s="768">
        <v>4</v>
      </c>
      <c r="Y148" s="766">
        <v>22</v>
      </c>
      <c r="Z148" s="767">
        <v>13</v>
      </c>
      <c r="AA148" s="1090" t="s">
        <v>269</v>
      </c>
      <c r="AB148" s="735">
        <f>IF(X148="","",IF(X148="TO","TO",X148*60+Y148+Z148/100))</f>
        <v>262.13</v>
      </c>
      <c r="AC148" s="1121">
        <f>IF(AG148="DQ","DQ",IF(AB148="","",IF(AB149="",AB148,AVERAGE(AB148:AB149))))</f>
        <v>260.61</v>
      </c>
      <c r="AD148" s="1085" t="str">
        <f>IF(C148="Male","",IF(AC148="","",IF(AA148="","",IF(AC148="TO",W148,IF(AA148="no",W148,IF(30-(AC148-$AI$3)/10&lt;0,0,30-(AC148-$AI$3)/10+W148))))))</f>
        <v/>
      </c>
      <c r="AE148" s="1099">
        <f>IF(C148="Female","",IF(AC148="","",IF(AA148="","",IF(AC148="TO",W148,IF(AA148="no",W148,IF(30-(AC148-$AI$4)/10&lt;0,0,30-(AC148-$AI$4)/10+W148))))))</f>
        <v>47.520833333333329</v>
      </c>
      <c r="AF148" s="1102">
        <f>IF(B148="","",IF(AG148="DQ","DQ",IF(AC148="","",IF(C148="Female",AD148,AE148))))</f>
        <v>47.520833333333329</v>
      </c>
      <c r="AG148" s="1090"/>
    </row>
    <row r="149" spans="1:33" x14ac:dyDescent="0.2">
      <c r="A149" s="1131"/>
      <c r="B149" s="1134"/>
      <c r="C149" s="1072"/>
      <c r="D149" s="1137"/>
      <c r="E149" s="1097"/>
      <c r="F149" s="1072"/>
      <c r="G149" s="736" t="s">
        <v>4</v>
      </c>
      <c r="H149" s="737">
        <f>IF(P149&lt;&gt;"",H148,"")</f>
        <v>5</v>
      </c>
      <c r="I149" s="738">
        <f>IF(Q149&lt;&gt;"",I148,"")</f>
        <v>5</v>
      </c>
      <c r="J149" s="738">
        <f>IF(R149&lt;&gt;"",J148,"")</f>
        <v>2</v>
      </c>
      <c r="K149" s="738">
        <f>IF(R149&lt;&gt;"",K148,"")</f>
        <v>0</v>
      </c>
      <c r="L149" s="738">
        <f>IF(S149&lt;&gt;"",L148,"")</f>
        <v>5</v>
      </c>
      <c r="M149" s="739">
        <f>IF(T149&lt;&gt;"",M148,"")</f>
        <v>7</v>
      </c>
      <c r="N149" s="740">
        <f>IF(H149&lt;&gt;"",N148,"")</f>
        <v>0</v>
      </c>
      <c r="O149" s="741">
        <f>IF(B148="","",IF(H149="","",H149+I149+J149-K149+L149+M149-N149))</f>
        <v>24</v>
      </c>
      <c r="P149" s="769">
        <v>1</v>
      </c>
      <c r="Q149" s="769">
        <v>1</v>
      </c>
      <c r="R149" s="769">
        <v>2</v>
      </c>
      <c r="S149" s="769">
        <v>0</v>
      </c>
      <c r="T149" s="770">
        <v>1</v>
      </c>
      <c r="U149" s="742">
        <f>IF(B148="","",IF(H149="","",SUM(P149:T149)))</f>
        <v>5</v>
      </c>
      <c r="V149" s="742">
        <f>IF(B148="","",IF(H149="","",IF(O149+U149&lt;0,0,O149+U149)))</f>
        <v>29</v>
      </c>
      <c r="W149" s="1119"/>
      <c r="X149" s="771">
        <v>4</v>
      </c>
      <c r="Y149" s="772">
        <v>19</v>
      </c>
      <c r="Z149" s="770">
        <v>9</v>
      </c>
      <c r="AA149" s="1091"/>
      <c r="AB149" s="743">
        <f>IF(X149="","",X149*60+Y149+Z149/100)</f>
        <v>259.08999999999997</v>
      </c>
      <c r="AC149" s="1122"/>
      <c r="AD149" s="1086"/>
      <c r="AE149" s="1100"/>
      <c r="AF149" s="1103"/>
      <c r="AG149" s="1091"/>
    </row>
    <row r="150" spans="1:33" x14ac:dyDescent="0.2">
      <c r="A150" s="1131"/>
      <c r="B150" s="1134"/>
      <c r="C150" s="1072"/>
      <c r="D150" s="1137"/>
      <c r="E150" s="1097"/>
      <c r="F150" s="1072"/>
      <c r="G150" s="736" t="s">
        <v>8</v>
      </c>
      <c r="H150" s="737">
        <f>IF(P150&lt;&gt;"",H148,"")</f>
        <v>5</v>
      </c>
      <c r="I150" s="738">
        <f>IF(Q150&lt;&gt;"",I148,"")</f>
        <v>5</v>
      </c>
      <c r="J150" s="738">
        <f>IF(R150&lt;&gt;"",J148,"")</f>
        <v>2</v>
      </c>
      <c r="K150" s="738">
        <f>IF(R150&lt;&gt;"",K148,"")</f>
        <v>0</v>
      </c>
      <c r="L150" s="738">
        <f>IF(S150&lt;&gt;"",L148,"")</f>
        <v>5</v>
      </c>
      <c r="M150" s="739">
        <f>IF(T150&lt;&gt;"",M148,"")</f>
        <v>7</v>
      </c>
      <c r="N150" s="740">
        <f>IF(H150&lt;&gt;"",N148,"")</f>
        <v>0</v>
      </c>
      <c r="O150" s="742">
        <f>IF(B148="","",IF(H150="","",H150+I150+J150-K150+L150+M150-N150))</f>
        <v>24</v>
      </c>
      <c r="P150" s="769">
        <v>0</v>
      </c>
      <c r="Q150" s="769">
        <v>0</v>
      </c>
      <c r="R150" s="769">
        <v>1</v>
      </c>
      <c r="S150" s="769">
        <v>0</v>
      </c>
      <c r="T150" s="770">
        <v>1</v>
      </c>
      <c r="U150" s="744">
        <f>IF(B148="","",IF(H150="","",SUM(P150:T150)))</f>
        <v>2</v>
      </c>
      <c r="V150" s="744">
        <f>IF(B148="","",IF(H150="","",IF(O150+U150&lt;0,0,O150+U150)))</f>
        <v>26</v>
      </c>
      <c r="W150" s="1119"/>
      <c r="X150" s="745"/>
      <c r="Y150" s="746"/>
      <c r="Z150" s="747"/>
      <c r="AA150" s="1091"/>
      <c r="AB150" s="748"/>
      <c r="AC150" s="1122"/>
      <c r="AD150" s="1086"/>
      <c r="AE150" s="1100"/>
      <c r="AF150" s="1103"/>
      <c r="AG150" s="1091"/>
    </row>
    <row r="151" spans="1:33" x14ac:dyDescent="0.2">
      <c r="A151" s="1131"/>
      <c r="B151" s="1134"/>
      <c r="C151" s="1072"/>
      <c r="D151" s="1137"/>
      <c r="E151" s="1097"/>
      <c r="F151" s="1072"/>
      <c r="G151" s="736" t="s">
        <v>5</v>
      </c>
      <c r="H151" s="737" t="str">
        <f>IF(P151&lt;&gt;"",H148,"")</f>
        <v/>
      </c>
      <c r="I151" s="738" t="str">
        <f>IF(Q151&lt;&gt;"",I148,"")</f>
        <v/>
      </c>
      <c r="J151" s="738" t="str">
        <f>IF(R151&lt;&gt;"",J148,"")</f>
        <v/>
      </c>
      <c r="K151" s="738" t="str">
        <f>IF(R151&lt;&gt;"",K148,"")</f>
        <v/>
      </c>
      <c r="L151" s="738" t="str">
        <f>IF(S151&lt;&gt;"",L148,"")</f>
        <v/>
      </c>
      <c r="M151" s="739" t="str">
        <f>IF(T151&lt;&gt;"",M148,"")</f>
        <v/>
      </c>
      <c r="N151" s="740" t="str">
        <f>IF(H151&lt;&gt;"",N148,"")</f>
        <v/>
      </c>
      <c r="O151" s="749" t="str">
        <f>IF(B148="","",IF(H151="","",H151+I151+J151-K151+L151+M151-N151))</f>
        <v/>
      </c>
      <c r="P151" s="769"/>
      <c r="Q151" s="769"/>
      <c r="R151" s="769"/>
      <c r="S151" s="769"/>
      <c r="T151" s="770"/>
      <c r="U151" s="742" t="str">
        <f>IF(B148="","",IF(H151="","",SUM(P151:T151)))</f>
        <v/>
      </c>
      <c r="V151" s="742" t="str">
        <f>IF(B148="","",IF(H151="","",IF(O151+U151&lt;0,0,O151+U151)))</f>
        <v/>
      </c>
      <c r="W151" s="1119"/>
      <c r="X151" s="745"/>
      <c r="Y151" s="746"/>
      <c r="Z151" s="747"/>
      <c r="AA151" s="1091"/>
      <c r="AB151" s="748"/>
      <c r="AC151" s="1122"/>
      <c r="AD151" s="1086"/>
      <c r="AE151" s="1100"/>
      <c r="AF151" s="1103"/>
      <c r="AG151" s="1091"/>
    </row>
    <row r="152" spans="1:33" ht="16" thickBot="1" x14ac:dyDescent="0.25">
      <c r="A152" s="1132"/>
      <c r="B152" s="1135"/>
      <c r="C152" s="1073"/>
      <c r="D152" s="1138"/>
      <c r="E152" s="1098"/>
      <c r="F152" s="1073"/>
      <c r="G152" s="750" t="s">
        <v>6</v>
      </c>
      <c r="H152" s="751" t="str">
        <f>IF(P152&lt;&gt;"",H148,"")</f>
        <v/>
      </c>
      <c r="I152" s="752" t="str">
        <f>IF(Q152&lt;&gt;"",I148,"")</f>
        <v/>
      </c>
      <c r="J152" s="752" t="str">
        <f>IF(R152&lt;&gt;"",J148,"")</f>
        <v/>
      </c>
      <c r="K152" s="752" t="str">
        <f>IF(R152&lt;&gt;"",K148,"")</f>
        <v/>
      </c>
      <c r="L152" s="752" t="str">
        <f>IF(S152&lt;&gt;"",L148,"")</f>
        <v/>
      </c>
      <c r="M152" s="753" t="str">
        <f>IF(T152&lt;&gt;"",M148,"")</f>
        <v/>
      </c>
      <c r="N152" s="754" t="str">
        <f>IF(H152&lt;&gt;"",N148,"")</f>
        <v/>
      </c>
      <c r="O152" s="755" t="str">
        <f>IF(B148="","",IF(H152="","",H152+I152+J152-K152+L152+M152-N152))</f>
        <v/>
      </c>
      <c r="P152" s="773"/>
      <c r="Q152" s="773"/>
      <c r="R152" s="773"/>
      <c r="S152" s="773"/>
      <c r="T152" s="774"/>
      <c r="U152" s="755" t="str">
        <f>IF(B148="","",IF(H152="","",SUM(P152:T152)))</f>
        <v/>
      </c>
      <c r="V152" s="755" t="str">
        <f>IF(B148="","",IF(H152="","",IF(O152+U152&lt;0,0,O152+U152)))</f>
        <v/>
      </c>
      <c r="W152" s="1120"/>
      <c r="X152" s="756"/>
      <c r="Y152" s="757"/>
      <c r="Z152" s="758"/>
      <c r="AA152" s="1092"/>
      <c r="AB152" s="759"/>
      <c r="AC152" s="1123"/>
      <c r="AD152" s="1087"/>
      <c r="AE152" s="1101"/>
      <c r="AF152" s="1104"/>
      <c r="AG152" s="1092"/>
    </row>
    <row r="153" spans="1:33" x14ac:dyDescent="0.2">
      <c r="A153" s="1177">
        <f>IF('Names And Totals'!A37="","",'Names And Totals'!A37)</f>
        <v>3</v>
      </c>
      <c r="B153" s="1178" t="str">
        <f>IF('Names And Totals'!B37="","",'Names And Totals'!B37)</f>
        <v>Andrew Barnard</v>
      </c>
      <c r="C153" s="1074" t="str">
        <f>IF('Names And Totals'!B37="","",'Names And Totals'!E37)</f>
        <v>Male</v>
      </c>
      <c r="D153" s="1139">
        <f>IF(AF153="","",IF(AF153="DQ","DQ",RANK(AF153,$AF$13:$AF$508,0)+SUMPRODUCT(--(AF153=$AF$13:$AF$508),--(AC153&gt;$AC$13:$AC$508))))</f>
        <v>7</v>
      </c>
      <c r="E153" s="1093">
        <f>IF(AE153="","",IF(AG153="DQ","DQ",RANK(AE153,$AE$13:$AE$508,0)+SUMPRODUCT(--(AE153=$AE$13:$AE$508),--(AC153&gt;$AC$13:$AC$508))))</f>
        <v>6</v>
      </c>
      <c r="F153" s="1074" t="str">
        <f>IF(AD153="","",IF(AG153="DQ","DQ",RANK(AD153,$AD$13:$AD$508,0)+SUMPRODUCT(--(AD153=$AD$13:$AD$508),--(AC153&gt;$AC$13:$AC$508))))</f>
        <v/>
      </c>
      <c r="G153" s="705" t="s">
        <v>7</v>
      </c>
      <c r="H153" s="695">
        <v>5</v>
      </c>
      <c r="I153" s="696">
        <v>5</v>
      </c>
      <c r="J153" s="696">
        <v>2</v>
      </c>
      <c r="K153" s="696">
        <v>0</v>
      </c>
      <c r="L153" s="696">
        <v>5</v>
      </c>
      <c r="M153" s="697">
        <v>7</v>
      </c>
      <c r="N153" s="698">
        <v>0</v>
      </c>
      <c r="O153" s="699">
        <f>IF(B153="","",IF(H153="","",H153+I153+J153-K153+L153+M153-N153))</f>
        <v>24</v>
      </c>
      <c r="P153" s="700">
        <v>1</v>
      </c>
      <c r="Q153" s="696">
        <v>0</v>
      </c>
      <c r="R153" s="696">
        <v>1</v>
      </c>
      <c r="S153" s="701">
        <v>0</v>
      </c>
      <c r="T153" s="702">
        <v>1</v>
      </c>
      <c r="U153" s="699">
        <f>IF(B153="","",IF(H153="","",SUM(P153:T153)))</f>
        <v>3</v>
      </c>
      <c r="V153" s="699">
        <f>IF(B153="","",IF(H153="","",IF(O153+U153&lt;0,0,O153+U153)))</f>
        <v>27</v>
      </c>
      <c r="W153" s="1115">
        <f>IF(AG153="DQ","DQ",IF(V153="","",IF(V154="",V153,IF(V155="",AVERAGE(V153:V154),IF(V156="",AVERAGE(V153:V155),IF(V157="",AVERAGE(V153:V156),TRIMMEAN(V153:V157,0.4)))))))</f>
        <v>25.666666666666668</v>
      </c>
      <c r="X153" s="703">
        <v>3</v>
      </c>
      <c r="Y153" s="701">
        <v>22</v>
      </c>
      <c r="Z153" s="702">
        <v>0</v>
      </c>
      <c r="AA153" s="1105" t="s">
        <v>269</v>
      </c>
      <c r="AB153" s="704">
        <f>IF(X153="","",IF(X153="TO","TO",X153*60+Y153+Z153/100))</f>
        <v>202</v>
      </c>
      <c r="AC153" s="1106">
        <f>IF(AG153="DQ","DQ",IF(AB153="","",IF(AB154="",AB153,AVERAGE(AB153:AB154))))</f>
        <v>202.5</v>
      </c>
      <c r="AD153" s="1082" t="str">
        <f>IF(C153="Male","",IF(AC153="","",IF(AA153="","",IF(AC153="TO",W153,IF(AA153="no",W153,IF(30-(AC153-$AI$3)/10&lt;0,0,30-(AC153-$AI$3)/10+W153))))))</f>
        <v/>
      </c>
      <c r="AE153" s="1109">
        <f>IF(C153="Female","",IF(AC153="","",IF(AA153="","",IF(AC153="TO",W153,IF(AA153="no",W153,IF(30-(AC153-$AI$4)/10&lt;0,0,30-(AC153-$AI$4)/10+W153))))))</f>
        <v>52.665166666666664</v>
      </c>
      <c r="AF153" s="1112">
        <f>IF(B153="","",IF(AG153="DQ","DQ",IF(AC153="","",IF(C153="Female",AD153,AE153))))</f>
        <v>52.665166666666664</v>
      </c>
      <c r="AG153" s="1088"/>
    </row>
    <row r="154" spans="1:33" x14ac:dyDescent="0.2">
      <c r="A154" s="1125"/>
      <c r="B154" s="1128"/>
      <c r="C154" s="1075"/>
      <c r="D154" s="1139"/>
      <c r="E154" s="1094"/>
      <c r="F154" s="1075"/>
      <c r="G154" s="705" t="s">
        <v>4</v>
      </c>
      <c r="H154" s="706">
        <f>IF(P154&lt;&gt;"",H153,"")</f>
        <v>5</v>
      </c>
      <c r="I154" s="707">
        <f>IF(Q154&lt;&gt;"",I153,"")</f>
        <v>5</v>
      </c>
      <c r="J154" s="707">
        <f>IF(R154&lt;&gt;"",J153,"")</f>
        <v>2</v>
      </c>
      <c r="K154" s="707">
        <f>IF(R154&lt;&gt;"",K153,"")</f>
        <v>0</v>
      </c>
      <c r="L154" s="707">
        <f>IF(S154&lt;&gt;"",L153,"")</f>
        <v>5</v>
      </c>
      <c r="M154" s="708">
        <f>IF(T154&lt;&gt;"",M153,"")</f>
        <v>7</v>
      </c>
      <c r="N154" s="709">
        <f>IF(H154&lt;&gt;"",N153,"")</f>
        <v>0</v>
      </c>
      <c r="O154" s="710">
        <f>IF(B153="","",IF(H154="","",H154+I154+J154-K154+L154+M154-N154))</f>
        <v>24</v>
      </c>
      <c r="P154" s="711">
        <v>1</v>
      </c>
      <c r="Q154" s="711">
        <v>0</v>
      </c>
      <c r="R154" s="711">
        <v>1</v>
      </c>
      <c r="S154" s="711">
        <v>0</v>
      </c>
      <c r="T154" s="712">
        <v>0</v>
      </c>
      <c r="U154" s="713">
        <f>IF(B153="","",IF(H154="","",SUM(P154:T154)))</f>
        <v>2</v>
      </c>
      <c r="V154" s="713">
        <f>IF(B153="","",IF(H154="","",IF(O154+U154&lt;0,0,O154+U154)))</f>
        <v>26</v>
      </c>
      <c r="W154" s="1116"/>
      <c r="X154" s="714">
        <v>3</v>
      </c>
      <c r="Y154" s="715">
        <v>23</v>
      </c>
      <c r="Z154" s="712">
        <v>0</v>
      </c>
      <c r="AA154" s="1088"/>
      <c r="AB154" s="716">
        <f>IF(X154="","",X154*60+Y154+Z154/100)</f>
        <v>203</v>
      </c>
      <c r="AC154" s="1107"/>
      <c r="AD154" s="1083"/>
      <c r="AE154" s="1110"/>
      <c r="AF154" s="1113"/>
      <c r="AG154" s="1088"/>
    </row>
    <row r="155" spans="1:33" x14ac:dyDescent="0.2">
      <c r="A155" s="1125"/>
      <c r="B155" s="1128"/>
      <c r="C155" s="1075"/>
      <c r="D155" s="1139"/>
      <c r="E155" s="1094"/>
      <c r="F155" s="1075"/>
      <c r="G155" s="705" t="s">
        <v>8</v>
      </c>
      <c r="H155" s="706">
        <f>IF(P155&lt;&gt;"",H153,"")</f>
        <v>5</v>
      </c>
      <c r="I155" s="707">
        <f>IF(Q155&lt;&gt;"",I153,"")</f>
        <v>5</v>
      </c>
      <c r="J155" s="707">
        <f>IF(R155&lt;&gt;"",J153,"")</f>
        <v>2</v>
      </c>
      <c r="K155" s="707">
        <f>IF(R155&lt;&gt;"",K153,"")</f>
        <v>0</v>
      </c>
      <c r="L155" s="707">
        <f>IF(S155&lt;&gt;"",L153,"")</f>
        <v>5</v>
      </c>
      <c r="M155" s="708">
        <f>IF(T155&lt;&gt;"",M153,"")</f>
        <v>7</v>
      </c>
      <c r="N155" s="709">
        <f>IF(H155&lt;&gt;"",N153,"")</f>
        <v>0</v>
      </c>
      <c r="O155" s="713">
        <f>IF(B153="","",IF(H155="","",H155+I155+J155-K155+L155+M155-N155))</f>
        <v>24</v>
      </c>
      <c r="P155" s="711">
        <v>0</v>
      </c>
      <c r="Q155" s="711">
        <v>0</v>
      </c>
      <c r="R155" s="711">
        <v>0</v>
      </c>
      <c r="S155" s="711">
        <v>0</v>
      </c>
      <c r="T155" s="712">
        <v>0</v>
      </c>
      <c r="U155" s="699">
        <f>IF(B153="","",IF(H155="","",SUM(P155:T155)))</f>
        <v>0</v>
      </c>
      <c r="V155" s="699">
        <f>IF(B153="","",IF(H155="","",IF(O155+U155&lt;0,0,O155+U155)))</f>
        <v>24</v>
      </c>
      <c r="W155" s="1116"/>
      <c r="X155" s="717"/>
      <c r="Y155" s="718"/>
      <c r="Z155" s="719"/>
      <c r="AA155" s="1088"/>
      <c r="AB155" s="720"/>
      <c r="AC155" s="1107"/>
      <c r="AD155" s="1083"/>
      <c r="AE155" s="1110"/>
      <c r="AF155" s="1113"/>
      <c r="AG155" s="1088"/>
    </row>
    <row r="156" spans="1:33" x14ac:dyDescent="0.2">
      <c r="A156" s="1125"/>
      <c r="B156" s="1128"/>
      <c r="C156" s="1075"/>
      <c r="D156" s="1139"/>
      <c r="E156" s="1094"/>
      <c r="F156" s="1075"/>
      <c r="G156" s="705" t="s">
        <v>5</v>
      </c>
      <c r="H156" s="706" t="str">
        <f>IF(P156&lt;&gt;"",H153,"")</f>
        <v/>
      </c>
      <c r="I156" s="707" t="str">
        <f>IF(Q156&lt;&gt;"",I153,"")</f>
        <v/>
      </c>
      <c r="J156" s="707" t="str">
        <f>IF(R156&lt;&gt;"",J153,"")</f>
        <v/>
      </c>
      <c r="K156" s="707" t="str">
        <f>IF(R156&lt;&gt;"",K153,"")</f>
        <v/>
      </c>
      <c r="L156" s="707" t="str">
        <f>IF(S156&lt;&gt;"",L153,"")</f>
        <v/>
      </c>
      <c r="M156" s="708" t="str">
        <f>IF(T156&lt;&gt;"",M153,"")</f>
        <v/>
      </c>
      <c r="N156" s="709" t="str">
        <f>IF(H156&lt;&gt;"",N153,"")</f>
        <v/>
      </c>
      <c r="O156" s="721" t="str">
        <f>IF(B153="","",IF(H156="","",H156+I156+J156-K156+L156+M156-N156))</f>
        <v/>
      </c>
      <c r="P156" s="711"/>
      <c r="Q156" s="711"/>
      <c r="R156" s="711"/>
      <c r="S156" s="711"/>
      <c r="T156" s="712"/>
      <c r="U156" s="713" t="str">
        <f>IF(B153="","",IF(H156="","",SUM(P156:T156)))</f>
        <v/>
      </c>
      <c r="V156" s="713" t="str">
        <f>IF(B153="","",IF(H156="","",IF(O156+U156&lt;0,0,O156+U156)))</f>
        <v/>
      </c>
      <c r="W156" s="1116"/>
      <c r="X156" s="717"/>
      <c r="Y156" s="718"/>
      <c r="Z156" s="719"/>
      <c r="AA156" s="1088"/>
      <c r="AB156" s="720"/>
      <c r="AC156" s="1107"/>
      <c r="AD156" s="1083"/>
      <c r="AE156" s="1110"/>
      <c r="AF156" s="1113"/>
      <c r="AG156" s="1088"/>
    </row>
    <row r="157" spans="1:33" ht="16" thickBot="1" x14ac:dyDescent="0.25">
      <c r="A157" s="1160"/>
      <c r="B157" s="1159"/>
      <c r="C157" s="1076"/>
      <c r="D157" s="1140"/>
      <c r="E157" s="1095"/>
      <c r="F157" s="1076"/>
      <c r="G157" s="760" t="s">
        <v>6</v>
      </c>
      <c r="H157" s="723" t="str">
        <f>IF(P157&lt;&gt;"",H153,"")</f>
        <v/>
      </c>
      <c r="I157" s="724" t="str">
        <f>IF(Q157&lt;&gt;"",I153,"")</f>
        <v/>
      </c>
      <c r="J157" s="724" t="str">
        <f>IF(R157&lt;&gt;"",J153,"")</f>
        <v/>
      </c>
      <c r="K157" s="724" t="str">
        <f>IF(R157&lt;&gt;"",K153,"")</f>
        <v/>
      </c>
      <c r="L157" s="724" t="str">
        <f>IF(S157&lt;&gt;"",L153,"")</f>
        <v/>
      </c>
      <c r="M157" s="725" t="str">
        <f>IF(T157&lt;&gt;"",M153,"")</f>
        <v/>
      </c>
      <c r="N157" s="726" t="str">
        <f>IF(H157&lt;&gt;"",N153,"")</f>
        <v/>
      </c>
      <c r="O157" s="699" t="str">
        <f>IF(B153="","",IF(H157="","",H157+I157+J157-K157+L157+M157-N157))</f>
        <v/>
      </c>
      <c r="P157" s="727"/>
      <c r="Q157" s="727"/>
      <c r="R157" s="727"/>
      <c r="S157" s="727"/>
      <c r="T157" s="728"/>
      <c r="U157" s="721" t="str">
        <f>IF(B153="","",IF(H157="","",SUM(P157:T157)))</f>
        <v/>
      </c>
      <c r="V157" s="721" t="str">
        <f>IF(B153="","",IF(H157="","",IF(O157+U157&lt;0,0,O157+U157)))</f>
        <v/>
      </c>
      <c r="W157" s="1117"/>
      <c r="X157" s="729"/>
      <c r="Y157" s="730"/>
      <c r="Z157" s="731"/>
      <c r="AA157" s="1089"/>
      <c r="AB157" s="732"/>
      <c r="AC157" s="1108"/>
      <c r="AD157" s="1084"/>
      <c r="AE157" s="1111"/>
      <c r="AF157" s="1114"/>
      <c r="AG157" s="1089"/>
    </row>
    <row r="158" spans="1:33" x14ac:dyDescent="0.2">
      <c r="A158" s="1130" t="str">
        <f>IF('Names And Totals'!A38="","",'Names And Totals'!A38)</f>
        <v/>
      </c>
      <c r="B158" s="1133" t="str">
        <f>IF('Names And Totals'!B38="","",'Names And Totals'!B38)</f>
        <v/>
      </c>
      <c r="C158" s="1071" t="str">
        <f>IF('Names And Totals'!B38="","",'Names And Totals'!E38)</f>
        <v/>
      </c>
      <c r="D158" s="1136" t="str">
        <f>IF(AF158="","",IF(AF158="DQ","DQ",RANK(AF158,$AF$13:$AF$508,0)+SUMPRODUCT(--(AF158=$AF$13:$AF$508),--(AC158&gt;$AC$13:$AC$508))))</f>
        <v/>
      </c>
      <c r="E158" s="1096" t="str">
        <f>IF(AE158="","",IF(AG158="DQ","DQ",RANK(AE158,$AE$13:$AE$508,0)+SUMPRODUCT(--(AE158=$AE$13:$AE$508),--(AC158&gt;$AC$13:$AC$508))))</f>
        <v/>
      </c>
      <c r="F158" s="1071" t="str">
        <f>IF(AD158="","",IF(AG158="DQ","DQ",RANK(AD158,$AD$13:$AD$508,0)+SUMPRODUCT(--(AD158=$AD$13:$AD$508),--(AC158&gt;$AC$13:$AC$508))))</f>
        <v/>
      </c>
      <c r="G158" s="733" t="s">
        <v>7</v>
      </c>
      <c r="H158" s="761"/>
      <c r="I158" s="762"/>
      <c r="J158" s="762"/>
      <c r="K158" s="762"/>
      <c r="L158" s="762"/>
      <c r="M158" s="763"/>
      <c r="N158" s="764"/>
      <c r="O158" s="734" t="str">
        <f>IF(B158="","",IF(H158="","",H158+I158+J158-K158+L158+M158-N158))</f>
        <v/>
      </c>
      <c r="P158" s="765"/>
      <c r="Q158" s="762"/>
      <c r="R158" s="762"/>
      <c r="S158" s="766"/>
      <c r="T158" s="767"/>
      <c r="U158" s="734" t="str">
        <f>IF(B158="","",IF(H158="","",SUM(P158:T158)))</f>
        <v/>
      </c>
      <c r="V158" s="734" t="str">
        <f>IF(B158="","",IF(H158="","",IF(O158+U158&lt;0,0,O158+U158)))</f>
        <v/>
      </c>
      <c r="W158" s="1118" t="str">
        <f>IF(AG158="DQ","DQ",IF(V158="","",IF(V159="",V158,IF(V160="",AVERAGE(V158:V159),IF(V161="",AVERAGE(V158:V160),IF(V162="",AVERAGE(V158:V161),TRIMMEAN(V158:V162,0.4)))))))</f>
        <v/>
      </c>
      <c r="X158" s="768"/>
      <c r="Y158" s="766"/>
      <c r="Z158" s="767"/>
      <c r="AA158" s="1090"/>
      <c r="AB158" s="735" t="str">
        <f>IF(X158="","",IF(X158="TO","TO",X158*60+Y158+Z158/100))</f>
        <v/>
      </c>
      <c r="AC158" s="1121" t="str">
        <f>IF(AG158="DQ","DQ",IF(AB158="","",IF(AB159="",AB158,AVERAGE(AB158:AB159))))</f>
        <v/>
      </c>
      <c r="AD158" s="1085" t="str">
        <f>IF(C158="Male","",IF(AC158="","",IF(AA158="","",IF(AC158="TO",W158,IF(AA158="no",W158,IF(30-(AC158-$AI$3)/10&lt;0,0,30-(AC158-$AI$3)/10+W158))))))</f>
        <v/>
      </c>
      <c r="AE158" s="1099" t="str">
        <f>IF(C158="Female","",IF(AC158="","",IF(AA158="","",IF(AC158="TO",W158,IF(AA158="no",W158,IF(30-(AC158-$AI$4)/10&lt;0,0,30-(AC158-$AI$4)/10+W158))))))</f>
        <v/>
      </c>
      <c r="AF158" s="1102" t="str">
        <f>IF(B158="","",IF(AG158="DQ","DQ",IF(AC158="","",IF(C158="Female",AD158,AE158))))</f>
        <v/>
      </c>
      <c r="AG158" s="1090"/>
    </row>
    <row r="159" spans="1:33" x14ac:dyDescent="0.2">
      <c r="A159" s="1131"/>
      <c r="B159" s="1134"/>
      <c r="C159" s="1072"/>
      <c r="D159" s="1137"/>
      <c r="E159" s="1097"/>
      <c r="F159" s="1072"/>
      <c r="G159" s="736" t="s">
        <v>4</v>
      </c>
      <c r="H159" s="737" t="str">
        <f>IF(P159&lt;&gt;"",H158,"")</f>
        <v/>
      </c>
      <c r="I159" s="738" t="str">
        <f>IF(Q159&lt;&gt;"",I158,"")</f>
        <v/>
      </c>
      <c r="J159" s="738" t="str">
        <f>IF(R159&lt;&gt;"",J158,"")</f>
        <v/>
      </c>
      <c r="K159" s="738" t="str">
        <f>IF(R159&lt;&gt;"",K158,"")</f>
        <v/>
      </c>
      <c r="L159" s="738" t="str">
        <f>IF(S159&lt;&gt;"",L158,"")</f>
        <v/>
      </c>
      <c r="M159" s="739" t="str">
        <f>IF(T159&lt;&gt;"",M158,"")</f>
        <v/>
      </c>
      <c r="N159" s="740" t="str">
        <f>IF(H159&lt;&gt;"",N158,"")</f>
        <v/>
      </c>
      <c r="O159" s="741" t="str">
        <f>IF(B158="","",IF(H159="","",H159+I159+J159-K159+L159+M159-N159))</f>
        <v/>
      </c>
      <c r="P159" s="769"/>
      <c r="Q159" s="769"/>
      <c r="R159" s="769"/>
      <c r="S159" s="769"/>
      <c r="T159" s="770"/>
      <c r="U159" s="742" t="str">
        <f>IF(B158="","",IF(H159="","",SUM(P159:T159)))</f>
        <v/>
      </c>
      <c r="V159" s="742" t="str">
        <f>IF(B158="","",IF(H159="","",IF(O159+U159&lt;0,0,O159+U159)))</f>
        <v/>
      </c>
      <c r="W159" s="1119"/>
      <c r="X159" s="771"/>
      <c r="Y159" s="772"/>
      <c r="Z159" s="770"/>
      <c r="AA159" s="1091"/>
      <c r="AB159" s="743" t="str">
        <f>IF(X159="","",X159*60+Y159+Z159/100)</f>
        <v/>
      </c>
      <c r="AC159" s="1122"/>
      <c r="AD159" s="1086"/>
      <c r="AE159" s="1100"/>
      <c r="AF159" s="1103"/>
      <c r="AG159" s="1091"/>
    </row>
    <row r="160" spans="1:33" x14ac:dyDescent="0.2">
      <c r="A160" s="1131"/>
      <c r="B160" s="1134"/>
      <c r="C160" s="1072"/>
      <c r="D160" s="1137"/>
      <c r="E160" s="1097"/>
      <c r="F160" s="1072"/>
      <c r="G160" s="736" t="s">
        <v>8</v>
      </c>
      <c r="H160" s="737" t="str">
        <f>IF(P160&lt;&gt;"",H158,"")</f>
        <v/>
      </c>
      <c r="I160" s="738" t="str">
        <f>IF(Q160&lt;&gt;"",I158,"")</f>
        <v/>
      </c>
      <c r="J160" s="738" t="str">
        <f>IF(R160&lt;&gt;"",J158,"")</f>
        <v/>
      </c>
      <c r="K160" s="738" t="str">
        <f>IF(R160&lt;&gt;"",K158,"")</f>
        <v/>
      </c>
      <c r="L160" s="738" t="str">
        <f>IF(S160&lt;&gt;"",L158,"")</f>
        <v/>
      </c>
      <c r="M160" s="739" t="str">
        <f>IF(T160&lt;&gt;"",M158,"")</f>
        <v/>
      </c>
      <c r="N160" s="740" t="str">
        <f>IF(H160&lt;&gt;"",N158,"")</f>
        <v/>
      </c>
      <c r="O160" s="742" t="str">
        <f>IF(B158="","",IF(H160="","",H160+I160+J160-K160+L160+M160-N160))</f>
        <v/>
      </c>
      <c r="P160" s="769"/>
      <c r="Q160" s="769"/>
      <c r="R160" s="769"/>
      <c r="S160" s="769"/>
      <c r="T160" s="770"/>
      <c r="U160" s="744" t="str">
        <f>IF(B158="","",IF(H160="","",SUM(P160:T160)))</f>
        <v/>
      </c>
      <c r="V160" s="744" t="str">
        <f>IF(B158="","",IF(H160="","",IF(O160+U160&lt;0,0,O160+U160)))</f>
        <v/>
      </c>
      <c r="W160" s="1119"/>
      <c r="X160" s="745"/>
      <c r="Y160" s="746"/>
      <c r="Z160" s="747"/>
      <c r="AA160" s="1091"/>
      <c r="AB160" s="748"/>
      <c r="AC160" s="1122"/>
      <c r="AD160" s="1086"/>
      <c r="AE160" s="1100"/>
      <c r="AF160" s="1103"/>
      <c r="AG160" s="1091"/>
    </row>
    <row r="161" spans="1:33" x14ac:dyDescent="0.2">
      <c r="A161" s="1131"/>
      <c r="B161" s="1134"/>
      <c r="C161" s="1072"/>
      <c r="D161" s="1137"/>
      <c r="E161" s="1097"/>
      <c r="F161" s="1072"/>
      <c r="G161" s="736" t="s">
        <v>5</v>
      </c>
      <c r="H161" s="737" t="str">
        <f>IF(P161&lt;&gt;"",H158,"")</f>
        <v/>
      </c>
      <c r="I161" s="738" t="str">
        <f>IF(Q161&lt;&gt;"",I158,"")</f>
        <v/>
      </c>
      <c r="J161" s="738" t="str">
        <f>IF(R161&lt;&gt;"",J158,"")</f>
        <v/>
      </c>
      <c r="K161" s="738" t="str">
        <f>IF(R161&lt;&gt;"",K158,"")</f>
        <v/>
      </c>
      <c r="L161" s="738" t="str">
        <f>IF(S161&lt;&gt;"",L158,"")</f>
        <v/>
      </c>
      <c r="M161" s="739" t="str">
        <f>IF(T161&lt;&gt;"",M158,"")</f>
        <v/>
      </c>
      <c r="N161" s="740" t="str">
        <f>IF(H161&lt;&gt;"",N158,"")</f>
        <v/>
      </c>
      <c r="O161" s="749" t="str">
        <f>IF(B158="","",IF(H161="","",H161+I161+J161-K161+L161+M161-N161))</f>
        <v/>
      </c>
      <c r="P161" s="769"/>
      <c r="Q161" s="769"/>
      <c r="R161" s="769"/>
      <c r="S161" s="769"/>
      <c r="T161" s="770"/>
      <c r="U161" s="742" t="str">
        <f>IF(B158="","",IF(H161="","",SUM(P161:T161)))</f>
        <v/>
      </c>
      <c r="V161" s="742" t="str">
        <f>IF(B158="","",IF(H161="","",IF(O161+U161&lt;0,0,O161+U161)))</f>
        <v/>
      </c>
      <c r="W161" s="1119"/>
      <c r="X161" s="745"/>
      <c r="Y161" s="746"/>
      <c r="Z161" s="747"/>
      <c r="AA161" s="1091"/>
      <c r="AB161" s="748"/>
      <c r="AC161" s="1122"/>
      <c r="AD161" s="1086"/>
      <c r="AE161" s="1100"/>
      <c r="AF161" s="1103"/>
      <c r="AG161" s="1091"/>
    </row>
    <row r="162" spans="1:33" ht="16" thickBot="1" x14ac:dyDescent="0.25">
      <c r="A162" s="1132"/>
      <c r="B162" s="1135"/>
      <c r="C162" s="1073"/>
      <c r="D162" s="1138"/>
      <c r="E162" s="1098"/>
      <c r="F162" s="1073"/>
      <c r="G162" s="750" t="s">
        <v>6</v>
      </c>
      <c r="H162" s="751" t="str">
        <f>IF(P162&lt;&gt;"",H158,"")</f>
        <v/>
      </c>
      <c r="I162" s="752" t="str">
        <f>IF(Q162&lt;&gt;"",I158,"")</f>
        <v/>
      </c>
      <c r="J162" s="752" t="str">
        <f>IF(R162&lt;&gt;"",J158,"")</f>
        <v/>
      </c>
      <c r="K162" s="752" t="str">
        <f>IF(R162&lt;&gt;"",K158,"")</f>
        <v/>
      </c>
      <c r="L162" s="752" t="str">
        <f>IF(S162&lt;&gt;"",L158,"")</f>
        <v/>
      </c>
      <c r="M162" s="753" t="str">
        <f>IF(T162&lt;&gt;"",M158,"")</f>
        <v/>
      </c>
      <c r="N162" s="754" t="str">
        <f>IF(H162&lt;&gt;"",N158,"")</f>
        <v/>
      </c>
      <c r="O162" s="755" t="str">
        <f>IF(B158="","",IF(H162="","",H162+I162+J162-K162+L162+M162-N162))</f>
        <v/>
      </c>
      <c r="P162" s="773"/>
      <c r="Q162" s="773"/>
      <c r="R162" s="773"/>
      <c r="S162" s="773"/>
      <c r="T162" s="774"/>
      <c r="U162" s="755" t="str">
        <f>IF(B158="","",IF(H162="","",SUM(P162:T162)))</f>
        <v/>
      </c>
      <c r="V162" s="755" t="str">
        <f>IF(B158="","",IF(H162="","",IF(O162+U162&lt;0,0,O162+U162)))</f>
        <v/>
      </c>
      <c r="W162" s="1120"/>
      <c r="X162" s="756"/>
      <c r="Y162" s="757"/>
      <c r="Z162" s="758"/>
      <c r="AA162" s="1092"/>
      <c r="AB162" s="759"/>
      <c r="AC162" s="1123"/>
      <c r="AD162" s="1087"/>
      <c r="AE162" s="1101"/>
      <c r="AF162" s="1104"/>
      <c r="AG162" s="1092"/>
    </row>
    <row r="163" spans="1:33" x14ac:dyDescent="0.2">
      <c r="A163" s="1177" t="str">
        <f>IF('Names And Totals'!A39="","",'Names And Totals'!A39)</f>
        <v/>
      </c>
      <c r="B163" s="1178" t="str">
        <f>IF('Names And Totals'!B39="","",'Names And Totals'!B39)</f>
        <v/>
      </c>
      <c r="C163" s="1074" t="str">
        <f>IF('Names And Totals'!B39="","",'Names And Totals'!E39)</f>
        <v/>
      </c>
      <c r="D163" s="1139" t="str">
        <f>IF(AF163="","",IF(AF163="DQ","DQ",RANK(AF163,$AF$13:$AF$508,0)+SUMPRODUCT(--(AF163=$AF$13:$AF$508),--(AC163&gt;$AC$13:$AC$508))))</f>
        <v/>
      </c>
      <c r="E163" s="1093" t="str">
        <f>IF(AE163="","",IF(AG163="DQ","DQ",RANK(AE163,$AE$13:$AE$508,0)+SUMPRODUCT(--(AE163=$AE$13:$AE$508),--(AC163&gt;$AC$13:$AC$508))))</f>
        <v/>
      </c>
      <c r="F163" s="1074" t="str">
        <f>IF(AD163="","",IF(AG163="DQ","DQ",RANK(AD163,$AD$13:$AD$508,0)+SUMPRODUCT(--(AD163=$AD$13:$AD$508),--(AC163&gt;$AC$13:$AC$508))))</f>
        <v/>
      </c>
      <c r="G163" s="705" t="s">
        <v>7</v>
      </c>
      <c r="H163" s="695"/>
      <c r="I163" s="696"/>
      <c r="J163" s="696"/>
      <c r="K163" s="696"/>
      <c r="L163" s="696"/>
      <c r="M163" s="697"/>
      <c r="N163" s="698"/>
      <c r="O163" s="699" t="str">
        <f>IF(B163="","",IF(H163="","",H163+I163+J163-K163+L163+M163-N163))</f>
        <v/>
      </c>
      <c r="P163" s="700"/>
      <c r="Q163" s="696"/>
      <c r="R163" s="696"/>
      <c r="S163" s="701"/>
      <c r="T163" s="702"/>
      <c r="U163" s="699" t="str">
        <f>IF(B163="","",IF(H163="","",SUM(P163:T163)))</f>
        <v/>
      </c>
      <c r="V163" s="699" t="str">
        <f>IF(B163="","",IF(H163="","",IF(O163+U163&lt;0,0,O163+U163)))</f>
        <v/>
      </c>
      <c r="W163" s="1115" t="str">
        <f>IF(AG163="DQ","DQ",IF(V163="","",IF(V164="",V163,IF(V165="",AVERAGE(V163:V164),IF(V166="",AVERAGE(V163:V165),IF(V167="",AVERAGE(V163:V166),TRIMMEAN(V163:V167,0.4)))))))</f>
        <v/>
      </c>
      <c r="X163" s="703"/>
      <c r="Y163" s="701"/>
      <c r="Z163" s="702"/>
      <c r="AA163" s="1105"/>
      <c r="AB163" s="704" t="str">
        <f>IF(X163="","",IF(X163="TO","TO",X163*60+Y163+Z163/100))</f>
        <v/>
      </c>
      <c r="AC163" s="1106" t="str">
        <f>IF(AG163="DQ","DQ",IF(AB163="","",IF(AB164="",AB163,AVERAGE(AB163:AB164))))</f>
        <v/>
      </c>
      <c r="AD163" s="1082" t="str">
        <f>IF(C163="Male","",IF(AC163="","",IF(AA163="","",IF(AC163="TO",W163,IF(AA163="no",W163,IF(30-(AC163-$AI$3)/10&lt;0,0,30-(AC163-$AI$3)/10+W163))))))</f>
        <v/>
      </c>
      <c r="AE163" s="1109" t="str">
        <f>IF(C163="Female","",IF(AC163="","",IF(AA163="","",IF(AC163="TO",W163,IF(AA163="no",W163,IF(30-(AC163-$AI$4)/10&lt;0,0,30-(AC163-$AI$4)/10+W163))))))</f>
        <v/>
      </c>
      <c r="AF163" s="1112" t="str">
        <f>IF(B163="","",IF(AG163="DQ","DQ",IF(AC163="","",IF(C163="Female",AD163,AE163))))</f>
        <v/>
      </c>
      <c r="AG163" s="1088"/>
    </row>
    <row r="164" spans="1:33" x14ac:dyDescent="0.2">
      <c r="A164" s="1125"/>
      <c r="B164" s="1128"/>
      <c r="C164" s="1075"/>
      <c r="D164" s="1139"/>
      <c r="E164" s="1094"/>
      <c r="F164" s="1075"/>
      <c r="G164" s="705" t="s">
        <v>4</v>
      </c>
      <c r="H164" s="706" t="str">
        <f>IF(P164&lt;&gt;"",H163,"")</f>
        <v/>
      </c>
      <c r="I164" s="707" t="str">
        <f>IF(Q164&lt;&gt;"",I163,"")</f>
        <v/>
      </c>
      <c r="J164" s="707" t="str">
        <f>IF(R164&lt;&gt;"",J163,"")</f>
        <v/>
      </c>
      <c r="K164" s="707" t="str">
        <f>IF(R164&lt;&gt;"",K163,"")</f>
        <v/>
      </c>
      <c r="L164" s="707" t="str">
        <f>IF(S164&lt;&gt;"",L163,"")</f>
        <v/>
      </c>
      <c r="M164" s="708" t="str">
        <f>IF(T164&lt;&gt;"",M163,"")</f>
        <v/>
      </c>
      <c r="N164" s="709" t="str">
        <f>IF(H164&lt;&gt;"",N163,"")</f>
        <v/>
      </c>
      <c r="O164" s="710" t="str">
        <f>IF(B163="","",IF(H164="","",H164+I164+J164-K164+L164+M164-N164))</f>
        <v/>
      </c>
      <c r="P164" s="711"/>
      <c r="Q164" s="711"/>
      <c r="R164" s="711"/>
      <c r="S164" s="711"/>
      <c r="T164" s="712"/>
      <c r="U164" s="713" t="str">
        <f>IF(B163="","",IF(H164="","",SUM(P164:T164)))</f>
        <v/>
      </c>
      <c r="V164" s="713" t="str">
        <f>IF(B163="","",IF(H164="","",IF(O164+U164&lt;0,0,O164+U164)))</f>
        <v/>
      </c>
      <c r="W164" s="1116"/>
      <c r="X164" s="714"/>
      <c r="Y164" s="715"/>
      <c r="Z164" s="712"/>
      <c r="AA164" s="1088"/>
      <c r="AB164" s="716" t="str">
        <f>IF(X164="","",X164*60+Y164+Z164/100)</f>
        <v/>
      </c>
      <c r="AC164" s="1107"/>
      <c r="AD164" s="1083"/>
      <c r="AE164" s="1110"/>
      <c r="AF164" s="1113"/>
      <c r="AG164" s="1088"/>
    </row>
    <row r="165" spans="1:33" x14ac:dyDescent="0.2">
      <c r="A165" s="1125"/>
      <c r="B165" s="1128"/>
      <c r="C165" s="1075"/>
      <c r="D165" s="1139"/>
      <c r="E165" s="1094"/>
      <c r="F165" s="1075"/>
      <c r="G165" s="705" t="s">
        <v>8</v>
      </c>
      <c r="H165" s="706" t="str">
        <f>IF(P165&lt;&gt;"",H163,"")</f>
        <v/>
      </c>
      <c r="I165" s="707" t="str">
        <f>IF(Q165&lt;&gt;"",I163,"")</f>
        <v/>
      </c>
      <c r="J165" s="707" t="str">
        <f>IF(R165&lt;&gt;"",J163,"")</f>
        <v/>
      </c>
      <c r="K165" s="707" t="str">
        <f>IF(R165&lt;&gt;"",K163,"")</f>
        <v/>
      </c>
      <c r="L165" s="707" t="str">
        <f>IF(S165&lt;&gt;"",L163,"")</f>
        <v/>
      </c>
      <c r="M165" s="708" t="str">
        <f>IF(T165&lt;&gt;"",M163,"")</f>
        <v/>
      </c>
      <c r="N165" s="709" t="str">
        <f>IF(H165&lt;&gt;"",N163,"")</f>
        <v/>
      </c>
      <c r="O165" s="713" t="str">
        <f>IF(B163="","",IF(H165="","",H165+I165+J165-K165+L165+M165-N165))</f>
        <v/>
      </c>
      <c r="P165" s="711"/>
      <c r="Q165" s="711"/>
      <c r="R165" s="711"/>
      <c r="S165" s="711"/>
      <c r="T165" s="712"/>
      <c r="U165" s="699" t="str">
        <f>IF(B163="","",IF(H165="","",SUM(P165:T165)))</f>
        <v/>
      </c>
      <c r="V165" s="699" t="str">
        <f>IF(B163="","",IF(H165="","",IF(O165+U165&lt;0,0,O165+U165)))</f>
        <v/>
      </c>
      <c r="W165" s="1116"/>
      <c r="X165" s="717"/>
      <c r="Y165" s="718"/>
      <c r="Z165" s="719"/>
      <c r="AA165" s="1088"/>
      <c r="AB165" s="720"/>
      <c r="AC165" s="1107"/>
      <c r="AD165" s="1083"/>
      <c r="AE165" s="1110"/>
      <c r="AF165" s="1113"/>
      <c r="AG165" s="1088"/>
    </row>
    <row r="166" spans="1:33" x14ac:dyDescent="0.2">
      <c r="A166" s="1125"/>
      <c r="B166" s="1128"/>
      <c r="C166" s="1075"/>
      <c r="D166" s="1139"/>
      <c r="E166" s="1094"/>
      <c r="F166" s="1075"/>
      <c r="G166" s="705" t="s">
        <v>5</v>
      </c>
      <c r="H166" s="706" t="str">
        <f>IF(P166&lt;&gt;"",H163,"")</f>
        <v/>
      </c>
      <c r="I166" s="707" t="str">
        <f>IF(Q166&lt;&gt;"",I163,"")</f>
        <v/>
      </c>
      <c r="J166" s="707" t="str">
        <f>IF(R166&lt;&gt;"",J163,"")</f>
        <v/>
      </c>
      <c r="K166" s="707" t="str">
        <f>IF(R166&lt;&gt;"",K163,"")</f>
        <v/>
      </c>
      <c r="L166" s="707" t="str">
        <f>IF(S166&lt;&gt;"",L163,"")</f>
        <v/>
      </c>
      <c r="M166" s="708" t="str">
        <f>IF(T166&lt;&gt;"",M163,"")</f>
        <v/>
      </c>
      <c r="N166" s="709" t="str">
        <f>IF(H166&lt;&gt;"",N163,"")</f>
        <v/>
      </c>
      <c r="O166" s="721" t="str">
        <f>IF(B163="","",IF(H166="","",H166+I166+J166-K166+L166+M166-N166))</f>
        <v/>
      </c>
      <c r="P166" s="711"/>
      <c r="Q166" s="711"/>
      <c r="R166" s="711"/>
      <c r="S166" s="711"/>
      <c r="T166" s="712"/>
      <c r="U166" s="713" t="str">
        <f>IF(B163="","",IF(H166="","",SUM(P166:T166)))</f>
        <v/>
      </c>
      <c r="V166" s="713" t="str">
        <f>IF(B163="","",IF(H166="","",IF(O166+U166&lt;0,0,O166+U166)))</f>
        <v/>
      </c>
      <c r="W166" s="1116"/>
      <c r="X166" s="717"/>
      <c r="Y166" s="718"/>
      <c r="Z166" s="719"/>
      <c r="AA166" s="1088"/>
      <c r="AB166" s="720"/>
      <c r="AC166" s="1107"/>
      <c r="AD166" s="1083"/>
      <c r="AE166" s="1110"/>
      <c r="AF166" s="1113"/>
      <c r="AG166" s="1088"/>
    </row>
    <row r="167" spans="1:33" ht="16" thickBot="1" x14ac:dyDescent="0.25">
      <c r="A167" s="1160"/>
      <c r="B167" s="1159"/>
      <c r="C167" s="1076"/>
      <c r="D167" s="1140"/>
      <c r="E167" s="1095"/>
      <c r="F167" s="1076"/>
      <c r="G167" s="760" t="s">
        <v>6</v>
      </c>
      <c r="H167" s="723" t="str">
        <f>IF(P167&lt;&gt;"",H163,"")</f>
        <v/>
      </c>
      <c r="I167" s="724" t="str">
        <f>IF(Q167&lt;&gt;"",I163,"")</f>
        <v/>
      </c>
      <c r="J167" s="724" t="str">
        <f>IF(R167&lt;&gt;"",J163,"")</f>
        <v/>
      </c>
      <c r="K167" s="724" t="str">
        <f>IF(R167&lt;&gt;"",K163,"")</f>
        <v/>
      </c>
      <c r="L167" s="724" t="str">
        <f>IF(S167&lt;&gt;"",L163,"")</f>
        <v/>
      </c>
      <c r="M167" s="725" t="str">
        <f>IF(T167&lt;&gt;"",M163,"")</f>
        <v/>
      </c>
      <c r="N167" s="726" t="str">
        <f>IF(H167&lt;&gt;"",N163,"")</f>
        <v/>
      </c>
      <c r="O167" s="699" t="str">
        <f>IF(B163="","",IF(H167="","",H167+I167+J167-K167+L167+M167-N167))</f>
        <v/>
      </c>
      <c r="P167" s="727"/>
      <c r="Q167" s="727"/>
      <c r="R167" s="727"/>
      <c r="S167" s="727"/>
      <c r="T167" s="728"/>
      <c r="U167" s="721" t="str">
        <f>IF(B163="","",IF(H167="","",SUM(P167:T167)))</f>
        <v/>
      </c>
      <c r="V167" s="721" t="str">
        <f>IF(B163="","",IF(H167="","",IF(O167+U167&lt;0,0,O167+U167)))</f>
        <v/>
      </c>
      <c r="W167" s="1117"/>
      <c r="X167" s="729"/>
      <c r="Y167" s="730"/>
      <c r="Z167" s="731"/>
      <c r="AA167" s="1089"/>
      <c r="AB167" s="732"/>
      <c r="AC167" s="1108"/>
      <c r="AD167" s="1084"/>
      <c r="AE167" s="1111"/>
      <c r="AF167" s="1114"/>
      <c r="AG167" s="1089"/>
    </row>
    <row r="168" spans="1:33" x14ac:dyDescent="0.2">
      <c r="A168" s="1130" t="str">
        <f>IF('Names And Totals'!A40="","",'Names And Totals'!A40)</f>
        <v/>
      </c>
      <c r="B168" s="1133" t="str">
        <f>IF('Names And Totals'!B40="","",'Names And Totals'!B40)</f>
        <v/>
      </c>
      <c r="C168" s="1071" t="str">
        <f>IF('Names And Totals'!B40="","",'Names And Totals'!E40)</f>
        <v/>
      </c>
      <c r="D168" s="1136" t="str">
        <f>IF(AF168="","",IF(AF168="DQ","DQ",RANK(AF168,$AF$13:$AF$508,0)+SUMPRODUCT(--(AF168=$AF$13:$AF$508),--(AC168&gt;$AC$13:$AC$508))))</f>
        <v/>
      </c>
      <c r="E168" s="1096" t="str">
        <f>IF(AE168="","",IF(AG168="DQ","DQ",RANK(AE168,$AE$13:$AE$508,0)+SUMPRODUCT(--(AE168=$AE$13:$AE$508),--(AC168&gt;$AC$13:$AC$508))))</f>
        <v/>
      </c>
      <c r="F168" s="1071" t="str">
        <f>IF(AD168="","",IF(AG168="DQ","DQ",RANK(AD168,$AD$13:$AD$508,0)+SUMPRODUCT(--(AD168=$AD$13:$AD$508),--(AC168&gt;$AC$13:$AC$508))))</f>
        <v/>
      </c>
      <c r="G168" s="733" t="s">
        <v>7</v>
      </c>
      <c r="H168" s="761"/>
      <c r="I168" s="762"/>
      <c r="J168" s="762"/>
      <c r="K168" s="762"/>
      <c r="L168" s="762"/>
      <c r="M168" s="763"/>
      <c r="N168" s="764"/>
      <c r="O168" s="734" t="str">
        <f>IF(B168="","",IF(H168="","",H168+I168+J168-K168+L168+M168-N168))</f>
        <v/>
      </c>
      <c r="P168" s="765"/>
      <c r="Q168" s="762"/>
      <c r="R168" s="762"/>
      <c r="S168" s="766"/>
      <c r="T168" s="767"/>
      <c r="U168" s="734" t="str">
        <f>IF(B168="","",IF(H168="","",SUM(P168:T168)))</f>
        <v/>
      </c>
      <c r="V168" s="734" t="str">
        <f>IF(B168="","",IF(H168="","",IF(O168+U168&lt;0,0,O168+U168)))</f>
        <v/>
      </c>
      <c r="W168" s="1118" t="str">
        <f>IF(AG168="DQ","DQ",IF(V168="","",IF(V169="",V168,IF(V170="",AVERAGE(V168:V169),IF(V171="",AVERAGE(V168:V170),IF(V172="",AVERAGE(V168:V171),TRIMMEAN(V168:V172,0.4)))))))</f>
        <v/>
      </c>
      <c r="X168" s="768"/>
      <c r="Y168" s="766"/>
      <c r="Z168" s="767"/>
      <c r="AA168" s="1090"/>
      <c r="AB168" s="735" t="str">
        <f>IF(X168="","",IF(X168="TO","TO",X168*60+Y168+Z168/100))</f>
        <v/>
      </c>
      <c r="AC168" s="1121" t="str">
        <f>IF(AG168="DQ","DQ",IF(AB168="","",IF(AB169="",AB168,AVERAGE(AB168:AB169))))</f>
        <v/>
      </c>
      <c r="AD168" s="1085" t="str">
        <f>IF(C168="Male","",IF(AC168="","",IF(AA168="","",IF(AC168="TO",W168,IF(AA168="no",W168,IF(30-(AC168-$AI$3)/10&lt;0,0,30-(AC168-$AI$3)/10+W168))))))</f>
        <v/>
      </c>
      <c r="AE168" s="1099" t="str">
        <f>IF(C168="Female","",IF(AC168="","",IF(AA168="","",IF(AC168="TO",W168,IF(AA168="no",W168,IF(30-(AC168-$AI$4)/10&lt;0,0,30-(AC168-$AI$4)/10+W168))))))</f>
        <v/>
      </c>
      <c r="AF168" s="1102" t="str">
        <f>IF(B168="","",IF(AG168="DQ","DQ",IF(AC168="","",IF(C168="Female",AD168,AE168))))</f>
        <v/>
      </c>
      <c r="AG168" s="1090"/>
    </row>
    <row r="169" spans="1:33" x14ac:dyDescent="0.2">
      <c r="A169" s="1131"/>
      <c r="B169" s="1134"/>
      <c r="C169" s="1072"/>
      <c r="D169" s="1137"/>
      <c r="E169" s="1097"/>
      <c r="F169" s="1072"/>
      <c r="G169" s="736" t="s">
        <v>4</v>
      </c>
      <c r="H169" s="737" t="str">
        <f>IF(P169&lt;&gt;"",H168,"")</f>
        <v/>
      </c>
      <c r="I169" s="738" t="str">
        <f>IF(Q169&lt;&gt;"",I168,"")</f>
        <v/>
      </c>
      <c r="J169" s="738" t="str">
        <f>IF(R169&lt;&gt;"",J168,"")</f>
        <v/>
      </c>
      <c r="K169" s="738" t="str">
        <f>IF(R169&lt;&gt;"",K168,"")</f>
        <v/>
      </c>
      <c r="L169" s="738" t="str">
        <f>IF(S169&lt;&gt;"",L168,"")</f>
        <v/>
      </c>
      <c r="M169" s="739" t="str">
        <f>IF(T169&lt;&gt;"",M168,"")</f>
        <v/>
      </c>
      <c r="N169" s="740" t="str">
        <f>IF(H169&lt;&gt;"",N168,"")</f>
        <v/>
      </c>
      <c r="O169" s="741" t="str">
        <f>IF(B168="","",IF(H169="","",H169+I169+J169-K169+L169+M169-N169))</f>
        <v/>
      </c>
      <c r="P169" s="769"/>
      <c r="Q169" s="769"/>
      <c r="R169" s="769"/>
      <c r="S169" s="769"/>
      <c r="T169" s="770"/>
      <c r="U169" s="742" t="str">
        <f>IF(B168="","",IF(H169="","",SUM(P169:T169)))</f>
        <v/>
      </c>
      <c r="V169" s="742" t="str">
        <f>IF(B168="","",IF(H169="","",IF(O169+U169&lt;0,0,O169+U169)))</f>
        <v/>
      </c>
      <c r="W169" s="1119"/>
      <c r="X169" s="771"/>
      <c r="Y169" s="772"/>
      <c r="Z169" s="770"/>
      <c r="AA169" s="1091"/>
      <c r="AB169" s="743" t="str">
        <f>IF(X169="","",X169*60+Y169+Z169/100)</f>
        <v/>
      </c>
      <c r="AC169" s="1122"/>
      <c r="AD169" s="1086"/>
      <c r="AE169" s="1100"/>
      <c r="AF169" s="1103"/>
      <c r="AG169" s="1091"/>
    </row>
    <row r="170" spans="1:33" x14ac:dyDescent="0.2">
      <c r="A170" s="1131"/>
      <c r="B170" s="1134"/>
      <c r="C170" s="1072"/>
      <c r="D170" s="1137"/>
      <c r="E170" s="1097"/>
      <c r="F170" s="1072"/>
      <c r="G170" s="736" t="s">
        <v>8</v>
      </c>
      <c r="H170" s="737" t="str">
        <f>IF(P170&lt;&gt;"",H168,"")</f>
        <v/>
      </c>
      <c r="I170" s="738" t="str">
        <f>IF(Q170&lt;&gt;"",I168,"")</f>
        <v/>
      </c>
      <c r="J170" s="738" t="str">
        <f>IF(R170&lt;&gt;"",J168,"")</f>
        <v/>
      </c>
      <c r="K170" s="738" t="str">
        <f>IF(R170&lt;&gt;"",K168,"")</f>
        <v/>
      </c>
      <c r="L170" s="738" t="str">
        <f>IF(S170&lt;&gt;"",L168,"")</f>
        <v/>
      </c>
      <c r="M170" s="739" t="str">
        <f>IF(T170&lt;&gt;"",M168,"")</f>
        <v/>
      </c>
      <c r="N170" s="740" t="str">
        <f>IF(H170&lt;&gt;"",N168,"")</f>
        <v/>
      </c>
      <c r="O170" s="742" t="str">
        <f>IF(B168="","",IF(H170="","",H170+I170+J170-K170+L170+M170-N170))</f>
        <v/>
      </c>
      <c r="P170" s="769"/>
      <c r="Q170" s="769"/>
      <c r="R170" s="769"/>
      <c r="S170" s="769"/>
      <c r="T170" s="770"/>
      <c r="U170" s="744" t="str">
        <f>IF(B168="","",IF(H170="","",SUM(P170:T170)))</f>
        <v/>
      </c>
      <c r="V170" s="744" t="str">
        <f>IF(B168="","",IF(H170="","",IF(O170+U170&lt;0,0,O170+U170)))</f>
        <v/>
      </c>
      <c r="W170" s="1119"/>
      <c r="X170" s="745"/>
      <c r="Y170" s="746"/>
      <c r="Z170" s="747"/>
      <c r="AA170" s="1091"/>
      <c r="AB170" s="748"/>
      <c r="AC170" s="1122"/>
      <c r="AD170" s="1086"/>
      <c r="AE170" s="1100"/>
      <c r="AF170" s="1103"/>
      <c r="AG170" s="1091"/>
    </row>
    <row r="171" spans="1:33" x14ac:dyDescent="0.2">
      <c r="A171" s="1131"/>
      <c r="B171" s="1134"/>
      <c r="C171" s="1072"/>
      <c r="D171" s="1137"/>
      <c r="E171" s="1097"/>
      <c r="F171" s="1072"/>
      <c r="G171" s="736" t="s">
        <v>5</v>
      </c>
      <c r="H171" s="737" t="str">
        <f>IF(P171&lt;&gt;"",H168,"")</f>
        <v/>
      </c>
      <c r="I171" s="738" t="str">
        <f>IF(Q171&lt;&gt;"",I168,"")</f>
        <v/>
      </c>
      <c r="J171" s="738" t="str">
        <f>IF(R171&lt;&gt;"",J168,"")</f>
        <v/>
      </c>
      <c r="K171" s="738" t="str">
        <f>IF(R171&lt;&gt;"",K168,"")</f>
        <v/>
      </c>
      <c r="L171" s="738" t="str">
        <f>IF(S171&lt;&gt;"",L168,"")</f>
        <v/>
      </c>
      <c r="M171" s="739" t="str">
        <f>IF(T171&lt;&gt;"",M168,"")</f>
        <v/>
      </c>
      <c r="N171" s="740" t="str">
        <f>IF(H171&lt;&gt;"",N168,"")</f>
        <v/>
      </c>
      <c r="O171" s="749" t="str">
        <f>IF(B168="","",IF(H171="","",H171+I171+J171-K171+L171+M171-N171))</f>
        <v/>
      </c>
      <c r="P171" s="769"/>
      <c r="Q171" s="769"/>
      <c r="R171" s="769"/>
      <c r="S171" s="769"/>
      <c r="T171" s="770"/>
      <c r="U171" s="742" t="str">
        <f>IF(B168="","",IF(H171="","",SUM(P171:T171)))</f>
        <v/>
      </c>
      <c r="V171" s="742" t="str">
        <f>IF(B168="","",IF(H171="","",IF(O171+U171&lt;0,0,O171+U171)))</f>
        <v/>
      </c>
      <c r="W171" s="1119"/>
      <c r="X171" s="745"/>
      <c r="Y171" s="746"/>
      <c r="Z171" s="747"/>
      <c r="AA171" s="1091"/>
      <c r="AB171" s="748"/>
      <c r="AC171" s="1122"/>
      <c r="AD171" s="1086"/>
      <c r="AE171" s="1100"/>
      <c r="AF171" s="1103"/>
      <c r="AG171" s="1091"/>
    </row>
    <row r="172" spans="1:33" ht="16" thickBot="1" x14ac:dyDescent="0.25">
      <c r="A172" s="1132"/>
      <c r="B172" s="1135"/>
      <c r="C172" s="1073"/>
      <c r="D172" s="1138"/>
      <c r="E172" s="1098"/>
      <c r="F172" s="1073"/>
      <c r="G172" s="750" t="s">
        <v>6</v>
      </c>
      <c r="H172" s="751" t="str">
        <f>IF(P172&lt;&gt;"",H168,"")</f>
        <v/>
      </c>
      <c r="I172" s="752" t="str">
        <f>IF(Q172&lt;&gt;"",I168,"")</f>
        <v/>
      </c>
      <c r="J172" s="752" t="str">
        <f>IF(R172&lt;&gt;"",J168,"")</f>
        <v/>
      </c>
      <c r="K172" s="752" t="str">
        <f>IF(R172&lt;&gt;"",K168,"")</f>
        <v/>
      </c>
      <c r="L172" s="752" t="str">
        <f>IF(S172&lt;&gt;"",L168,"")</f>
        <v/>
      </c>
      <c r="M172" s="753" t="str">
        <f>IF(T172&lt;&gt;"",M168,"")</f>
        <v/>
      </c>
      <c r="N172" s="754" t="str">
        <f>IF(H172&lt;&gt;"",N168,"")</f>
        <v/>
      </c>
      <c r="O172" s="755" t="str">
        <f>IF(B168="","",IF(H172="","",H172+I172+J172-K172+L172+M172-N172))</f>
        <v/>
      </c>
      <c r="P172" s="773"/>
      <c r="Q172" s="773"/>
      <c r="R172" s="773"/>
      <c r="S172" s="773"/>
      <c r="T172" s="774"/>
      <c r="U172" s="755" t="str">
        <f>IF(B168="","",IF(H172="","",SUM(P172:T172)))</f>
        <v/>
      </c>
      <c r="V172" s="755" t="str">
        <f>IF(B168="","",IF(H172="","",IF(O172+U172&lt;0,0,O172+U172)))</f>
        <v/>
      </c>
      <c r="W172" s="1120"/>
      <c r="X172" s="756"/>
      <c r="Y172" s="757"/>
      <c r="Z172" s="758"/>
      <c r="AA172" s="1092"/>
      <c r="AB172" s="759"/>
      <c r="AC172" s="1123"/>
      <c r="AD172" s="1087"/>
      <c r="AE172" s="1101"/>
      <c r="AF172" s="1104"/>
      <c r="AG172" s="1092"/>
    </row>
    <row r="173" spans="1:33" x14ac:dyDescent="0.2">
      <c r="A173" s="1177" t="str">
        <f>IF('Names And Totals'!A41="","",'Names And Totals'!A41)</f>
        <v/>
      </c>
      <c r="B173" s="1178" t="str">
        <f>IF('Names And Totals'!B41="","",'Names And Totals'!B41)</f>
        <v/>
      </c>
      <c r="C173" s="1074" t="str">
        <f>IF('Names And Totals'!B41="","",'Names And Totals'!E41)</f>
        <v/>
      </c>
      <c r="D173" s="1139" t="str">
        <f>IF(AF173="","",IF(AF173="DQ","DQ",RANK(AF173,$AF$13:$AF$508,0)+SUMPRODUCT(--(AF173=$AF$13:$AF$508),--(AC173&gt;$AC$13:$AC$508))))</f>
        <v/>
      </c>
      <c r="E173" s="1093" t="str">
        <f>IF(AE173="","",IF(AG173="DQ","DQ",RANK(AE173,$AE$13:$AE$508,0)+SUMPRODUCT(--(AE173=$AE$13:$AE$508),--(AC173&gt;$AC$13:$AC$508))))</f>
        <v/>
      </c>
      <c r="F173" s="1074" t="str">
        <f>IF(AD173="","",IF(AG173="DQ","DQ",RANK(AD173,$AD$13:$AD$508,0)+SUMPRODUCT(--(AD173=$AD$13:$AD$508),--(AC173&gt;$AC$13:$AC$508))))</f>
        <v/>
      </c>
      <c r="G173" s="705" t="s">
        <v>7</v>
      </c>
      <c r="H173" s="695"/>
      <c r="I173" s="696"/>
      <c r="J173" s="696"/>
      <c r="K173" s="696"/>
      <c r="L173" s="696"/>
      <c r="M173" s="697"/>
      <c r="N173" s="698"/>
      <c r="O173" s="699" t="str">
        <f>IF(B173="","",IF(H173="","",H173+I173+J173-K173+L173+M173-N173))</f>
        <v/>
      </c>
      <c r="P173" s="700"/>
      <c r="Q173" s="696"/>
      <c r="R173" s="696"/>
      <c r="S173" s="701"/>
      <c r="T173" s="702"/>
      <c r="U173" s="699" t="str">
        <f>IF(B173="","",IF(H173="","",SUM(P173:T173)))</f>
        <v/>
      </c>
      <c r="V173" s="699" t="str">
        <f>IF(B173="","",IF(H173="","",IF(O173+U173&lt;0,0,O173+U173)))</f>
        <v/>
      </c>
      <c r="W173" s="1115" t="str">
        <f>IF(AG173="DQ","DQ",IF(V173="","",IF(V174="",V173,IF(V175="",AVERAGE(V173:V174),IF(V176="",AVERAGE(V173:V175),IF(V177="",AVERAGE(V173:V176),TRIMMEAN(V173:V177,0.4)))))))</f>
        <v/>
      </c>
      <c r="X173" s="703"/>
      <c r="Y173" s="701"/>
      <c r="Z173" s="702"/>
      <c r="AA173" s="1105"/>
      <c r="AB173" s="704" t="str">
        <f>IF(X173="","",IF(X173="TO","TO",X173*60+Y173+Z173/100))</f>
        <v/>
      </c>
      <c r="AC173" s="1106" t="str">
        <f>IF(AG173="DQ","DQ",IF(AB173="","",IF(AB174="",AB173,AVERAGE(AB173:AB174))))</f>
        <v/>
      </c>
      <c r="AD173" s="1082" t="str">
        <f>IF(C173="Male","",IF(AC173="","",IF(AA173="","",IF(AC173="TO",W173,IF(AA173="no",W173,IF(30-(AC173-$AI$3)/10&lt;0,0,30-(AC173-$AI$3)/10+W173))))))</f>
        <v/>
      </c>
      <c r="AE173" s="1109" t="str">
        <f>IF(C173="Female","",IF(AC173="","",IF(AA173="","",IF(AC173="TO",W173,IF(AA173="no",W173,IF(30-(AC173-$AI$4)/10&lt;0,0,30-(AC173-$AI$4)/10+W173))))))</f>
        <v/>
      </c>
      <c r="AF173" s="1112" t="str">
        <f>IF(B173="","",IF(AG173="DQ","DQ",IF(AC173="","",IF(C173="Female",AD173,AE173))))</f>
        <v/>
      </c>
      <c r="AG173" s="1088"/>
    </row>
    <row r="174" spans="1:33" x14ac:dyDescent="0.2">
      <c r="A174" s="1125"/>
      <c r="B174" s="1128"/>
      <c r="C174" s="1075"/>
      <c r="D174" s="1139"/>
      <c r="E174" s="1094"/>
      <c r="F174" s="1075"/>
      <c r="G174" s="705" t="s">
        <v>4</v>
      </c>
      <c r="H174" s="706" t="str">
        <f>IF(P174&lt;&gt;"",H173,"")</f>
        <v/>
      </c>
      <c r="I174" s="707" t="str">
        <f>IF(Q174&lt;&gt;"",I173,"")</f>
        <v/>
      </c>
      <c r="J174" s="707" t="str">
        <f>IF(R174&lt;&gt;"",J173,"")</f>
        <v/>
      </c>
      <c r="K174" s="707" t="str">
        <f>IF(R174&lt;&gt;"",K173,"")</f>
        <v/>
      </c>
      <c r="L174" s="707" t="str">
        <f>IF(S174&lt;&gt;"",L173,"")</f>
        <v/>
      </c>
      <c r="M174" s="708" t="str">
        <f>IF(T174&lt;&gt;"",M173,"")</f>
        <v/>
      </c>
      <c r="N174" s="709" t="str">
        <f>IF(H174&lt;&gt;"",N173,"")</f>
        <v/>
      </c>
      <c r="O174" s="710" t="str">
        <f>IF(B173="","",IF(H174="","",H174+I174+J174-K174+L174+M174-N174))</f>
        <v/>
      </c>
      <c r="P174" s="711"/>
      <c r="Q174" s="711"/>
      <c r="R174" s="711"/>
      <c r="S174" s="711"/>
      <c r="T174" s="712"/>
      <c r="U174" s="713" t="str">
        <f>IF(B173="","",IF(H174="","",SUM(P174:T174)))</f>
        <v/>
      </c>
      <c r="V174" s="713" t="str">
        <f>IF(B173="","",IF(H174="","",IF(O174+U174&lt;0,0,O174+U174)))</f>
        <v/>
      </c>
      <c r="W174" s="1116"/>
      <c r="X174" s="714"/>
      <c r="Y174" s="715"/>
      <c r="Z174" s="712"/>
      <c r="AA174" s="1088"/>
      <c r="AB174" s="716" t="str">
        <f>IF(X174="","",X174*60+Y174+Z174/100)</f>
        <v/>
      </c>
      <c r="AC174" s="1107"/>
      <c r="AD174" s="1083"/>
      <c r="AE174" s="1110"/>
      <c r="AF174" s="1113"/>
      <c r="AG174" s="1088"/>
    </row>
    <row r="175" spans="1:33" x14ac:dyDescent="0.2">
      <c r="A175" s="1125"/>
      <c r="B175" s="1128"/>
      <c r="C175" s="1075"/>
      <c r="D175" s="1139"/>
      <c r="E175" s="1094"/>
      <c r="F175" s="1075"/>
      <c r="G175" s="705" t="s">
        <v>8</v>
      </c>
      <c r="H175" s="706" t="str">
        <f>IF(P175&lt;&gt;"",H173,"")</f>
        <v/>
      </c>
      <c r="I175" s="707" t="str">
        <f>IF(Q175&lt;&gt;"",I173,"")</f>
        <v/>
      </c>
      <c r="J175" s="707" t="str">
        <f>IF(R175&lt;&gt;"",J173,"")</f>
        <v/>
      </c>
      <c r="K175" s="707" t="str">
        <f>IF(R175&lt;&gt;"",K173,"")</f>
        <v/>
      </c>
      <c r="L175" s="707" t="str">
        <f>IF(S175&lt;&gt;"",L173,"")</f>
        <v/>
      </c>
      <c r="M175" s="708" t="str">
        <f>IF(T175&lt;&gt;"",M173,"")</f>
        <v/>
      </c>
      <c r="N175" s="709" t="str">
        <f>IF(H175&lt;&gt;"",N173,"")</f>
        <v/>
      </c>
      <c r="O175" s="713" t="str">
        <f>IF(B173="","",IF(H175="","",H175+I175+J175-K175+L175+M175-N175))</f>
        <v/>
      </c>
      <c r="P175" s="711"/>
      <c r="Q175" s="711"/>
      <c r="R175" s="711"/>
      <c r="S175" s="711"/>
      <c r="T175" s="712"/>
      <c r="U175" s="699" t="str">
        <f>IF(B173="","",IF(H175="","",SUM(P175:T175)))</f>
        <v/>
      </c>
      <c r="V175" s="699" t="str">
        <f>IF(B173="","",IF(H175="","",IF(O175+U175&lt;0,0,O175+U175)))</f>
        <v/>
      </c>
      <c r="W175" s="1116"/>
      <c r="X175" s="717"/>
      <c r="Y175" s="718"/>
      <c r="Z175" s="719"/>
      <c r="AA175" s="1088"/>
      <c r="AB175" s="720"/>
      <c r="AC175" s="1107"/>
      <c r="AD175" s="1083"/>
      <c r="AE175" s="1110"/>
      <c r="AF175" s="1113"/>
      <c r="AG175" s="1088"/>
    </row>
    <row r="176" spans="1:33" x14ac:dyDescent="0.2">
      <c r="A176" s="1125"/>
      <c r="B176" s="1128"/>
      <c r="C176" s="1075"/>
      <c r="D176" s="1139"/>
      <c r="E176" s="1094"/>
      <c r="F176" s="1075"/>
      <c r="G176" s="705" t="s">
        <v>5</v>
      </c>
      <c r="H176" s="706" t="str">
        <f>IF(P176&lt;&gt;"",H173,"")</f>
        <v/>
      </c>
      <c r="I176" s="707" t="str">
        <f>IF(Q176&lt;&gt;"",I173,"")</f>
        <v/>
      </c>
      <c r="J176" s="707" t="str">
        <f>IF(R176&lt;&gt;"",J173,"")</f>
        <v/>
      </c>
      <c r="K176" s="707" t="str">
        <f>IF(R176&lt;&gt;"",K173,"")</f>
        <v/>
      </c>
      <c r="L176" s="707" t="str">
        <f>IF(S176&lt;&gt;"",L173,"")</f>
        <v/>
      </c>
      <c r="M176" s="708" t="str">
        <f>IF(T176&lt;&gt;"",M173,"")</f>
        <v/>
      </c>
      <c r="N176" s="709" t="str">
        <f>IF(H176&lt;&gt;"",N173,"")</f>
        <v/>
      </c>
      <c r="O176" s="721" t="str">
        <f>IF(B173="","",IF(H176="","",H176+I176+J176-K176+L176+M176-N176))</f>
        <v/>
      </c>
      <c r="P176" s="711"/>
      <c r="Q176" s="711"/>
      <c r="R176" s="711"/>
      <c r="S176" s="711"/>
      <c r="T176" s="712"/>
      <c r="U176" s="713" t="str">
        <f>IF(B173="","",IF(H176="","",SUM(P176:T176)))</f>
        <v/>
      </c>
      <c r="V176" s="713" t="str">
        <f>IF(B173="","",IF(H176="","",IF(O176+U176&lt;0,0,O176+U176)))</f>
        <v/>
      </c>
      <c r="W176" s="1116"/>
      <c r="X176" s="717"/>
      <c r="Y176" s="718"/>
      <c r="Z176" s="719"/>
      <c r="AA176" s="1088"/>
      <c r="AB176" s="720"/>
      <c r="AC176" s="1107"/>
      <c r="AD176" s="1083"/>
      <c r="AE176" s="1110"/>
      <c r="AF176" s="1113"/>
      <c r="AG176" s="1088"/>
    </row>
    <row r="177" spans="1:33" ht="16" thickBot="1" x14ac:dyDescent="0.25">
      <c r="A177" s="1160"/>
      <c r="B177" s="1159"/>
      <c r="C177" s="1076"/>
      <c r="D177" s="1140"/>
      <c r="E177" s="1095"/>
      <c r="F177" s="1076"/>
      <c r="G177" s="760" t="s">
        <v>6</v>
      </c>
      <c r="H177" s="723" t="str">
        <f>IF(P177&lt;&gt;"",H173,"")</f>
        <v/>
      </c>
      <c r="I177" s="724" t="str">
        <f>IF(Q177&lt;&gt;"",I173,"")</f>
        <v/>
      </c>
      <c r="J177" s="724" t="str">
        <f>IF(R177&lt;&gt;"",J173,"")</f>
        <v/>
      </c>
      <c r="K177" s="724" t="str">
        <f>IF(R177&lt;&gt;"",K173,"")</f>
        <v/>
      </c>
      <c r="L177" s="724" t="str">
        <f>IF(S177&lt;&gt;"",L173,"")</f>
        <v/>
      </c>
      <c r="M177" s="725" t="str">
        <f>IF(T177&lt;&gt;"",M173,"")</f>
        <v/>
      </c>
      <c r="N177" s="726" t="str">
        <f>IF(H177&lt;&gt;"",N173,"")</f>
        <v/>
      </c>
      <c r="O177" s="699" t="str">
        <f>IF(B173="","",IF(H177="","",H177+I177+J177-K177+L177+M177-N177))</f>
        <v/>
      </c>
      <c r="P177" s="727"/>
      <c r="Q177" s="727"/>
      <c r="R177" s="727"/>
      <c r="S177" s="727"/>
      <c r="T177" s="728"/>
      <c r="U177" s="721" t="str">
        <f>IF(B173="","",IF(H177="","",SUM(P177:T177)))</f>
        <v/>
      </c>
      <c r="V177" s="721" t="str">
        <f>IF(B173="","",IF(H177="","",IF(O177+U177&lt;0,0,O177+U177)))</f>
        <v/>
      </c>
      <c r="W177" s="1117"/>
      <c r="X177" s="729"/>
      <c r="Y177" s="730"/>
      <c r="Z177" s="731"/>
      <c r="AA177" s="1089"/>
      <c r="AB177" s="732"/>
      <c r="AC177" s="1108"/>
      <c r="AD177" s="1084"/>
      <c r="AE177" s="1111"/>
      <c r="AF177" s="1114"/>
      <c r="AG177" s="1089"/>
    </row>
    <row r="178" spans="1:33" x14ac:dyDescent="0.2">
      <c r="A178" s="1130" t="str">
        <f>IF('Names And Totals'!A42="","",'Names And Totals'!A42)</f>
        <v/>
      </c>
      <c r="B178" s="1133" t="str">
        <f>IF('Names And Totals'!B42="","",'Names And Totals'!B42)</f>
        <v/>
      </c>
      <c r="C178" s="1071" t="str">
        <f>IF('Names And Totals'!B42="","",'Names And Totals'!E42)</f>
        <v/>
      </c>
      <c r="D178" s="1136" t="str">
        <f>IF(AF178="","",IF(AF178="DQ","DQ",RANK(AF178,$AF$13:$AF$508,0)+SUMPRODUCT(--(AF178=$AF$13:$AF$508),--(AC178&gt;$AC$13:$AC$508))))</f>
        <v/>
      </c>
      <c r="E178" s="1096" t="str">
        <f>IF(AE178="","",IF(AG178="DQ","DQ",RANK(AE178,$AE$13:$AE$508,0)+SUMPRODUCT(--(AE178=$AE$13:$AE$508),--(AC178&gt;$AC$13:$AC$508))))</f>
        <v/>
      </c>
      <c r="F178" s="1071" t="str">
        <f>IF(AD178="","",IF(AG178="DQ","DQ",RANK(AD178,$AD$13:$AD$508,0)+SUMPRODUCT(--(AD178=$AD$13:$AD$508),--(AC178&gt;$AC$13:$AC$508))))</f>
        <v/>
      </c>
      <c r="G178" s="733" t="s">
        <v>7</v>
      </c>
      <c r="H178" s="761"/>
      <c r="I178" s="762"/>
      <c r="J178" s="762"/>
      <c r="K178" s="762"/>
      <c r="L178" s="762"/>
      <c r="M178" s="763"/>
      <c r="N178" s="764"/>
      <c r="O178" s="734" t="str">
        <f>IF(B178="","",IF(H178="","",H178+I178+J178-K178+L178+M178-N178))</f>
        <v/>
      </c>
      <c r="P178" s="765"/>
      <c r="Q178" s="762"/>
      <c r="R178" s="762"/>
      <c r="S178" s="766"/>
      <c r="T178" s="767"/>
      <c r="U178" s="734" t="str">
        <f>IF(B178="","",IF(H178="","",SUM(P178:T178)))</f>
        <v/>
      </c>
      <c r="V178" s="734" t="str">
        <f>IF(B178="","",IF(H178="","",IF(O178+U178&lt;0,0,O178+U178)))</f>
        <v/>
      </c>
      <c r="W178" s="1118" t="str">
        <f>IF(AG178="DQ","DQ",IF(V178="","",IF(V179="",V178,IF(V180="",AVERAGE(V178:V179),IF(V181="",AVERAGE(V178:V180),IF(V182="",AVERAGE(V178:V181),TRIMMEAN(V178:V182,0.4)))))))</f>
        <v/>
      </c>
      <c r="X178" s="768"/>
      <c r="Y178" s="766"/>
      <c r="Z178" s="767"/>
      <c r="AA178" s="1090"/>
      <c r="AB178" s="735" t="str">
        <f>IF(X178="","",IF(X178="TO","TO",X178*60+Y178+Z178/100))</f>
        <v/>
      </c>
      <c r="AC178" s="1121" t="str">
        <f>IF(AG178="DQ","DQ",IF(AB178="","",IF(AB179="",AB178,AVERAGE(AB178:AB179))))</f>
        <v/>
      </c>
      <c r="AD178" s="1085" t="str">
        <f>IF(C178="Male","",IF(AC178="","",IF(AA178="","",IF(AC178="TO",W178,IF(AA178="no",W178,IF(30-(AC178-$AI$3)/10&lt;0,0,30-(AC178-$AI$3)/10+W178))))))</f>
        <v/>
      </c>
      <c r="AE178" s="1099" t="str">
        <f>IF(C178="Female","",IF(AC178="","",IF(AA178="","",IF(AC178="TO",W178,IF(AA178="no",W178,IF(30-(AC178-$AI$4)/10&lt;0,0,30-(AC178-$AI$4)/10+W178))))))</f>
        <v/>
      </c>
      <c r="AF178" s="1102" t="str">
        <f>IF(B178="","",IF(AG178="DQ","DQ",IF(AC178="","",IF(C178="Female",AD178,AE178))))</f>
        <v/>
      </c>
      <c r="AG178" s="1090"/>
    </row>
    <row r="179" spans="1:33" x14ac:dyDescent="0.2">
      <c r="A179" s="1131"/>
      <c r="B179" s="1134"/>
      <c r="C179" s="1072"/>
      <c r="D179" s="1137"/>
      <c r="E179" s="1097"/>
      <c r="F179" s="1072"/>
      <c r="G179" s="736" t="s">
        <v>4</v>
      </c>
      <c r="H179" s="737" t="str">
        <f>IF(P179&lt;&gt;"",H178,"")</f>
        <v/>
      </c>
      <c r="I179" s="738" t="str">
        <f>IF(Q179&lt;&gt;"",I178,"")</f>
        <v/>
      </c>
      <c r="J179" s="738" t="str">
        <f>IF(R179&lt;&gt;"",J178,"")</f>
        <v/>
      </c>
      <c r="K179" s="738" t="str">
        <f>IF(R179&lt;&gt;"",K178,"")</f>
        <v/>
      </c>
      <c r="L179" s="738" t="str">
        <f>IF(S179&lt;&gt;"",L178,"")</f>
        <v/>
      </c>
      <c r="M179" s="739" t="str">
        <f>IF(T179&lt;&gt;"",M178,"")</f>
        <v/>
      </c>
      <c r="N179" s="740" t="str">
        <f>IF(H179&lt;&gt;"",N178,"")</f>
        <v/>
      </c>
      <c r="O179" s="741" t="str">
        <f>IF(B178="","",IF(H179="","",H179+I179+J179-K179+L179+M179-N179))</f>
        <v/>
      </c>
      <c r="P179" s="769"/>
      <c r="Q179" s="769"/>
      <c r="R179" s="769"/>
      <c r="S179" s="769"/>
      <c r="T179" s="770"/>
      <c r="U179" s="742" t="str">
        <f>IF(B178="","",IF(H179="","",SUM(P179:T179)))</f>
        <v/>
      </c>
      <c r="V179" s="742" t="str">
        <f>IF(B178="","",IF(H179="","",IF(O179+U179&lt;0,0,O179+U179)))</f>
        <v/>
      </c>
      <c r="W179" s="1119"/>
      <c r="X179" s="771"/>
      <c r="Y179" s="772"/>
      <c r="Z179" s="770"/>
      <c r="AA179" s="1091"/>
      <c r="AB179" s="743" t="str">
        <f>IF(X179="","",X179*60+Y179+Z179/100)</f>
        <v/>
      </c>
      <c r="AC179" s="1122"/>
      <c r="AD179" s="1086"/>
      <c r="AE179" s="1100"/>
      <c r="AF179" s="1103"/>
      <c r="AG179" s="1091"/>
    </row>
    <row r="180" spans="1:33" x14ac:dyDescent="0.2">
      <c r="A180" s="1131"/>
      <c r="B180" s="1134"/>
      <c r="C180" s="1072"/>
      <c r="D180" s="1137"/>
      <c r="E180" s="1097"/>
      <c r="F180" s="1072"/>
      <c r="G180" s="736" t="s">
        <v>8</v>
      </c>
      <c r="H180" s="737" t="str">
        <f>IF(P180&lt;&gt;"",H178,"")</f>
        <v/>
      </c>
      <c r="I180" s="738" t="str">
        <f>IF(Q180&lt;&gt;"",I178,"")</f>
        <v/>
      </c>
      <c r="J180" s="738" t="str">
        <f>IF(R180&lt;&gt;"",J178,"")</f>
        <v/>
      </c>
      <c r="K180" s="738" t="str">
        <f>IF(R180&lt;&gt;"",K178,"")</f>
        <v/>
      </c>
      <c r="L180" s="738" t="str">
        <f>IF(S180&lt;&gt;"",L178,"")</f>
        <v/>
      </c>
      <c r="M180" s="739" t="str">
        <f>IF(T180&lt;&gt;"",M178,"")</f>
        <v/>
      </c>
      <c r="N180" s="740" t="str">
        <f>IF(H180&lt;&gt;"",N178,"")</f>
        <v/>
      </c>
      <c r="O180" s="742" t="str">
        <f>IF(B178="","",IF(H180="","",H180+I180+J180-K180+L180+M180-N180))</f>
        <v/>
      </c>
      <c r="P180" s="769"/>
      <c r="Q180" s="769"/>
      <c r="R180" s="769"/>
      <c r="S180" s="769"/>
      <c r="T180" s="770"/>
      <c r="U180" s="744" t="str">
        <f>IF(B178="","",IF(H180="","",SUM(P180:T180)))</f>
        <v/>
      </c>
      <c r="V180" s="744" t="str">
        <f>IF(B178="","",IF(H180="","",IF(O180+U180&lt;0,0,O180+U180)))</f>
        <v/>
      </c>
      <c r="W180" s="1119"/>
      <c r="X180" s="745"/>
      <c r="Y180" s="746"/>
      <c r="Z180" s="747"/>
      <c r="AA180" s="1091"/>
      <c r="AB180" s="748"/>
      <c r="AC180" s="1122"/>
      <c r="AD180" s="1086"/>
      <c r="AE180" s="1100"/>
      <c r="AF180" s="1103"/>
      <c r="AG180" s="1091"/>
    </row>
    <row r="181" spans="1:33" x14ac:dyDescent="0.2">
      <c r="A181" s="1131"/>
      <c r="B181" s="1134"/>
      <c r="C181" s="1072"/>
      <c r="D181" s="1137"/>
      <c r="E181" s="1097"/>
      <c r="F181" s="1072"/>
      <c r="G181" s="736" t="s">
        <v>5</v>
      </c>
      <c r="H181" s="737" t="str">
        <f>IF(P181&lt;&gt;"",H178,"")</f>
        <v/>
      </c>
      <c r="I181" s="738" t="str">
        <f>IF(Q181&lt;&gt;"",I178,"")</f>
        <v/>
      </c>
      <c r="J181" s="738" t="str">
        <f>IF(R181&lt;&gt;"",J178,"")</f>
        <v/>
      </c>
      <c r="K181" s="738" t="str">
        <f>IF(R181&lt;&gt;"",K178,"")</f>
        <v/>
      </c>
      <c r="L181" s="738" t="str">
        <f>IF(S181&lt;&gt;"",L178,"")</f>
        <v/>
      </c>
      <c r="M181" s="739" t="str">
        <f>IF(T181&lt;&gt;"",M178,"")</f>
        <v/>
      </c>
      <c r="N181" s="740" t="str">
        <f>IF(H181&lt;&gt;"",N178,"")</f>
        <v/>
      </c>
      <c r="O181" s="749" t="str">
        <f>IF(B178="","",IF(H181="","",H181+I181+J181-K181+L181+M181-N181))</f>
        <v/>
      </c>
      <c r="P181" s="769"/>
      <c r="Q181" s="769"/>
      <c r="R181" s="769"/>
      <c r="S181" s="769"/>
      <c r="T181" s="770"/>
      <c r="U181" s="742" t="str">
        <f>IF(B178="","",IF(H181="","",SUM(P181:T181)))</f>
        <v/>
      </c>
      <c r="V181" s="742" t="str">
        <f>IF(B178="","",IF(H181="","",IF(O181+U181&lt;0,0,O181+U181)))</f>
        <v/>
      </c>
      <c r="W181" s="1119"/>
      <c r="X181" s="745"/>
      <c r="Y181" s="746"/>
      <c r="Z181" s="747"/>
      <c r="AA181" s="1091"/>
      <c r="AB181" s="748"/>
      <c r="AC181" s="1122"/>
      <c r="AD181" s="1086"/>
      <c r="AE181" s="1100"/>
      <c r="AF181" s="1103"/>
      <c r="AG181" s="1091"/>
    </row>
    <row r="182" spans="1:33" ht="16" thickBot="1" x14ac:dyDescent="0.25">
      <c r="A182" s="1132"/>
      <c r="B182" s="1135"/>
      <c r="C182" s="1073"/>
      <c r="D182" s="1138"/>
      <c r="E182" s="1098"/>
      <c r="F182" s="1073"/>
      <c r="G182" s="750" t="s">
        <v>6</v>
      </c>
      <c r="H182" s="751" t="str">
        <f>IF(P182&lt;&gt;"",H178,"")</f>
        <v/>
      </c>
      <c r="I182" s="752" t="str">
        <f>IF(Q182&lt;&gt;"",I178,"")</f>
        <v/>
      </c>
      <c r="J182" s="752" t="str">
        <f>IF(R182&lt;&gt;"",J178,"")</f>
        <v/>
      </c>
      <c r="K182" s="752" t="str">
        <f>IF(R182&lt;&gt;"",K178,"")</f>
        <v/>
      </c>
      <c r="L182" s="752" t="str">
        <f>IF(S182&lt;&gt;"",L178,"")</f>
        <v/>
      </c>
      <c r="M182" s="753" t="str">
        <f>IF(T182&lt;&gt;"",M178,"")</f>
        <v/>
      </c>
      <c r="N182" s="754" t="str">
        <f>IF(H182&lt;&gt;"",N178,"")</f>
        <v/>
      </c>
      <c r="O182" s="755" t="str">
        <f>IF(B178="","",IF(H182="","",H182+I182+J182-K182+L182+M182-N182))</f>
        <v/>
      </c>
      <c r="P182" s="773"/>
      <c r="Q182" s="773"/>
      <c r="R182" s="773"/>
      <c r="S182" s="773"/>
      <c r="T182" s="774"/>
      <c r="U182" s="755" t="str">
        <f>IF(B178="","",IF(H182="","",SUM(P182:T182)))</f>
        <v/>
      </c>
      <c r="V182" s="755" t="str">
        <f>IF(B178="","",IF(H182="","",IF(O182+U182&lt;0,0,O182+U182)))</f>
        <v/>
      </c>
      <c r="W182" s="1120"/>
      <c r="X182" s="756"/>
      <c r="Y182" s="757"/>
      <c r="Z182" s="758"/>
      <c r="AA182" s="1092"/>
      <c r="AB182" s="759"/>
      <c r="AC182" s="1123"/>
      <c r="AD182" s="1087"/>
      <c r="AE182" s="1101"/>
      <c r="AF182" s="1104"/>
      <c r="AG182" s="1092"/>
    </row>
    <row r="183" spans="1:33" x14ac:dyDescent="0.2">
      <c r="A183" s="1177" t="str">
        <f>IF('Names And Totals'!A43="","",'Names And Totals'!A43)</f>
        <v/>
      </c>
      <c r="B183" s="1178" t="str">
        <f>IF('Names And Totals'!B43="","",'Names And Totals'!B43)</f>
        <v/>
      </c>
      <c r="C183" s="1074" t="str">
        <f>IF('Names And Totals'!B43="","",'Names And Totals'!E43)</f>
        <v/>
      </c>
      <c r="D183" s="1139" t="str">
        <f>IF(AF183="","",IF(AF183="DQ","DQ",RANK(AF183,$AF$13:$AF$508,0)+SUMPRODUCT(--(AF183=$AF$13:$AF$508),--(AC183&gt;$AC$13:$AC$508))))</f>
        <v/>
      </c>
      <c r="E183" s="1093" t="str">
        <f>IF(AE183="","",IF(AG183="DQ","DQ",RANK(AE183,$AE$13:$AE$508,0)+SUMPRODUCT(--(AE183=$AE$13:$AE$508),--(AC183&gt;$AC$13:$AC$508))))</f>
        <v/>
      </c>
      <c r="F183" s="1074" t="str">
        <f>IF(AD183="","",IF(AG183="DQ","DQ",RANK(AD183,$AD$13:$AD$508,0)+SUMPRODUCT(--(AD183=$AD$13:$AD$508),--(AC183&gt;$AC$13:$AC$508))))</f>
        <v/>
      </c>
      <c r="G183" s="705" t="s">
        <v>7</v>
      </c>
      <c r="H183" s="695"/>
      <c r="I183" s="696"/>
      <c r="J183" s="696"/>
      <c r="K183" s="696"/>
      <c r="L183" s="696"/>
      <c r="M183" s="697"/>
      <c r="N183" s="698"/>
      <c r="O183" s="699" t="str">
        <f>IF(B183="","",IF(H183="","",H183+I183+J183-K183+L183+M183-N183))</f>
        <v/>
      </c>
      <c r="P183" s="700"/>
      <c r="Q183" s="696"/>
      <c r="R183" s="696"/>
      <c r="S183" s="701"/>
      <c r="T183" s="702"/>
      <c r="U183" s="699" t="str">
        <f>IF(B183="","",IF(H183="","",SUM(P183:T183)))</f>
        <v/>
      </c>
      <c r="V183" s="699" t="str">
        <f>IF(B183="","",IF(H183="","",IF(O183+U183&lt;0,0,O183+U183)))</f>
        <v/>
      </c>
      <c r="W183" s="1115" t="str">
        <f>IF(AG183="DQ","DQ",IF(V183="","",IF(V184="",V183,IF(V185="",AVERAGE(V183:V184),IF(V186="",AVERAGE(V183:V185),IF(V187="",AVERAGE(V183:V186),TRIMMEAN(V183:V187,0.4)))))))</f>
        <v/>
      </c>
      <c r="X183" s="703"/>
      <c r="Y183" s="701"/>
      <c r="Z183" s="702"/>
      <c r="AA183" s="1105"/>
      <c r="AB183" s="704" t="str">
        <f>IF(X183="","",IF(X183="TO","TO",X183*60+Y183+Z183/100))</f>
        <v/>
      </c>
      <c r="AC183" s="1106" t="str">
        <f>IF(AG183="DQ","DQ",IF(AB183="","",IF(AB184="",AB183,AVERAGE(AB183:AB184))))</f>
        <v/>
      </c>
      <c r="AD183" s="1082" t="str">
        <f>IF(C183="Male","",IF(AC183="","",IF(AA183="","",IF(AC183="TO",W183,IF(AA183="no",W183,IF(30-(AC183-$AI$3)/10&lt;0,0,30-(AC183-$AI$3)/10+W183))))))</f>
        <v/>
      </c>
      <c r="AE183" s="1109" t="str">
        <f>IF(C183="Female","",IF(AC183="","",IF(AA183="","",IF(AC183="TO",W183,IF(AA183="no",W183,IF(30-(AC183-$AI$4)/10&lt;0,0,30-(AC183-$AI$4)/10+W183))))))</f>
        <v/>
      </c>
      <c r="AF183" s="1112" t="str">
        <f>IF(B183="","",IF(AG183="DQ","DQ",IF(AC183="","",IF(C183="Female",AD183,AE183))))</f>
        <v/>
      </c>
      <c r="AG183" s="1088"/>
    </row>
    <row r="184" spans="1:33" x14ac:dyDescent="0.2">
      <c r="A184" s="1125"/>
      <c r="B184" s="1128"/>
      <c r="C184" s="1075"/>
      <c r="D184" s="1139"/>
      <c r="E184" s="1094"/>
      <c r="F184" s="1075"/>
      <c r="G184" s="705" t="s">
        <v>4</v>
      </c>
      <c r="H184" s="706" t="str">
        <f>IF(P184&lt;&gt;"",H183,"")</f>
        <v/>
      </c>
      <c r="I184" s="707" t="str">
        <f>IF(Q184&lt;&gt;"",I183,"")</f>
        <v/>
      </c>
      <c r="J184" s="707" t="str">
        <f>IF(R184&lt;&gt;"",J183,"")</f>
        <v/>
      </c>
      <c r="K184" s="707" t="str">
        <f>IF(R184&lt;&gt;"",K183,"")</f>
        <v/>
      </c>
      <c r="L184" s="707" t="str">
        <f>IF(S184&lt;&gt;"",L183,"")</f>
        <v/>
      </c>
      <c r="M184" s="708" t="str">
        <f>IF(T184&lt;&gt;"",M183,"")</f>
        <v/>
      </c>
      <c r="N184" s="709" t="str">
        <f>IF(H184&lt;&gt;"",N183,"")</f>
        <v/>
      </c>
      <c r="O184" s="710" t="str">
        <f>IF(B183="","",IF(H184="","",H184+I184+J184-K184+L184+M184-N184))</f>
        <v/>
      </c>
      <c r="P184" s="711"/>
      <c r="Q184" s="711"/>
      <c r="R184" s="711"/>
      <c r="S184" s="711"/>
      <c r="T184" s="712"/>
      <c r="U184" s="713" t="str">
        <f>IF(B183="","",IF(H184="","",SUM(P184:T184)))</f>
        <v/>
      </c>
      <c r="V184" s="713" t="str">
        <f>IF(B183="","",IF(H184="","",IF(O184+U184&lt;0,0,O184+U184)))</f>
        <v/>
      </c>
      <c r="W184" s="1116"/>
      <c r="X184" s="714"/>
      <c r="Y184" s="715"/>
      <c r="Z184" s="712"/>
      <c r="AA184" s="1088"/>
      <c r="AB184" s="716" t="str">
        <f>IF(X184="","",X184*60+Y184+Z184/100)</f>
        <v/>
      </c>
      <c r="AC184" s="1107"/>
      <c r="AD184" s="1083"/>
      <c r="AE184" s="1110"/>
      <c r="AF184" s="1113"/>
      <c r="AG184" s="1088"/>
    </row>
    <row r="185" spans="1:33" x14ac:dyDescent="0.2">
      <c r="A185" s="1125"/>
      <c r="B185" s="1128"/>
      <c r="C185" s="1075"/>
      <c r="D185" s="1139"/>
      <c r="E185" s="1094"/>
      <c r="F185" s="1075"/>
      <c r="G185" s="705" t="s">
        <v>8</v>
      </c>
      <c r="H185" s="706" t="str">
        <f>IF(P185&lt;&gt;"",H183,"")</f>
        <v/>
      </c>
      <c r="I185" s="707" t="str">
        <f>IF(Q185&lt;&gt;"",I183,"")</f>
        <v/>
      </c>
      <c r="J185" s="707" t="str">
        <f>IF(R185&lt;&gt;"",J183,"")</f>
        <v/>
      </c>
      <c r="K185" s="707" t="str">
        <f>IF(R185&lt;&gt;"",K183,"")</f>
        <v/>
      </c>
      <c r="L185" s="707" t="str">
        <f>IF(S185&lt;&gt;"",L183,"")</f>
        <v/>
      </c>
      <c r="M185" s="708" t="str">
        <f>IF(T185&lt;&gt;"",M183,"")</f>
        <v/>
      </c>
      <c r="N185" s="709" t="str">
        <f>IF(H185&lt;&gt;"",N183,"")</f>
        <v/>
      </c>
      <c r="O185" s="713" t="str">
        <f>IF(B183="","",IF(H185="","",H185+I185+J185-K185+L185+M185-N185))</f>
        <v/>
      </c>
      <c r="P185" s="711"/>
      <c r="Q185" s="711"/>
      <c r="R185" s="711"/>
      <c r="S185" s="711"/>
      <c r="T185" s="712"/>
      <c r="U185" s="699" t="str">
        <f>IF(B183="","",IF(H185="","",SUM(P185:T185)))</f>
        <v/>
      </c>
      <c r="V185" s="699" t="str">
        <f>IF(B183="","",IF(H185="","",IF(O185+U185&lt;0,0,O185+U185)))</f>
        <v/>
      </c>
      <c r="W185" s="1116"/>
      <c r="X185" s="717"/>
      <c r="Y185" s="718"/>
      <c r="Z185" s="719"/>
      <c r="AA185" s="1088"/>
      <c r="AB185" s="720"/>
      <c r="AC185" s="1107"/>
      <c r="AD185" s="1083"/>
      <c r="AE185" s="1110"/>
      <c r="AF185" s="1113"/>
      <c r="AG185" s="1088"/>
    </row>
    <row r="186" spans="1:33" x14ac:dyDescent="0.2">
      <c r="A186" s="1125"/>
      <c r="B186" s="1128"/>
      <c r="C186" s="1075"/>
      <c r="D186" s="1139"/>
      <c r="E186" s="1094"/>
      <c r="F186" s="1075"/>
      <c r="G186" s="705" t="s">
        <v>5</v>
      </c>
      <c r="H186" s="706" t="str">
        <f>IF(P186&lt;&gt;"",H183,"")</f>
        <v/>
      </c>
      <c r="I186" s="707" t="str">
        <f>IF(Q186&lt;&gt;"",I183,"")</f>
        <v/>
      </c>
      <c r="J186" s="707" t="str">
        <f>IF(R186&lt;&gt;"",J183,"")</f>
        <v/>
      </c>
      <c r="K186" s="707" t="str">
        <f>IF(R186&lt;&gt;"",K183,"")</f>
        <v/>
      </c>
      <c r="L186" s="707" t="str">
        <f>IF(S186&lt;&gt;"",L183,"")</f>
        <v/>
      </c>
      <c r="M186" s="708" t="str">
        <f>IF(T186&lt;&gt;"",M183,"")</f>
        <v/>
      </c>
      <c r="N186" s="709" t="str">
        <f>IF(H186&lt;&gt;"",N183,"")</f>
        <v/>
      </c>
      <c r="O186" s="721" t="str">
        <f>IF(B183="","",IF(H186="","",H186+I186+J186-K186+L186+M186-N186))</f>
        <v/>
      </c>
      <c r="P186" s="711"/>
      <c r="Q186" s="711"/>
      <c r="R186" s="711"/>
      <c r="S186" s="711"/>
      <c r="T186" s="712"/>
      <c r="U186" s="713" t="str">
        <f>IF(B183="","",IF(H186="","",SUM(P186:T186)))</f>
        <v/>
      </c>
      <c r="V186" s="713" t="str">
        <f>IF(B183="","",IF(H186="","",IF(O186+U186&lt;0,0,O186+U186)))</f>
        <v/>
      </c>
      <c r="W186" s="1116"/>
      <c r="X186" s="717"/>
      <c r="Y186" s="718"/>
      <c r="Z186" s="719"/>
      <c r="AA186" s="1088"/>
      <c r="AB186" s="720"/>
      <c r="AC186" s="1107"/>
      <c r="AD186" s="1083"/>
      <c r="AE186" s="1110"/>
      <c r="AF186" s="1113"/>
      <c r="AG186" s="1088"/>
    </row>
    <row r="187" spans="1:33" ht="16" thickBot="1" x14ac:dyDescent="0.25">
      <c r="A187" s="1160"/>
      <c r="B187" s="1159"/>
      <c r="C187" s="1076"/>
      <c r="D187" s="1140"/>
      <c r="E187" s="1095"/>
      <c r="F187" s="1076"/>
      <c r="G187" s="760" t="s">
        <v>6</v>
      </c>
      <c r="H187" s="723" t="str">
        <f>IF(P187&lt;&gt;"",H183,"")</f>
        <v/>
      </c>
      <c r="I187" s="724" t="str">
        <f>IF(Q187&lt;&gt;"",I183,"")</f>
        <v/>
      </c>
      <c r="J187" s="724" t="str">
        <f>IF(R187&lt;&gt;"",J183,"")</f>
        <v/>
      </c>
      <c r="K187" s="724" t="str">
        <f>IF(R187&lt;&gt;"",K183,"")</f>
        <v/>
      </c>
      <c r="L187" s="724" t="str">
        <f>IF(S187&lt;&gt;"",L183,"")</f>
        <v/>
      </c>
      <c r="M187" s="725" t="str">
        <f>IF(T187&lt;&gt;"",M183,"")</f>
        <v/>
      </c>
      <c r="N187" s="726" t="str">
        <f>IF(H187&lt;&gt;"",N183,"")</f>
        <v/>
      </c>
      <c r="O187" s="699" t="str">
        <f>IF(B183="","",IF(H187="","",H187+I187+J187-K187+L187+M187-N187))</f>
        <v/>
      </c>
      <c r="P187" s="727"/>
      <c r="Q187" s="727"/>
      <c r="R187" s="727"/>
      <c r="S187" s="727"/>
      <c r="T187" s="728"/>
      <c r="U187" s="721" t="str">
        <f>IF(B183="","",IF(H187="","",SUM(P187:T187)))</f>
        <v/>
      </c>
      <c r="V187" s="721" t="str">
        <f>IF(B183="","",IF(H187="","",IF(O187+U187&lt;0,0,O187+U187)))</f>
        <v/>
      </c>
      <c r="W187" s="1117"/>
      <c r="X187" s="729"/>
      <c r="Y187" s="730"/>
      <c r="Z187" s="731"/>
      <c r="AA187" s="1089"/>
      <c r="AB187" s="732"/>
      <c r="AC187" s="1108"/>
      <c r="AD187" s="1084"/>
      <c r="AE187" s="1111"/>
      <c r="AF187" s="1114"/>
      <c r="AG187" s="1089"/>
    </row>
    <row r="188" spans="1:33" x14ac:dyDescent="0.2">
      <c r="A188" s="1130" t="str">
        <f>IF('Names And Totals'!A44="","",'Names And Totals'!A44)</f>
        <v/>
      </c>
      <c r="B188" s="1133" t="str">
        <f>IF('Names And Totals'!B44="","",'Names And Totals'!B44)</f>
        <v/>
      </c>
      <c r="C188" s="1071" t="str">
        <f>IF('Names And Totals'!B44="","",'Names And Totals'!E44)</f>
        <v/>
      </c>
      <c r="D188" s="1136" t="str">
        <f>IF(AF188="","",IF(AF188="DQ","DQ",RANK(AF188,$AF$13:$AF$508,0)+SUMPRODUCT(--(AF188=$AF$13:$AF$508),--(AC188&gt;$AC$13:$AC$508))))</f>
        <v/>
      </c>
      <c r="E188" s="1096" t="str">
        <f>IF(AE188="","",IF(AG188="DQ","DQ",RANK(AE188,$AE$13:$AE$508,0)+SUMPRODUCT(--(AE188=$AE$13:$AE$508),--(AC188&gt;$AC$13:$AC$508))))</f>
        <v/>
      </c>
      <c r="F188" s="1071" t="str">
        <f>IF(AD188="","",IF(AG188="DQ","DQ",RANK(AD188,$AD$13:$AD$508,0)+SUMPRODUCT(--(AD188=$AD$13:$AD$508),--(AC188&gt;$AC$13:$AC$508))))</f>
        <v/>
      </c>
      <c r="G188" s="733" t="s">
        <v>7</v>
      </c>
      <c r="H188" s="761"/>
      <c r="I188" s="762"/>
      <c r="J188" s="762"/>
      <c r="K188" s="762"/>
      <c r="L188" s="762"/>
      <c r="M188" s="763"/>
      <c r="N188" s="764"/>
      <c r="O188" s="734" t="str">
        <f>IF(B188="","",IF(H188="","",H188+I188+J188-K188+L188+M188-N188))</f>
        <v/>
      </c>
      <c r="P188" s="765"/>
      <c r="Q188" s="762"/>
      <c r="R188" s="762"/>
      <c r="S188" s="766"/>
      <c r="T188" s="767"/>
      <c r="U188" s="734" t="str">
        <f>IF(B188="","",IF(H188="","",SUM(P188:T188)))</f>
        <v/>
      </c>
      <c r="V188" s="734" t="str">
        <f>IF(B188="","",IF(H188="","",IF(O188+U188&lt;0,0,O188+U188)))</f>
        <v/>
      </c>
      <c r="W188" s="1118" t="str">
        <f>IF(AG188="DQ","DQ",IF(V188="","",IF(V189="",V188,IF(V190="",AVERAGE(V188:V189),IF(V191="",AVERAGE(V188:V190),IF(V192="",AVERAGE(V188:V191),TRIMMEAN(V188:V192,0.4)))))))</f>
        <v/>
      </c>
      <c r="X188" s="768"/>
      <c r="Y188" s="766"/>
      <c r="Z188" s="767"/>
      <c r="AA188" s="1090"/>
      <c r="AB188" s="735" t="str">
        <f>IF(X188="","",IF(X188="TO","TO",X188*60+Y188+Z188/100))</f>
        <v/>
      </c>
      <c r="AC188" s="1121" t="str">
        <f>IF(AG188="DQ","DQ",IF(AB188="","",IF(AB189="",AB188,AVERAGE(AB188:AB189))))</f>
        <v/>
      </c>
      <c r="AD188" s="1085" t="str">
        <f>IF(C188="Male","",IF(AC188="","",IF(AA188="","",IF(AC188="TO",W188,IF(AA188="no",W188,IF(30-(AC188-$AI$3)/10&lt;0,0,30-(AC188-$AI$3)/10+W188))))))</f>
        <v/>
      </c>
      <c r="AE188" s="1099" t="str">
        <f>IF(C188="Female","",IF(AC188="","",IF(AA188="","",IF(AC188="TO",W188,IF(AA188="no",W188,IF(30-(AC188-$AI$4)/10&lt;0,0,30-(AC188-$AI$4)/10+W188))))))</f>
        <v/>
      </c>
      <c r="AF188" s="1102" t="str">
        <f>IF(B188="","",IF(AG188="DQ","DQ",IF(AC188="","",IF(C188="Female",AD188,AE188))))</f>
        <v/>
      </c>
      <c r="AG188" s="1090"/>
    </row>
    <row r="189" spans="1:33" x14ac:dyDescent="0.2">
      <c r="A189" s="1131"/>
      <c r="B189" s="1134"/>
      <c r="C189" s="1072"/>
      <c r="D189" s="1137"/>
      <c r="E189" s="1097"/>
      <c r="F189" s="1072"/>
      <c r="G189" s="736" t="s">
        <v>4</v>
      </c>
      <c r="H189" s="737" t="str">
        <f>IF(P189&lt;&gt;"",H188,"")</f>
        <v/>
      </c>
      <c r="I189" s="738" t="str">
        <f>IF(Q189&lt;&gt;"",I188,"")</f>
        <v/>
      </c>
      <c r="J189" s="738" t="str">
        <f>IF(R189&lt;&gt;"",J188,"")</f>
        <v/>
      </c>
      <c r="K189" s="738" t="str">
        <f>IF(R189&lt;&gt;"",K188,"")</f>
        <v/>
      </c>
      <c r="L189" s="738" t="str">
        <f>IF(S189&lt;&gt;"",L188,"")</f>
        <v/>
      </c>
      <c r="M189" s="739" t="str">
        <f>IF(T189&lt;&gt;"",M188,"")</f>
        <v/>
      </c>
      <c r="N189" s="740" t="str">
        <f>IF(H189&lt;&gt;"",N188,"")</f>
        <v/>
      </c>
      <c r="O189" s="741" t="str">
        <f>IF(B188="","",IF(H189="","",H189+I189+J189-K189+L189+M189-N189))</f>
        <v/>
      </c>
      <c r="P189" s="769"/>
      <c r="Q189" s="769"/>
      <c r="R189" s="769"/>
      <c r="S189" s="769"/>
      <c r="T189" s="770"/>
      <c r="U189" s="742" t="str">
        <f>IF(B188="","",IF(H189="","",SUM(P189:T189)))</f>
        <v/>
      </c>
      <c r="V189" s="742" t="str">
        <f>IF(B188="","",IF(H189="","",IF(O189+U189&lt;0,0,O189+U189)))</f>
        <v/>
      </c>
      <c r="W189" s="1119"/>
      <c r="X189" s="771"/>
      <c r="Y189" s="772"/>
      <c r="Z189" s="770"/>
      <c r="AA189" s="1091"/>
      <c r="AB189" s="743" t="str">
        <f>IF(X189="","",X189*60+Y189+Z189/100)</f>
        <v/>
      </c>
      <c r="AC189" s="1122"/>
      <c r="AD189" s="1086"/>
      <c r="AE189" s="1100"/>
      <c r="AF189" s="1103"/>
      <c r="AG189" s="1091"/>
    </row>
    <row r="190" spans="1:33" x14ac:dyDescent="0.2">
      <c r="A190" s="1131"/>
      <c r="B190" s="1134"/>
      <c r="C190" s="1072"/>
      <c r="D190" s="1137"/>
      <c r="E190" s="1097"/>
      <c r="F190" s="1072"/>
      <c r="G190" s="736" t="s">
        <v>8</v>
      </c>
      <c r="H190" s="737" t="str">
        <f>IF(P190&lt;&gt;"",H188,"")</f>
        <v/>
      </c>
      <c r="I190" s="738" t="str">
        <f>IF(Q190&lt;&gt;"",I188,"")</f>
        <v/>
      </c>
      <c r="J190" s="738" t="str">
        <f>IF(R190&lt;&gt;"",J188,"")</f>
        <v/>
      </c>
      <c r="K190" s="738" t="str">
        <f>IF(R190&lt;&gt;"",K188,"")</f>
        <v/>
      </c>
      <c r="L190" s="738" t="str">
        <f>IF(S190&lt;&gt;"",L188,"")</f>
        <v/>
      </c>
      <c r="M190" s="739" t="str">
        <f>IF(T190&lt;&gt;"",M188,"")</f>
        <v/>
      </c>
      <c r="N190" s="740" t="str">
        <f>IF(H190&lt;&gt;"",N188,"")</f>
        <v/>
      </c>
      <c r="O190" s="742" t="str">
        <f>IF(B188="","",IF(H190="","",H190+I190+J190-K190+L190+M190-N190))</f>
        <v/>
      </c>
      <c r="P190" s="769"/>
      <c r="Q190" s="769"/>
      <c r="R190" s="769"/>
      <c r="S190" s="769"/>
      <c r="T190" s="770"/>
      <c r="U190" s="744" t="str">
        <f>IF(B188="","",IF(H190="","",SUM(P190:T190)))</f>
        <v/>
      </c>
      <c r="V190" s="744" t="str">
        <f>IF(B188="","",IF(H190="","",IF(O190+U190&lt;0,0,O190+U190)))</f>
        <v/>
      </c>
      <c r="W190" s="1119"/>
      <c r="X190" s="745"/>
      <c r="Y190" s="746"/>
      <c r="Z190" s="747"/>
      <c r="AA190" s="1091"/>
      <c r="AB190" s="748"/>
      <c r="AC190" s="1122"/>
      <c r="AD190" s="1086"/>
      <c r="AE190" s="1100"/>
      <c r="AF190" s="1103"/>
      <c r="AG190" s="1091"/>
    </row>
    <row r="191" spans="1:33" x14ac:dyDescent="0.2">
      <c r="A191" s="1131"/>
      <c r="B191" s="1134"/>
      <c r="C191" s="1072"/>
      <c r="D191" s="1137"/>
      <c r="E191" s="1097"/>
      <c r="F191" s="1072"/>
      <c r="G191" s="736" t="s">
        <v>5</v>
      </c>
      <c r="H191" s="737" t="str">
        <f>IF(P191&lt;&gt;"",H188,"")</f>
        <v/>
      </c>
      <c r="I191" s="738" t="str">
        <f>IF(Q191&lt;&gt;"",I188,"")</f>
        <v/>
      </c>
      <c r="J191" s="738" t="str">
        <f>IF(R191&lt;&gt;"",J188,"")</f>
        <v/>
      </c>
      <c r="K191" s="738" t="str">
        <f>IF(R191&lt;&gt;"",K188,"")</f>
        <v/>
      </c>
      <c r="L191" s="738" t="str">
        <f>IF(S191&lt;&gt;"",L188,"")</f>
        <v/>
      </c>
      <c r="M191" s="739" t="str">
        <f>IF(T191&lt;&gt;"",M188,"")</f>
        <v/>
      </c>
      <c r="N191" s="740" t="str">
        <f>IF(H191&lt;&gt;"",N188,"")</f>
        <v/>
      </c>
      <c r="O191" s="749" t="str">
        <f>IF(B188="","",IF(H191="","",H191+I191+J191-K191+L191+M191-N191))</f>
        <v/>
      </c>
      <c r="P191" s="769"/>
      <c r="Q191" s="769"/>
      <c r="R191" s="769"/>
      <c r="S191" s="769"/>
      <c r="T191" s="770"/>
      <c r="U191" s="742" t="str">
        <f>IF(B188="","",IF(H191="","",SUM(P191:T191)))</f>
        <v/>
      </c>
      <c r="V191" s="742" t="str">
        <f>IF(B188="","",IF(H191="","",IF(O191+U191&lt;0,0,O191+U191)))</f>
        <v/>
      </c>
      <c r="W191" s="1119"/>
      <c r="X191" s="745"/>
      <c r="Y191" s="746"/>
      <c r="Z191" s="747"/>
      <c r="AA191" s="1091"/>
      <c r="AB191" s="748"/>
      <c r="AC191" s="1122"/>
      <c r="AD191" s="1086"/>
      <c r="AE191" s="1100"/>
      <c r="AF191" s="1103"/>
      <c r="AG191" s="1091"/>
    </row>
    <row r="192" spans="1:33" ht="16" thickBot="1" x14ac:dyDescent="0.25">
      <c r="A192" s="1132"/>
      <c r="B192" s="1135"/>
      <c r="C192" s="1073"/>
      <c r="D192" s="1138"/>
      <c r="E192" s="1098"/>
      <c r="F192" s="1073"/>
      <c r="G192" s="750" t="s">
        <v>6</v>
      </c>
      <c r="H192" s="751" t="str">
        <f>IF(P192&lt;&gt;"",H188,"")</f>
        <v/>
      </c>
      <c r="I192" s="752" t="str">
        <f>IF(Q192&lt;&gt;"",I188,"")</f>
        <v/>
      </c>
      <c r="J192" s="752" t="str">
        <f>IF(R192&lt;&gt;"",J188,"")</f>
        <v/>
      </c>
      <c r="K192" s="752" t="str">
        <f>IF(R192&lt;&gt;"",K188,"")</f>
        <v/>
      </c>
      <c r="L192" s="752" t="str">
        <f>IF(S192&lt;&gt;"",L188,"")</f>
        <v/>
      </c>
      <c r="M192" s="753" t="str">
        <f>IF(T192&lt;&gt;"",M188,"")</f>
        <v/>
      </c>
      <c r="N192" s="754" t="str">
        <f>IF(H192&lt;&gt;"",N188,"")</f>
        <v/>
      </c>
      <c r="O192" s="755" t="str">
        <f>IF(B188="","",IF(H192="","",H192+I192+J192-K192+L192+M192-N192))</f>
        <v/>
      </c>
      <c r="P192" s="773"/>
      <c r="Q192" s="773"/>
      <c r="R192" s="773"/>
      <c r="S192" s="773"/>
      <c r="T192" s="774"/>
      <c r="U192" s="755" t="str">
        <f>IF(B188="","",IF(H192="","",SUM(P192:T192)))</f>
        <v/>
      </c>
      <c r="V192" s="755" t="str">
        <f>IF(B188="","",IF(H192="","",IF(O192+U192&lt;0,0,O192+U192)))</f>
        <v/>
      </c>
      <c r="W192" s="1120"/>
      <c r="X192" s="756"/>
      <c r="Y192" s="757"/>
      <c r="Z192" s="758"/>
      <c r="AA192" s="1092"/>
      <c r="AB192" s="759"/>
      <c r="AC192" s="1123"/>
      <c r="AD192" s="1087"/>
      <c r="AE192" s="1101"/>
      <c r="AF192" s="1104"/>
      <c r="AG192" s="1092"/>
    </row>
    <row r="193" spans="1:33" x14ac:dyDescent="0.2">
      <c r="A193" s="1177" t="str">
        <f>IF('Names And Totals'!A45="","",'Names And Totals'!A45)</f>
        <v/>
      </c>
      <c r="B193" s="1178" t="str">
        <f>IF('Names And Totals'!B45="","",'Names And Totals'!B45)</f>
        <v/>
      </c>
      <c r="C193" s="1074" t="str">
        <f>IF('Names And Totals'!B45="","",'Names And Totals'!E45)</f>
        <v/>
      </c>
      <c r="D193" s="1139" t="str">
        <f>IF(AF193="","",IF(AF193="DQ","DQ",RANK(AF193,$AF$13:$AF$508,0)+SUMPRODUCT(--(AF193=$AF$13:$AF$508),--(AC193&gt;$AC$13:$AC$508))))</f>
        <v/>
      </c>
      <c r="E193" s="1093" t="str">
        <f>IF(AE193="","",IF(AG193="DQ","DQ",RANK(AE193,$AE$13:$AE$508,0)+SUMPRODUCT(--(AE193=$AE$13:$AE$508),--(AC193&gt;$AC$13:$AC$508))))</f>
        <v/>
      </c>
      <c r="F193" s="1074" t="str">
        <f>IF(AD193="","",IF(AG193="DQ","DQ",RANK(AD193,$AD$13:$AD$508,0)+SUMPRODUCT(--(AD193=$AD$13:$AD$508),--(AC193&gt;$AC$13:$AC$508))))</f>
        <v/>
      </c>
      <c r="G193" s="705" t="s">
        <v>7</v>
      </c>
      <c r="H193" s="695"/>
      <c r="I193" s="696"/>
      <c r="J193" s="696"/>
      <c r="K193" s="696"/>
      <c r="L193" s="696"/>
      <c r="M193" s="697"/>
      <c r="N193" s="698"/>
      <c r="O193" s="699" t="str">
        <f>IF(B193="","",IF(H193="","",H193+I193+J193-K193+L193+M193-N193))</f>
        <v/>
      </c>
      <c r="P193" s="700"/>
      <c r="Q193" s="696"/>
      <c r="R193" s="696"/>
      <c r="S193" s="701"/>
      <c r="T193" s="702"/>
      <c r="U193" s="699" t="str">
        <f>IF(B193="","",IF(H193="","",SUM(P193:T193)))</f>
        <v/>
      </c>
      <c r="V193" s="699" t="str">
        <f>IF(B193="","",IF(H193="","",IF(O193+U193&lt;0,0,O193+U193)))</f>
        <v/>
      </c>
      <c r="W193" s="1115" t="str">
        <f>IF(AG193="DQ","DQ",IF(V193="","",IF(V194="",V193,IF(V195="",AVERAGE(V193:V194),IF(V196="",AVERAGE(V193:V195),IF(V197="",AVERAGE(V193:V196),TRIMMEAN(V193:V197,0.4)))))))</f>
        <v/>
      </c>
      <c r="X193" s="703"/>
      <c r="Y193" s="701"/>
      <c r="Z193" s="702"/>
      <c r="AA193" s="1105"/>
      <c r="AB193" s="704" t="str">
        <f>IF(X193="","",IF(X193="TO","TO",X193*60+Y193+Z193/100))</f>
        <v/>
      </c>
      <c r="AC193" s="1106" t="str">
        <f>IF(AG193="DQ","DQ",IF(AB193="","",IF(AB194="",AB193,AVERAGE(AB193:AB194))))</f>
        <v/>
      </c>
      <c r="AD193" s="1082" t="str">
        <f>IF(C193="Male","",IF(AC193="","",IF(AA193="","",IF(AC193="TO",W193,IF(AA193="no",W193,IF(30-(AC193-$AI$3)/10&lt;0,0,30-(AC193-$AI$3)/10+W193))))))</f>
        <v/>
      </c>
      <c r="AE193" s="1109" t="str">
        <f>IF(C193="Female","",IF(AC193="","",IF(AA193="","",IF(AC193="TO",W193,IF(AA193="no",W193,IF(30-(AC193-$AI$4)/10&lt;0,0,30-(AC193-$AI$4)/10+W193))))))</f>
        <v/>
      </c>
      <c r="AF193" s="1112" t="str">
        <f>IF(B193="","",IF(AG193="DQ","DQ",IF(AC193="","",IF(C193="Female",AD193,AE193))))</f>
        <v/>
      </c>
      <c r="AG193" s="1088"/>
    </row>
    <row r="194" spans="1:33" x14ac:dyDescent="0.2">
      <c r="A194" s="1125"/>
      <c r="B194" s="1128"/>
      <c r="C194" s="1075"/>
      <c r="D194" s="1139"/>
      <c r="E194" s="1094"/>
      <c r="F194" s="1075"/>
      <c r="G194" s="705" t="s">
        <v>4</v>
      </c>
      <c r="H194" s="706" t="str">
        <f>IF(P194&lt;&gt;"",H193,"")</f>
        <v/>
      </c>
      <c r="I194" s="707" t="str">
        <f>IF(Q194&lt;&gt;"",I193,"")</f>
        <v/>
      </c>
      <c r="J194" s="707" t="str">
        <f>IF(R194&lt;&gt;"",J193,"")</f>
        <v/>
      </c>
      <c r="K194" s="707" t="str">
        <f>IF(R194&lt;&gt;"",K193,"")</f>
        <v/>
      </c>
      <c r="L194" s="707" t="str">
        <f>IF(S194&lt;&gt;"",L193,"")</f>
        <v/>
      </c>
      <c r="M194" s="708" t="str">
        <f>IF(T194&lt;&gt;"",M193,"")</f>
        <v/>
      </c>
      <c r="N194" s="709" t="str">
        <f>IF(H194&lt;&gt;"",N193,"")</f>
        <v/>
      </c>
      <c r="O194" s="710" t="str">
        <f>IF(B193="","",IF(H194="","",H194+I194+J194-K194+L194+M194-N194))</f>
        <v/>
      </c>
      <c r="P194" s="711"/>
      <c r="Q194" s="711"/>
      <c r="R194" s="711"/>
      <c r="S194" s="711"/>
      <c r="T194" s="712"/>
      <c r="U194" s="713" t="str">
        <f>IF(B193="","",IF(H194="","",SUM(P194:T194)))</f>
        <v/>
      </c>
      <c r="V194" s="713" t="str">
        <f>IF(B193="","",IF(H194="","",IF(O194+U194&lt;0,0,O194+U194)))</f>
        <v/>
      </c>
      <c r="W194" s="1116"/>
      <c r="X194" s="714"/>
      <c r="Y194" s="715"/>
      <c r="Z194" s="712"/>
      <c r="AA194" s="1088"/>
      <c r="AB194" s="716" t="str">
        <f>IF(X194="","",X194*60+Y194+Z194/100)</f>
        <v/>
      </c>
      <c r="AC194" s="1107"/>
      <c r="AD194" s="1083"/>
      <c r="AE194" s="1110"/>
      <c r="AF194" s="1113"/>
      <c r="AG194" s="1088"/>
    </row>
    <row r="195" spans="1:33" x14ac:dyDescent="0.2">
      <c r="A195" s="1125"/>
      <c r="B195" s="1128"/>
      <c r="C195" s="1075"/>
      <c r="D195" s="1139"/>
      <c r="E195" s="1094"/>
      <c r="F195" s="1075"/>
      <c r="G195" s="705" t="s">
        <v>8</v>
      </c>
      <c r="H195" s="706" t="str">
        <f>IF(P195&lt;&gt;"",H193,"")</f>
        <v/>
      </c>
      <c r="I195" s="707" t="str">
        <f>IF(Q195&lt;&gt;"",I193,"")</f>
        <v/>
      </c>
      <c r="J195" s="707" t="str">
        <f>IF(R195&lt;&gt;"",J193,"")</f>
        <v/>
      </c>
      <c r="K195" s="707" t="str">
        <f>IF(R195&lt;&gt;"",K193,"")</f>
        <v/>
      </c>
      <c r="L195" s="707" t="str">
        <f>IF(S195&lt;&gt;"",L193,"")</f>
        <v/>
      </c>
      <c r="M195" s="708" t="str">
        <f>IF(T195&lt;&gt;"",M193,"")</f>
        <v/>
      </c>
      <c r="N195" s="709" t="str">
        <f>IF(H195&lt;&gt;"",N193,"")</f>
        <v/>
      </c>
      <c r="O195" s="713" t="str">
        <f>IF(B193="","",IF(H195="","",H195+I195+J195-K195+L195+M195-N195))</f>
        <v/>
      </c>
      <c r="P195" s="711"/>
      <c r="Q195" s="711"/>
      <c r="R195" s="711"/>
      <c r="S195" s="711"/>
      <c r="T195" s="712"/>
      <c r="U195" s="699" t="str">
        <f>IF(B193="","",IF(H195="","",SUM(P195:T195)))</f>
        <v/>
      </c>
      <c r="V195" s="699" t="str">
        <f>IF(B193="","",IF(H195="","",IF(O195+U195&lt;0,0,O195+U195)))</f>
        <v/>
      </c>
      <c r="W195" s="1116"/>
      <c r="X195" s="717"/>
      <c r="Y195" s="718"/>
      <c r="Z195" s="719"/>
      <c r="AA195" s="1088"/>
      <c r="AB195" s="720"/>
      <c r="AC195" s="1107"/>
      <c r="AD195" s="1083"/>
      <c r="AE195" s="1110"/>
      <c r="AF195" s="1113"/>
      <c r="AG195" s="1088"/>
    </row>
    <row r="196" spans="1:33" x14ac:dyDescent="0.2">
      <c r="A196" s="1125"/>
      <c r="B196" s="1128"/>
      <c r="C196" s="1075"/>
      <c r="D196" s="1139"/>
      <c r="E196" s="1094"/>
      <c r="F196" s="1075"/>
      <c r="G196" s="705" t="s">
        <v>5</v>
      </c>
      <c r="H196" s="706" t="str">
        <f>IF(P196&lt;&gt;"",H193,"")</f>
        <v/>
      </c>
      <c r="I196" s="707" t="str">
        <f>IF(Q196&lt;&gt;"",I193,"")</f>
        <v/>
      </c>
      <c r="J196" s="707" t="str">
        <f>IF(R196&lt;&gt;"",J193,"")</f>
        <v/>
      </c>
      <c r="K196" s="707" t="str">
        <f>IF(R196&lt;&gt;"",K193,"")</f>
        <v/>
      </c>
      <c r="L196" s="707" t="str">
        <f>IF(S196&lt;&gt;"",L193,"")</f>
        <v/>
      </c>
      <c r="M196" s="708" t="str">
        <f>IF(T196&lt;&gt;"",M193,"")</f>
        <v/>
      </c>
      <c r="N196" s="709" t="str">
        <f>IF(H196&lt;&gt;"",N193,"")</f>
        <v/>
      </c>
      <c r="O196" s="721" t="str">
        <f>IF(B193="","",IF(H196="","",H196+I196+J196-K196+L196+M196-N196))</f>
        <v/>
      </c>
      <c r="P196" s="711"/>
      <c r="Q196" s="711"/>
      <c r="R196" s="711"/>
      <c r="S196" s="711"/>
      <c r="T196" s="712"/>
      <c r="U196" s="713" t="str">
        <f>IF(B193="","",IF(H196="","",SUM(P196:T196)))</f>
        <v/>
      </c>
      <c r="V196" s="713" t="str">
        <f>IF(B193="","",IF(H196="","",IF(O196+U196&lt;0,0,O196+U196)))</f>
        <v/>
      </c>
      <c r="W196" s="1116"/>
      <c r="X196" s="717"/>
      <c r="Y196" s="718"/>
      <c r="Z196" s="719"/>
      <c r="AA196" s="1088"/>
      <c r="AB196" s="720"/>
      <c r="AC196" s="1107"/>
      <c r="AD196" s="1083"/>
      <c r="AE196" s="1110"/>
      <c r="AF196" s="1113"/>
      <c r="AG196" s="1088"/>
    </row>
    <row r="197" spans="1:33" ht="16" thickBot="1" x14ac:dyDescent="0.25">
      <c r="A197" s="1160"/>
      <c r="B197" s="1159"/>
      <c r="C197" s="1076"/>
      <c r="D197" s="1140"/>
      <c r="E197" s="1095"/>
      <c r="F197" s="1076"/>
      <c r="G197" s="760" t="s">
        <v>6</v>
      </c>
      <c r="H197" s="723" t="str">
        <f>IF(P197&lt;&gt;"",H193,"")</f>
        <v/>
      </c>
      <c r="I197" s="724" t="str">
        <f>IF(Q197&lt;&gt;"",I193,"")</f>
        <v/>
      </c>
      <c r="J197" s="724" t="str">
        <f>IF(R197&lt;&gt;"",J193,"")</f>
        <v/>
      </c>
      <c r="K197" s="724" t="str">
        <f>IF(R197&lt;&gt;"",K193,"")</f>
        <v/>
      </c>
      <c r="L197" s="724" t="str">
        <f>IF(S197&lt;&gt;"",L193,"")</f>
        <v/>
      </c>
      <c r="M197" s="725" t="str">
        <f>IF(T197&lt;&gt;"",M193,"")</f>
        <v/>
      </c>
      <c r="N197" s="726" t="str">
        <f>IF(H197&lt;&gt;"",N193,"")</f>
        <v/>
      </c>
      <c r="O197" s="699" t="str">
        <f>IF(B193="","",IF(H197="","",H197+I197+J197-K197+L197+M197-N197))</f>
        <v/>
      </c>
      <c r="P197" s="727"/>
      <c r="Q197" s="727"/>
      <c r="R197" s="727"/>
      <c r="S197" s="727"/>
      <c r="T197" s="728"/>
      <c r="U197" s="721" t="str">
        <f>IF(B193="","",IF(H197="","",SUM(P197:T197)))</f>
        <v/>
      </c>
      <c r="V197" s="721" t="str">
        <f>IF(B193="","",IF(H197="","",IF(O197+U197&lt;0,0,O197+U197)))</f>
        <v/>
      </c>
      <c r="W197" s="1117"/>
      <c r="X197" s="729"/>
      <c r="Y197" s="730"/>
      <c r="Z197" s="731"/>
      <c r="AA197" s="1089"/>
      <c r="AB197" s="732"/>
      <c r="AC197" s="1108"/>
      <c r="AD197" s="1084"/>
      <c r="AE197" s="1111"/>
      <c r="AF197" s="1114"/>
      <c r="AG197" s="1089"/>
    </row>
    <row r="198" spans="1:33" x14ac:dyDescent="0.2">
      <c r="A198" s="1130" t="str">
        <f>IF('Names And Totals'!A46="","",'Names And Totals'!A46)</f>
        <v/>
      </c>
      <c r="B198" s="1133" t="str">
        <f>IF('Names And Totals'!B46="","",'Names And Totals'!B46)</f>
        <v/>
      </c>
      <c r="C198" s="1071" t="str">
        <f>IF('Names And Totals'!B46="","",'Names And Totals'!E46)</f>
        <v/>
      </c>
      <c r="D198" s="1136" t="str">
        <f>IF(AF198="","",IF(AF198="DQ","DQ",RANK(AF198,$AF$13:$AF$508,0)+SUMPRODUCT(--(AF198=$AF$13:$AF$508),--(AC198&gt;$AC$13:$AC$508))))</f>
        <v/>
      </c>
      <c r="E198" s="1096" t="str">
        <f>IF(AE198="","",IF(AG198="DQ","DQ",RANK(AE198,$AE$13:$AE$508,0)+SUMPRODUCT(--(AE198=$AE$13:$AE$508),--(AC198&gt;$AC$13:$AC$508))))</f>
        <v/>
      </c>
      <c r="F198" s="1071" t="str">
        <f>IF(AD198="","",IF(AG198="DQ","DQ",RANK(AD198,$AD$13:$AD$508,0)+SUMPRODUCT(--(AD198=$AD$13:$AD$508),--(AC198&gt;$AC$13:$AC$508))))</f>
        <v/>
      </c>
      <c r="G198" s="733" t="s">
        <v>7</v>
      </c>
      <c r="H198" s="761"/>
      <c r="I198" s="762"/>
      <c r="J198" s="762"/>
      <c r="K198" s="762"/>
      <c r="L198" s="762"/>
      <c r="M198" s="763"/>
      <c r="N198" s="764"/>
      <c r="O198" s="734" t="str">
        <f>IF(B198="","",IF(H198="","",H198+I198+J198-K198+L198+M198-N198))</f>
        <v/>
      </c>
      <c r="P198" s="765"/>
      <c r="Q198" s="762"/>
      <c r="R198" s="762"/>
      <c r="S198" s="766"/>
      <c r="T198" s="767"/>
      <c r="U198" s="734" t="str">
        <f>IF(B198="","",IF(H198="","",SUM(P198:T198)))</f>
        <v/>
      </c>
      <c r="V198" s="734" t="str">
        <f>IF(B198="","",IF(H198="","",IF(O198+U198&lt;0,0,O198+U198)))</f>
        <v/>
      </c>
      <c r="W198" s="1118" t="str">
        <f>IF(AG198="DQ","DQ",IF(V198="","",IF(V199="",V198,IF(V200="",AVERAGE(V198:V199),IF(V201="",AVERAGE(V198:V200),IF(V202="",AVERAGE(V198:V201),TRIMMEAN(V198:V202,0.4)))))))</f>
        <v/>
      </c>
      <c r="X198" s="768"/>
      <c r="Y198" s="766"/>
      <c r="Z198" s="767"/>
      <c r="AA198" s="1090"/>
      <c r="AB198" s="735" t="str">
        <f>IF(X198="","",IF(X198="TO","TO",X198*60+Y198+Z198/100))</f>
        <v/>
      </c>
      <c r="AC198" s="1121" t="str">
        <f>IF(AG198="DQ","DQ",IF(AB198="","",IF(AB199="",AB198,AVERAGE(AB198:AB199))))</f>
        <v/>
      </c>
      <c r="AD198" s="1085" t="str">
        <f>IF(C198="Male","",IF(AC198="","",IF(AA198="","",IF(AC198="TO",W198,IF(AA198="no",W198,IF(30-(AC198-$AI$3)/10&lt;0,0,30-(AC198-$AI$3)/10+W198))))))</f>
        <v/>
      </c>
      <c r="AE198" s="1099" t="str">
        <f>IF(C198="Female","",IF(AC198="","",IF(AA198="","",IF(AC198="TO",W198,IF(AA198="no",W198,IF(30-(AC198-$AI$4)/10&lt;0,0,30-(AC198-$AI$4)/10+W198))))))</f>
        <v/>
      </c>
      <c r="AF198" s="1102" t="str">
        <f>IF(B198="","",IF(AG198="DQ","DQ",IF(AC198="","",IF(C198="Female",AD198,AE198))))</f>
        <v/>
      </c>
      <c r="AG198" s="1090"/>
    </row>
    <row r="199" spans="1:33" x14ac:dyDescent="0.2">
      <c r="A199" s="1131"/>
      <c r="B199" s="1134"/>
      <c r="C199" s="1072"/>
      <c r="D199" s="1137"/>
      <c r="E199" s="1097"/>
      <c r="F199" s="1072"/>
      <c r="G199" s="736" t="s">
        <v>4</v>
      </c>
      <c r="H199" s="737" t="str">
        <f>IF(P199&lt;&gt;"",H198,"")</f>
        <v/>
      </c>
      <c r="I199" s="738" t="str">
        <f>IF(Q199&lt;&gt;"",I198,"")</f>
        <v/>
      </c>
      <c r="J199" s="738" t="str">
        <f>IF(R199&lt;&gt;"",J198,"")</f>
        <v/>
      </c>
      <c r="K199" s="738" t="str">
        <f>IF(R199&lt;&gt;"",K198,"")</f>
        <v/>
      </c>
      <c r="L199" s="738" t="str">
        <f>IF(S199&lt;&gt;"",L198,"")</f>
        <v/>
      </c>
      <c r="M199" s="739" t="str">
        <f>IF(T199&lt;&gt;"",M198,"")</f>
        <v/>
      </c>
      <c r="N199" s="740" t="str">
        <f>IF(H199&lt;&gt;"",N198,"")</f>
        <v/>
      </c>
      <c r="O199" s="741" t="str">
        <f>IF(B198="","",IF(H199="","",H199+I199+J199-K199+L199+M199-N199))</f>
        <v/>
      </c>
      <c r="P199" s="769"/>
      <c r="Q199" s="769"/>
      <c r="R199" s="769"/>
      <c r="S199" s="769"/>
      <c r="T199" s="770"/>
      <c r="U199" s="742" t="str">
        <f>IF(B198="","",IF(H199="","",SUM(P199:T199)))</f>
        <v/>
      </c>
      <c r="V199" s="742" t="str">
        <f>IF(B198="","",IF(H199="","",IF(O199+U199&lt;0,0,O199+U199)))</f>
        <v/>
      </c>
      <c r="W199" s="1119"/>
      <c r="X199" s="771"/>
      <c r="Y199" s="772"/>
      <c r="Z199" s="770"/>
      <c r="AA199" s="1091"/>
      <c r="AB199" s="743" t="str">
        <f>IF(X199="","",X199*60+Y199+Z199/100)</f>
        <v/>
      </c>
      <c r="AC199" s="1122"/>
      <c r="AD199" s="1086"/>
      <c r="AE199" s="1100"/>
      <c r="AF199" s="1103"/>
      <c r="AG199" s="1091"/>
    </row>
    <row r="200" spans="1:33" x14ac:dyDescent="0.2">
      <c r="A200" s="1131"/>
      <c r="B200" s="1134"/>
      <c r="C200" s="1072"/>
      <c r="D200" s="1137"/>
      <c r="E200" s="1097"/>
      <c r="F200" s="1072"/>
      <c r="G200" s="736" t="s">
        <v>8</v>
      </c>
      <c r="H200" s="737" t="str">
        <f>IF(P200&lt;&gt;"",H198,"")</f>
        <v/>
      </c>
      <c r="I200" s="738" t="str">
        <f>IF(Q200&lt;&gt;"",I198,"")</f>
        <v/>
      </c>
      <c r="J200" s="738" t="str">
        <f>IF(R200&lt;&gt;"",J198,"")</f>
        <v/>
      </c>
      <c r="K200" s="738" t="str">
        <f>IF(R200&lt;&gt;"",K198,"")</f>
        <v/>
      </c>
      <c r="L200" s="738" t="str">
        <f>IF(S200&lt;&gt;"",L198,"")</f>
        <v/>
      </c>
      <c r="M200" s="739" t="str">
        <f>IF(T200&lt;&gt;"",M198,"")</f>
        <v/>
      </c>
      <c r="N200" s="740" t="str">
        <f>IF(H200&lt;&gt;"",N198,"")</f>
        <v/>
      </c>
      <c r="O200" s="742" t="str">
        <f>IF(B198="","",IF(H200="","",H200+I200+J200-K200+L200+M200-N200))</f>
        <v/>
      </c>
      <c r="P200" s="769"/>
      <c r="Q200" s="769"/>
      <c r="R200" s="769"/>
      <c r="S200" s="769"/>
      <c r="T200" s="770"/>
      <c r="U200" s="744" t="str">
        <f>IF(B198="","",IF(H200="","",SUM(P200:T200)))</f>
        <v/>
      </c>
      <c r="V200" s="744" t="str">
        <f>IF(B198="","",IF(H200="","",IF(O200+U200&lt;0,0,O200+U200)))</f>
        <v/>
      </c>
      <c r="W200" s="1119"/>
      <c r="X200" s="745"/>
      <c r="Y200" s="746"/>
      <c r="Z200" s="747"/>
      <c r="AA200" s="1091"/>
      <c r="AB200" s="748"/>
      <c r="AC200" s="1122"/>
      <c r="AD200" s="1086"/>
      <c r="AE200" s="1100"/>
      <c r="AF200" s="1103"/>
      <c r="AG200" s="1091"/>
    </row>
    <row r="201" spans="1:33" x14ac:dyDescent="0.2">
      <c r="A201" s="1131"/>
      <c r="B201" s="1134"/>
      <c r="C201" s="1072"/>
      <c r="D201" s="1137"/>
      <c r="E201" s="1097"/>
      <c r="F201" s="1072"/>
      <c r="G201" s="736" t="s">
        <v>5</v>
      </c>
      <c r="H201" s="737" t="str">
        <f>IF(P201&lt;&gt;"",H198,"")</f>
        <v/>
      </c>
      <c r="I201" s="738" t="str">
        <f>IF(Q201&lt;&gt;"",I198,"")</f>
        <v/>
      </c>
      <c r="J201" s="738" t="str">
        <f>IF(R201&lt;&gt;"",J198,"")</f>
        <v/>
      </c>
      <c r="K201" s="738" t="str">
        <f>IF(R201&lt;&gt;"",K198,"")</f>
        <v/>
      </c>
      <c r="L201" s="738" t="str">
        <f>IF(S201&lt;&gt;"",L198,"")</f>
        <v/>
      </c>
      <c r="M201" s="739" t="str">
        <f>IF(T201&lt;&gt;"",M198,"")</f>
        <v/>
      </c>
      <c r="N201" s="740" t="str">
        <f>IF(H201&lt;&gt;"",N198,"")</f>
        <v/>
      </c>
      <c r="O201" s="749" t="str">
        <f>IF(B198="","",IF(H201="","",H201+I201+J201-K201+L201+M201-N201))</f>
        <v/>
      </c>
      <c r="P201" s="769"/>
      <c r="Q201" s="769"/>
      <c r="R201" s="769"/>
      <c r="S201" s="769"/>
      <c r="T201" s="770"/>
      <c r="U201" s="742" t="str">
        <f>IF(B198="","",IF(H201="","",SUM(P201:T201)))</f>
        <v/>
      </c>
      <c r="V201" s="742" t="str">
        <f>IF(B198="","",IF(H201="","",IF(O201+U201&lt;0,0,O201+U201)))</f>
        <v/>
      </c>
      <c r="W201" s="1119"/>
      <c r="X201" s="745"/>
      <c r="Y201" s="746"/>
      <c r="Z201" s="747"/>
      <c r="AA201" s="1091"/>
      <c r="AB201" s="748"/>
      <c r="AC201" s="1122"/>
      <c r="AD201" s="1086"/>
      <c r="AE201" s="1100"/>
      <c r="AF201" s="1103"/>
      <c r="AG201" s="1091"/>
    </row>
    <row r="202" spans="1:33" ht="16" thickBot="1" x14ac:dyDescent="0.25">
      <c r="A202" s="1132"/>
      <c r="B202" s="1135"/>
      <c r="C202" s="1073"/>
      <c r="D202" s="1138"/>
      <c r="E202" s="1098"/>
      <c r="F202" s="1073"/>
      <c r="G202" s="750" t="s">
        <v>6</v>
      </c>
      <c r="H202" s="751" t="str">
        <f>IF(P202&lt;&gt;"",H198,"")</f>
        <v/>
      </c>
      <c r="I202" s="752" t="str">
        <f>IF(Q202&lt;&gt;"",I198,"")</f>
        <v/>
      </c>
      <c r="J202" s="752" t="str">
        <f>IF(R202&lt;&gt;"",J198,"")</f>
        <v/>
      </c>
      <c r="K202" s="752" t="str">
        <f>IF(R202&lt;&gt;"",K198,"")</f>
        <v/>
      </c>
      <c r="L202" s="752" t="str">
        <f>IF(S202&lt;&gt;"",L198,"")</f>
        <v/>
      </c>
      <c r="M202" s="753" t="str">
        <f>IF(T202&lt;&gt;"",M198,"")</f>
        <v/>
      </c>
      <c r="N202" s="754" t="str">
        <f>IF(H202&lt;&gt;"",N198,"")</f>
        <v/>
      </c>
      <c r="O202" s="755" t="str">
        <f>IF(B198="","",IF(H202="","",H202+I202+J202-K202+L202+M202-N202))</f>
        <v/>
      </c>
      <c r="P202" s="773"/>
      <c r="Q202" s="773"/>
      <c r="R202" s="773"/>
      <c r="S202" s="773"/>
      <c r="T202" s="774"/>
      <c r="U202" s="755" t="str">
        <f>IF(B198="","",IF(H202="","",SUM(P202:T202)))</f>
        <v/>
      </c>
      <c r="V202" s="755" t="str">
        <f>IF(B198="","",IF(H202="","",IF(O202+U202&lt;0,0,O202+U202)))</f>
        <v/>
      </c>
      <c r="W202" s="1120"/>
      <c r="X202" s="756"/>
      <c r="Y202" s="757"/>
      <c r="Z202" s="758"/>
      <c r="AA202" s="1092"/>
      <c r="AB202" s="759"/>
      <c r="AC202" s="1123"/>
      <c r="AD202" s="1087"/>
      <c r="AE202" s="1101"/>
      <c r="AF202" s="1104"/>
      <c r="AG202" s="1092"/>
    </row>
    <row r="203" spans="1:33" x14ac:dyDescent="0.2">
      <c r="A203" s="1177" t="str">
        <f>IF('Names And Totals'!A47="","",'Names And Totals'!A47)</f>
        <v/>
      </c>
      <c r="B203" s="1178" t="str">
        <f>IF('Names And Totals'!B47="","",'Names And Totals'!B47)</f>
        <v/>
      </c>
      <c r="C203" s="1074" t="str">
        <f>IF('Names And Totals'!B47="","",'Names And Totals'!E47)</f>
        <v/>
      </c>
      <c r="D203" s="1139" t="str">
        <f>IF(AF203="","",IF(AF203="DQ","DQ",RANK(AF203,$AF$13:$AF$508,0)+SUMPRODUCT(--(AF203=$AF$13:$AF$508),--(AC203&gt;$AC$13:$AC$508))))</f>
        <v/>
      </c>
      <c r="E203" s="1093" t="str">
        <f>IF(AE203="","",IF(AG203="DQ","DQ",RANK(AE203,$AE$13:$AE$508,0)+SUMPRODUCT(--(AE203=$AE$13:$AE$508),--(AC203&gt;$AC$13:$AC$508))))</f>
        <v/>
      </c>
      <c r="F203" s="1074" t="str">
        <f>IF(AD203="","",IF(AG203="DQ","DQ",RANK(AD203,$AD$13:$AD$508,0)+SUMPRODUCT(--(AD203=$AD$13:$AD$508),--(AC203&gt;$AC$13:$AC$508))))</f>
        <v/>
      </c>
      <c r="G203" s="705" t="s">
        <v>7</v>
      </c>
      <c r="H203" s="695"/>
      <c r="I203" s="696"/>
      <c r="J203" s="696"/>
      <c r="K203" s="696"/>
      <c r="L203" s="696"/>
      <c r="M203" s="697"/>
      <c r="N203" s="698"/>
      <c r="O203" s="699" t="str">
        <f>IF(B203="","",IF(H203="","",H203+I203+J203-K203+L203+M203-N203))</f>
        <v/>
      </c>
      <c r="P203" s="700"/>
      <c r="Q203" s="696"/>
      <c r="R203" s="696"/>
      <c r="S203" s="701"/>
      <c r="T203" s="702"/>
      <c r="U203" s="699" t="str">
        <f>IF(B203="","",IF(H203="","",SUM(P203:T203)))</f>
        <v/>
      </c>
      <c r="V203" s="699" t="str">
        <f>IF(B203="","",IF(H203="","",IF(O203+U203&lt;0,0,O203+U203)))</f>
        <v/>
      </c>
      <c r="W203" s="1115" t="str">
        <f>IF(AG203="DQ","DQ",IF(V203="","",IF(V204="",V203,IF(V205="",AVERAGE(V203:V204),IF(V206="",AVERAGE(V203:V205),IF(V207="",AVERAGE(V203:V206),TRIMMEAN(V203:V207,0.4)))))))</f>
        <v/>
      </c>
      <c r="X203" s="703"/>
      <c r="Y203" s="701"/>
      <c r="Z203" s="702"/>
      <c r="AA203" s="1105"/>
      <c r="AB203" s="704" t="str">
        <f>IF(X203="","",IF(X203="TO","TO",X203*60+Y203+Z203/100))</f>
        <v/>
      </c>
      <c r="AC203" s="1106" t="str">
        <f>IF(AG203="DQ","DQ",IF(AB203="","",IF(AB204="",AB203,AVERAGE(AB203:AB204))))</f>
        <v/>
      </c>
      <c r="AD203" s="1082" t="str">
        <f>IF(C203="Male","",IF(AC203="","",IF(AA203="","",IF(AC203="TO",W203,IF(AA203="no",W203,IF(30-(AC203-$AI$3)/10&lt;0,0,30-(AC203-$AI$3)/10+W203))))))</f>
        <v/>
      </c>
      <c r="AE203" s="1109" t="str">
        <f>IF(C203="Female","",IF(AC203="","",IF(AA203="","",IF(AC203="TO",W203,IF(AA203="no",W203,IF(30-(AC203-$AI$4)/10&lt;0,0,30-(AC203-$AI$4)/10+W203))))))</f>
        <v/>
      </c>
      <c r="AF203" s="1112" t="str">
        <f>IF(B203="","",IF(AG203="DQ","DQ",IF(AC203="","",IF(C203="Female",AD203,AE203))))</f>
        <v/>
      </c>
      <c r="AG203" s="1088"/>
    </row>
    <row r="204" spans="1:33" x14ac:dyDescent="0.2">
      <c r="A204" s="1125"/>
      <c r="B204" s="1128"/>
      <c r="C204" s="1075"/>
      <c r="D204" s="1139"/>
      <c r="E204" s="1094"/>
      <c r="F204" s="1075"/>
      <c r="G204" s="705" t="s">
        <v>4</v>
      </c>
      <c r="H204" s="706" t="str">
        <f>IF(P204&lt;&gt;"",H203,"")</f>
        <v/>
      </c>
      <c r="I204" s="707" t="str">
        <f>IF(Q204&lt;&gt;"",I203,"")</f>
        <v/>
      </c>
      <c r="J204" s="707" t="str">
        <f>IF(R204&lt;&gt;"",J203,"")</f>
        <v/>
      </c>
      <c r="K204" s="707" t="str">
        <f>IF(R204&lt;&gt;"",K203,"")</f>
        <v/>
      </c>
      <c r="L204" s="707" t="str">
        <f>IF(S204&lt;&gt;"",L203,"")</f>
        <v/>
      </c>
      <c r="M204" s="708" t="str">
        <f>IF(T204&lt;&gt;"",M203,"")</f>
        <v/>
      </c>
      <c r="N204" s="709" t="str">
        <f>IF(H204&lt;&gt;"",N203,"")</f>
        <v/>
      </c>
      <c r="O204" s="710" t="str">
        <f>IF(B203="","",IF(H204="","",H204+I204+J204-K204+L204+M204-N204))</f>
        <v/>
      </c>
      <c r="P204" s="711"/>
      <c r="Q204" s="711"/>
      <c r="R204" s="711"/>
      <c r="S204" s="711"/>
      <c r="T204" s="712"/>
      <c r="U204" s="713" t="str">
        <f>IF(B203="","",IF(H204="","",SUM(P204:T204)))</f>
        <v/>
      </c>
      <c r="V204" s="713" t="str">
        <f>IF(B203="","",IF(H204="","",IF(O204+U204&lt;0,0,O204+U204)))</f>
        <v/>
      </c>
      <c r="W204" s="1116"/>
      <c r="X204" s="714"/>
      <c r="Y204" s="715"/>
      <c r="Z204" s="712"/>
      <c r="AA204" s="1088"/>
      <c r="AB204" s="716" t="str">
        <f>IF(X204="","",X204*60+Y204+Z204/100)</f>
        <v/>
      </c>
      <c r="AC204" s="1107"/>
      <c r="AD204" s="1083"/>
      <c r="AE204" s="1110"/>
      <c r="AF204" s="1113"/>
      <c r="AG204" s="1088"/>
    </row>
    <row r="205" spans="1:33" x14ac:dyDescent="0.2">
      <c r="A205" s="1125"/>
      <c r="B205" s="1128"/>
      <c r="C205" s="1075"/>
      <c r="D205" s="1139"/>
      <c r="E205" s="1094"/>
      <c r="F205" s="1075"/>
      <c r="G205" s="705" t="s">
        <v>8</v>
      </c>
      <c r="H205" s="706" t="str">
        <f>IF(P205&lt;&gt;"",H203,"")</f>
        <v/>
      </c>
      <c r="I205" s="707" t="str">
        <f>IF(Q205&lt;&gt;"",I203,"")</f>
        <v/>
      </c>
      <c r="J205" s="707" t="str">
        <f>IF(R205&lt;&gt;"",J203,"")</f>
        <v/>
      </c>
      <c r="K205" s="707" t="str">
        <f>IF(R205&lt;&gt;"",K203,"")</f>
        <v/>
      </c>
      <c r="L205" s="707" t="str">
        <f>IF(S205&lt;&gt;"",L203,"")</f>
        <v/>
      </c>
      <c r="M205" s="708" t="str">
        <f>IF(T205&lt;&gt;"",M203,"")</f>
        <v/>
      </c>
      <c r="N205" s="709" t="str">
        <f>IF(H205&lt;&gt;"",N203,"")</f>
        <v/>
      </c>
      <c r="O205" s="713" t="str">
        <f>IF(B203="","",IF(H205="","",H205+I205+J205-K205+L205+M205-N205))</f>
        <v/>
      </c>
      <c r="P205" s="711"/>
      <c r="Q205" s="711"/>
      <c r="R205" s="711"/>
      <c r="S205" s="711"/>
      <c r="T205" s="712"/>
      <c r="U205" s="699" t="str">
        <f>IF(B203="","",IF(H205="","",SUM(P205:T205)))</f>
        <v/>
      </c>
      <c r="V205" s="699" t="str">
        <f>IF(B203="","",IF(H205="","",IF(O205+U205&lt;0,0,O205+U205)))</f>
        <v/>
      </c>
      <c r="W205" s="1116"/>
      <c r="X205" s="717"/>
      <c r="Y205" s="718"/>
      <c r="Z205" s="719"/>
      <c r="AA205" s="1088"/>
      <c r="AB205" s="720"/>
      <c r="AC205" s="1107"/>
      <c r="AD205" s="1083"/>
      <c r="AE205" s="1110"/>
      <c r="AF205" s="1113"/>
      <c r="AG205" s="1088"/>
    </row>
    <row r="206" spans="1:33" x14ac:dyDescent="0.2">
      <c r="A206" s="1125"/>
      <c r="B206" s="1128"/>
      <c r="C206" s="1075"/>
      <c r="D206" s="1139"/>
      <c r="E206" s="1094"/>
      <c r="F206" s="1075"/>
      <c r="G206" s="705" t="s">
        <v>5</v>
      </c>
      <c r="H206" s="706" t="str">
        <f>IF(P206&lt;&gt;"",H203,"")</f>
        <v/>
      </c>
      <c r="I206" s="707" t="str">
        <f>IF(Q206&lt;&gt;"",I203,"")</f>
        <v/>
      </c>
      <c r="J206" s="707" t="str">
        <f>IF(R206&lt;&gt;"",J203,"")</f>
        <v/>
      </c>
      <c r="K206" s="707" t="str">
        <f>IF(R206&lt;&gt;"",K203,"")</f>
        <v/>
      </c>
      <c r="L206" s="707" t="str">
        <f>IF(S206&lt;&gt;"",L203,"")</f>
        <v/>
      </c>
      <c r="M206" s="708" t="str">
        <f>IF(T206&lt;&gt;"",M203,"")</f>
        <v/>
      </c>
      <c r="N206" s="709" t="str">
        <f>IF(H206&lt;&gt;"",N203,"")</f>
        <v/>
      </c>
      <c r="O206" s="721" t="str">
        <f>IF(B203="","",IF(H206="","",H206+I206+J206-K206+L206+M206-N206))</f>
        <v/>
      </c>
      <c r="P206" s="711"/>
      <c r="Q206" s="711"/>
      <c r="R206" s="711"/>
      <c r="S206" s="711"/>
      <c r="T206" s="712"/>
      <c r="U206" s="713" t="str">
        <f>IF(B203="","",IF(H206="","",SUM(P206:T206)))</f>
        <v/>
      </c>
      <c r="V206" s="713" t="str">
        <f>IF(B203="","",IF(H206="","",IF(O206+U206&lt;0,0,O206+U206)))</f>
        <v/>
      </c>
      <c r="W206" s="1116"/>
      <c r="X206" s="717"/>
      <c r="Y206" s="718"/>
      <c r="Z206" s="719"/>
      <c r="AA206" s="1088"/>
      <c r="AB206" s="720"/>
      <c r="AC206" s="1107"/>
      <c r="AD206" s="1083"/>
      <c r="AE206" s="1110"/>
      <c r="AF206" s="1113"/>
      <c r="AG206" s="1088"/>
    </row>
    <row r="207" spans="1:33" ht="16" thickBot="1" x14ac:dyDescent="0.25">
      <c r="A207" s="1160"/>
      <c r="B207" s="1159"/>
      <c r="C207" s="1076"/>
      <c r="D207" s="1140"/>
      <c r="E207" s="1095"/>
      <c r="F207" s="1076"/>
      <c r="G207" s="760" t="s">
        <v>6</v>
      </c>
      <c r="H207" s="723" t="str">
        <f>IF(P207&lt;&gt;"",H203,"")</f>
        <v/>
      </c>
      <c r="I207" s="724" t="str">
        <f>IF(Q207&lt;&gt;"",I203,"")</f>
        <v/>
      </c>
      <c r="J207" s="724" t="str">
        <f>IF(R207&lt;&gt;"",J203,"")</f>
        <v/>
      </c>
      <c r="K207" s="724" t="str">
        <f>IF(R207&lt;&gt;"",K203,"")</f>
        <v/>
      </c>
      <c r="L207" s="724" t="str">
        <f>IF(S207&lt;&gt;"",L203,"")</f>
        <v/>
      </c>
      <c r="M207" s="725" t="str">
        <f>IF(T207&lt;&gt;"",M203,"")</f>
        <v/>
      </c>
      <c r="N207" s="726" t="str">
        <f>IF(H207&lt;&gt;"",N203,"")</f>
        <v/>
      </c>
      <c r="O207" s="699" t="str">
        <f>IF(B203="","",IF(H207="","",H207+I207+J207-K207+L207+M207-N207))</f>
        <v/>
      </c>
      <c r="P207" s="727"/>
      <c r="Q207" s="727"/>
      <c r="R207" s="727"/>
      <c r="S207" s="727"/>
      <c r="T207" s="728"/>
      <c r="U207" s="721" t="str">
        <f>IF(B203="","",IF(H207="","",SUM(P207:T207)))</f>
        <v/>
      </c>
      <c r="V207" s="721" t="str">
        <f>IF(B203="","",IF(H207="","",IF(O207+U207&lt;0,0,O207+U207)))</f>
        <v/>
      </c>
      <c r="W207" s="1117"/>
      <c r="X207" s="729"/>
      <c r="Y207" s="730"/>
      <c r="Z207" s="731"/>
      <c r="AA207" s="1089"/>
      <c r="AB207" s="732"/>
      <c r="AC207" s="1108"/>
      <c r="AD207" s="1084"/>
      <c r="AE207" s="1111"/>
      <c r="AF207" s="1114"/>
      <c r="AG207" s="1089"/>
    </row>
    <row r="208" spans="1:33" x14ac:dyDescent="0.2">
      <c r="A208" s="1130" t="str">
        <f>IF('Names And Totals'!A48="","",'Names And Totals'!A48)</f>
        <v/>
      </c>
      <c r="B208" s="1133" t="str">
        <f>IF('Names And Totals'!B48="","",'Names And Totals'!B48)</f>
        <v/>
      </c>
      <c r="C208" s="1071" t="str">
        <f>IF('Names And Totals'!B48="","",'Names And Totals'!E48)</f>
        <v/>
      </c>
      <c r="D208" s="1136" t="str">
        <f>IF(AF208="","",IF(AF208="DQ","DQ",RANK(AF208,$AF$13:$AF$508,0)+SUMPRODUCT(--(AF208=$AF$13:$AF$508),--(AC208&gt;$AC$13:$AC$508))))</f>
        <v/>
      </c>
      <c r="E208" s="1096" t="str">
        <f>IF(AE208="","",IF(AG208="DQ","DQ",RANK(AE208,$AE$13:$AE$508,0)+SUMPRODUCT(--(AE208=$AE$13:$AE$508),--(AC208&gt;$AC$13:$AC$508))))</f>
        <v/>
      </c>
      <c r="F208" s="1071" t="str">
        <f>IF(AD208="","",IF(AG208="DQ","DQ",RANK(AD208,$AD$13:$AD$508,0)+SUMPRODUCT(--(AD208=$AD$13:$AD$508),--(AC208&gt;$AC$13:$AC$508))))</f>
        <v/>
      </c>
      <c r="G208" s="733" t="s">
        <v>7</v>
      </c>
      <c r="H208" s="761"/>
      <c r="I208" s="762"/>
      <c r="J208" s="762"/>
      <c r="K208" s="762"/>
      <c r="L208" s="762"/>
      <c r="M208" s="763"/>
      <c r="N208" s="764"/>
      <c r="O208" s="734" t="str">
        <f>IF(B208="","",IF(H208="","",H208+I208+J208-K208+L208+M208-N208))</f>
        <v/>
      </c>
      <c r="P208" s="765"/>
      <c r="Q208" s="762"/>
      <c r="R208" s="762"/>
      <c r="S208" s="766"/>
      <c r="T208" s="767"/>
      <c r="U208" s="734" t="str">
        <f>IF(B208="","",IF(H208="","",SUM(P208:T208)))</f>
        <v/>
      </c>
      <c r="V208" s="734" t="str">
        <f>IF(B208="","",IF(H208="","",IF(O208+U208&lt;0,0,O208+U208)))</f>
        <v/>
      </c>
      <c r="W208" s="1118" t="str">
        <f>IF(AG208="DQ","DQ",IF(V208="","",IF(V209="",V208,IF(V210="",AVERAGE(V208:V209),IF(V211="",AVERAGE(V208:V210),IF(V212="",AVERAGE(V208:V211),TRIMMEAN(V208:V212,0.4)))))))</f>
        <v/>
      </c>
      <c r="X208" s="768"/>
      <c r="Y208" s="766"/>
      <c r="Z208" s="767"/>
      <c r="AA208" s="1090"/>
      <c r="AB208" s="735" t="str">
        <f>IF(X208="","",IF(X208="TO","TO",X208*60+Y208+Z208/100))</f>
        <v/>
      </c>
      <c r="AC208" s="1121" t="str">
        <f>IF(AG208="DQ","DQ",IF(AB208="","",IF(AB209="",AB208,AVERAGE(AB208:AB209))))</f>
        <v/>
      </c>
      <c r="AD208" s="1085" t="str">
        <f>IF(C208="Male","",IF(AC208="","",IF(AA208="","",IF(AC208="TO",W208,IF(AA208="no",W208,IF(30-(AC208-$AI$3)/10&lt;0,0,30-(AC208-$AI$3)/10+W208))))))</f>
        <v/>
      </c>
      <c r="AE208" s="1099" t="str">
        <f>IF(C208="Female","",IF(AC208="","",IF(AA208="","",IF(AC208="TO",W208,IF(AA208="no",W208,IF(30-(AC208-$AI$4)/10&lt;0,0,30-(AC208-$AI$4)/10+W208))))))</f>
        <v/>
      </c>
      <c r="AF208" s="1102" t="str">
        <f>IF(B208="","",IF(AG208="DQ","DQ",IF(AC208="","",IF(C208="Female",AD208,AE208))))</f>
        <v/>
      </c>
      <c r="AG208" s="1090"/>
    </row>
    <row r="209" spans="1:33" x14ac:dyDescent="0.2">
      <c r="A209" s="1131"/>
      <c r="B209" s="1134"/>
      <c r="C209" s="1072"/>
      <c r="D209" s="1137"/>
      <c r="E209" s="1097"/>
      <c r="F209" s="1072"/>
      <c r="G209" s="736" t="s">
        <v>4</v>
      </c>
      <c r="H209" s="737" t="str">
        <f>IF(P209&lt;&gt;"",H208,"")</f>
        <v/>
      </c>
      <c r="I209" s="738" t="str">
        <f>IF(Q209&lt;&gt;"",I208,"")</f>
        <v/>
      </c>
      <c r="J209" s="738" t="str">
        <f>IF(R209&lt;&gt;"",J208,"")</f>
        <v/>
      </c>
      <c r="K209" s="738" t="str">
        <f>IF(R209&lt;&gt;"",K208,"")</f>
        <v/>
      </c>
      <c r="L209" s="738" t="str">
        <f>IF(S209&lt;&gt;"",L208,"")</f>
        <v/>
      </c>
      <c r="M209" s="739" t="str">
        <f>IF(T209&lt;&gt;"",M208,"")</f>
        <v/>
      </c>
      <c r="N209" s="740" t="str">
        <f>IF(H209&lt;&gt;"",N208,"")</f>
        <v/>
      </c>
      <c r="O209" s="741" t="str">
        <f>IF(B208="","",IF(H209="","",H209+I209+J209-K209+L209+M209-N209))</f>
        <v/>
      </c>
      <c r="P209" s="769"/>
      <c r="Q209" s="769"/>
      <c r="R209" s="769"/>
      <c r="S209" s="769"/>
      <c r="T209" s="770"/>
      <c r="U209" s="742" t="str">
        <f>IF(B208="","",IF(H209="","",SUM(P209:T209)))</f>
        <v/>
      </c>
      <c r="V209" s="742" t="str">
        <f>IF(B208="","",IF(H209="","",IF(O209+U209&lt;0,0,O209+U209)))</f>
        <v/>
      </c>
      <c r="W209" s="1119"/>
      <c r="X209" s="771"/>
      <c r="Y209" s="772"/>
      <c r="Z209" s="770"/>
      <c r="AA209" s="1091"/>
      <c r="AB209" s="743" t="str">
        <f>IF(X209="","",X209*60+Y209+Z209/100)</f>
        <v/>
      </c>
      <c r="AC209" s="1122"/>
      <c r="AD209" s="1086"/>
      <c r="AE209" s="1100"/>
      <c r="AF209" s="1103"/>
      <c r="AG209" s="1091"/>
    </row>
    <row r="210" spans="1:33" x14ac:dyDescent="0.2">
      <c r="A210" s="1131"/>
      <c r="B210" s="1134"/>
      <c r="C210" s="1072"/>
      <c r="D210" s="1137"/>
      <c r="E210" s="1097"/>
      <c r="F210" s="1072"/>
      <c r="G210" s="736" t="s">
        <v>8</v>
      </c>
      <c r="H210" s="737" t="str">
        <f>IF(P210&lt;&gt;"",H208,"")</f>
        <v/>
      </c>
      <c r="I210" s="738" t="str">
        <f>IF(Q210&lt;&gt;"",I208,"")</f>
        <v/>
      </c>
      <c r="J210" s="738" t="str">
        <f>IF(R210&lt;&gt;"",J208,"")</f>
        <v/>
      </c>
      <c r="K210" s="738" t="str">
        <f>IF(R210&lt;&gt;"",K208,"")</f>
        <v/>
      </c>
      <c r="L210" s="738" t="str">
        <f>IF(S210&lt;&gt;"",L208,"")</f>
        <v/>
      </c>
      <c r="M210" s="739" t="str">
        <f>IF(T210&lt;&gt;"",M208,"")</f>
        <v/>
      </c>
      <c r="N210" s="740" t="str">
        <f>IF(H210&lt;&gt;"",N208,"")</f>
        <v/>
      </c>
      <c r="O210" s="742" t="str">
        <f>IF(B208="","",IF(H210="","",H210+I210+J210-K210+L210+M210-N210))</f>
        <v/>
      </c>
      <c r="P210" s="769"/>
      <c r="Q210" s="769"/>
      <c r="R210" s="769"/>
      <c r="S210" s="769"/>
      <c r="T210" s="770"/>
      <c r="U210" s="744" t="str">
        <f>IF(B208="","",IF(H210="","",SUM(P210:T210)))</f>
        <v/>
      </c>
      <c r="V210" s="744" t="str">
        <f>IF(B208="","",IF(H210="","",IF(O210+U210&lt;0,0,O210+U210)))</f>
        <v/>
      </c>
      <c r="W210" s="1119"/>
      <c r="X210" s="745"/>
      <c r="Y210" s="746"/>
      <c r="Z210" s="747"/>
      <c r="AA210" s="1091"/>
      <c r="AB210" s="748"/>
      <c r="AC210" s="1122"/>
      <c r="AD210" s="1086"/>
      <c r="AE210" s="1100"/>
      <c r="AF210" s="1103"/>
      <c r="AG210" s="1091"/>
    </row>
    <row r="211" spans="1:33" x14ac:dyDescent="0.2">
      <c r="A211" s="1131"/>
      <c r="B211" s="1134"/>
      <c r="C211" s="1072"/>
      <c r="D211" s="1137"/>
      <c r="E211" s="1097"/>
      <c r="F211" s="1072"/>
      <c r="G211" s="736" t="s">
        <v>5</v>
      </c>
      <c r="H211" s="737" t="str">
        <f>IF(P211&lt;&gt;"",H208,"")</f>
        <v/>
      </c>
      <c r="I211" s="738" t="str">
        <f>IF(Q211&lt;&gt;"",I208,"")</f>
        <v/>
      </c>
      <c r="J211" s="738" t="str">
        <f>IF(R211&lt;&gt;"",J208,"")</f>
        <v/>
      </c>
      <c r="K211" s="738" t="str">
        <f>IF(R211&lt;&gt;"",K208,"")</f>
        <v/>
      </c>
      <c r="L211" s="738" t="str">
        <f>IF(S211&lt;&gt;"",L208,"")</f>
        <v/>
      </c>
      <c r="M211" s="739" t="str">
        <f>IF(T211&lt;&gt;"",M208,"")</f>
        <v/>
      </c>
      <c r="N211" s="740" t="str">
        <f>IF(H211&lt;&gt;"",N208,"")</f>
        <v/>
      </c>
      <c r="O211" s="749" t="str">
        <f>IF(B208="","",IF(H211="","",H211+I211+J211-K211+L211+M211-N211))</f>
        <v/>
      </c>
      <c r="P211" s="769"/>
      <c r="Q211" s="769"/>
      <c r="R211" s="769"/>
      <c r="S211" s="769"/>
      <c r="T211" s="770"/>
      <c r="U211" s="742" t="str">
        <f>IF(B208="","",IF(H211="","",SUM(P211:T211)))</f>
        <v/>
      </c>
      <c r="V211" s="742" t="str">
        <f>IF(B208="","",IF(H211="","",IF(O211+U211&lt;0,0,O211+U211)))</f>
        <v/>
      </c>
      <c r="W211" s="1119"/>
      <c r="X211" s="745"/>
      <c r="Y211" s="746"/>
      <c r="Z211" s="747"/>
      <c r="AA211" s="1091"/>
      <c r="AB211" s="748"/>
      <c r="AC211" s="1122"/>
      <c r="AD211" s="1086"/>
      <c r="AE211" s="1100"/>
      <c r="AF211" s="1103"/>
      <c r="AG211" s="1091"/>
    </row>
    <row r="212" spans="1:33" ht="16" thickBot="1" x14ac:dyDescent="0.25">
      <c r="A212" s="1132"/>
      <c r="B212" s="1135"/>
      <c r="C212" s="1073"/>
      <c r="D212" s="1138"/>
      <c r="E212" s="1098"/>
      <c r="F212" s="1073"/>
      <c r="G212" s="750" t="s">
        <v>6</v>
      </c>
      <c r="H212" s="751" t="str">
        <f>IF(P212&lt;&gt;"",H208,"")</f>
        <v/>
      </c>
      <c r="I212" s="752" t="str">
        <f>IF(Q212&lt;&gt;"",I208,"")</f>
        <v/>
      </c>
      <c r="J212" s="752" t="str">
        <f>IF(R212&lt;&gt;"",J208,"")</f>
        <v/>
      </c>
      <c r="K212" s="752" t="str">
        <f>IF(R212&lt;&gt;"",K208,"")</f>
        <v/>
      </c>
      <c r="L212" s="752" t="str">
        <f>IF(S212&lt;&gt;"",L208,"")</f>
        <v/>
      </c>
      <c r="M212" s="753" t="str">
        <f>IF(T212&lt;&gt;"",M208,"")</f>
        <v/>
      </c>
      <c r="N212" s="754" t="str">
        <f>IF(H212&lt;&gt;"",N208,"")</f>
        <v/>
      </c>
      <c r="O212" s="755" t="str">
        <f>IF(B208="","",IF(H212="","",H212+I212+J212-K212+L212+M212-N212))</f>
        <v/>
      </c>
      <c r="P212" s="773"/>
      <c r="Q212" s="773"/>
      <c r="R212" s="773"/>
      <c r="S212" s="773"/>
      <c r="T212" s="774"/>
      <c r="U212" s="755" t="str">
        <f>IF(B208="","",IF(H212="","",SUM(P212:T212)))</f>
        <v/>
      </c>
      <c r="V212" s="755" t="str">
        <f>IF(B208="","",IF(H212="","",IF(O212+U212&lt;0,0,O212+U212)))</f>
        <v/>
      </c>
      <c r="W212" s="1120"/>
      <c r="X212" s="756"/>
      <c r="Y212" s="757"/>
      <c r="Z212" s="758"/>
      <c r="AA212" s="1092"/>
      <c r="AB212" s="759"/>
      <c r="AC212" s="1123"/>
      <c r="AD212" s="1087"/>
      <c r="AE212" s="1101"/>
      <c r="AF212" s="1104"/>
      <c r="AG212" s="1092"/>
    </row>
    <row r="213" spans="1:33" x14ac:dyDescent="0.2">
      <c r="A213" s="1177" t="str">
        <f>IF('Names And Totals'!A49="","",'Names And Totals'!A49)</f>
        <v/>
      </c>
      <c r="B213" s="1178" t="str">
        <f>IF('Names And Totals'!B49="","",'Names And Totals'!B49)</f>
        <v/>
      </c>
      <c r="C213" s="1074" t="str">
        <f>IF('Names And Totals'!B49="","",'Names And Totals'!E49)</f>
        <v/>
      </c>
      <c r="D213" s="1139" t="str">
        <f>IF(AF213="","",IF(AF213="DQ","DQ",RANK(AF213,$AF$13:$AF$508,0)+SUMPRODUCT(--(AF213=$AF$13:$AF$508),--(AC213&gt;$AC$13:$AC$508))))</f>
        <v/>
      </c>
      <c r="E213" s="1093" t="str">
        <f>IF(AE213="","",IF(AG213="DQ","DQ",RANK(AE213,$AE$13:$AE$508,0)+SUMPRODUCT(--(AE213=$AE$13:$AE$508),--(AC213&gt;$AC$13:$AC$508))))</f>
        <v/>
      </c>
      <c r="F213" s="1074" t="str">
        <f>IF(AD213="","",IF(AG213="DQ","DQ",RANK(AD213,$AD$13:$AD$508,0)+SUMPRODUCT(--(AD213=$AD$13:$AD$508),--(AC213&gt;$AC$13:$AC$508))))</f>
        <v/>
      </c>
      <c r="G213" s="705" t="s">
        <v>7</v>
      </c>
      <c r="H213" s="695"/>
      <c r="I213" s="696"/>
      <c r="J213" s="696"/>
      <c r="K213" s="696"/>
      <c r="L213" s="696"/>
      <c r="M213" s="697"/>
      <c r="N213" s="698"/>
      <c r="O213" s="699" t="str">
        <f>IF(B213="","",IF(H213="","",H213+I213+J213-K213+L213+M213-N213))</f>
        <v/>
      </c>
      <c r="P213" s="700"/>
      <c r="Q213" s="696"/>
      <c r="R213" s="696"/>
      <c r="S213" s="701"/>
      <c r="T213" s="702"/>
      <c r="U213" s="699" t="str">
        <f>IF(B213="","",IF(H213="","",SUM(P213:T213)))</f>
        <v/>
      </c>
      <c r="V213" s="699" t="str">
        <f>IF(B213="","",IF(H213="","",IF(O213+U213&lt;0,0,O213+U213)))</f>
        <v/>
      </c>
      <c r="W213" s="1115" t="str">
        <f>IF(AG213="DQ","DQ",IF(V213="","",IF(V214="",V213,IF(V215="",AVERAGE(V213:V214),IF(V216="",AVERAGE(V213:V215),IF(V217="",AVERAGE(V213:V216),TRIMMEAN(V213:V217,0.4)))))))</f>
        <v/>
      </c>
      <c r="X213" s="703"/>
      <c r="Y213" s="701"/>
      <c r="Z213" s="702"/>
      <c r="AA213" s="1105"/>
      <c r="AB213" s="704" t="str">
        <f>IF(X213="","",IF(X213="TO","TO",X213*60+Y213+Z213/100))</f>
        <v/>
      </c>
      <c r="AC213" s="1106" t="str">
        <f>IF(AG213="DQ","DQ",IF(AB213="","",IF(AB214="",AB213,AVERAGE(AB213:AB214))))</f>
        <v/>
      </c>
      <c r="AD213" s="1082" t="str">
        <f>IF(C213="Male","",IF(AC213="","",IF(AA213="","",IF(AC213="TO",W213,IF(AA213="no",W213,IF(30-(AC213-$AI$3)/10&lt;0,0,30-(AC213-$AI$3)/10+W213))))))</f>
        <v/>
      </c>
      <c r="AE213" s="1109" t="str">
        <f>IF(C213="Female","",IF(AC213="","",IF(AA213="","",IF(AC213="TO",W213,IF(AA213="no",W213,IF(30-(AC213-$AI$4)/10&lt;0,0,30-(AC213-$AI$4)/10+W213))))))</f>
        <v/>
      </c>
      <c r="AF213" s="1112" t="str">
        <f>IF(B213="","",IF(AG213="DQ","DQ",IF(AC213="","",IF(C213="Female",AD213,AE213))))</f>
        <v/>
      </c>
      <c r="AG213" s="1088"/>
    </row>
    <row r="214" spans="1:33" x14ac:dyDescent="0.2">
      <c r="A214" s="1125"/>
      <c r="B214" s="1128"/>
      <c r="C214" s="1075"/>
      <c r="D214" s="1139"/>
      <c r="E214" s="1094"/>
      <c r="F214" s="1075"/>
      <c r="G214" s="705" t="s">
        <v>4</v>
      </c>
      <c r="H214" s="706" t="str">
        <f>IF(P214&lt;&gt;"",H213,"")</f>
        <v/>
      </c>
      <c r="I214" s="707" t="str">
        <f>IF(Q214&lt;&gt;"",I213,"")</f>
        <v/>
      </c>
      <c r="J214" s="707" t="str">
        <f>IF(R214&lt;&gt;"",J213,"")</f>
        <v/>
      </c>
      <c r="K214" s="707" t="str">
        <f>IF(R214&lt;&gt;"",K213,"")</f>
        <v/>
      </c>
      <c r="L214" s="707" t="str">
        <f>IF(S214&lt;&gt;"",L213,"")</f>
        <v/>
      </c>
      <c r="M214" s="708" t="str">
        <f>IF(T214&lt;&gt;"",M213,"")</f>
        <v/>
      </c>
      <c r="N214" s="709" t="str">
        <f>IF(H214&lt;&gt;"",N213,"")</f>
        <v/>
      </c>
      <c r="O214" s="710" t="str">
        <f>IF(B213="","",IF(H214="","",H214+I214+J214-K214+L214+M214-N214))</f>
        <v/>
      </c>
      <c r="P214" s="711"/>
      <c r="Q214" s="711"/>
      <c r="R214" s="711"/>
      <c r="S214" s="711"/>
      <c r="T214" s="712"/>
      <c r="U214" s="713" t="str">
        <f>IF(B213="","",IF(H214="","",SUM(P214:T214)))</f>
        <v/>
      </c>
      <c r="V214" s="713" t="str">
        <f>IF(B213="","",IF(H214="","",IF(O214+U214&lt;0,0,O214+U214)))</f>
        <v/>
      </c>
      <c r="W214" s="1116"/>
      <c r="X214" s="714"/>
      <c r="Y214" s="715"/>
      <c r="Z214" s="712"/>
      <c r="AA214" s="1088"/>
      <c r="AB214" s="716" t="str">
        <f>IF(X214="","",X214*60+Y214+Z214/100)</f>
        <v/>
      </c>
      <c r="AC214" s="1107"/>
      <c r="AD214" s="1083"/>
      <c r="AE214" s="1110"/>
      <c r="AF214" s="1113"/>
      <c r="AG214" s="1088"/>
    </row>
    <row r="215" spans="1:33" x14ac:dyDescent="0.2">
      <c r="A215" s="1125"/>
      <c r="B215" s="1128"/>
      <c r="C215" s="1075"/>
      <c r="D215" s="1139"/>
      <c r="E215" s="1094"/>
      <c r="F215" s="1075"/>
      <c r="G215" s="705" t="s">
        <v>8</v>
      </c>
      <c r="H215" s="706" t="str">
        <f>IF(P215&lt;&gt;"",H213,"")</f>
        <v/>
      </c>
      <c r="I215" s="707" t="str">
        <f>IF(Q215&lt;&gt;"",I213,"")</f>
        <v/>
      </c>
      <c r="J215" s="707" t="str">
        <f>IF(R215&lt;&gt;"",J213,"")</f>
        <v/>
      </c>
      <c r="K215" s="707" t="str">
        <f>IF(R215&lt;&gt;"",K213,"")</f>
        <v/>
      </c>
      <c r="L215" s="707" t="str">
        <f>IF(S215&lt;&gt;"",L213,"")</f>
        <v/>
      </c>
      <c r="M215" s="708" t="str">
        <f>IF(T215&lt;&gt;"",M213,"")</f>
        <v/>
      </c>
      <c r="N215" s="709" t="str">
        <f>IF(H215&lt;&gt;"",N213,"")</f>
        <v/>
      </c>
      <c r="O215" s="713" t="str">
        <f>IF(B213="","",IF(H215="","",H215+I215+J215-K215+L215+M215-N215))</f>
        <v/>
      </c>
      <c r="P215" s="711"/>
      <c r="Q215" s="711"/>
      <c r="R215" s="711"/>
      <c r="S215" s="711"/>
      <c r="T215" s="712"/>
      <c r="U215" s="699" t="str">
        <f>IF(B213="","",IF(H215="","",SUM(P215:T215)))</f>
        <v/>
      </c>
      <c r="V215" s="699" t="str">
        <f>IF(B213="","",IF(H215="","",IF(O215+U215&lt;0,0,O215+U215)))</f>
        <v/>
      </c>
      <c r="W215" s="1116"/>
      <c r="X215" s="717"/>
      <c r="Y215" s="718"/>
      <c r="Z215" s="719"/>
      <c r="AA215" s="1088"/>
      <c r="AB215" s="720"/>
      <c r="AC215" s="1107"/>
      <c r="AD215" s="1083"/>
      <c r="AE215" s="1110"/>
      <c r="AF215" s="1113"/>
      <c r="AG215" s="1088"/>
    </row>
    <row r="216" spans="1:33" x14ac:dyDescent="0.2">
      <c r="A216" s="1125"/>
      <c r="B216" s="1128"/>
      <c r="C216" s="1075"/>
      <c r="D216" s="1139"/>
      <c r="E216" s="1094"/>
      <c r="F216" s="1075"/>
      <c r="G216" s="705" t="s">
        <v>5</v>
      </c>
      <c r="H216" s="706" t="str">
        <f>IF(P216&lt;&gt;"",H213,"")</f>
        <v/>
      </c>
      <c r="I216" s="707" t="str">
        <f>IF(Q216&lt;&gt;"",I213,"")</f>
        <v/>
      </c>
      <c r="J216" s="707" t="str">
        <f>IF(R216&lt;&gt;"",J213,"")</f>
        <v/>
      </c>
      <c r="K216" s="707" t="str">
        <f>IF(R216&lt;&gt;"",K213,"")</f>
        <v/>
      </c>
      <c r="L216" s="707" t="str">
        <f>IF(S216&lt;&gt;"",L213,"")</f>
        <v/>
      </c>
      <c r="M216" s="708" t="str">
        <f>IF(T216&lt;&gt;"",M213,"")</f>
        <v/>
      </c>
      <c r="N216" s="709" t="str">
        <f>IF(H216&lt;&gt;"",N213,"")</f>
        <v/>
      </c>
      <c r="O216" s="721" t="str">
        <f>IF(B213="","",IF(H216="","",H216+I216+J216-K216+L216+M216-N216))</f>
        <v/>
      </c>
      <c r="P216" s="711"/>
      <c r="Q216" s="711"/>
      <c r="R216" s="711"/>
      <c r="S216" s="711"/>
      <c r="T216" s="712"/>
      <c r="U216" s="713" t="str">
        <f>IF(B213="","",IF(H216="","",SUM(P216:T216)))</f>
        <v/>
      </c>
      <c r="V216" s="713" t="str">
        <f>IF(B213="","",IF(H216="","",IF(O216+U216&lt;0,0,O216+U216)))</f>
        <v/>
      </c>
      <c r="W216" s="1116"/>
      <c r="X216" s="717"/>
      <c r="Y216" s="718"/>
      <c r="Z216" s="719"/>
      <c r="AA216" s="1088"/>
      <c r="AB216" s="720"/>
      <c r="AC216" s="1107"/>
      <c r="AD216" s="1083"/>
      <c r="AE216" s="1110"/>
      <c r="AF216" s="1113"/>
      <c r="AG216" s="1088"/>
    </row>
    <row r="217" spans="1:33" ht="16" thickBot="1" x14ac:dyDescent="0.25">
      <c r="A217" s="1160"/>
      <c r="B217" s="1159"/>
      <c r="C217" s="1076"/>
      <c r="D217" s="1140"/>
      <c r="E217" s="1095"/>
      <c r="F217" s="1076"/>
      <c r="G217" s="760" t="s">
        <v>6</v>
      </c>
      <c r="H217" s="723" t="str">
        <f>IF(P217&lt;&gt;"",H213,"")</f>
        <v/>
      </c>
      <c r="I217" s="724" t="str">
        <f>IF(Q217&lt;&gt;"",I213,"")</f>
        <v/>
      </c>
      <c r="J217" s="724" t="str">
        <f>IF(R217&lt;&gt;"",J213,"")</f>
        <v/>
      </c>
      <c r="K217" s="724" t="str">
        <f>IF(R217&lt;&gt;"",K213,"")</f>
        <v/>
      </c>
      <c r="L217" s="724" t="str">
        <f>IF(S217&lt;&gt;"",L213,"")</f>
        <v/>
      </c>
      <c r="M217" s="725" t="str">
        <f>IF(T217&lt;&gt;"",M213,"")</f>
        <v/>
      </c>
      <c r="N217" s="726" t="str">
        <f>IF(H217&lt;&gt;"",N213,"")</f>
        <v/>
      </c>
      <c r="O217" s="699" t="str">
        <f>IF(B213="","",IF(H217="","",H217+I217+J217-K217+L217+M217-N217))</f>
        <v/>
      </c>
      <c r="P217" s="727"/>
      <c r="Q217" s="727"/>
      <c r="R217" s="727"/>
      <c r="S217" s="727"/>
      <c r="T217" s="728"/>
      <c r="U217" s="721" t="str">
        <f>IF(B213="","",IF(H217="","",SUM(P217:T217)))</f>
        <v/>
      </c>
      <c r="V217" s="721" t="str">
        <f>IF(B213="","",IF(H217="","",IF(O217+U217&lt;0,0,O217+U217)))</f>
        <v/>
      </c>
      <c r="W217" s="1117"/>
      <c r="X217" s="729"/>
      <c r="Y217" s="730"/>
      <c r="Z217" s="731"/>
      <c r="AA217" s="1089"/>
      <c r="AB217" s="732"/>
      <c r="AC217" s="1108"/>
      <c r="AD217" s="1084"/>
      <c r="AE217" s="1111"/>
      <c r="AF217" s="1114"/>
      <c r="AG217" s="1089"/>
    </row>
    <row r="218" spans="1:33" x14ac:dyDescent="0.2">
      <c r="A218" s="1130" t="str">
        <f>IF('Names And Totals'!A50="","",'Names And Totals'!A50)</f>
        <v/>
      </c>
      <c r="B218" s="1133" t="str">
        <f>IF('Names And Totals'!B50="","",'Names And Totals'!B50)</f>
        <v/>
      </c>
      <c r="C218" s="1071" t="str">
        <f>IF('Names And Totals'!B50="","",'Names And Totals'!E50)</f>
        <v/>
      </c>
      <c r="D218" s="1136" t="str">
        <f>IF(AF218="","",IF(AF218="DQ","DQ",RANK(AF218,$AF$13:$AF$508,0)+SUMPRODUCT(--(AF218=$AF$13:$AF$508),--(AC218&gt;$AC$13:$AC$508))))</f>
        <v/>
      </c>
      <c r="E218" s="1096" t="str">
        <f>IF(AE218="","",IF(AG218="DQ","DQ",RANK(AE218,$AE$13:$AE$508,0)+SUMPRODUCT(--(AE218=$AE$13:$AE$508),--(AC218&gt;$AC$13:$AC$508))))</f>
        <v/>
      </c>
      <c r="F218" s="1071" t="str">
        <f>IF(AD218="","",IF(AG218="DQ","DQ",RANK(AD218,$AD$13:$AD$508,0)+SUMPRODUCT(--(AD218=$AD$13:$AD$508),--(AC218&gt;$AC$13:$AC$508))))</f>
        <v/>
      </c>
      <c r="G218" s="733" t="s">
        <v>7</v>
      </c>
      <c r="H218" s="761"/>
      <c r="I218" s="762"/>
      <c r="J218" s="762"/>
      <c r="K218" s="762"/>
      <c r="L218" s="762"/>
      <c r="M218" s="763"/>
      <c r="N218" s="764"/>
      <c r="O218" s="734" t="str">
        <f>IF(B218="","",IF(H218="","",H218+I218+J218-K218+L218+M218-N218))</f>
        <v/>
      </c>
      <c r="P218" s="765"/>
      <c r="Q218" s="762"/>
      <c r="R218" s="762"/>
      <c r="S218" s="766"/>
      <c r="T218" s="767"/>
      <c r="U218" s="734" t="str">
        <f>IF(B218="","",IF(H218="","",SUM(P218:T218)))</f>
        <v/>
      </c>
      <c r="V218" s="734" t="str">
        <f>IF(B218="","",IF(H218="","",IF(O218+U218&lt;0,0,O218+U218)))</f>
        <v/>
      </c>
      <c r="W218" s="1118" t="str">
        <f>IF(AG218="DQ","DQ",IF(V218="","",IF(V219="",V218,IF(V220="",AVERAGE(V218:V219),IF(V221="",AVERAGE(V218:V220),IF(V222="",AVERAGE(V218:V221),TRIMMEAN(V218:V222,0.4)))))))</f>
        <v/>
      </c>
      <c r="X218" s="768"/>
      <c r="Y218" s="766"/>
      <c r="Z218" s="767"/>
      <c r="AA218" s="1090"/>
      <c r="AB218" s="735" t="str">
        <f>IF(X218="","",IF(X218="TO","TO",X218*60+Y218+Z218/100))</f>
        <v/>
      </c>
      <c r="AC218" s="1121" t="str">
        <f>IF(AG218="DQ","DQ",IF(AB218="","",IF(AB219="",AB218,AVERAGE(AB218:AB219))))</f>
        <v/>
      </c>
      <c r="AD218" s="1085" t="str">
        <f>IF(C218="Male","",IF(AC218="","",IF(AA218="","",IF(AC218="TO",W218,IF(AA218="no",W218,IF(30-(AC218-$AI$3)/10&lt;0,0,30-(AC218-$AI$3)/10+W218))))))</f>
        <v/>
      </c>
      <c r="AE218" s="1099" t="str">
        <f>IF(C218="Female","",IF(AC218="","",IF(AA218="","",IF(AC218="TO",W218,IF(AA218="no",W218,IF(30-(AC218-$AI$4)/10&lt;0,0,30-(AC218-$AI$4)/10+W218))))))</f>
        <v/>
      </c>
      <c r="AF218" s="1102" t="str">
        <f>IF(B218="","",IF(AG218="DQ","DQ",IF(AC218="","",IF(C218="Female",AD218,AE218))))</f>
        <v/>
      </c>
      <c r="AG218" s="1090"/>
    </row>
    <row r="219" spans="1:33" x14ac:dyDescent="0.2">
      <c r="A219" s="1131"/>
      <c r="B219" s="1134"/>
      <c r="C219" s="1072"/>
      <c r="D219" s="1137"/>
      <c r="E219" s="1097"/>
      <c r="F219" s="1072"/>
      <c r="G219" s="736" t="s">
        <v>4</v>
      </c>
      <c r="H219" s="737" t="str">
        <f>IF(P219&lt;&gt;"",H218,"")</f>
        <v/>
      </c>
      <c r="I219" s="738" t="str">
        <f>IF(Q219&lt;&gt;"",I218,"")</f>
        <v/>
      </c>
      <c r="J219" s="738" t="str">
        <f>IF(R219&lt;&gt;"",J218,"")</f>
        <v/>
      </c>
      <c r="K219" s="738" t="str">
        <f>IF(R219&lt;&gt;"",K218,"")</f>
        <v/>
      </c>
      <c r="L219" s="738" t="str">
        <f>IF(S219&lt;&gt;"",L218,"")</f>
        <v/>
      </c>
      <c r="M219" s="739" t="str">
        <f>IF(T219&lt;&gt;"",M218,"")</f>
        <v/>
      </c>
      <c r="N219" s="740" t="str">
        <f>IF(H219&lt;&gt;"",N218,"")</f>
        <v/>
      </c>
      <c r="O219" s="741" t="str">
        <f>IF(B218="","",IF(H219="","",H219+I219+J219-K219+L219+M219-N219))</f>
        <v/>
      </c>
      <c r="P219" s="769"/>
      <c r="Q219" s="769"/>
      <c r="R219" s="769"/>
      <c r="S219" s="769"/>
      <c r="T219" s="770"/>
      <c r="U219" s="742" t="str">
        <f>IF(B218="","",IF(H219="","",SUM(P219:T219)))</f>
        <v/>
      </c>
      <c r="V219" s="742" t="str">
        <f>IF(B218="","",IF(H219="","",IF(O219+U219&lt;0,0,O219+U219)))</f>
        <v/>
      </c>
      <c r="W219" s="1119"/>
      <c r="X219" s="771"/>
      <c r="Y219" s="772"/>
      <c r="Z219" s="770"/>
      <c r="AA219" s="1091"/>
      <c r="AB219" s="743" t="str">
        <f>IF(X219="","",X219*60+Y219+Z219/100)</f>
        <v/>
      </c>
      <c r="AC219" s="1122"/>
      <c r="AD219" s="1086"/>
      <c r="AE219" s="1100"/>
      <c r="AF219" s="1103"/>
      <c r="AG219" s="1091"/>
    </row>
    <row r="220" spans="1:33" x14ac:dyDescent="0.2">
      <c r="A220" s="1131"/>
      <c r="B220" s="1134"/>
      <c r="C220" s="1072"/>
      <c r="D220" s="1137"/>
      <c r="E220" s="1097"/>
      <c r="F220" s="1072"/>
      <c r="G220" s="736" t="s">
        <v>8</v>
      </c>
      <c r="H220" s="737" t="str">
        <f>IF(P220&lt;&gt;"",H218,"")</f>
        <v/>
      </c>
      <c r="I220" s="738" t="str">
        <f>IF(Q220&lt;&gt;"",I218,"")</f>
        <v/>
      </c>
      <c r="J220" s="738" t="str">
        <f>IF(R220&lt;&gt;"",J218,"")</f>
        <v/>
      </c>
      <c r="K220" s="738" t="str">
        <f>IF(R220&lt;&gt;"",K218,"")</f>
        <v/>
      </c>
      <c r="L220" s="738" t="str">
        <f>IF(S220&lt;&gt;"",L218,"")</f>
        <v/>
      </c>
      <c r="M220" s="739" t="str">
        <f>IF(T220&lt;&gt;"",M218,"")</f>
        <v/>
      </c>
      <c r="N220" s="740" t="str">
        <f>IF(H220&lt;&gt;"",N218,"")</f>
        <v/>
      </c>
      <c r="O220" s="742" t="str">
        <f>IF(B218="","",IF(H220="","",H220+I220+J220-K220+L220+M220-N220))</f>
        <v/>
      </c>
      <c r="P220" s="769"/>
      <c r="Q220" s="769"/>
      <c r="R220" s="769"/>
      <c r="S220" s="769"/>
      <c r="T220" s="770"/>
      <c r="U220" s="744" t="str">
        <f>IF(B218="","",IF(H220="","",SUM(P220:T220)))</f>
        <v/>
      </c>
      <c r="V220" s="744" t="str">
        <f>IF(B218="","",IF(H220="","",IF(O220+U220&lt;0,0,O220+U220)))</f>
        <v/>
      </c>
      <c r="W220" s="1119"/>
      <c r="X220" s="745"/>
      <c r="Y220" s="746"/>
      <c r="Z220" s="747"/>
      <c r="AA220" s="1091"/>
      <c r="AB220" s="748"/>
      <c r="AC220" s="1122"/>
      <c r="AD220" s="1086"/>
      <c r="AE220" s="1100"/>
      <c r="AF220" s="1103"/>
      <c r="AG220" s="1091"/>
    </row>
    <row r="221" spans="1:33" x14ac:dyDescent="0.2">
      <c r="A221" s="1131"/>
      <c r="B221" s="1134"/>
      <c r="C221" s="1072"/>
      <c r="D221" s="1137"/>
      <c r="E221" s="1097"/>
      <c r="F221" s="1072"/>
      <c r="G221" s="736" t="s">
        <v>5</v>
      </c>
      <c r="H221" s="737" t="str">
        <f>IF(P221&lt;&gt;"",H218,"")</f>
        <v/>
      </c>
      <c r="I221" s="738" t="str">
        <f>IF(Q221&lt;&gt;"",I218,"")</f>
        <v/>
      </c>
      <c r="J221" s="738" t="str">
        <f>IF(R221&lt;&gt;"",J218,"")</f>
        <v/>
      </c>
      <c r="K221" s="738" t="str">
        <f>IF(R221&lt;&gt;"",K218,"")</f>
        <v/>
      </c>
      <c r="L221" s="738" t="str">
        <f>IF(S221&lt;&gt;"",L218,"")</f>
        <v/>
      </c>
      <c r="M221" s="739" t="str">
        <f>IF(T221&lt;&gt;"",M218,"")</f>
        <v/>
      </c>
      <c r="N221" s="740" t="str">
        <f>IF(H221&lt;&gt;"",N218,"")</f>
        <v/>
      </c>
      <c r="O221" s="749" t="str">
        <f>IF(B218="","",IF(H221="","",H221+I221+J221-K221+L221+M221-N221))</f>
        <v/>
      </c>
      <c r="P221" s="769"/>
      <c r="Q221" s="769"/>
      <c r="R221" s="769"/>
      <c r="S221" s="769"/>
      <c r="T221" s="770"/>
      <c r="U221" s="742" t="str">
        <f>IF(B218="","",IF(H221="","",SUM(P221:T221)))</f>
        <v/>
      </c>
      <c r="V221" s="742" t="str">
        <f>IF(B218="","",IF(H221="","",IF(O221+U221&lt;0,0,O221+U221)))</f>
        <v/>
      </c>
      <c r="W221" s="1119"/>
      <c r="X221" s="745"/>
      <c r="Y221" s="746"/>
      <c r="Z221" s="747"/>
      <c r="AA221" s="1091"/>
      <c r="AB221" s="748"/>
      <c r="AC221" s="1122"/>
      <c r="AD221" s="1086"/>
      <c r="AE221" s="1100"/>
      <c r="AF221" s="1103"/>
      <c r="AG221" s="1091"/>
    </row>
    <row r="222" spans="1:33" ht="16" thickBot="1" x14ac:dyDescent="0.25">
      <c r="A222" s="1132"/>
      <c r="B222" s="1135"/>
      <c r="C222" s="1073"/>
      <c r="D222" s="1138"/>
      <c r="E222" s="1098"/>
      <c r="F222" s="1073"/>
      <c r="G222" s="750" t="s">
        <v>6</v>
      </c>
      <c r="H222" s="751" t="str">
        <f>IF(P222&lt;&gt;"",H218,"")</f>
        <v/>
      </c>
      <c r="I222" s="752" t="str">
        <f>IF(Q222&lt;&gt;"",I218,"")</f>
        <v/>
      </c>
      <c r="J222" s="752" t="str">
        <f>IF(R222&lt;&gt;"",J218,"")</f>
        <v/>
      </c>
      <c r="K222" s="752" t="str">
        <f>IF(R222&lt;&gt;"",K218,"")</f>
        <v/>
      </c>
      <c r="L222" s="752" t="str">
        <f>IF(S222&lt;&gt;"",L218,"")</f>
        <v/>
      </c>
      <c r="M222" s="753" t="str">
        <f>IF(T222&lt;&gt;"",M218,"")</f>
        <v/>
      </c>
      <c r="N222" s="754" t="str">
        <f>IF(H222&lt;&gt;"",N218,"")</f>
        <v/>
      </c>
      <c r="O222" s="755" t="str">
        <f>IF(B218="","",IF(H222="","",H222+I222+J222-K222+L222+M222-N222))</f>
        <v/>
      </c>
      <c r="P222" s="773"/>
      <c r="Q222" s="773"/>
      <c r="R222" s="773"/>
      <c r="S222" s="773"/>
      <c r="T222" s="774"/>
      <c r="U222" s="755" t="str">
        <f>IF(B218="","",IF(H222="","",SUM(P222:T222)))</f>
        <v/>
      </c>
      <c r="V222" s="755" t="str">
        <f>IF(B218="","",IF(H222="","",IF(O222+U222&lt;0,0,O222+U222)))</f>
        <v/>
      </c>
      <c r="W222" s="1120"/>
      <c r="X222" s="756"/>
      <c r="Y222" s="757"/>
      <c r="Z222" s="758"/>
      <c r="AA222" s="1092"/>
      <c r="AB222" s="759"/>
      <c r="AC222" s="1123"/>
      <c r="AD222" s="1087"/>
      <c r="AE222" s="1101"/>
      <c r="AF222" s="1104"/>
      <c r="AG222" s="1092"/>
    </row>
    <row r="223" spans="1:33" x14ac:dyDescent="0.2">
      <c r="A223" s="1177" t="str">
        <f>IF('Names And Totals'!A51="","",'Names And Totals'!A51)</f>
        <v/>
      </c>
      <c r="B223" s="1178" t="str">
        <f>IF('Names And Totals'!B51="","",'Names And Totals'!B51)</f>
        <v/>
      </c>
      <c r="C223" s="1074" t="str">
        <f>IF('Names And Totals'!B51="","",'Names And Totals'!E51)</f>
        <v/>
      </c>
      <c r="D223" s="1139" t="str">
        <f>IF(AF223="","",IF(AF223="DQ","DQ",RANK(AF223,$AF$13:$AF$508,0)+SUMPRODUCT(--(AF223=$AF$13:$AF$508),--(AC223&gt;$AC$13:$AC$508))))</f>
        <v/>
      </c>
      <c r="E223" s="1093" t="str">
        <f>IF(AE223="","",IF(AG223="DQ","DQ",RANK(AE223,$AE$13:$AE$508,0)+SUMPRODUCT(--(AE223=$AE$13:$AE$508),--(AC223&gt;$AC$13:$AC$508))))</f>
        <v/>
      </c>
      <c r="F223" s="1074" t="str">
        <f>IF(AD223="","",IF(AG223="DQ","DQ",RANK(AD223,$AD$13:$AD$508,0)+SUMPRODUCT(--(AD223=$AD$13:$AD$508),--(AC223&gt;$AC$13:$AC$508))))</f>
        <v/>
      </c>
      <c r="G223" s="705" t="s">
        <v>7</v>
      </c>
      <c r="H223" s="695"/>
      <c r="I223" s="696"/>
      <c r="J223" s="696"/>
      <c r="K223" s="696"/>
      <c r="L223" s="696"/>
      <c r="M223" s="697"/>
      <c r="N223" s="698"/>
      <c r="O223" s="699" t="str">
        <f>IF(B223="","",IF(H223="","",H223+I223+J223-K223+L223+M223-N223))</f>
        <v/>
      </c>
      <c r="P223" s="700"/>
      <c r="Q223" s="696"/>
      <c r="R223" s="696"/>
      <c r="S223" s="701"/>
      <c r="T223" s="702"/>
      <c r="U223" s="699" t="str">
        <f>IF(B223="","",IF(H223="","",SUM(P223:T223)))</f>
        <v/>
      </c>
      <c r="V223" s="699" t="str">
        <f>IF(B223="","",IF(H223="","",IF(O223+U223&lt;0,0,O223+U223)))</f>
        <v/>
      </c>
      <c r="W223" s="1115" t="str">
        <f>IF(AG223="DQ","DQ",IF(V223="","",IF(V224="",V223,IF(V225="",AVERAGE(V223:V224),IF(V226="",AVERAGE(V223:V225),IF(V227="",AVERAGE(V223:V226),TRIMMEAN(V223:V227,0.4)))))))</f>
        <v/>
      </c>
      <c r="X223" s="703"/>
      <c r="Y223" s="701"/>
      <c r="Z223" s="702"/>
      <c r="AA223" s="1105"/>
      <c r="AB223" s="704" t="str">
        <f>IF(X223="","",IF(X223="TO","TO",X223*60+Y223+Z223/100))</f>
        <v/>
      </c>
      <c r="AC223" s="1106" t="str">
        <f>IF(AG223="DQ","DQ",IF(AB223="","",IF(AB224="",AB223,AVERAGE(AB223:AB224))))</f>
        <v/>
      </c>
      <c r="AD223" s="1082" t="str">
        <f>IF(C223="Male","",IF(AC223="","",IF(AA223="","",IF(AC223="TO",W223,IF(AA223="no",W223,IF(30-(AC223-$AI$3)/10&lt;0,0,30-(AC223-$AI$3)/10+W223))))))</f>
        <v/>
      </c>
      <c r="AE223" s="1109" t="str">
        <f>IF(C223="Female","",IF(AC223="","",IF(AA223="","",IF(AC223="TO",W223,IF(AA223="no",W223,IF(30-(AC223-$AI$4)/10&lt;0,0,30-(AC223-$AI$4)/10+W223))))))</f>
        <v/>
      </c>
      <c r="AF223" s="1112" t="str">
        <f>IF(B223="","",IF(AG223="DQ","DQ",IF(AC223="","",IF(C223="Female",AD223,AE223))))</f>
        <v/>
      </c>
      <c r="AG223" s="1088"/>
    </row>
    <row r="224" spans="1:33" x14ac:dyDescent="0.2">
      <c r="A224" s="1125"/>
      <c r="B224" s="1128"/>
      <c r="C224" s="1075"/>
      <c r="D224" s="1139"/>
      <c r="E224" s="1094"/>
      <c r="F224" s="1075"/>
      <c r="G224" s="705" t="s">
        <v>4</v>
      </c>
      <c r="H224" s="706" t="str">
        <f>IF(P224&lt;&gt;"",H223,"")</f>
        <v/>
      </c>
      <c r="I224" s="707" t="str">
        <f>IF(Q224&lt;&gt;"",I223,"")</f>
        <v/>
      </c>
      <c r="J224" s="707" t="str">
        <f>IF(R224&lt;&gt;"",J223,"")</f>
        <v/>
      </c>
      <c r="K224" s="707" t="str">
        <f>IF(R224&lt;&gt;"",K223,"")</f>
        <v/>
      </c>
      <c r="L224" s="707" t="str">
        <f>IF(S224&lt;&gt;"",L223,"")</f>
        <v/>
      </c>
      <c r="M224" s="708" t="str">
        <f>IF(T224&lt;&gt;"",M223,"")</f>
        <v/>
      </c>
      <c r="N224" s="709" t="str">
        <f>IF(H224&lt;&gt;"",N223,"")</f>
        <v/>
      </c>
      <c r="O224" s="710" t="str">
        <f>IF(B223="","",IF(H224="","",H224+I224+J224-K224+L224+M224-N224))</f>
        <v/>
      </c>
      <c r="P224" s="711"/>
      <c r="Q224" s="711"/>
      <c r="R224" s="711"/>
      <c r="S224" s="711"/>
      <c r="T224" s="712"/>
      <c r="U224" s="713" t="str">
        <f>IF(B223="","",IF(H224="","",SUM(P224:T224)))</f>
        <v/>
      </c>
      <c r="V224" s="713" t="str">
        <f>IF(B223="","",IF(H224="","",IF(O224+U224&lt;0,0,O224+U224)))</f>
        <v/>
      </c>
      <c r="W224" s="1116"/>
      <c r="X224" s="714"/>
      <c r="Y224" s="715"/>
      <c r="Z224" s="712"/>
      <c r="AA224" s="1088"/>
      <c r="AB224" s="716" t="str">
        <f>IF(X224="","",X224*60+Y224+Z224/100)</f>
        <v/>
      </c>
      <c r="AC224" s="1107"/>
      <c r="AD224" s="1083"/>
      <c r="AE224" s="1110"/>
      <c r="AF224" s="1113"/>
      <c r="AG224" s="1088"/>
    </row>
    <row r="225" spans="1:33" x14ac:dyDescent="0.2">
      <c r="A225" s="1125"/>
      <c r="B225" s="1128"/>
      <c r="C225" s="1075"/>
      <c r="D225" s="1139"/>
      <c r="E225" s="1094"/>
      <c r="F225" s="1075"/>
      <c r="G225" s="705" t="s">
        <v>8</v>
      </c>
      <c r="H225" s="706" t="str">
        <f>IF(P225&lt;&gt;"",H223,"")</f>
        <v/>
      </c>
      <c r="I225" s="707" t="str">
        <f>IF(Q225&lt;&gt;"",I223,"")</f>
        <v/>
      </c>
      <c r="J225" s="707" t="str">
        <f>IF(R225&lt;&gt;"",J223,"")</f>
        <v/>
      </c>
      <c r="K225" s="707" t="str">
        <f>IF(R225&lt;&gt;"",K223,"")</f>
        <v/>
      </c>
      <c r="L225" s="707" t="str">
        <f>IF(S225&lt;&gt;"",L223,"")</f>
        <v/>
      </c>
      <c r="M225" s="708" t="str">
        <f>IF(T225&lt;&gt;"",M223,"")</f>
        <v/>
      </c>
      <c r="N225" s="709" t="str">
        <f>IF(H225&lt;&gt;"",N223,"")</f>
        <v/>
      </c>
      <c r="O225" s="713" t="str">
        <f>IF(B223="","",IF(H225="","",H225+I225+J225-K225+L225+M225-N225))</f>
        <v/>
      </c>
      <c r="P225" s="711"/>
      <c r="Q225" s="711"/>
      <c r="R225" s="711"/>
      <c r="S225" s="711"/>
      <c r="T225" s="712"/>
      <c r="U225" s="699" t="str">
        <f>IF(B223="","",IF(H225="","",SUM(P225:T225)))</f>
        <v/>
      </c>
      <c r="V225" s="699" t="str">
        <f>IF(B223="","",IF(H225="","",IF(O225+U225&lt;0,0,O225+U225)))</f>
        <v/>
      </c>
      <c r="W225" s="1116"/>
      <c r="X225" s="717"/>
      <c r="Y225" s="718"/>
      <c r="Z225" s="719"/>
      <c r="AA225" s="1088"/>
      <c r="AB225" s="720"/>
      <c r="AC225" s="1107"/>
      <c r="AD225" s="1083"/>
      <c r="AE225" s="1110"/>
      <c r="AF225" s="1113"/>
      <c r="AG225" s="1088"/>
    </row>
    <row r="226" spans="1:33" x14ac:dyDescent="0.2">
      <c r="A226" s="1125"/>
      <c r="B226" s="1128"/>
      <c r="C226" s="1075"/>
      <c r="D226" s="1139"/>
      <c r="E226" s="1094"/>
      <c r="F226" s="1075"/>
      <c r="G226" s="705" t="s">
        <v>5</v>
      </c>
      <c r="H226" s="706" t="str">
        <f>IF(P226&lt;&gt;"",H223,"")</f>
        <v/>
      </c>
      <c r="I226" s="707" t="str">
        <f>IF(Q226&lt;&gt;"",I223,"")</f>
        <v/>
      </c>
      <c r="J226" s="707" t="str">
        <f>IF(R226&lt;&gt;"",J223,"")</f>
        <v/>
      </c>
      <c r="K226" s="707" t="str">
        <f>IF(R226&lt;&gt;"",K223,"")</f>
        <v/>
      </c>
      <c r="L226" s="707" t="str">
        <f>IF(S226&lt;&gt;"",L223,"")</f>
        <v/>
      </c>
      <c r="M226" s="708" t="str">
        <f>IF(T226&lt;&gt;"",M223,"")</f>
        <v/>
      </c>
      <c r="N226" s="709" t="str">
        <f>IF(H226&lt;&gt;"",N223,"")</f>
        <v/>
      </c>
      <c r="O226" s="721" t="str">
        <f>IF(B223="","",IF(H226="","",H226+I226+J226-K226+L226+M226-N226))</f>
        <v/>
      </c>
      <c r="P226" s="711"/>
      <c r="Q226" s="711"/>
      <c r="R226" s="711"/>
      <c r="S226" s="711"/>
      <c r="T226" s="712"/>
      <c r="U226" s="713" t="str">
        <f>IF(B223="","",IF(H226="","",SUM(P226:T226)))</f>
        <v/>
      </c>
      <c r="V226" s="713" t="str">
        <f>IF(B223="","",IF(H226="","",IF(O226+U226&lt;0,0,O226+U226)))</f>
        <v/>
      </c>
      <c r="W226" s="1116"/>
      <c r="X226" s="717"/>
      <c r="Y226" s="718"/>
      <c r="Z226" s="719"/>
      <c r="AA226" s="1088"/>
      <c r="AB226" s="720"/>
      <c r="AC226" s="1107"/>
      <c r="AD226" s="1083"/>
      <c r="AE226" s="1110"/>
      <c r="AF226" s="1113"/>
      <c r="AG226" s="1088"/>
    </row>
    <row r="227" spans="1:33" ht="16" thickBot="1" x14ac:dyDescent="0.25">
      <c r="A227" s="1160"/>
      <c r="B227" s="1159"/>
      <c r="C227" s="1076"/>
      <c r="D227" s="1140"/>
      <c r="E227" s="1095"/>
      <c r="F227" s="1076"/>
      <c r="G227" s="760" t="s">
        <v>6</v>
      </c>
      <c r="H227" s="723" t="str">
        <f>IF(P227&lt;&gt;"",H223,"")</f>
        <v/>
      </c>
      <c r="I227" s="724" t="str">
        <f>IF(Q227&lt;&gt;"",I223,"")</f>
        <v/>
      </c>
      <c r="J227" s="724" t="str">
        <f>IF(R227&lt;&gt;"",J223,"")</f>
        <v/>
      </c>
      <c r="K227" s="724" t="str">
        <f>IF(R227&lt;&gt;"",K223,"")</f>
        <v/>
      </c>
      <c r="L227" s="724" t="str">
        <f>IF(S227&lt;&gt;"",L223,"")</f>
        <v/>
      </c>
      <c r="M227" s="725" t="str">
        <f>IF(T227&lt;&gt;"",M223,"")</f>
        <v/>
      </c>
      <c r="N227" s="726" t="str">
        <f>IF(H227&lt;&gt;"",N223,"")</f>
        <v/>
      </c>
      <c r="O227" s="699" t="str">
        <f>IF(B223="","",IF(H227="","",H227+I227+J227-K227+L227+M227-N227))</f>
        <v/>
      </c>
      <c r="P227" s="727"/>
      <c r="Q227" s="727"/>
      <c r="R227" s="727"/>
      <c r="S227" s="727"/>
      <c r="T227" s="728"/>
      <c r="U227" s="721" t="str">
        <f>IF(B223="","",IF(H227="","",SUM(P227:T227)))</f>
        <v/>
      </c>
      <c r="V227" s="721" t="str">
        <f>IF(B223="","",IF(H227="","",IF(O227+U227&lt;0,0,O227+U227)))</f>
        <v/>
      </c>
      <c r="W227" s="1117"/>
      <c r="X227" s="729"/>
      <c r="Y227" s="730"/>
      <c r="Z227" s="731"/>
      <c r="AA227" s="1089"/>
      <c r="AB227" s="732"/>
      <c r="AC227" s="1108"/>
      <c r="AD227" s="1084"/>
      <c r="AE227" s="1111"/>
      <c r="AF227" s="1114"/>
      <c r="AG227" s="1089"/>
    </row>
    <row r="228" spans="1:33" x14ac:dyDescent="0.2">
      <c r="A228" s="1130" t="str">
        <f>IF('Names And Totals'!A52="","",'Names And Totals'!A52)</f>
        <v/>
      </c>
      <c r="B228" s="1133" t="str">
        <f>IF('Names And Totals'!B52="","",'Names And Totals'!B52)</f>
        <v/>
      </c>
      <c r="C228" s="1071" t="str">
        <f>IF('Names And Totals'!B52="","",'Names And Totals'!E52)</f>
        <v/>
      </c>
      <c r="D228" s="1136" t="str">
        <f>IF(AF228="","",IF(AF228="DQ","DQ",RANK(AF228,$AF$13:$AF$508,0)+SUMPRODUCT(--(AF228=$AF$13:$AF$508),--(AC228&gt;$AC$13:$AC$508))))</f>
        <v/>
      </c>
      <c r="E228" s="1096" t="str">
        <f>IF(AE228="","",IF(AG228="DQ","DQ",RANK(AE228,$AE$13:$AE$508,0)+SUMPRODUCT(--(AE228=$AE$13:$AE$508),--(AC228&gt;$AC$13:$AC$508))))</f>
        <v/>
      </c>
      <c r="F228" s="1071" t="str">
        <f>IF(AD228="","",IF(AG228="DQ","DQ",RANK(AD228,$AD$13:$AD$508,0)+SUMPRODUCT(--(AD228=$AD$13:$AD$508),--(AC228&gt;$AC$13:$AC$508))))</f>
        <v/>
      </c>
      <c r="G228" s="733" t="s">
        <v>7</v>
      </c>
      <c r="H228" s="761"/>
      <c r="I228" s="762"/>
      <c r="J228" s="762"/>
      <c r="K228" s="762"/>
      <c r="L228" s="762"/>
      <c r="M228" s="763"/>
      <c r="N228" s="764"/>
      <c r="O228" s="734" t="str">
        <f>IF(B228="","",IF(H228="","",H228+I228+J228-K228+L228+M228-N228))</f>
        <v/>
      </c>
      <c r="P228" s="765"/>
      <c r="Q228" s="762"/>
      <c r="R228" s="762"/>
      <c r="S228" s="766"/>
      <c r="T228" s="767"/>
      <c r="U228" s="734" t="str">
        <f>IF(B228="","",IF(H228="","",SUM(P228:T228)))</f>
        <v/>
      </c>
      <c r="V228" s="734" t="str">
        <f>IF(B228="","",IF(H228="","",IF(O228+U228&lt;0,0,O228+U228)))</f>
        <v/>
      </c>
      <c r="W228" s="1118" t="str">
        <f>IF(AG228="DQ","DQ",IF(V228="","",IF(V229="",V228,IF(V230="",AVERAGE(V228:V229),IF(V231="",AVERAGE(V228:V230),IF(V232="",AVERAGE(V228:V231),TRIMMEAN(V228:V232,0.4)))))))</f>
        <v/>
      </c>
      <c r="X228" s="768"/>
      <c r="Y228" s="766"/>
      <c r="Z228" s="767"/>
      <c r="AA228" s="1090"/>
      <c r="AB228" s="735" t="str">
        <f>IF(X228="","",IF(X228="TO","TO",X228*60+Y228+Z228/100))</f>
        <v/>
      </c>
      <c r="AC228" s="1121" t="str">
        <f>IF(AG228="DQ","DQ",IF(AB228="","",IF(AB229="",AB228,AVERAGE(AB228:AB229))))</f>
        <v/>
      </c>
      <c r="AD228" s="1085" t="str">
        <f>IF(C228="Male","",IF(AC228="","",IF(AA228="","",IF(AC228="TO",W228,IF(AA228="no",W228,IF(30-(AC228-$AI$3)/10&lt;0,0,30-(AC228-$AI$3)/10+W228))))))</f>
        <v/>
      </c>
      <c r="AE228" s="1099" t="str">
        <f>IF(C228="Female","",IF(AC228="","",IF(AA228="","",IF(AC228="TO",W228,IF(AA228="no",W228,IF(30-(AC228-$AI$4)/10&lt;0,0,30-(AC228-$AI$4)/10+W228))))))</f>
        <v/>
      </c>
      <c r="AF228" s="1102" t="str">
        <f>IF(B228="","",IF(AG228="DQ","DQ",IF(AC228="","",IF(C228="Female",AD228,AE228))))</f>
        <v/>
      </c>
      <c r="AG228" s="1090"/>
    </row>
    <row r="229" spans="1:33" x14ac:dyDescent="0.2">
      <c r="A229" s="1131"/>
      <c r="B229" s="1134"/>
      <c r="C229" s="1072"/>
      <c r="D229" s="1137"/>
      <c r="E229" s="1097"/>
      <c r="F229" s="1072"/>
      <c r="G229" s="736" t="s">
        <v>4</v>
      </c>
      <c r="H229" s="737" t="str">
        <f>IF(P229&lt;&gt;"",H228,"")</f>
        <v/>
      </c>
      <c r="I229" s="738" t="str">
        <f>IF(Q229&lt;&gt;"",I228,"")</f>
        <v/>
      </c>
      <c r="J229" s="738" t="str">
        <f>IF(R229&lt;&gt;"",J228,"")</f>
        <v/>
      </c>
      <c r="K229" s="738" t="str">
        <f>IF(R229&lt;&gt;"",K228,"")</f>
        <v/>
      </c>
      <c r="L229" s="738" t="str">
        <f>IF(S229&lt;&gt;"",L228,"")</f>
        <v/>
      </c>
      <c r="M229" s="739" t="str">
        <f>IF(T229&lt;&gt;"",M228,"")</f>
        <v/>
      </c>
      <c r="N229" s="740" t="str">
        <f>IF(H229&lt;&gt;"",N228,"")</f>
        <v/>
      </c>
      <c r="O229" s="741" t="str">
        <f>IF(B228="","",IF(H229="","",H229+I229+J229-K229+L229+M229-N229))</f>
        <v/>
      </c>
      <c r="P229" s="769"/>
      <c r="Q229" s="769"/>
      <c r="R229" s="769"/>
      <c r="S229" s="769"/>
      <c r="T229" s="770"/>
      <c r="U229" s="742" t="str">
        <f>IF(B228="","",IF(H229="","",SUM(P229:T229)))</f>
        <v/>
      </c>
      <c r="V229" s="742" t="str">
        <f>IF(B228="","",IF(H229="","",IF(O229+U229&lt;0,0,O229+U229)))</f>
        <v/>
      </c>
      <c r="W229" s="1119"/>
      <c r="X229" s="771"/>
      <c r="Y229" s="772"/>
      <c r="Z229" s="770"/>
      <c r="AA229" s="1091"/>
      <c r="AB229" s="743" t="str">
        <f>IF(X229="","",X229*60+Y229+Z229/100)</f>
        <v/>
      </c>
      <c r="AC229" s="1122"/>
      <c r="AD229" s="1086"/>
      <c r="AE229" s="1100"/>
      <c r="AF229" s="1103"/>
      <c r="AG229" s="1091"/>
    </row>
    <row r="230" spans="1:33" x14ac:dyDescent="0.2">
      <c r="A230" s="1131"/>
      <c r="B230" s="1134"/>
      <c r="C230" s="1072"/>
      <c r="D230" s="1137"/>
      <c r="E230" s="1097"/>
      <c r="F230" s="1072"/>
      <c r="G230" s="736" t="s">
        <v>8</v>
      </c>
      <c r="H230" s="737" t="str">
        <f>IF(P230&lt;&gt;"",H228,"")</f>
        <v/>
      </c>
      <c r="I230" s="738" t="str">
        <f>IF(Q230&lt;&gt;"",I228,"")</f>
        <v/>
      </c>
      <c r="J230" s="738" t="str">
        <f>IF(R230&lt;&gt;"",J228,"")</f>
        <v/>
      </c>
      <c r="K230" s="738" t="str">
        <f>IF(R230&lt;&gt;"",K228,"")</f>
        <v/>
      </c>
      <c r="L230" s="738" t="str">
        <f>IF(S230&lt;&gt;"",L228,"")</f>
        <v/>
      </c>
      <c r="M230" s="739" t="str">
        <f>IF(T230&lt;&gt;"",M228,"")</f>
        <v/>
      </c>
      <c r="N230" s="740" t="str">
        <f>IF(H230&lt;&gt;"",N228,"")</f>
        <v/>
      </c>
      <c r="O230" s="742" t="str">
        <f>IF(B228="","",IF(H230="","",H230+I230+J230-K230+L230+M230-N230))</f>
        <v/>
      </c>
      <c r="P230" s="769"/>
      <c r="Q230" s="769"/>
      <c r="R230" s="769"/>
      <c r="S230" s="769"/>
      <c r="T230" s="770"/>
      <c r="U230" s="744" t="str">
        <f>IF(B228="","",IF(H230="","",SUM(P230:T230)))</f>
        <v/>
      </c>
      <c r="V230" s="744" t="str">
        <f>IF(B228="","",IF(H230="","",IF(O230+U230&lt;0,0,O230+U230)))</f>
        <v/>
      </c>
      <c r="W230" s="1119"/>
      <c r="X230" s="745"/>
      <c r="Y230" s="746"/>
      <c r="Z230" s="747"/>
      <c r="AA230" s="1091"/>
      <c r="AB230" s="748"/>
      <c r="AC230" s="1122"/>
      <c r="AD230" s="1086"/>
      <c r="AE230" s="1100"/>
      <c r="AF230" s="1103"/>
      <c r="AG230" s="1091"/>
    </row>
    <row r="231" spans="1:33" x14ac:dyDescent="0.2">
      <c r="A231" s="1131"/>
      <c r="B231" s="1134"/>
      <c r="C231" s="1072"/>
      <c r="D231" s="1137"/>
      <c r="E231" s="1097"/>
      <c r="F231" s="1072"/>
      <c r="G231" s="736" t="s">
        <v>5</v>
      </c>
      <c r="H231" s="737" t="str">
        <f>IF(P231&lt;&gt;"",H228,"")</f>
        <v/>
      </c>
      <c r="I231" s="738" t="str">
        <f>IF(Q231&lt;&gt;"",I228,"")</f>
        <v/>
      </c>
      <c r="J231" s="738" t="str">
        <f>IF(R231&lt;&gt;"",J228,"")</f>
        <v/>
      </c>
      <c r="K231" s="738" t="str">
        <f>IF(R231&lt;&gt;"",K228,"")</f>
        <v/>
      </c>
      <c r="L231" s="738" t="str">
        <f>IF(S231&lt;&gt;"",L228,"")</f>
        <v/>
      </c>
      <c r="M231" s="739" t="str">
        <f>IF(T231&lt;&gt;"",M228,"")</f>
        <v/>
      </c>
      <c r="N231" s="740" t="str">
        <f>IF(H231&lt;&gt;"",N228,"")</f>
        <v/>
      </c>
      <c r="O231" s="749" t="str">
        <f>IF(B228="","",IF(H231="","",H231+I231+J231-K231+L231+M231-N231))</f>
        <v/>
      </c>
      <c r="P231" s="769"/>
      <c r="Q231" s="769"/>
      <c r="R231" s="769"/>
      <c r="S231" s="769"/>
      <c r="T231" s="770"/>
      <c r="U231" s="742" t="str">
        <f>IF(B228="","",IF(H231="","",SUM(P231:T231)))</f>
        <v/>
      </c>
      <c r="V231" s="742" t="str">
        <f>IF(B228="","",IF(H231="","",IF(O231+U231&lt;0,0,O231+U231)))</f>
        <v/>
      </c>
      <c r="W231" s="1119"/>
      <c r="X231" s="745"/>
      <c r="Y231" s="746"/>
      <c r="Z231" s="747"/>
      <c r="AA231" s="1091"/>
      <c r="AB231" s="748"/>
      <c r="AC231" s="1122"/>
      <c r="AD231" s="1086"/>
      <c r="AE231" s="1100"/>
      <c r="AF231" s="1103"/>
      <c r="AG231" s="1091"/>
    </row>
    <row r="232" spans="1:33" ht="16" thickBot="1" x14ac:dyDescent="0.25">
      <c r="A232" s="1132"/>
      <c r="B232" s="1135"/>
      <c r="C232" s="1073"/>
      <c r="D232" s="1138"/>
      <c r="E232" s="1098"/>
      <c r="F232" s="1073"/>
      <c r="G232" s="750" t="s">
        <v>6</v>
      </c>
      <c r="H232" s="751" t="str">
        <f>IF(P232&lt;&gt;"",H228,"")</f>
        <v/>
      </c>
      <c r="I232" s="752" t="str">
        <f>IF(Q232&lt;&gt;"",I228,"")</f>
        <v/>
      </c>
      <c r="J232" s="752" t="str">
        <f>IF(R232&lt;&gt;"",J228,"")</f>
        <v/>
      </c>
      <c r="K232" s="752" t="str">
        <f>IF(R232&lt;&gt;"",K228,"")</f>
        <v/>
      </c>
      <c r="L232" s="752" t="str">
        <f>IF(S232&lt;&gt;"",L228,"")</f>
        <v/>
      </c>
      <c r="M232" s="753" t="str">
        <f>IF(T232&lt;&gt;"",M228,"")</f>
        <v/>
      </c>
      <c r="N232" s="754" t="str">
        <f>IF(H232&lt;&gt;"",N228,"")</f>
        <v/>
      </c>
      <c r="O232" s="755" t="str">
        <f>IF(B228="","",IF(H232="","",H232+I232+J232-K232+L232+M232-N232))</f>
        <v/>
      </c>
      <c r="P232" s="773"/>
      <c r="Q232" s="773"/>
      <c r="R232" s="773"/>
      <c r="S232" s="773"/>
      <c r="T232" s="774"/>
      <c r="U232" s="755" t="str">
        <f>IF(B228="","",IF(H232="","",SUM(P232:T232)))</f>
        <v/>
      </c>
      <c r="V232" s="755" t="str">
        <f>IF(B228="","",IF(H232="","",IF(O232+U232&lt;0,0,O232+U232)))</f>
        <v/>
      </c>
      <c r="W232" s="1120"/>
      <c r="X232" s="756"/>
      <c r="Y232" s="757"/>
      <c r="Z232" s="758"/>
      <c r="AA232" s="1092"/>
      <c r="AB232" s="759"/>
      <c r="AC232" s="1123"/>
      <c r="AD232" s="1087"/>
      <c r="AE232" s="1101"/>
      <c r="AF232" s="1104"/>
      <c r="AG232" s="1092"/>
    </row>
    <row r="233" spans="1:33" x14ac:dyDescent="0.2">
      <c r="A233" s="1177" t="str">
        <f>IF('Names And Totals'!A53="","",'Names And Totals'!A53)</f>
        <v/>
      </c>
      <c r="B233" s="1178" t="str">
        <f>IF('Names And Totals'!B53="","",'Names And Totals'!B53)</f>
        <v/>
      </c>
      <c r="C233" s="1074" t="str">
        <f>IF('Names And Totals'!B53="","",'Names And Totals'!E53)</f>
        <v/>
      </c>
      <c r="D233" s="1139" t="str">
        <f>IF(AF233="","",IF(AF233="DQ","DQ",RANK(AF233,$AF$13:$AF$508,0)+SUMPRODUCT(--(AF233=$AF$13:$AF$508),--(AC233&gt;$AC$13:$AC$508))))</f>
        <v/>
      </c>
      <c r="E233" s="1093" t="str">
        <f>IF(AE233="","",IF(AG233="DQ","DQ",RANK(AE233,$AE$13:$AE$508,0)+SUMPRODUCT(--(AE233=$AE$13:$AE$508),--(AC233&gt;$AC$13:$AC$508))))</f>
        <v/>
      </c>
      <c r="F233" s="1074" t="str">
        <f>IF(AD233="","",IF(AG233="DQ","DQ",RANK(AD233,$AD$13:$AD$508,0)+SUMPRODUCT(--(AD233=$AD$13:$AD$508),--(AC233&gt;$AC$13:$AC$508))))</f>
        <v/>
      </c>
      <c r="G233" s="705" t="s">
        <v>7</v>
      </c>
      <c r="H233" s="695"/>
      <c r="I233" s="696"/>
      <c r="J233" s="696"/>
      <c r="K233" s="696"/>
      <c r="L233" s="696"/>
      <c r="M233" s="697"/>
      <c r="N233" s="698"/>
      <c r="O233" s="699" t="str">
        <f>IF(B233="","",IF(H233="","",H233+I233+J233-K233+L233+M233-N233))</f>
        <v/>
      </c>
      <c r="P233" s="700"/>
      <c r="Q233" s="696"/>
      <c r="R233" s="696"/>
      <c r="S233" s="701"/>
      <c r="T233" s="702"/>
      <c r="U233" s="699" t="str">
        <f>IF(B233="","",IF(H233="","",SUM(P233:T233)))</f>
        <v/>
      </c>
      <c r="V233" s="699" t="str">
        <f>IF(B233="","",IF(H233="","",IF(O233+U233&lt;0,0,O233+U233)))</f>
        <v/>
      </c>
      <c r="W233" s="1115" t="str">
        <f>IF(AG233="DQ","DQ",IF(V233="","",IF(V234="",V233,IF(V235="",AVERAGE(V233:V234),IF(V236="",AVERAGE(V233:V235),IF(V237="",AVERAGE(V233:V236),TRIMMEAN(V233:V237,0.4)))))))</f>
        <v/>
      </c>
      <c r="X233" s="703"/>
      <c r="Y233" s="701"/>
      <c r="Z233" s="702"/>
      <c r="AA233" s="1105"/>
      <c r="AB233" s="704" t="str">
        <f>IF(X233="","",IF(X233="TO","TO",X233*60+Y233+Z233/100))</f>
        <v/>
      </c>
      <c r="AC233" s="1106" t="str">
        <f>IF(AG233="DQ","DQ",IF(AB233="","",IF(AB234="",AB233,AVERAGE(AB233:AB234))))</f>
        <v/>
      </c>
      <c r="AD233" s="1082" t="str">
        <f>IF(C233="Male","",IF(AC233="","",IF(AA233="","",IF(AC233="TO",W233,IF(AA233="no",W233,IF(30-(AC233-$AI$3)/10&lt;0,0,30-(AC233-$AI$3)/10+W233))))))</f>
        <v/>
      </c>
      <c r="AE233" s="1109" t="str">
        <f>IF(C233="Female","",IF(AC233="","",IF(AA233="","",IF(AC233="TO",W233,IF(AA233="no",W233,IF(30-(AC233-$AI$4)/10&lt;0,0,30-(AC233-$AI$4)/10+W233))))))</f>
        <v/>
      </c>
      <c r="AF233" s="1112" t="str">
        <f>IF(B233="","",IF(AG233="DQ","DQ",IF(AC233="","",IF(C233="Female",AD233,AE233))))</f>
        <v/>
      </c>
      <c r="AG233" s="1088"/>
    </row>
    <row r="234" spans="1:33" x14ac:dyDescent="0.2">
      <c r="A234" s="1125"/>
      <c r="B234" s="1128"/>
      <c r="C234" s="1075"/>
      <c r="D234" s="1139"/>
      <c r="E234" s="1094"/>
      <c r="F234" s="1075"/>
      <c r="G234" s="705" t="s">
        <v>4</v>
      </c>
      <c r="H234" s="706" t="str">
        <f>IF(P234&lt;&gt;"",H233,"")</f>
        <v/>
      </c>
      <c r="I234" s="707" t="str">
        <f>IF(Q234&lt;&gt;"",I233,"")</f>
        <v/>
      </c>
      <c r="J234" s="707" t="str">
        <f>IF(R234&lt;&gt;"",J233,"")</f>
        <v/>
      </c>
      <c r="K234" s="707" t="str">
        <f>IF(R234&lt;&gt;"",K233,"")</f>
        <v/>
      </c>
      <c r="L234" s="707" t="str">
        <f>IF(S234&lt;&gt;"",L233,"")</f>
        <v/>
      </c>
      <c r="M234" s="708" t="str">
        <f>IF(T234&lt;&gt;"",M233,"")</f>
        <v/>
      </c>
      <c r="N234" s="709" t="str">
        <f>IF(H234&lt;&gt;"",N233,"")</f>
        <v/>
      </c>
      <c r="O234" s="710" t="str">
        <f>IF(B233="","",IF(H234="","",H234+I234+J234-K234+L234+M234-N234))</f>
        <v/>
      </c>
      <c r="P234" s="711"/>
      <c r="Q234" s="711"/>
      <c r="R234" s="711"/>
      <c r="S234" s="711"/>
      <c r="T234" s="712"/>
      <c r="U234" s="713" t="str">
        <f>IF(B233="","",IF(H234="","",SUM(P234:T234)))</f>
        <v/>
      </c>
      <c r="V234" s="713" t="str">
        <f>IF(B233="","",IF(H234="","",IF(O234+U234&lt;0,0,O234+U234)))</f>
        <v/>
      </c>
      <c r="W234" s="1116"/>
      <c r="X234" s="714"/>
      <c r="Y234" s="715"/>
      <c r="Z234" s="712"/>
      <c r="AA234" s="1088"/>
      <c r="AB234" s="716" t="str">
        <f>IF(X234="","",X234*60+Y234+Z234/100)</f>
        <v/>
      </c>
      <c r="AC234" s="1107"/>
      <c r="AD234" s="1083"/>
      <c r="AE234" s="1110"/>
      <c r="AF234" s="1113"/>
      <c r="AG234" s="1088"/>
    </row>
    <row r="235" spans="1:33" x14ac:dyDescent="0.2">
      <c r="A235" s="1125"/>
      <c r="B235" s="1128"/>
      <c r="C235" s="1075"/>
      <c r="D235" s="1139"/>
      <c r="E235" s="1094"/>
      <c r="F235" s="1075"/>
      <c r="G235" s="705" t="s">
        <v>8</v>
      </c>
      <c r="H235" s="706" t="str">
        <f>IF(P235&lt;&gt;"",H233,"")</f>
        <v/>
      </c>
      <c r="I235" s="707" t="str">
        <f>IF(Q235&lt;&gt;"",I233,"")</f>
        <v/>
      </c>
      <c r="J235" s="707" t="str">
        <f>IF(R235&lt;&gt;"",J233,"")</f>
        <v/>
      </c>
      <c r="K235" s="707" t="str">
        <f>IF(R235&lt;&gt;"",K233,"")</f>
        <v/>
      </c>
      <c r="L235" s="707" t="str">
        <f>IF(S235&lt;&gt;"",L233,"")</f>
        <v/>
      </c>
      <c r="M235" s="708" t="str">
        <f>IF(T235&lt;&gt;"",M233,"")</f>
        <v/>
      </c>
      <c r="N235" s="709" t="str">
        <f>IF(H235&lt;&gt;"",N233,"")</f>
        <v/>
      </c>
      <c r="O235" s="713" t="str">
        <f>IF(B233="","",IF(H235="","",H235+I235+J235-K235+L235+M235-N235))</f>
        <v/>
      </c>
      <c r="P235" s="711"/>
      <c r="Q235" s="711"/>
      <c r="R235" s="711"/>
      <c r="S235" s="711"/>
      <c r="T235" s="712"/>
      <c r="U235" s="699" t="str">
        <f>IF(B233="","",IF(H235="","",SUM(P235:T235)))</f>
        <v/>
      </c>
      <c r="V235" s="699" t="str">
        <f>IF(B233="","",IF(H235="","",IF(O235+U235&lt;0,0,O235+U235)))</f>
        <v/>
      </c>
      <c r="W235" s="1116"/>
      <c r="X235" s="717"/>
      <c r="Y235" s="718"/>
      <c r="Z235" s="719"/>
      <c r="AA235" s="1088"/>
      <c r="AB235" s="720"/>
      <c r="AC235" s="1107"/>
      <c r="AD235" s="1083"/>
      <c r="AE235" s="1110"/>
      <c r="AF235" s="1113"/>
      <c r="AG235" s="1088"/>
    </row>
    <row r="236" spans="1:33" x14ac:dyDescent="0.2">
      <c r="A236" s="1125"/>
      <c r="B236" s="1128"/>
      <c r="C236" s="1075"/>
      <c r="D236" s="1139"/>
      <c r="E236" s="1094"/>
      <c r="F236" s="1075"/>
      <c r="G236" s="705" t="s">
        <v>5</v>
      </c>
      <c r="H236" s="706" t="str">
        <f>IF(P236&lt;&gt;"",H233,"")</f>
        <v/>
      </c>
      <c r="I236" s="707" t="str">
        <f>IF(Q236&lt;&gt;"",I233,"")</f>
        <v/>
      </c>
      <c r="J236" s="707" t="str">
        <f>IF(R236&lt;&gt;"",J233,"")</f>
        <v/>
      </c>
      <c r="K236" s="707" t="str">
        <f>IF(R236&lt;&gt;"",K233,"")</f>
        <v/>
      </c>
      <c r="L236" s="707" t="str">
        <f>IF(S236&lt;&gt;"",L233,"")</f>
        <v/>
      </c>
      <c r="M236" s="708" t="str">
        <f>IF(T236&lt;&gt;"",M233,"")</f>
        <v/>
      </c>
      <c r="N236" s="709" t="str">
        <f>IF(H236&lt;&gt;"",N233,"")</f>
        <v/>
      </c>
      <c r="O236" s="721" t="str">
        <f>IF(B233="","",IF(H236="","",H236+I236+J236-K236+L236+M236-N236))</f>
        <v/>
      </c>
      <c r="P236" s="711"/>
      <c r="Q236" s="711"/>
      <c r="R236" s="711"/>
      <c r="S236" s="711"/>
      <c r="T236" s="712"/>
      <c r="U236" s="713" t="str">
        <f>IF(B233="","",IF(H236="","",SUM(P236:T236)))</f>
        <v/>
      </c>
      <c r="V236" s="713" t="str">
        <f>IF(B233="","",IF(H236="","",IF(O236+U236&lt;0,0,O236+U236)))</f>
        <v/>
      </c>
      <c r="W236" s="1116"/>
      <c r="X236" s="717"/>
      <c r="Y236" s="718"/>
      <c r="Z236" s="719"/>
      <c r="AA236" s="1088"/>
      <c r="AB236" s="720"/>
      <c r="AC236" s="1107"/>
      <c r="AD236" s="1083"/>
      <c r="AE236" s="1110"/>
      <c r="AF236" s="1113"/>
      <c r="AG236" s="1088"/>
    </row>
    <row r="237" spans="1:33" ht="16" thickBot="1" x14ac:dyDescent="0.25">
      <c r="A237" s="1160"/>
      <c r="B237" s="1159"/>
      <c r="C237" s="1076"/>
      <c r="D237" s="1140"/>
      <c r="E237" s="1095"/>
      <c r="F237" s="1076"/>
      <c r="G237" s="760" t="s">
        <v>6</v>
      </c>
      <c r="H237" s="723" t="str">
        <f>IF(P237&lt;&gt;"",H233,"")</f>
        <v/>
      </c>
      <c r="I237" s="724" t="str">
        <f>IF(Q237&lt;&gt;"",I233,"")</f>
        <v/>
      </c>
      <c r="J237" s="724" t="str">
        <f>IF(R237&lt;&gt;"",J233,"")</f>
        <v/>
      </c>
      <c r="K237" s="724" t="str">
        <f>IF(R237&lt;&gt;"",K233,"")</f>
        <v/>
      </c>
      <c r="L237" s="724" t="str">
        <f>IF(S237&lt;&gt;"",L233,"")</f>
        <v/>
      </c>
      <c r="M237" s="725" t="str">
        <f>IF(T237&lt;&gt;"",M233,"")</f>
        <v/>
      </c>
      <c r="N237" s="726" t="str">
        <f>IF(H237&lt;&gt;"",N233,"")</f>
        <v/>
      </c>
      <c r="O237" s="699" t="str">
        <f>IF(B233="","",IF(H237="","",H237+I237+J237-K237+L237+M237-N237))</f>
        <v/>
      </c>
      <c r="P237" s="727"/>
      <c r="Q237" s="727"/>
      <c r="R237" s="727"/>
      <c r="S237" s="727"/>
      <c r="T237" s="728"/>
      <c r="U237" s="721" t="str">
        <f>IF(B233="","",IF(H237="","",SUM(P237:T237)))</f>
        <v/>
      </c>
      <c r="V237" s="721" t="str">
        <f>IF(B233="","",IF(H237="","",IF(O237+U237&lt;0,0,O237+U237)))</f>
        <v/>
      </c>
      <c r="W237" s="1117"/>
      <c r="X237" s="729"/>
      <c r="Y237" s="730"/>
      <c r="Z237" s="731"/>
      <c r="AA237" s="1089"/>
      <c r="AB237" s="732"/>
      <c r="AC237" s="1108"/>
      <c r="AD237" s="1084"/>
      <c r="AE237" s="1111"/>
      <c r="AF237" s="1114"/>
      <c r="AG237" s="1089"/>
    </row>
    <row r="238" spans="1:33" x14ac:dyDescent="0.2">
      <c r="A238" s="1130" t="str">
        <f>IF('Names And Totals'!A54="","",'Names And Totals'!A54)</f>
        <v/>
      </c>
      <c r="B238" s="1133" t="str">
        <f>IF('Names And Totals'!B54="","",'Names And Totals'!B54)</f>
        <v/>
      </c>
      <c r="C238" s="1071" t="str">
        <f>IF('Names And Totals'!B54="","",'Names And Totals'!E54)</f>
        <v/>
      </c>
      <c r="D238" s="1136" t="str">
        <f>IF(AF238="","",IF(AF238="DQ","DQ",RANK(AF238,$AF$13:$AF$508,0)+SUMPRODUCT(--(AF238=$AF$13:$AF$508),--(AC238&gt;$AC$13:$AC$508))))</f>
        <v/>
      </c>
      <c r="E238" s="1096" t="str">
        <f>IF(AE238="","",IF(AG238="DQ","DQ",RANK(AE238,$AE$13:$AE$508,0)+SUMPRODUCT(--(AE238=$AE$13:$AE$508),--(AC238&gt;$AC$13:$AC$508))))</f>
        <v/>
      </c>
      <c r="F238" s="1071" t="str">
        <f>IF(AD238="","",IF(AG238="DQ","DQ",RANK(AD238,$AD$13:$AD$508,0)+SUMPRODUCT(--(AD238=$AD$13:$AD$508),--(AC238&gt;$AC$13:$AC$508))))</f>
        <v/>
      </c>
      <c r="G238" s="733" t="s">
        <v>7</v>
      </c>
      <c r="H238" s="761"/>
      <c r="I238" s="762"/>
      <c r="J238" s="762"/>
      <c r="K238" s="762"/>
      <c r="L238" s="762"/>
      <c r="M238" s="763"/>
      <c r="N238" s="764"/>
      <c r="O238" s="734" t="str">
        <f>IF(B238="","",IF(H238="","",H238+I238+J238-K238+L238+M238-N238))</f>
        <v/>
      </c>
      <c r="P238" s="765"/>
      <c r="Q238" s="762"/>
      <c r="R238" s="762"/>
      <c r="S238" s="766"/>
      <c r="T238" s="767"/>
      <c r="U238" s="734" t="str">
        <f>IF(B238="","",IF(H238="","",SUM(P238:T238)))</f>
        <v/>
      </c>
      <c r="V238" s="734" t="str">
        <f>IF(B238="","",IF(H238="","",IF(O238+U238&lt;0,0,O238+U238)))</f>
        <v/>
      </c>
      <c r="W238" s="1118" t="str">
        <f>IF(AG238="DQ","DQ",IF(V238="","",IF(V239="",V238,IF(V240="",AVERAGE(V238:V239),IF(V241="",AVERAGE(V238:V240),IF(V242="",AVERAGE(V238:V241),TRIMMEAN(V238:V242,0.4)))))))</f>
        <v/>
      </c>
      <c r="X238" s="768"/>
      <c r="Y238" s="766"/>
      <c r="Z238" s="767"/>
      <c r="AA238" s="1090"/>
      <c r="AB238" s="735" t="str">
        <f>IF(X238="","",IF(X238="TO","TO",X238*60+Y238+Z238/100))</f>
        <v/>
      </c>
      <c r="AC238" s="1121" t="str">
        <f>IF(AG238="DQ","DQ",IF(AB238="","",IF(AB239="",AB238,AVERAGE(AB238:AB239))))</f>
        <v/>
      </c>
      <c r="AD238" s="1085" t="str">
        <f>IF(C238="Male","",IF(AC238="","",IF(AA238="","",IF(AC238="TO",W238,IF(AA238="no",W238,IF(30-(AC238-$AI$3)/10&lt;0,0,30-(AC238-$AI$3)/10+W238))))))</f>
        <v/>
      </c>
      <c r="AE238" s="1099" t="str">
        <f>IF(C238="Female","",IF(AC238="","",IF(AA238="","",IF(AC238="TO",W238,IF(AA238="no",W238,IF(30-(AC238-$AI$4)/10&lt;0,0,30-(AC238-$AI$4)/10+W238))))))</f>
        <v/>
      </c>
      <c r="AF238" s="1102" t="str">
        <f>IF(B238="","",IF(AG238="DQ","DQ",IF(AC238="","",IF(C238="Female",AD238,AE238))))</f>
        <v/>
      </c>
      <c r="AG238" s="1090"/>
    </row>
    <row r="239" spans="1:33" x14ac:dyDescent="0.2">
      <c r="A239" s="1131"/>
      <c r="B239" s="1134"/>
      <c r="C239" s="1072"/>
      <c r="D239" s="1137"/>
      <c r="E239" s="1097"/>
      <c r="F239" s="1072"/>
      <c r="G239" s="736" t="s">
        <v>4</v>
      </c>
      <c r="H239" s="737" t="str">
        <f>IF(P239&lt;&gt;"",H238,"")</f>
        <v/>
      </c>
      <c r="I239" s="738" t="str">
        <f>IF(Q239&lt;&gt;"",I238,"")</f>
        <v/>
      </c>
      <c r="J239" s="738" t="str">
        <f>IF(R239&lt;&gt;"",J238,"")</f>
        <v/>
      </c>
      <c r="K239" s="738" t="str">
        <f>IF(R239&lt;&gt;"",K238,"")</f>
        <v/>
      </c>
      <c r="L239" s="738" t="str">
        <f>IF(S239&lt;&gt;"",L238,"")</f>
        <v/>
      </c>
      <c r="M239" s="739" t="str">
        <f>IF(T239&lt;&gt;"",M238,"")</f>
        <v/>
      </c>
      <c r="N239" s="740" t="str">
        <f>IF(H239&lt;&gt;"",N238,"")</f>
        <v/>
      </c>
      <c r="O239" s="741" t="str">
        <f>IF(B238="","",IF(H239="","",H239+I239+J239-K239+L239+M239-N239))</f>
        <v/>
      </c>
      <c r="P239" s="769"/>
      <c r="Q239" s="769"/>
      <c r="R239" s="769"/>
      <c r="S239" s="769"/>
      <c r="T239" s="770"/>
      <c r="U239" s="742" t="str">
        <f>IF(B238="","",IF(H239="","",SUM(P239:T239)))</f>
        <v/>
      </c>
      <c r="V239" s="742" t="str">
        <f>IF(B238="","",IF(H239="","",IF(O239+U239&lt;0,0,O239+U239)))</f>
        <v/>
      </c>
      <c r="W239" s="1119"/>
      <c r="X239" s="771"/>
      <c r="Y239" s="772"/>
      <c r="Z239" s="770"/>
      <c r="AA239" s="1091"/>
      <c r="AB239" s="743" t="str">
        <f>IF(X239="","",X239*60+Y239+Z239/100)</f>
        <v/>
      </c>
      <c r="AC239" s="1122"/>
      <c r="AD239" s="1086"/>
      <c r="AE239" s="1100"/>
      <c r="AF239" s="1103"/>
      <c r="AG239" s="1091"/>
    </row>
    <row r="240" spans="1:33" x14ac:dyDescent="0.2">
      <c r="A240" s="1131"/>
      <c r="B240" s="1134"/>
      <c r="C240" s="1072"/>
      <c r="D240" s="1137"/>
      <c r="E240" s="1097"/>
      <c r="F240" s="1072"/>
      <c r="G240" s="736" t="s">
        <v>8</v>
      </c>
      <c r="H240" s="737" t="str">
        <f>IF(P240&lt;&gt;"",H238,"")</f>
        <v/>
      </c>
      <c r="I240" s="738" t="str">
        <f>IF(Q240&lt;&gt;"",I238,"")</f>
        <v/>
      </c>
      <c r="J240" s="738" t="str">
        <f>IF(R240&lt;&gt;"",J238,"")</f>
        <v/>
      </c>
      <c r="K240" s="738" t="str">
        <f>IF(R240&lt;&gt;"",K238,"")</f>
        <v/>
      </c>
      <c r="L240" s="738" t="str">
        <f>IF(S240&lt;&gt;"",L238,"")</f>
        <v/>
      </c>
      <c r="M240" s="739" t="str">
        <f>IF(T240&lt;&gt;"",M238,"")</f>
        <v/>
      </c>
      <c r="N240" s="740" t="str">
        <f>IF(H240&lt;&gt;"",N238,"")</f>
        <v/>
      </c>
      <c r="O240" s="742" t="str">
        <f>IF(B238="","",IF(H240="","",H240+I240+J240-K240+L240+M240-N240))</f>
        <v/>
      </c>
      <c r="P240" s="769"/>
      <c r="Q240" s="769"/>
      <c r="R240" s="769"/>
      <c r="S240" s="769"/>
      <c r="T240" s="770"/>
      <c r="U240" s="744" t="str">
        <f>IF(B238="","",IF(H240="","",SUM(P240:T240)))</f>
        <v/>
      </c>
      <c r="V240" s="744" t="str">
        <f>IF(B238="","",IF(H240="","",IF(O240+U240&lt;0,0,O240+U240)))</f>
        <v/>
      </c>
      <c r="W240" s="1119"/>
      <c r="X240" s="745"/>
      <c r="Y240" s="746"/>
      <c r="Z240" s="747"/>
      <c r="AA240" s="1091"/>
      <c r="AB240" s="748"/>
      <c r="AC240" s="1122"/>
      <c r="AD240" s="1086"/>
      <c r="AE240" s="1100"/>
      <c r="AF240" s="1103"/>
      <c r="AG240" s="1091"/>
    </row>
    <row r="241" spans="1:33" x14ac:dyDescent="0.2">
      <c r="A241" s="1131"/>
      <c r="B241" s="1134"/>
      <c r="C241" s="1072"/>
      <c r="D241" s="1137"/>
      <c r="E241" s="1097"/>
      <c r="F241" s="1072"/>
      <c r="G241" s="736" t="s">
        <v>5</v>
      </c>
      <c r="H241" s="737" t="str">
        <f>IF(P241&lt;&gt;"",H238,"")</f>
        <v/>
      </c>
      <c r="I241" s="738" t="str">
        <f>IF(Q241&lt;&gt;"",I238,"")</f>
        <v/>
      </c>
      <c r="J241" s="738" t="str">
        <f>IF(R241&lt;&gt;"",J238,"")</f>
        <v/>
      </c>
      <c r="K241" s="738" t="str">
        <f>IF(R241&lt;&gt;"",K238,"")</f>
        <v/>
      </c>
      <c r="L241" s="738" t="str">
        <f>IF(S241&lt;&gt;"",L238,"")</f>
        <v/>
      </c>
      <c r="M241" s="739" t="str">
        <f>IF(T241&lt;&gt;"",M238,"")</f>
        <v/>
      </c>
      <c r="N241" s="740" t="str">
        <f>IF(H241&lt;&gt;"",N238,"")</f>
        <v/>
      </c>
      <c r="O241" s="749" t="str">
        <f>IF(B238="","",IF(H241="","",H241+I241+J241-K241+L241+M241-N241))</f>
        <v/>
      </c>
      <c r="P241" s="769"/>
      <c r="Q241" s="769"/>
      <c r="R241" s="769"/>
      <c r="S241" s="769"/>
      <c r="T241" s="770"/>
      <c r="U241" s="742" t="str">
        <f>IF(B238="","",IF(H241="","",SUM(P241:T241)))</f>
        <v/>
      </c>
      <c r="V241" s="742" t="str">
        <f>IF(B238="","",IF(H241="","",IF(O241+U241&lt;0,0,O241+U241)))</f>
        <v/>
      </c>
      <c r="W241" s="1119"/>
      <c r="X241" s="745"/>
      <c r="Y241" s="746"/>
      <c r="Z241" s="747"/>
      <c r="AA241" s="1091"/>
      <c r="AB241" s="748"/>
      <c r="AC241" s="1122"/>
      <c r="AD241" s="1086"/>
      <c r="AE241" s="1100"/>
      <c r="AF241" s="1103"/>
      <c r="AG241" s="1091"/>
    </row>
    <row r="242" spans="1:33" ht="16" thickBot="1" x14ac:dyDescent="0.25">
      <c r="A242" s="1132"/>
      <c r="B242" s="1135"/>
      <c r="C242" s="1073"/>
      <c r="D242" s="1138"/>
      <c r="E242" s="1098"/>
      <c r="F242" s="1073"/>
      <c r="G242" s="750" t="s">
        <v>6</v>
      </c>
      <c r="H242" s="751" t="str">
        <f>IF(P242&lt;&gt;"",H238,"")</f>
        <v/>
      </c>
      <c r="I242" s="752" t="str">
        <f>IF(Q242&lt;&gt;"",I238,"")</f>
        <v/>
      </c>
      <c r="J242" s="752" t="str">
        <f>IF(R242&lt;&gt;"",J238,"")</f>
        <v/>
      </c>
      <c r="K242" s="752" t="str">
        <f>IF(R242&lt;&gt;"",K238,"")</f>
        <v/>
      </c>
      <c r="L242" s="752" t="str">
        <f>IF(S242&lt;&gt;"",L238,"")</f>
        <v/>
      </c>
      <c r="M242" s="753" t="str">
        <f>IF(T242&lt;&gt;"",M238,"")</f>
        <v/>
      </c>
      <c r="N242" s="754" t="str">
        <f>IF(H242&lt;&gt;"",N238,"")</f>
        <v/>
      </c>
      <c r="O242" s="755" t="str">
        <f>IF(B238="","",IF(H242="","",H242+I242+J242-K242+L242+M242-N242))</f>
        <v/>
      </c>
      <c r="P242" s="773"/>
      <c r="Q242" s="773"/>
      <c r="R242" s="773"/>
      <c r="S242" s="773"/>
      <c r="T242" s="774"/>
      <c r="U242" s="755" t="str">
        <f>IF(B238="","",IF(H242="","",SUM(P242:T242)))</f>
        <v/>
      </c>
      <c r="V242" s="755" t="str">
        <f>IF(B238="","",IF(H242="","",IF(O242+U242&lt;0,0,O242+U242)))</f>
        <v/>
      </c>
      <c r="W242" s="1120"/>
      <c r="X242" s="756"/>
      <c r="Y242" s="757"/>
      <c r="Z242" s="758"/>
      <c r="AA242" s="1092"/>
      <c r="AB242" s="759"/>
      <c r="AC242" s="1123"/>
      <c r="AD242" s="1087"/>
      <c r="AE242" s="1101"/>
      <c r="AF242" s="1104"/>
      <c r="AG242" s="1092"/>
    </row>
    <row r="243" spans="1:33" x14ac:dyDescent="0.2">
      <c r="A243" s="1177" t="str">
        <f>IF('Names And Totals'!A55="","",'Names And Totals'!A55)</f>
        <v/>
      </c>
      <c r="B243" s="1178" t="str">
        <f>IF('Names And Totals'!B55="","",'Names And Totals'!B55)</f>
        <v/>
      </c>
      <c r="C243" s="1074" t="str">
        <f>IF('Names And Totals'!B55="","",'Names And Totals'!E55)</f>
        <v/>
      </c>
      <c r="D243" s="1139" t="str">
        <f>IF(AF243="","",IF(AF243="DQ","DQ",RANK(AF243,$AF$13:$AF$508,0)+SUMPRODUCT(--(AF243=$AF$13:$AF$508),--(AC243&gt;$AC$13:$AC$508))))</f>
        <v/>
      </c>
      <c r="E243" s="1093" t="str">
        <f>IF(AE243="","",IF(AG243="DQ","DQ",RANK(AE243,$AE$13:$AE$508,0)+SUMPRODUCT(--(AE243=$AE$13:$AE$508),--(AC243&gt;$AC$13:$AC$508))))</f>
        <v/>
      </c>
      <c r="F243" s="1074" t="str">
        <f>IF(AD243="","",IF(AG243="DQ","DQ",RANK(AD243,$AD$13:$AD$508,0)+SUMPRODUCT(--(AD243=$AD$13:$AD$508),--(AC243&gt;$AC$13:$AC$508))))</f>
        <v/>
      </c>
      <c r="G243" s="705" t="s">
        <v>7</v>
      </c>
      <c r="H243" s="695"/>
      <c r="I243" s="696"/>
      <c r="J243" s="696"/>
      <c r="K243" s="696"/>
      <c r="L243" s="696"/>
      <c r="M243" s="697"/>
      <c r="N243" s="698"/>
      <c r="O243" s="699" t="str">
        <f>IF(B243="","",IF(H243="","",H243+I243+J243-K243+L243+M243-N243))</f>
        <v/>
      </c>
      <c r="P243" s="700"/>
      <c r="Q243" s="696"/>
      <c r="R243" s="696"/>
      <c r="S243" s="701"/>
      <c r="T243" s="702"/>
      <c r="U243" s="699" t="str">
        <f>IF(B243="","",IF(H243="","",SUM(P243:T243)))</f>
        <v/>
      </c>
      <c r="V243" s="699" t="str">
        <f>IF(B243="","",IF(H243="","",IF(O243+U243&lt;0,0,O243+U243)))</f>
        <v/>
      </c>
      <c r="W243" s="1115" t="str">
        <f>IF(AG243="DQ","DQ",IF(V243="","",IF(V244="",V243,IF(V245="",AVERAGE(V243:V244),IF(V246="",AVERAGE(V243:V245),IF(V247="",AVERAGE(V243:V246),TRIMMEAN(V243:V247,0.4)))))))</f>
        <v/>
      </c>
      <c r="X243" s="703"/>
      <c r="Y243" s="701"/>
      <c r="Z243" s="702"/>
      <c r="AA243" s="1105"/>
      <c r="AB243" s="704" t="str">
        <f>IF(X243="","",IF(X243="TO","TO",X243*60+Y243+Z243/100))</f>
        <v/>
      </c>
      <c r="AC243" s="1106" t="str">
        <f>IF(AG243="DQ","DQ",IF(AB243="","",IF(AB244="",AB243,AVERAGE(AB243:AB244))))</f>
        <v/>
      </c>
      <c r="AD243" s="1082" t="str">
        <f>IF(C243="Male","",IF(AC243="","",IF(AA243="","",IF(AC243="TO",W243,IF(AA243="no",W243,IF(30-(AC243-$AI$3)/10&lt;0,0,30-(AC243-$AI$3)/10+W243))))))</f>
        <v/>
      </c>
      <c r="AE243" s="1109" t="str">
        <f>IF(C243="Female","",IF(AC243="","",IF(AA243="","",IF(AC243="TO",W243,IF(AA243="no",W243,IF(30-(AC243-$AI$4)/10&lt;0,0,30-(AC243-$AI$4)/10+W243))))))</f>
        <v/>
      </c>
      <c r="AF243" s="1112" t="str">
        <f>IF(B243="","",IF(AG243="DQ","DQ",IF(AC243="","",IF(C243="Female",AD243,AE243))))</f>
        <v/>
      </c>
      <c r="AG243" s="1088"/>
    </row>
    <row r="244" spans="1:33" x14ac:dyDescent="0.2">
      <c r="A244" s="1125"/>
      <c r="B244" s="1128"/>
      <c r="C244" s="1075"/>
      <c r="D244" s="1139"/>
      <c r="E244" s="1094"/>
      <c r="F244" s="1075"/>
      <c r="G244" s="705" t="s">
        <v>4</v>
      </c>
      <c r="H244" s="706" t="str">
        <f>IF(P244&lt;&gt;"",H243,"")</f>
        <v/>
      </c>
      <c r="I244" s="707" t="str">
        <f>IF(Q244&lt;&gt;"",I243,"")</f>
        <v/>
      </c>
      <c r="J244" s="707" t="str">
        <f>IF(R244&lt;&gt;"",J243,"")</f>
        <v/>
      </c>
      <c r="K244" s="707" t="str">
        <f>IF(R244&lt;&gt;"",K243,"")</f>
        <v/>
      </c>
      <c r="L244" s="707" t="str">
        <f>IF(S244&lt;&gt;"",L243,"")</f>
        <v/>
      </c>
      <c r="M244" s="708" t="str">
        <f>IF(T244&lt;&gt;"",M243,"")</f>
        <v/>
      </c>
      <c r="N244" s="709" t="str">
        <f>IF(H244&lt;&gt;"",N243,"")</f>
        <v/>
      </c>
      <c r="O244" s="710" t="str">
        <f>IF(B243="","",IF(H244="","",H244+I244+J244-K244+L244+M244-N244))</f>
        <v/>
      </c>
      <c r="P244" s="711"/>
      <c r="Q244" s="711"/>
      <c r="R244" s="711"/>
      <c r="S244" s="711"/>
      <c r="T244" s="712"/>
      <c r="U244" s="713" t="str">
        <f>IF(B243="","",IF(H244="","",SUM(P244:T244)))</f>
        <v/>
      </c>
      <c r="V244" s="713" t="str">
        <f>IF(B243="","",IF(H244="","",IF(O244+U244&lt;0,0,O244+U244)))</f>
        <v/>
      </c>
      <c r="W244" s="1116"/>
      <c r="X244" s="714"/>
      <c r="Y244" s="715"/>
      <c r="Z244" s="712"/>
      <c r="AA244" s="1088"/>
      <c r="AB244" s="716" t="str">
        <f>IF(X244="","",X244*60+Y244+Z244/100)</f>
        <v/>
      </c>
      <c r="AC244" s="1107"/>
      <c r="AD244" s="1083"/>
      <c r="AE244" s="1110"/>
      <c r="AF244" s="1113"/>
      <c r="AG244" s="1088"/>
    </row>
    <row r="245" spans="1:33" x14ac:dyDescent="0.2">
      <c r="A245" s="1125"/>
      <c r="B245" s="1128"/>
      <c r="C245" s="1075"/>
      <c r="D245" s="1139"/>
      <c r="E245" s="1094"/>
      <c r="F245" s="1075"/>
      <c r="G245" s="705" t="s">
        <v>8</v>
      </c>
      <c r="H245" s="706" t="str">
        <f>IF(P245&lt;&gt;"",H243,"")</f>
        <v/>
      </c>
      <c r="I245" s="707" t="str">
        <f>IF(Q245&lt;&gt;"",I243,"")</f>
        <v/>
      </c>
      <c r="J245" s="707" t="str">
        <f>IF(R245&lt;&gt;"",J243,"")</f>
        <v/>
      </c>
      <c r="K245" s="707" t="str">
        <f>IF(R245&lt;&gt;"",K243,"")</f>
        <v/>
      </c>
      <c r="L245" s="707" t="str">
        <f>IF(S245&lt;&gt;"",L243,"")</f>
        <v/>
      </c>
      <c r="M245" s="708" t="str">
        <f>IF(T245&lt;&gt;"",M243,"")</f>
        <v/>
      </c>
      <c r="N245" s="709" t="str">
        <f>IF(H245&lt;&gt;"",N243,"")</f>
        <v/>
      </c>
      <c r="O245" s="713" t="str">
        <f>IF(B243="","",IF(H245="","",H245+I245+J245-K245+L245+M245-N245))</f>
        <v/>
      </c>
      <c r="P245" s="711"/>
      <c r="Q245" s="711"/>
      <c r="R245" s="711"/>
      <c r="S245" s="711"/>
      <c r="T245" s="712"/>
      <c r="U245" s="699" t="str">
        <f>IF(B243="","",IF(H245="","",SUM(P245:T245)))</f>
        <v/>
      </c>
      <c r="V245" s="699" t="str">
        <f>IF(B243="","",IF(H245="","",IF(O245+U245&lt;0,0,O245+U245)))</f>
        <v/>
      </c>
      <c r="W245" s="1116"/>
      <c r="X245" s="717"/>
      <c r="Y245" s="718"/>
      <c r="Z245" s="719"/>
      <c r="AA245" s="1088"/>
      <c r="AB245" s="720"/>
      <c r="AC245" s="1107"/>
      <c r="AD245" s="1083"/>
      <c r="AE245" s="1110"/>
      <c r="AF245" s="1113"/>
      <c r="AG245" s="1088"/>
    </row>
    <row r="246" spans="1:33" x14ac:dyDescent="0.2">
      <c r="A246" s="1125"/>
      <c r="B246" s="1128"/>
      <c r="C246" s="1075"/>
      <c r="D246" s="1139"/>
      <c r="E246" s="1094"/>
      <c r="F246" s="1075"/>
      <c r="G246" s="705" t="s">
        <v>5</v>
      </c>
      <c r="H246" s="706" t="str">
        <f>IF(P246&lt;&gt;"",H243,"")</f>
        <v/>
      </c>
      <c r="I246" s="707" t="str">
        <f>IF(Q246&lt;&gt;"",I243,"")</f>
        <v/>
      </c>
      <c r="J246" s="707" t="str">
        <f>IF(R246&lt;&gt;"",J243,"")</f>
        <v/>
      </c>
      <c r="K246" s="707" t="str">
        <f>IF(R246&lt;&gt;"",K243,"")</f>
        <v/>
      </c>
      <c r="L246" s="707" t="str">
        <f>IF(S246&lt;&gt;"",L243,"")</f>
        <v/>
      </c>
      <c r="M246" s="708" t="str">
        <f>IF(T246&lt;&gt;"",M243,"")</f>
        <v/>
      </c>
      <c r="N246" s="709" t="str">
        <f>IF(H246&lt;&gt;"",N243,"")</f>
        <v/>
      </c>
      <c r="O246" s="721" t="str">
        <f>IF(B243="","",IF(H246="","",H246+I246+J246-K246+L246+M246-N246))</f>
        <v/>
      </c>
      <c r="P246" s="711"/>
      <c r="Q246" s="711"/>
      <c r="R246" s="711"/>
      <c r="S246" s="711"/>
      <c r="T246" s="712"/>
      <c r="U246" s="713" t="str">
        <f>IF(B243="","",IF(H246="","",SUM(P246:T246)))</f>
        <v/>
      </c>
      <c r="V246" s="713" t="str">
        <f>IF(B243="","",IF(H246="","",IF(O246+U246&lt;0,0,O246+U246)))</f>
        <v/>
      </c>
      <c r="W246" s="1116"/>
      <c r="X246" s="717"/>
      <c r="Y246" s="718"/>
      <c r="Z246" s="719"/>
      <c r="AA246" s="1088"/>
      <c r="AB246" s="720"/>
      <c r="AC246" s="1107"/>
      <c r="AD246" s="1083"/>
      <c r="AE246" s="1110"/>
      <c r="AF246" s="1113"/>
      <c r="AG246" s="1088"/>
    </row>
    <row r="247" spans="1:33" ht="16" thickBot="1" x14ac:dyDescent="0.25">
      <c r="A247" s="1160"/>
      <c r="B247" s="1159"/>
      <c r="C247" s="1076"/>
      <c r="D247" s="1140"/>
      <c r="E247" s="1095"/>
      <c r="F247" s="1076"/>
      <c r="G247" s="760" t="s">
        <v>6</v>
      </c>
      <c r="H247" s="723" t="str">
        <f>IF(P247&lt;&gt;"",H243,"")</f>
        <v/>
      </c>
      <c r="I247" s="724" t="str">
        <f>IF(Q247&lt;&gt;"",I243,"")</f>
        <v/>
      </c>
      <c r="J247" s="724" t="str">
        <f>IF(R247&lt;&gt;"",J243,"")</f>
        <v/>
      </c>
      <c r="K247" s="724" t="str">
        <f>IF(R247&lt;&gt;"",K243,"")</f>
        <v/>
      </c>
      <c r="L247" s="724" t="str">
        <f>IF(S247&lt;&gt;"",L243,"")</f>
        <v/>
      </c>
      <c r="M247" s="725" t="str">
        <f>IF(T247&lt;&gt;"",M243,"")</f>
        <v/>
      </c>
      <c r="N247" s="726" t="str">
        <f>IF(H247&lt;&gt;"",N243,"")</f>
        <v/>
      </c>
      <c r="O247" s="699" t="str">
        <f>IF(B243="","",IF(H247="","",H247+I247+J247-K247+L247+M247-N247))</f>
        <v/>
      </c>
      <c r="P247" s="727"/>
      <c r="Q247" s="727"/>
      <c r="R247" s="727"/>
      <c r="S247" s="727"/>
      <c r="T247" s="728"/>
      <c r="U247" s="721" t="str">
        <f>IF(B243="","",IF(H247="","",SUM(P247:T247)))</f>
        <v/>
      </c>
      <c r="V247" s="721" t="str">
        <f>IF(B243="","",IF(H247="","",IF(O247+U247&lt;0,0,O247+U247)))</f>
        <v/>
      </c>
      <c r="W247" s="1117"/>
      <c r="X247" s="729"/>
      <c r="Y247" s="730"/>
      <c r="Z247" s="731"/>
      <c r="AA247" s="1089"/>
      <c r="AB247" s="732"/>
      <c r="AC247" s="1108"/>
      <c r="AD247" s="1084"/>
      <c r="AE247" s="1111"/>
      <c r="AF247" s="1114"/>
      <c r="AG247" s="1089"/>
    </row>
    <row r="248" spans="1:33" x14ac:dyDescent="0.2">
      <c r="A248" s="1130" t="str">
        <f>IF('Names And Totals'!A56="","",'Names And Totals'!A56)</f>
        <v/>
      </c>
      <c r="B248" s="1133" t="str">
        <f>IF('Names And Totals'!B56="","",'Names And Totals'!B56)</f>
        <v/>
      </c>
      <c r="C248" s="1071" t="str">
        <f>IF('Names And Totals'!B56="","",'Names And Totals'!E56)</f>
        <v/>
      </c>
      <c r="D248" s="1136" t="str">
        <f>IF(AF248="","",IF(AF248="DQ","DQ",RANK(AF248,$AF$13:$AF$508,0)+SUMPRODUCT(--(AF248=$AF$13:$AF$508),--(AC248&gt;$AC$13:$AC$508))))</f>
        <v/>
      </c>
      <c r="E248" s="1096" t="str">
        <f>IF(AE248="","",IF(AG248="DQ","DQ",RANK(AE248,$AE$13:$AE$508,0)+SUMPRODUCT(--(AE248=$AE$13:$AE$508),--(AC248&gt;$AC$13:$AC$508))))</f>
        <v/>
      </c>
      <c r="F248" s="1071" t="str">
        <f>IF(AD248="","",IF(AG248="DQ","DQ",RANK(AD248,$AD$13:$AD$508,0)+SUMPRODUCT(--(AD248=$AD$13:$AD$508),--(AC248&gt;$AC$13:$AC$508))))</f>
        <v/>
      </c>
      <c r="G248" s="733" t="s">
        <v>7</v>
      </c>
      <c r="H248" s="761"/>
      <c r="I248" s="762"/>
      <c r="J248" s="762"/>
      <c r="K248" s="762"/>
      <c r="L248" s="762"/>
      <c r="M248" s="763"/>
      <c r="N248" s="764"/>
      <c r="O248" s="734" t="str">
        <f>IF(B248="","",IF(H248="","",H248+I248+J248-K248+L248+M248-N248))</f>
        <v/>
      </c>
      <c r="P248" s="765"/>
      <c r="Q248" s="762"/>
      <c r="R248" s="762"/>
      <c r="S248" s="766"/>
      <c r="T248" s="767"/>
      <c r="U248" s="734" t="str">
        <f>IF(B248="","",IF(H248="","",SUM(P248:T248)))</f>
        <v/>
      </c>
      <c r="V248" s="734" t="str">
        <f>IF(B248="","",IF(H248="","",IF(O248+U248&lt;0,0,O248+U248)))</f>
        <v/>
      </c>
      <c r="W248" s="1118" t="str">
        <f>IF(AG248="DQ","DQ",IF(V248="","",IF(V249="",V248,IF(V250="",AVERAGE(V248:V249),IF(V251="",AVERAGE(V248:V250),IF(V252="",AVERAGE(V248:V251),TRIMMEAN(V248:V252,0.4)))))))</f>
        <v/>
      </c>
      <c r="X248" s="768"/>
      <c r="Y248" s="766"/>
      <c r="Z248" s="767"/>
      <c r="AA248" s="1090"/>
      <c r="AB248" s="735" t="str">
        <f>IF(X248="","",IF(X248="TO","TO",X248*60+Y248+Z248/100))</f>
        <v/>
      </c>
      <c r="AC248" s="1121" t="str">
        <f>IF(AG248="DQ","DQ",IF(AB248="","",IF(AB249="",AB248,AVERAGE(AB248:AB249))))</f>
        <v/>
      </c>
      <c r="AD248" s="1085" t="str">
        <f>IF(C248="Male","",IF(AC248="","",IF(AA248="","",IF(AC248="TO",W248,IF(AA248="no",W248,IF(30-(AC248-$AI$3)/10&lt;0,0,30-(AC248-$AI$3)/10+W248))))))</f>
        <v/>
      </c>
      <c r="AE248" s="1099" t="str">
        <f>IF(C248="Female","",IF(AC248="","",IF(AA248="","",IF(AC248="TO",W248,IF(AA248="no",W248,IF(30-(AC248-$AI$4)/10&lt;0,0,30-(AC248-$AI$4)/10+W248))))))</f>
        <v/>
      </c>
      <c r="AF248" s="1102" t="str">
        <f>IF(B248="","",IF(AG248="DQ","DQ",IF(AC248="","",IF(C248="Female",AD248,AE248))))</f>
        <v/>
      </c>
      <c r="AG248" s="1090"/>
    </row>
    <row r="249" spans="1:33" x14ac:dyDescent="0.2">
      <c r="A249" s="1131"/>
      <c r="B249" s="1134"/>
      <c r="C249" s="1072"/>
      <c r="D249" s="1137"/>
      <c r="E249" s="1097"/>
      <c r="F249" s="1072"/>
      <c r="G249" s="736" t="s">
        <v>4</v>
      </c>
      <c r="H249" s="737" t="str">
        <f>IF(P249&lt;&gt;"",H248,"")</f>
        <v/>
      </c>
      <c r="I249" s="738" t="str">
        <f>IF(Q249&lt;&gt;"",I248,"")</f>
        <v/>
      </c>
      <c r="J249" s="738" t="str">
        <f>IF(R249&lt;&gt;"",J248,"")</f>
        <v/>
      </c>
      <c r="K249" s="738" t="str">
        <f>IF(R249&lt;&gt;"",K248,"")</f>
        <v/>
      </c>
      <c r="L249" s="738" t="str">
        <f>IF(S249&lt;&gt;"",L248,"")</f>
        <v/>
      </c>
      <c r="M249" s="739" t="str">
        <f>IF(T249&lt;&gt;"",M248,"")</f>
        <v/>
      </c>
      <c r="N249" s="740" t="str">
        <f>IF(H249&lt;&gt;"",N248,"")</f>
        <v/>
      </c>
      <c r="O249" s="741" t="str">
        <f>IF(B248="","",IF(H249="","",H249+I249+J249-K249+L249+M249-N249))</f>
        <v/>
      </c>
      <c r="P249" s="769"/>
      <c r="Q249" s="769"/>
      <c r="R249" s="769"/>
      <c r="S249" s="769"/>
      <c r="T249" s="770"/>
      <c r="U249" s="742" t="str">
        <f>IF(B248="","",IF(H249="","",SUM(P249:T249)))</f>
        <v/>
      </c>
      <c r="V249" s="742" t="str">
        <f>IF(B248="","",IF(H249="","",IF(O249+U249&lt;0,0,O249+U249)))</f>
        <v/>
      </c>
      <c r="W249" s="1119"/>
      <c r="X249" s="771"/>
      <c r="Y249" s="772"/>
      <c r="Z249" s="770"/>
      <c r="AA249" s="1091"/>
      <c r="AB249" s="743" t="str">
        <f>IF(X249="","",X249*60+Y249+Z249/100)</f>
        <v/>
      </c>
      <c r="AC249" s="1122"/>
      <c r="AD249" s="1086"/>
      <c r="AE249" s="1100"/>
      <c r="AF249" s="1103"/>
      <c r="AG249" s="1091"/>
    </row>
    <row r="250" spans="1:33" x14ac:dyDescent="0.2">
      <c r="A250" s="1131"/>
      <c r="B250" s="1134"/>
      <c r="C250" s="1072"/>
      <c r="D250" s="1137"/>
      <c r="E250" s="1097"/>
      <c r="F250" s="1072"/>
      <c r="G250" s="736" t="s">
        <v>8</v>
      </c>
      <c r="H250" s="737" t="str">
        <f>IF(P250&lt;&gt;"",H248,"")</f>
        <v/>
      </c>
      <c r="I250" s="738" t="str">
        <f>IF(Q250&lt;&gt;"",I248,"")</f>
        <v/>
      </c>
      <c r="J250" s="738" t="str">
        <f>IF(R250&lt;&gt;"",J248,"")</f>
        <v/>
      </c>
      <c r="K250" s="738" t="str">
        <f>IF(R250&lt;&gt;"",K248,"")</f>
        <v/>
      </c>
      <c r="L250" s="738" t="str">
        <f>IF(S250&lt;&gt;"",L248,"")</f>
        <v/>
      </c>
      <c r="M250" s="739" t="str">
        <f>IF(T250&lt;&gt;"",M248,"")</f>
        <v/>
      </c>
      <c r="N250" s="740" t="str">
        <f>IF(H250&lt;&gt;"",N248,"")</f>
        <v/>
      </c>
      <c r="O250" s="742" t="str">
        <f>IF(B248="","",IF(H250="","",H250+I250+J250-K250+L250+M250-N250))</f>
        <v/>
      </c>
      <c r="P250" s="769"/>
      <c r="Q250" s="769"/>
      <c r="R250" s="769"/>
      <c r="S250" s="769"/>
      <c r="T250" s="770"/>
      <c r="U250" s="744" t="str">
        <f>IF(B248="","",IF(H250="","",SUM(P250:T250)))</f>
        <v/>
      </c>
      <c r="V250" s="744" t="str">
        <f>IF(B248="","",IF(H250="","",IF(O250+U250&lt;0,0,O250+U250)))</f>
        <v/>
      </c>
      <c r="W250" s="1119"/>
      <c r="X250" s="745"/>
      <c r="Y250" s="746"/>
      <c r="Z250" s="747"/>
      <c r="AA250" s="1091"/>
      <c r="AB250" s="748"/>
      <c r="AC250" s="1122"/>
      <c r="AD250" s="1086"/>
      <c r="AE250" s="1100"/>
      <c r="AF250" s="1103"/>
      <c r="AG250" s="1091"/>
    </row>
    <row r="251" spans="1:33" x14ac:dyDescent="0.2">
      <c r="A251" s="1131"/>
      <c r="B251" s="1134"/>
      <c r="C251" s="1072"/>
      <c r="D251" s="1137"/>
      <c r="E251" s="1097"/>
      <c r="F251" s="1072"/>
      <c r="G251" s="736" t="s">
        <v>5</v>
      </c>
      <c r="H251" s="737" t="str">
        <f>IF(P251&lt;&gt;"",H248,"")</f>
        <v/>
      </c>
      <c r="I251" s="738" t="str">
        <f>IF(Q251&lt;&gt;"",I248,"")</f>
        <v/>
      </c>
      <c r="J251" s="738" t="str">
        <f>IF(R251&lt;&gt;"",J248,"")</f>
        <v/>
      </c>
      <c r="K251" s="738" t="str">
        <f>IF(R251&lt;&gt;"",K248,"")</f>
        <v/>
      </c>
      <c r="L251" s="738" t="str">
        <f>IF(S251&lt;&gt;"",L248,"")</f>
        <v/>
      </c>
      <c r="M251" s="739" t="str">
        <f>IF(T251&lt;&gt;"",M248,"")</f>
        <v/>
      </c>
      <c r="N251" s="740" t="str">
        <f>IF(H251&lt;&gt;"",N248,"")</f>
        <v/>
      </c>
      <c r="O251" s="749" t="str">
        <f>IF(B248="","",IF(H251="","",H251+I251+J251-K251+L251+M251-N251))</f>
        <v/>
      </c>
      <c r="P251" s="769"/>
      <c r="Q251" s="769"/>
      <c r="R251" s="769"/>
      <c r="S251" s="769"/>
      <c r="T251" s="770"/>
      <c r="U251" s="742" t="str">
        <f>IF(B248="","",IF(H251="","",SUM(P251:T251)))</f>
        <v/>
      </c>
      <c r="V251" s="742" t="str">
        <f>IF(B248="","",IF(H251="","",IF(O251+U251&lt;0,0,O251+U251)))</f>
        <v/>
      </c>
      <c r="W251" s="1119"/>
      <c r="X251" s="745"/>
      <c r="Y251" s="746"/>
      <c r="Z251" s="747"/>
      <c r="AA251" s="1091"/>
      <c r="AB251" s="748"/>
      <c r="AC251" s="1122"/>
      <c r="AD251" s="1086"/>
      <c r="AE251" s="1100"/>
      <c r="AF251" s="1103"/>
      <c r="AG251" s="1091"/>
    </row>
    <row r="252" spans="1:33" ht="16" thickBot="1" x14ac:dyDescent="0.25">
      <c r="A252" s="1132"/>
      <c r="B252" s="1135"/>
      <c r="C252" s="1073"/>
      <c r="D252" s="1138"/>
      <c r="E252" s="1098"/>
      <c r="F252" s="1073"/>
      <c r="G252" s="750" t="s">
        <v>6</v>
      </c>
      <c r="H252" s="751" t="str">
        <f>IF(P252&lt;&gt;"",H248,"")</f>
        <v/>
      </c>
      <c r="I252" s="752" t="str">
        <f>IF(Q252&lt;&gt;"",I248,"")</f>
        <v/>
      </c>
      <c r="J252" s="752" t="str">
        <f>IF(R252&lt;&gt;"",J248,"")</f>
        <v/>
      </c>
      <c r="K252" s="752" t="str">
        <f>IF(R252&lt;&gt;"",K248,"")</f>
        <v/>
      </c>
      <c r="L252" s="752" t="str">
        <f>IF(S252&lt;&gt;"",L248,"")</f>
        <v/>
      </c>
      <c r="M252" s="753" t="str">
        <f>IF(T252&lt;&gt;"",M248,"")</f>
        <v/>
      </c>
      <c r="N252" s="754" t="str">
        <f>IF(H252&lt;&gt;"",N248,"")</f>
        <v/>
      </c>
      <c r="O252" s="755" t="str">
        <f>IF(B248="","",IF(H252="","",H252+I252+J252-K252+L252+M252-N252))</f>
        <v/>
      </c>
      <c r="P252" s="773"/>
      <c r="Q252" s="773"/>
      <c r="R252" s="773"/>
      <c r="S252" s="773"/>
      <c r="T252" s="774"/>
      <c r="U252" s="755" t="str">
        <f>IF(B248="","",IF(H252="","",SUM(P252:T252)))</f>
        <v/>
      </c>
      <c r="V252" s="755" t="str">
        <f>IF(B248="","",IF(H252="","",IF(O252+U252&lt;0,0,O252+U252)))</f>
        <v/>
      </c>
      <c r="W252" s="1120"/>
      <c r="X252" s="756"/>
      <c r="Y252" s="757"/>
      <c r="Z252" s="758"/>
      <c r="AA252" s="1092"/>
      <c r="AB252" s="759"/>
      <c r="AC252" s="1123"/>
      <c r="AD252" s="1087"/>
      <c r="AE252" s="1101"/>
      <c r="AF252" s="1104"/>
      <c r="AG252" s="1092"/>
    </row>
    <row r="253" spans="1:33" x14ac:dyDescent="0.2">
      <c r="A253" s="1177" t="str">
        <f>IF('Names And Totals'!A57="","",'Names And Totals'!A57)</f>
        <v/>
      </c>
      <c r="B253" s="1178" t="str">
        <f>IF('Names And Totals'!B57="","",'Names And Totals'!B57)</f>
        <v/>
      </c>
      <c r="C253" s="1074" t="str">
        <f>IF('Names And Totals'!B57="","",'Names And Totals'!E57)</f>
        <v/>
      </c>
      <c r="D253" s="1139" t="str">
        <f>IF(AF253="","",IF(AF253="DQ","DQ",RANK(AF253,$AF$13:$AF$508,0)+SUMPRODUCT(--(AF253=$AF$13:$AF$508),--(AC253&gt;$AC$13:$AC$508))))</f>
        <v/>
      </c>
      <c r="E253" s="1093" t="str">
        <f>IF(AE253="","",IF(AG253="DQ","DQ",RANK(AE253,$AE$13:$AE$508,0)+SUMPRODUCT(--(AE253=$AE$13:$AE$508),--(AC253&gt;$AC$13:$AC$508))))</f>
        <v/>
      </c>
      <c r="F253" s="1074" t="str">
        <f>IF(AD253="","",IF(AG253="DQ","DQ",RANK(AD253,$AD$13:$AD$508,0)+SUMPRODUCT(--(AD253=$AD$13:$AD$508),--(AC253&gt;$AC$13:$AC$508))))</f>
        <v/>
      </c>
      <c r="G253" s="705" t="s">
        <v>7</v>
      </c>
      <c r="H253" s="695"/>
      <c r="I253" s="696"/>
      <c r="J253" s="696"/>
      <c r="K253" s="696"/>
      <c r="L253" s="696"/>
      <c r="M253" s="697"/>
      <c r="N253" s="698"/>
      <c r="O253" s="699" t="str">
        <f>IF(B253="","",IF(H253="","",H253+I253+J253-K253+L253+M253-N253))</f>
        <v/>
      </c>
      <c r="P253" s="700"/>
      <c r="Q253" s="696"/>
      <c r="R253" s="696"/>
      <c r="S253" s="701"/>
      <c r="T253" s="702"/>
      <c r="U253" s="699" t="str">
        <f>IF(B253="","",IF(H253="","",SUM(P253:T253)))</f>
        <v/>
      </c>
      <c r="V253" s="699" t="str">
        <f>IF(B253="","",IF(H253="","",IF(O253+U253&lt;0,0,O253+U253)))</f>
        <v/>
      </c>
      <c r="W253" s="1115" t="str">
        <f>IF(AG253="DQ","DQ",IF(V253="","",IF(V254="",V253,IF(V255="",AVERAGE(V253:V254),IF(V256="",AVERAGE(V253:V255),IF(V257="",AVERAGE(V253:V256),TRIMMEAN(V253:V257,0.4)))))))</f>
        <v/>
      </c>
      <c r="X253" s="703"/>
      <c r="Y253" s="701"/>
      <c r="Z253" s="702"/>
      <c r="AA253" s="1105"/>
      <c r="AB253" s="704" t="str">
        <f>IF(X253="","",IF(X253="TO","TO",X253*60+Y253+Z253/100))</f>
        <v/>
      </c>
      <c r="AC253" s="1106" t="str">
        <f>IF(AG253="DQ","DQ",IF(AB253="","",IF(AB254="",AB253,AVERAGE(AB253:AB254))))</f>
        <v/>
      </c>
      <c r="AD253" s="1082" t="str">
        <f>IF(C253="Male","",IF(AC253="","",IF(AA253="","",IF(AC253="TO",W253,IF(AA253="no",W253,IF(30-(AC253-$AI$3)/10&lt;0,0,30-(AC253-$AI$3)/10+W253))))))</f>
        <v/>
      </c>
      <c r="AE253" s="1109" t="str">
        <f>IF(C253="Female","",IF(AC253="","",IF(AA253="","",IF(AC253="TO",W253,IF(AA253="no",W253,IF(30-(AC253-$AI$4)/10&lt;0,0,30-(AC253-$AI$4)/10+W253))))))</f>
        <v/>
      </c>
      <c r="AF253" s="1112" t="str">
        <f>IF(B253="","",IF(AG253="DQ","DQ",IF(AC253="","",IF(C253="Female",AD253,AE253))))</f>
        <v/>
      </c>
      <c r="AG253" s="1088"/>
    </row>
    <row r="254" spans="1:33" x14ac:dyDescent="0.2">
      <c r="A254" s="1125"/>
      <c r="B254" s="1128"/>
      <c r="C254" s="1075"/>
      <c r="D254" s="1139"/>
      <c r="E254" s="1094"/>
      <c r="F254" s="1075"/>
      <c r="G254" s="705" t="s">
        <v>4</v>
      </c>
      <c r="H254" s="706" t="str">
        <f>IF(P254&lt;&gt;"",H253,"")</f>
        <v/>
      </c>
      <c r="I254" s="707" t="str">
        <f>IF(Q254&lt;&gt;"",I253,"")</f>
        <v/>
      </c>
      <c r="J254" s="707" t="str">
        <f>IF(R254&lt;&gt;"",J253,"")</f>
        <v/>
      </c>
      <c r="K254" s="707" t="str">
        <f>IF(R254&lt;&gt;"",K253,"")</f>
        <v/>
      </c>
      <c r="L254" s="707" t="str">
        <f>IF(S254&lt;&gt;"",L253,"")</f>
        <v/>
      </c>
      <c r="M254" s="708" t="str">
        <f>IF(T254&lt;&gt;"",M253,"")</f>
        <v/>
      </c>
      <c r="N254" s="709" t="str">
        <f>IF(H254&lt;&gt;"",N253,"")</f>
        <v/>
      </c>
      <c r="O254" s="710" t="str">
        <f>IF(B253="","",IF(H254="","",H254+I254+J254-K254+L254+M254-N254))</f>
        <v/>
      </c>
      <c r="P254" s="711"/>
      <c r="Q254" s="711"/>
      <c r="R254" s="711"/>
      <c r="S254" s="711"/>
      <c r="T254" s="712"/>
      <c r="U254" s="713" t="str">
        <f>IF(B253="","",IF(H254="","",SUM(P254:T254)))</f>
        <v/>
      </c>
      <c r="V254" s="713" t="str">
        <f>IF(B253="","",IF(H254="","",IF(O254+U254&lt;0,0,O254+U254)))</f>
        <v/>
      </c>
      <c r="W254" s="1116"/>
      <c r="X254" s="714"/>
      <c r="Y254" s="715"/>
      <c r="Z254" s="712"/>
      <c r="AA254" s="1088"/>
      <c r="AB254" s="716" t="str">
        <f>IF(X254="","",X254*60+Y254+Z254/100)</f>
        <v/>
      </c>
      <c r="AC254" s="1107"/>
      <c r="AD254" s="1083"/>
      <c r="AE254" s="1110"/>
      <c r="AF254" s="1113"/>
      <c r="AG254" s="1088"/>
    </row>
    <row r="255" spans="1:33" x14ac:dyDescent="0.2">
      <c r="A255" s="1125"/>
      <c r="B255" s="1128"/>
      <c r="C255" s="1075"/>
      <c r="D255" s="1139"/>
      <c r="E255" s="1094"/>
      <c r="F255" s="1075"/>
      <c r="G255" s="705" t="s">
        <v>8</v>
      </c>
      <c r="H255" s="706" t="str">
        <f>IF(P255&lt;&gt;"",H253,"")</f>
        <v/>
      </c>
      <c r="I255" s="707" t="str">
        <f>IF(Q255&lt;&gt;"",I253,"")</f>
        <v/>
      </c>
      <c r="J255" s="707" t="str">
        <f>IF(R255&lt;&gt;"",J253,"")</f>
        <v/>
      </c>
      <c r="K255" s="707" t="str">
        <f>IF(R255&lt;&gt;"",K253,"")</f>
        <v/>
      </c>
      <c r="L255" s="707" t="str">
        <f>IF(S255&lt;&gt;"",L253,"")</f>
        <v/>
      </c>
      <c r="M255" s="708" t="str">
        <f>IF(T255&lt;&gt;"",M253,"")</f>
        <v/>
      </c>
      <c r="N255" s="709" t="str">
        <f>IF(H255&lt;&gt;"",N253,"")</f>
        <v/>
      </c>
      <c r="O255" s="713" t="str">
        <f>IF(B253="","",IF(H255="","",H255+I255+J255-K255+L255+M255-N255))</f>
        <v/>
      </c>
      <c r="P255" s="711"/>
      <c r="Q255" s="711"/>
      <c r="R255" s="711"/>
      <c r="S255" s="711"/>
      <c r="T255" s="712"/>
      <c r="U255" s="699" t="str">
        <f>IF(B253="","",IF(H255="","",SUM(P255:T255)))</f>
        <v/>
      </c>
      <c r="V255" s="699" t="str">
        <f>IF(B253="","",IF(H255="","",IF(O255+U255&lt;0,0,O255+U255)))</f>
        <v/>
      </c>
      <c r="W255" s="1116"/>
      <c r="X255" s="717"/>
      <c r="Y255" s="718"/>
      <c r="Z255" s="719"/>
      <c r="AA255" s="1088"/>
      <c r="AB255" s="720"/>
      <c r="AC255" s="1107"/>
      <c r="AD255" s="1083"/>
      <c r="AE255" s="1110"/>
      <c r="AF255" s="1113"/>
      <c r="AG255" s="1088"/>
    </row>
    <row r="256" spans="1:33" x14ac:dyDescent="0.2">
      <c r="A256" s="1125"/>
      <c r="B256" s="1128"/>
      <c r="C256" s="1075"/>
      <c r="D256" s="1139"/>
      <c r="E256" s="1094"/>
      <c r="F256" s="1075"/>
      <c r="G256" s="705" t="s">
        <v>5</v>
      </c>
      <c r="H256" s="706" t="str">
        <f>IF(P256&lt;&gt;"",H253,"")</f>
        <v/>
      </c>
      <c r="I256" s="707" t="str">
        <f>IF(Q256&lt;&gt;"",I253,"")</f>
        <v/>
      </c>
      <c r="J256" s="707" t="str">
        <f>IF(R256&lt;&gt;"",J253,"")</f>
        <v/>
      </c>
      <c r="K256" s="707" t="str">
        <f>IF(R256&lt;&gt;"",K253,"")</f>
        <v/>
      </c>
      <c r="L256" s="707" t="str">
        <f>IF(S256&lt;&gt;"",L253,"")</f>
        <v/>
      </c>
      <c r="M256" s="708" t="str">
        <f>IF(T256&lt;&gt;"",M253,"")</f>
        <v/>
      </c>
      <c r="N256" s="709" t="str">
        <f>IF(H256&lt;&gt;"",N253,"")</f>
        <v/>
      </c>
      <c r="O256" s="721" t="str">
        <f>IF(B253="","",IF(H256="","",H256+I256+J256-K256+L256+M256-N256))</f>
        <v/>
      </c>
      <c r="P256" s="711"/>
      <c r="Q256" s="711"/>
      <c r="R256" s="711"/>
      <c r="S256" s="711"/>
      <c r="T256" s="712"/>
      <c r="U256" s="713" t="str">
        <f>IF(B253="","",IF(H256="","",SUM(P256:T256)))</f>
        <v/>
      </c>
      <c r="V256" s="713" t="str">
        <f>IF(B253="","",IF(H256="","",IF(O256+U256&lt;0,0,O256+U256)))</f>
        <v/>
      </c>
      <c r="W256" s="1116"/>
      <c r="X256" s="717"/>
      <c r="Y256" s="718"/>
      <c r="Z256" s="719"/>
      <c r="AA256" s="1088"/>
      <c r="AB256" s="720"/>
      <c r="AC256" s="1107"/>
      <c r="AD256" s="1083"/>
      <c r="AE256" s="1110"/>
      <c r="AF256" s="1113"/>
      <c r="AG256" s="1088"/>
    </row>
    <row r="257" spans="1:33" ht="16" thickBot="1" x14ac:dyDescent="0.25">
      <c r="A257" s="1160"/>
      <c r="B257" s="1159"/>
      <c r="C257" s="1076"/>
      <c r="D257" s="1140"/>
      <c r="E257" s="1095"/>
      <c r="F257" s="1076"/>
      <c r="G257" s="760" t="s">
        <v>6</v>
      </c>
      <c r="H257" s="723" t="str">
        <f>IF(P257&lt;&gt;"",H253,"")</f>
        <v/>
      </c>
      <c r="I257" s="724" t="str">
        <f>IF(Q257&lt;&gt;"",I253,"")</f>
        <v/>
      </c>
      <c r="J257" s="724" t="str">
        <f>IF(R257&lt;&gt;"",J253,"")</f>
        <v/>
      </c>
      <c r="K257" s="724" t="str">
        <f>IF(R257&lt;&gt;"",K253,"")</f>
        <v/>
      </c>
      <c r="L257" s="724" t="str">
        <f>IF(S257&lt;&gt;"",L253,"")</f>
        <v/>
      </c>
      <c r="M257" s="725" t="str">
        <f>IF(T257&lt;&gt;"",M253,"")</f>
        <v/>
      </c>
      <c r="N257" s="726" t="str">
        <f>IF(H257&lt;&gt;"",N253,"")</f>
        <v/>
      </c>
      <c r="O257" s="699" t="str">
        <f>IF(B253="","",IF(H257="","",H257+I257+J257-K257+L257+M257-N257))</f>
        <v/>
      </c>
      <c r="P257" s="727"/>
      <c r="Q257" s="727"/>
      <c r="R257" s="727"/>
      <c r="S257" s="727"/>
      <c r="T257" s="728"/>
      <c r="U257" s="721" t="str">
        <f>IF(B253="","",IF(H257="","",SUM(P257:T257)))</f>
        <v/>
      </c>
      <c r="V257" s="721" t="str">
        <f>IF(B253="","",IF(H257="","",IF(O257+U257&lt;0,0,O257+U257)))</f>
        <v/>
      </c>
      <c r="W257" s="1117"/>
      <c r="X257" s="729"/>
      <c r="Y257" s="730"/>
      <c r="Z257" s="731"/>
      <c r="AA257" s="1089"/>
      <c r="AB257" s="732"/>
      <c r="AC257" s="1108"/>
      <c r="AD257" s="1084"/>
      <c r="AE257" s="1111"/>
      <c r="AF257" s="1114"/>
      <c r="AG257" s="1089"/>
    </row>
    <row r="258" spans="1:33" x14ac:dyDescent="0.2">
      <c r="A258" s="1130" t="str">
        <f>IF('Names And Totals'!A58="","",'Names And Totals'!A58)</f>
        <v/>
      </c>
      <c r="B258" s="1133" t="str">
        <f>IF('Names And Totals'!B58="","",'Names And Totals'!B58)</f>
        <v/>
      </c>
      <c r="C258" s="1071" t="str">
        <f>IF('Names And Totals'!B58="","",'Names And Totals'!E58)</f>
        <v/>
      </c>
      <c r="D258" s="1136" t="str">
        <f>IF(AF258="","",IF(AF258="DQ","DQ",RANK(AF258,$AF$13:$AF$508,0)+SUMPRODUCT(--(AF258=$AF$13:$AF$508),--(AC258&gt;$AC$13:$AC$508))))</f>
        <v/>
      </c>
      <c r="E258" s="1096" t="str">
        <f>IF(AE258="","",IF(AG258="DQ","DQ",RANK(AE258,$AE$13:$AE$508,0)+SUMPRODUCT(--(AE258=$AE$13:$AE$508),--(AC258&gt;$AC$13:$AC$508))))</f>
        <v/>
      </c>
      <c r="F258" s="1071" t="str">
        <f>IF(AD258="","",IF(AG258="DQ","DQ",RANK(AD258,$AD$13:$AD$508,0)+SUMPRODUCT(--(AD258=$AD$13:$AD$508),--(AC258&gt;$AC$13:$AC$508))))</f>
        <v/>
      </c>
      <c r="G258" s="733" t="s">
        <v>7</v>
      </c>
      <c r="H258" s="761"/>
      <c r="I258" s="762"/>
      <c r="J258" s="762"/>
      <c r="K258" s="762"/>
      <c r="L258" s="762"/>
      <c r="M258" s="763"/>
      <c r="N258" s="764"/>
      <c r="O258" s="734" t="str">
        <f>IF(B258="","",IF(H258="","",H258+I258+J258-K258+L258+M258-N258))</f>
        <v/>
      </c>
      <c r="P258" s="765"/>
      <c r="Q258" s="762"/>
      <c r="R258" s="762"/>
      <c r="S258" s="766"/>
      <c r="T258" s="767"/>
      <c r="U258" s="734" t="str">
        <f>IF(B258="","",IF(H258="","",SUM(P258:T258)))</f>
        <v/>
      </c>
      <c r="V258" s="734" t="str">
        <f>IF(B258="","",IF(H258="","",IF(O258+U258&lt;0,0,O258+U258)))</f>
        <v/>
      </c>
      <c r="W258" s="1118" t="str">
        <f>IF(AG258="DQ","DQ",IF(V258="","",IF(V259="",V258,IF(V260="",AVERAGE(V258:V259),IF(V261="",AVERAGE(V258:V260),IF(V262="",AVERAGE(V258:V261),TRIMMEAN(V258:V262,0.4)))))))</f>
        <v/>
      </c>
      <c r="X258" s="768"/>
      <c r="Y258" s="766"/>
      <c r="Z258" s="767"/>
      <c r="AA258" s="1090"/>
      <c r="AB258" s="735" t="str">
        <f>IF(X258="","",IF(X258="TO","TO",X258*60+Y258+Z258/100))</f>
        <v/>
      </c>
      <c r="AC258" s="1121" t="str">
        <f>IF(AG258="DQ","DQ",IF(AB258="","",IF(AB259="",AB258,AVERAGE(AB258:AB259))))</f>
        <v/>
      </c>
      <c r="AD258" s="1085" t="str">
        <f>IF(C258="Male","",IF(AC258="","",IF(AA258="","",IF(AC258="TO",W258,IF(AA258="no",W258,IF(30-(AC258-$AI$3)/10&lt;0,0,30-(AC258-$AI$3)/10+W258))))))</f>
        <v/>
      </c>
      <c r="AE258" s="1099" t="str">
        <f>IF(C258="Female","",IF(AC258="","",IF(AA258="","",IF(AC258="TO",W258,IF(AA258="no",W258,IF(30-(AC258-$AI$4)/10&lt;0,0,30-(AC258-$AI$4)/10+W258))))))</f>
        <v/>
      </c>
      <c r="AF258" s="1102" t="str">
        <f>IF(B258="","",IF(AG258="DQ","DQ",IF(AC258="","",IF(C258="Female",AD258,AE258))))</f>
        <v/>
      </c>
      <c r="AG258" s="1090"/>
    </row>
    <row r="259" spans="1:33" x14ac:dyDescent="0.2">
      <c r="A259" s="1131"/>
      <c r="B259" s="1134"/>
      <c r="C259" s="1072"/>
      <c r="D259" s="1137"/>
      <c r="E259" s="1097"/>
      <c r="F259" s="1072"/>
      <c r="G259" s="736" t="s">
        <v>4</v>
      </c>
      <c r="H259" s="737" t="str">
        <f>IF(P259&lt;&gt;"",H258,"")</f>
        <v/>
      </c>
      <c r="I259" s="738" t="str">
        <f>IF(Q259&lt;&gt;"",I258,"")</f>
        <v/>
      </c>
      <c r="J259" s="738" t="str">
        <f>IF(R259&lt;&gt;"",J258,"")</f>
        <v/>
      </c>
      <c r="K259" s="738" t="str">
        <f>IF(R259&lt;&gt;"",K258,"")</f>
        <v/>
      </c>
      <c r="L259" s="738" t="str">
        <f>IF(S259&lt;&gt;"",L258,"")</f>
        <v/>
      </c>
      <c r="M259" s="739" t="str">
        <f>IF(T259&lt;&gt;"",M258,"")</f>
        <v/>
      </c>
      <c r="N259" s="740" t="str">
        <f>IF(H259&lt;&gt;"",N258,"")</f>
        <v/>
      </c>
      <c r="O259" s="741" t="str">
        <f>IF(B258="","",IF(H259="","",H259+I259+J259-K259+L259+M259-N259))</f>
        <v/>
      </c>
      <c r="P259" s="769"/>
      <c r="Q259" s="769"/>
      <c r="R259" s="769"/>
      <c r="S259" s="769"/>
      <c r="T259" s="770"/>
      <c r="U259" s="742" t="str">
        <f>IF(B258="","",IF(H259="","",SUM(P259:T259)))</f>
        <v/>
      </c>
      <c r="V259" s="742" t="str">
        <f>IF(B258="","",IF(H259="","",IF(O259+U259&lt;0,0,O259+U259)))</f>
        <v/>
      </c>
      <c r="W259" s="1119"/>
      <c r="X259" s="771"/>
      <c r="Y259" s="772"/>
      <c r="Z259" s="770"/>
      <c r="AA259" s="1091"/>
      <c r="AB259" s="743" t="str">
        <f>IF(X259="","",X259*60+Y259+Z259/100)</f>
        <v/>
      </c>
      <c r="AC259" s="1122"/>
      <c r="AD259" s="1086"/>
      <c r="AE259" s="1100"/>
      <c r="AF259" s="1103"/>
      <c r="AG259" s="1091"/>
    </row>
    <row r="260" spans="1:33" x14ac:dyDescent="0.2">
      <c r="A260" s="1131"/>
      <c r="B260" s="1134"/>
      <c r="C260" s="1072"/>
      <c r="D260" s="1137"/>
      <c r="E260" s="1097"/>
      <c r="F260" s="1072"/>
      <c r="G260" s="736" t="s">
        <v>8</v>
      </c>
      <c r="H260" s="737" t="str">
        <f>IF(P260&lt;&gt;"",H258,"")</f>
        <v/>
      </c>
      <c r="I260" s="738" t="str">
        <f>IF(Q260&lt;&gt;"",I258,"")</f>
        <v/>
      </c>
      <c r="J260" s="738" t="str">
        <f>IF(R260&lt;&gt;"",J258,"")</f>
        <v/>
      </c>
      <c r="K260" s="738" t="str">
        <f>IF(R260&lt;&gt;"",K258,"")</f>
        <v/>
      </c>
      <c r="L260" s="738" t="str">
        <f>IF(S260&lt;&gt;"",L258,"")</f>
        <v/>
      </c>
      <c r="M260" s="739" t="str">
        <f>IF(T260&lt;&gt;"",M258,"")</f>
        <v/>
      </c>
      <c r="N260" s="740" t="str">
        <f>IF(H260&lt;&gt;"",N258,"")</f>
        <v/>
      </c>
      <c r="O260" s="742" t="str">
        <f>IF(B258="","",IF(H260="","",H260+I260+J260-K260+L260+M260-N260))</f>
        <v/>
      </c>
      <c r="P260" s="769"/>
      <c r="Q260" s="769"/>
      <c r="R260" s="769"/>
      <c r="S260" s="769"/>
      <c r="T260" s="770"/>
      <c r="U260" s="744" t="str">
        <f>IF(B258="","",IF(H260="","",SUM(P260:T260)))</f>
        <v/>
      </c>
      <c r="V260" s="744" t="str">
        <f>IF(B258="","",IF(H260="","",IF(O260+U260&lt;0,0,O260+U260)))</f>
        <v/>
      </c>
      <c r="W260" s="1119"/>
      <c r="X260" s="745"/>
      <c r="Y260" s="746"/>
      <c r="Z260" s="747"/>
      <c r="AA260" s="1091"/>
      <c r="AB260" s="748"/>
      <c r="AC260" s="1122"/>
      <c r="AD260" s="1086"/>
      <c r="AE260" s="1100"/>
      <c r="AF260" s="1103"/>
      <c r="AG260" s="1091"/>
    </row>
    <row r="261" spans="1:33" x14ac:dyDescent="0.2">
      <c r="A261" s="1131"/>
      <c r="B261" s="1134"/>
      <c r="C261" s="1072"/>
      <c r="D261" s="1137"/>
      <c r="E261" s="1097"/>
      <c r="F261" s="1072"/>
      <c r="G261" s="736" t="s">
        <v>5</v>
      </c>
      <c r="H261" s="737" t="str">
        <f>IF(P261&lt;&gt;"",H258,"")</f>
        <v/>
      </c>
      <c r="I261" s="738" t="str">
        <f>IF(Q261&lt;&gt;"",I258,"")</f>
        <v/>
      </c>
      <c r="J261" s="738" t="str">
        <f>IF(R261&lt;&gt;"",J258,"")</f>
        <v/>
      </c>
      <c r="K261" s="738" t="str">
        <f>IF(R261&lt;&gt;"",K258,"")</f>
        <v/>
      </c>
      <c r="L261" s="738" t="str">
        <f>IF(S261&lt;&gt;"",L258,"")</f>
        <v/>
      </c>
      <c r="M261" s="739" t="str">
        <f>IF(T261&lt;&gt;"",M258,"")</f>
        <v/>
      </c>
      <c r="N261" s="740" t="str">
        <f>IF(H261&lt;&gt;"",N258,"")</f>
        <v/>
      </c>
      <c r="O261" s="749" t="str">
        <f>IF(B258="","",IF(H261="","",H261+I261+J261-K261+L261+M261-N261))</f>
        <v/>
      </c>
      <c r="P261" s="769"/>
      <c r="Q261" s="769"/>
      <c r="R261" s="769"/>
      <c r="S261" s="769"/>
      <c r="T261" s="770"/>
      <c r="U261" s="742" t="str">
        <f>IF(B258="","",IF(H261="","",SUM(P261:T261)))</f>
        <v/>
      </c>
      <c r="V261" s="742" t="str">
        <f>IF(B258="","",IF(H261="","",IF(O261+U261&lt;0,0,O261+U261)))</f>
        <v/>
      </c>
      <c r="W261" s="1119"/>
      <c r="X261" s="745"/>
      <c r="Y261" s="746"/>
      <c r="Z261" s="747"/>
      <c r="AA261" s="1091"/>
      <c r="AB261" s="748"/>
      <c r="AC261" s="1122"/>
      <c r="AD261" s="1086"/>
      <c r="AE261" s="1100"/>
      <c r="AF261" s="1103"/>
      <c r="AG261" s="1091"/>
    </row>
    <row r="262" spans="1:33" ht="16" thickBot="1" x14ac:dyDescent="0.25">
      <c r="A262" s="1132"/>
      <c r="B262" s="1135"/>
      <c r="C262" s="1073"/>
      <c r="D262" s="1138"/>
      <c r="E262" s="1098"/>
      <c r="F262" s="1073"/>
      <c r="G262" s="750" t="s">
        <v>6</v>
      </c>
      <c r="H262" s="751" t="str">
        <f>IF(P262&lt;&gt;"",H258,"")</f>
        <v/>
      </c>
      <c r="I262" s="752" t="str">
        <f>IF(Q262&lt;&gt;"",I258,"")</f>
        <v/>
      </c>
      <c r="J262" s="752" t="str">
        <f>IF(R262&lt;&gt;"",J258,"")</f>
        <v/>
      </c>
      <c r="K262" s="752" t="str">
        <f>IF(R262&lt;&gt;"",K258,"")</f>
        <v/>
      </c>
      <c r="L262" s="752" t="str">
        <f>IF(S262&lt;&gt;"",L258,"")</f>
        <v/>
      </c>
      <c r="M262" s="753" t="str">
        <f>IF(T262&lt;&gt;"",M258,"")</f>
        <v/>
      </c>
      <c r="N262" s="754" t="str">
        <f>IF(H262&lt;&gt;"",N258,"")</f>
        <v/>
      </c>
      <c r="O262" s="755" t="str">
        <f>IF(B258="","",IF(H262="","",H262+I262+J262-K262+L262+M262-N262))</f>
        <v/>
      </c>
      <c r="P262" s="773"/>
      <c r="Q262" s="773"/>
      <c r="R262" s="773"/>
      <c r="S262" s="773"/>
      <c r="T262" s="774"/>
      <c r="U262" s="755" t="str">
        <f>IF(B258="","",IF(H262="","",SUM(P262:T262)))</f>
        <v/>
      </c>
      <c r="V262" s="755" t="str">
        <f>IF(B258="","",IF(H262="","",IF(O262+U262&lt;0,0,O262+U262)))</f>
        <v/>
      </c>
      <c r="W262" s="1120"/>
      <c r="X262" s="756"/>
      <c r="Y262" s="757"/>
      <c r="Z262" s="758"/>
      <c r="AA262" s="1092"/>
      <c r="AB262" s="759"/>
      <c r="AC262" s="1123"/>
      <c r="AD262" s="1087"/>
      <c r="AE262" s="1101"/>
      <c r="AF262" s="1104"/>
      <c r="AG262" s="1092"/>
    </row>
    <row r="263" spans="1:33" x14ac:dyDescent="0.2">
      <c r="A263" s="1177" t="str">
        <f>IF('Names And Totals'!A59="","",'Names And Totals'!A59)</f>
        <v/>
      </c>
      <c r="B263" s="1178" t="str">
        <f>IF('Names And Totals'!B59="","",'Names And Totals'!B59)</f>
        <v/>
      </c>
      <c r="C263" s="1074" t="str">
        <f>IF('Names And Totals'!B59="","",'Names And Totals'!E59)</f>
        <v/>
      </c>
      <c r="D263" s="1139" t="str">
        <f>IF(AF263="","",IF(AF263="DQ","DQ",RANK(AF263,$AF$13:$AF$508,0)+SUMPRODUCT(--(AF263=$AF$13:$AF$508),--(AC263&gt;$AC$13:$AC$508))))</f>
        <v/>
      </c>
      <c r="E263" s="1093" t="str">
        <f>IF(AE263="","",IF(AG263="DQ","DQ",RANK(AE263,$AE$13:$AE$508,0)+SUMPRODUCT(--(AE263=$AE$13:$AE$508),--(AC263&gt;$AC$13:$AC$508))))</f>
        <v/>
      </c>
      <c r="F263" s="1074" t="str">
        <f>IF(AD263="","",IF(AG263="DQ","DQ",RANK(AD263,$AD$13:$AD$508,0)+SUMPRODUCT(--(AD263=$AD$13:$AD$508),--(AC263&gt;$AC$13:$AC$508))))</f>
        <v/>
      </c>
      <c r="G263" s="705" t="s">
        <v>7</v>
      </c>
      <c r="H263" s="695"/>
      <c r="I263" s="696"/>
      <c r="J263" s="696"/>
      <c r="K263" s="696"/>
      <c r="L263" s="696"/>
      <c r="M263" s="697"/>
      <c r="N263" s="698"/>
      <c r="O263" s="699" t="str">
        <f>IF(B263="","",IF(H263="","",H263+I263+J263-K263+L263+M263-N263))</f>
        <v/>
      </c>
      <c r="P263" s="700"/>
      <c r="Q263" s="696"/>
      <c r="R263" s="696"/>
      <c r="S263" s="701"/>
      <c r="T263" s="702"/>
      <c r="U263" s="699" t="str">
        <f>IF(B263="","",IF(H263="","",SUM(P263:T263)))</f>
        <v/>
      </c>
      <c r="V263" s="699" t="str">
        <f>IF(B263="","",IF(H263="","",IF(O263+U263&lt;0,0,O263+U263)))</f>
        <v/>
      </c>
      <c r="W263" s="1115" t="str">
        <f>IF(AG263="DQ","DQ",IF(V263="","",IF(V264="",V263,IF(V265="",AVERAGE(V263:V264),IF(V266="",AVERAGE(V263:V265),IF(V267="",AVERAGE(V263:V266),TRIMMEAN(V263:V267,0.4)))))))</f>
        <v/>
      </c>
      <c r="X263" s="703"/>
      <c r="Y263" s="701"/>
      <c r="Z263" s="702"/>
      <c r="AA263" s="1105"/>
      <c r="AB263" s="704" t="str">
        <f>IF(X263="","",IF(X263="TO","TO",X263*60+Y263+Z263/100))</f>
        <v/>
      </c>
      <c r="AC263" s="1106" t="str">
        <f>IF(AG263="DQ","DQ",IF(AB263="","",IF(AB264="",AB263,AVERAGE(AB263:AB264))))</f>
        <v/>
      </c>
      <c r="AD263" s="1082" t="str">
        <f>IF(C263="Male","",IF(AC263="","",IF(AA263="","",IF(AC263="TO",W263,IF(AA263="no",W263,IF(30-(AC263-$AI$3)/10&lt;0,0,30-(AC263-$AI$3)/10+W263))))))</f>
        <v/>
      </c>
      <c r="AE263" s="1109" t="str">
        <f>IF(C263="Female","",IF(AC263="","",IF(AA263="","",IF(AC263="TO",W263,IF(AA263="no",W263,IF(30-(AC263-$AI$4)/10&lt;0,0,30-(AC263-$AI$4)/10+W263))))))</f>
        <v/>
      </c>
      <c r="AF263" s="1112" t="str">
        <f>IF(B263="","",IF(AG263="DQ","DQ",IF(AC263="","",IF(C263="Female",AD263,AE263))))</f>
        <v/>
      </c>
      <c r="AG263" s="1088"/>
    </row>
    <row r="264" spans="1:33" x14ac:dyDescent="0.2">
      <c r="A264" s="1125"/>
      <c r="B264" s="1128"/>
      <c r="C264" s="1075"/>
      <c r="D264" s="1139"/>
      <c r="E264" s="1094"/>
      <c r="F264" s="1075"/>
      <c r="G264" s="705" t="s">
        <v>4</v>
      </c>
      <c r="H264" s="706" t="str">
        <f>IF(P264&lt;&gt;"",H263,"")</f>
        <v/>
      </c>
      <c r="I264" s="707" t="str">
        <f>IF(Q264&lt;&gt;"",I263,"")</f>
        <v/>
      </c>
      <c r="J264" s="707" t="str">
        <f>IF(R264&lt;&gt;"",J263,"")</f>
        <v/>
      </c>
      <c r="K264" s="707" t="str">
        <f>IF(R264&lt;&gt;"",K263,"")</f>
        <v/>
      </c>
      <c r="L264" s="707" t="str">
        <f>IF(S264&lt;&gt;"",L263,"")</f>
        <v/>
      </c>
      <c r="M264" s="708" t="str">
        <f>IF(T264&lt;&gt;"",M263,"")</f>
        <v/>
      </c>
      <c r="N264" s="709" t="str">
        <f>IF(H264&lt;&gt;"",N263,"")</f>
        <v/>
      </c>
      <c r="O264" s="710" t="str">
        <f>IF(B263="","",IF(H264="","",H264+I264+J264-K264+L264+M264-N264))</f>
        <v/>
      </c>
      <c r="P264" s="711"/>
      <c r="Q264" s="711"/>
      <c r="R264" s="711"/>
      <c r="S264" s="711"/>
      <c r="T264" s="712"/>
      <c r="U264" s="713" t="str">
        <f>IF(B263="","",IF(H264="","",SUM(P264:T264)))</f>
        <v/>
      </c>
      <c r="V264" s="713" t="str">
        <f>IF(B263="","",IF(H264="","",IF(O264+U264&lt;0,0,O264+U264)))</f>
        <v/>
      </c>
      <c r="W264" s="1116"/>
      <c r="X264" s="714"/>
      <c r="Y264" s="715"/>
      <c r="Z264" s="712"/>
      <c r="AA264" s="1088"/>
      <c r="AB264" s="716" t="str">
        <f>IF(X264="","",X264*60+Y264+Z264/100)</f>
        <v/>
      </c>
      <c r="AC264" s="1107"/>
      <c r="AD264" s="1083"/>
      <c r="AE264" s="1110"/>
      <c r="AF264" s="1113"/>
      <c r="AG264" s="1088"/>
    </row>
    <row r="265" spans="1:33" x14ac:dyDescent="0.2">
      <c r="A265" s="1125"/>
      <c r="B265" s="1128"/>
      <c r="C265" s="1075"/>
      <c r="D265" s="1139"/>
      <c r="E265" s="1094"/>
      <c r="F265" s="1075"/>
      <c r="G265" s="705" t="s">
        <v>8</v>
      </c>
      <c r="H265" s="706" t="str">
        <f>IF(P265&lt;&gt;"",H263,"")</f>
        <v/>
      </c>
      <c r="I265" s="707" t="str">
        <f>IF(Q265&lt;&gt;"",I263,"")</f>
        <v/>
      </c>
      <c r="J265" s="707" t="str">
        <f>IF(R265&lt;&gt;"",J263,"")</f>
        <v/>
      </c>
      <c r="K265" s="707" t="str">
        <f>IF(R265&lt;&gt;"",K263,"")</f>
        <v/>
      </c>
      <c r="L265" s="707" t="str">
        <f>IF(S265&lt;&gt;"",L263,"")</f>
        <v/>
      </c>
      <c r="M265" s="708" t="str">
        <f>IF(T265&lt;&gt;"",M263,"")</f>
        <v/>
      </c>
      <c r="N265" s="709" t="str">
        <f>IF(H265&lt;&gt;"",N263,"")</f>
        <v/>
      </c>
      <c r="O265" s="713" t="str">
        <f>IF(B263="","",IF(H265="","",H265+I265+J265-K265+L265+M265-N265))</f>
        <v/>
      </c>
      <c r="P265" s="711"/>
      <c r="Q265" s="711"/>
      <c r="R265" s="711"/>
      <c r="S265" s="711"/>
      <c r="T265" s="712"/>
      <c r="U265" s="699" t="str">
        <f>IF(B263="","",IF(H265="","",SUM(P265:T265)))</f>
        <v/>
      </c>
      <c r="V265" s="699" t="str">
        <f>IF(B263="","",IF(H265="","",IF(O265+U265&lt;0,0,O265+U265)))</f>
        <v/>
      </c>
      <c r="W265" s="1116"/>
      <c r="X265" s="717"/>
      <c r="Y265" s="718"/>
      <c r="Z265" s="719"/>
      <c r="AA265" s="1088"/>
      <c r="AB265" s="720"/>
      <c r="AC265" s="1107"/>
      <c r="AD265" s="1083"/>
      <c r="AE265" s="1110"/>
      <c r="AF265" s="1113"/>
      <c r="AG265" s="1088"/>
    </row>
    <row r="266" spans="1:33" x14ac:dyDescent="0.2">
      <c r="A266" s="1125"/>
      <c r="B266" s="1128"/>
      <c r="C266" s="1075"/>
      <c r="D266" s="1139"/>
      <c r="E266" s="1094"/>
      <c r="F266" s="1075"/>
      <c r="G266" s="705" t="s">
        <v>5</v>
      </c>
      <c r="H266" s="706" t="str">
        <f>IF(P266&lt;&gt;"",H263,"")</f>
        <v/>
      </c>
      <c r="I266" s="707" t="str">
        <f>IF(Q266&lt;&gt;"",I263,"")</f>
        <v/>
      </c>
      <c r="J266" s="707" t="str">
        <f>IF(R266&lt;&gt;"",J263,"")</f>
        <v/>
      </c>
      <c r="K266" s="707" t="str">
        <f>IF(R266&lt;&gt;"",K263,"")</f>
        <v/>
      </c>
      <c r="L266" s="707" t="str">
        <f>IF(S266&lt;&gt;"",L263,"")</f>
        <v/>
      </c>
      <c r="M266" s="708" t="str">
        <f>IF(T266&lt;&gt;"",M263,"")</f>
        <v/>
      </c>
      <c r="N266" s="709" t="str">
        <f>IF(H266&lt;&gt;"",N263,"")</f>
        <v/>
      </c>
      <c r="O266" s="721" t="str">
        <f>IF(B263="","",IF(H266="","",H266+I266+J266-K266+L266+M266-N266))</f>
        <v/>
      </c>
      <c r="P266" s="711"/>
      <c r="Q266" s="711"/>
      <c r="R266" s="711"/>
      <c r="S266" s="711"/>
      <c r="T266" s="712"/>
      <c r="U266" s="713" t="str">
        <f>IF(B263="","",IF(H266="","",SUM(P266:T266)))</f>
        <v/>
      </c>
      <c r="V266" s="713" t="str">
        <f>IF(B263="","",IF(H266="","",IF(O266+U266&lt;0,0,O266+U266)))</f>
        <v/>
      </c>
      <c r="W266" s="1116"/>
      <c r="X266" s="717"/>
      <c r="Y266" s="718"/>
      <c r="Z266" s="719"/>
      <c r="AA266" s="1088"/>
      <c r="AB266" s="720"/>
      <c r="AC266" s="1107"/>
      <c r="AD266" s="1083"/>
      <c r="AE266" s="1110"/>
      <c r="AF266" s="1113"/>
      <c r="AG266" s="1088"/>
    </row>
    <row r="267" spans="1:33" ht="16" thickBot="1" x14ac:dyDescent="0.25">
      <c r="A267" s="1160"/>
      <c r="B267" s="1159"/>
      <c r="C267" s="1076"/>
      <c r="D267" s="1140"/>
      <c r="E267" s="1095"/>
      <c r="F267" s="1076"/>
      <c r="G267" s="760" t="s">
        <v>6</v>
      </c>
      <c r="H267" s="723" t="str">
        <f>IF(P267&lt;&gt;"",H263,"")</f>
        <v/>
      </c>
      <c r="I267" s="724" t="str">
        <f>IF(Q267&lt;&gt;"",I263,"")</f>
        <v/>
      </c>
      <c r="J267" s="724" t="str">
        <f>IF(R267&lt;&gt;"",J263,"")</f>
        <v/>
      </c>
      <c r="K267" s="724" t="str">
        <f>IF(R267&lt;&gt;"",K263,"")</f>
        <v/>
      </c>
      <c r="L267" s="724" t="str">
        <f>IF(S267&lt;&gt;"",L263,"")</f>
        <v/>
      </c>
      <c r="M267" s="725" t="str">
        <f>IF(T267&lt;&gt;"",M263,"")</f>
        <v/>
      </c>
      <c r="N267" s="726" t="str">
        <f>IF(H267&lt;&gt;"",N263,"")</f>
        <v/>
      </c>
      <c r="O267" s="699" t="str">
        <f>IF(B263="","",IF(H267="","",H267+I267+J267-K267+L267+M267-N267))</f>
        <v/>
      </c>
      <c r="P267" s="727"/>
      <c r="Q267" s="727"/>
      <c r="R267" s="727"/>
      <c r="S267" s="727"/>
      <c r="T267" s="728"/>
      <c r="U267" s="721" t="str">
        <f>IF(B263="","",IF(H267="","",SUM(P267:T267)))</f>
        <v/>
      </c>
      <c r="V267" s="721" t="str">
        <f>IF(B263="","",IF(H267="","",IF(O267+U267&lt;0,0,O267+U267)))</f>
        <v/>
      </c>
      <c r="W267" s="1117"/>
      <c r="X267" s="729"/>
      <c r="Y267" s="730"/>
      <c r="Z267" s="731"/>
      <c r="AA267" s="1089"/>
      <c r="AB267" s="732"/>
      <c r="AC267" s="1108"/>
      <c r="AD267" s="1084"/>
      <c r="AE267" s="1111"/>
      <c r="AF267" s="1114"/>
      <c r="AG267" s="1089"/>
    </row>
    <row r="268" spans="1:33" x14ac:dyDescent="0.2">
      <c r="A268" s="1130" t="str">
        <f>IF('Names And Totals'!A60="","",'Names And Totals'!A60)</f>
        <v/>
      </c>
      <c r="B268" s="1133" t="str">
        <f>IF('Names And Totals'!B60="","",'Names And Totals'!B60)</f>
        <v/>
      </c>
      <c r="C268" s="1071" t="str">
        <f>IF('Names And Totals'!B60="","",'Names And Totals'!E60)</f>
        <v/>
      </c>
      <c r="D268" s="1136" t="str">
        <f>IF(AF268="","",IF(AF268="DQ","DQ",RANK(AF268,$AF$13:$AF$508,0)+SUMPRODUCT(--(AF268=$AF$13:$AF$508),--(AC268&gt;$AC$13:$AC$508))))</f>
        <v/>
      </c>
      <c r="E268" s="1096" t="str">
        <f>IF(AE268="","",IF(AG268="DQ","DQ",RANK(AE268,$AE$13:$AE$508,0)+SUMPRODUCT(--(AE268=$AE$13:$AE$508),--(AC268&gt;$AC$13:$AC$508))))</f>
        <v/>
      </c>
      <c r="F268" s="1071" t="str">
        <f>IF(AD268="","",IF(AG268="DQ","DQ",RANK(AD268,$AD$13:$AD$508,0)+SUMPRODUCT(--(AD268=$AD$13:$AD$508),--(AC268&gt;$AC$13:$AC$508))))</f>
        <v/>
      </c>
      <c r="G268" s="733" t="s">
        <v>7</v>
      </c>
      <c r="H268" s="761"/>
      <c r="I268" s="762"/>
      <c r="J268" s="762"/>
      <c r="K268" s="762"/>
      <c r="L268" s="762"/>
      <c r="M268" s="763"/>
      <c r="N268" s="764"/>
      <c r="O268" s="734" t="str">
        <f>IF(B268="","",IF(H268="","",H268+I268+J268-K268+L268+M268-N268))</f>
        <v/>
      </c>
      <c r="P268" s="765"/>
      <c r="Q268" s="762"/>
      <c r="R268" s="762"/>
      <c r="S268" s="766"/>
      <c r="T268" s="767"/>
      <c r="U268" s="734" t="str">
        <f>IF(B268="","",IF(H268="","",SUM(P268:T268)))</f>
        <v/>
      </c>
      <c r="V268" s="734" t="str">
        <f>IF(B268="","",IF(H268="","",IF(O268+U268&lt;0,0,O268+U268)))</f>
        <v/>
      </c>
      <c r="W268" s="1118" t="str">
        <f>IF(AG268="DQ","DQ",IF(V268="","",IF(V269="",V268,IF(V270="",AVERAGE(V268:V269),IF(V271="",AVERAGE(V268:V270),IF(V272="",AVERAGE(V268:V271),TRIMMEAN(V268:V272,0.4)))))))</f>
        <v/>
      </c>
      <c r="X268" s="768"/>
      <c r="Y268" s="766"/>
      <c r="Z268" s="767"/>
      <c r="AA268" s="1090"/>
      <c r="AB268" s="735" t="str">
        <f>IF(X268="","",IF(X268="TO","TO",X268*60+Y268+Z268/100))</f>
        <v/>
      </c>
      <c r="AC268" s="1121" t="str">
        <f>IF(AG268="DQ","DQ",IF(AB268="","",IF(AB269="",AB268,AVERAGE(AB268:AB269))))</f>
        <v/>
      </c>
      <c r="AD268" s="1085" t="str">
        <f>IF(C268="Male","",IF(AC268="","",IF(AA268="","",IF(AC268="TO",W268,IF(AA268="no",W268,IF(30-(AC268-$AI$3)/10&lt;0,0,30-(AC268-$AI$3)/10+W268))))))</f>
        <v/>
      </c>
      <c r="AE268" s="1099" t="str">
        <f>IF(C268="Female","",IF(AC268="","",IF(AA268="","",IF(AC268="TO",W268,IF(AA268="no",W268,IF(30-(AC268-$AI$4)/10&lt;0,0,30-(AC268-$AI$4)/10+W268))))))</f>
        <v/>
      </c>
      <c r="AF268" s="1102" t="str">
        <f>IF(B268="","",IF(AG268="DQ","DQ",IF(AC268="","",IF(C268="Female",AD268,AE268))))</f>
        <v/>
      </c>
      <c r="AG268" s="1090"/>
    </row>
    <row r="269" spans="1:33" x14ac:dyDescent="0.2">
      <c r="A269" s="1131"/>
      <c r="B269" s="1134"/>
      <c r="C269" s="1072"/>
      <c r="D269" s="1137"/>
      <c r="E269" s="1097"/>
      <c r="F269" s="1072"/>
      <c r="G269" s="736" t="s">
        <v>4</v>
      </c>
      <c r="H269" s="737" t="str">
        <f>IF(P269&lt;&gt;"",H268,"")</f>
        <v/>
      </c>
      <c r="I269" s="738" t="str">
        <f>IF(Q269&lt;&gt;"",I268,"")</f>
        <v/>
      </c>
      <c r="J269" s="738" t="str">
        <f>IF(R269&lt;&gt;"",J268,"")</f>
        <v/>
      </c>
      <c r="K269" s="738" t="str">
        <f>IF(R269&lt;&gt;"",K268,"")</f>
        <v/>
      </c>
      <c r="L269" s="738" t="str">
        <f>IF(S269&lt;&gt;"",L268,"")</f>
        <v/>
      </c>
      <c r="M269" s="739" t="str">
        <f>IF(T269&lt;&gt;"",M268,"")</f>
        <v/>
      </c>
      <c r="N269" s="740" t="str">
        <f>IF(H269&lt;&gt;"",N268,"")</f>
        <v/>
      </c>
      <c r="O269" s="741" t="str">
        <f>IF(B268="","",IF(H269="","",H269+I269+J269-K269+L269+M269-N269))</f>
        <v/>
      </c>
      <c r="P269" s="769"/>
      <c r="Q269" s="769"/>
      <c r="R269" s="769"/>
      <c r="S269" s="769"/>
      <c r="T269" s="770"/>
      <c r="U269" s="742" t="str">
        <f>IF(B268="","",IF(H269="","",SUM(P269:T269)))</f>
        <v/>
      </c>
      <c r="V269" s="742" t="str">
        <f>IF(B268="","",IF(H269="","",IF(O269+U269&lt;0,0,O269+U269)))</f>
        <v/>
      </c>
      <c r="W269" s="1119"/>
      <c r="X269" s="771"/>
      <c r="Y269" s="772"/>
      <c r="Z269" s="770"/>
      <c r="AA269" s="1091"/>
      <c r="AB269" s="743" t="str">
        <f>IF(X269="","",X269*60+Y269+Z269/100)</f>
        <v/>
      </c>
      <c r="AC269" s="1122"/>
      <c r="AD269" s="1086"/>
      <c r="AE269" s="1100"/>
      <c r="AF269" s="1103"/>
      <c r="AG269" s="1091"/>
    </row>
    <row r="270" spans="1:33" x14ac:dyDescent="0.2">
      <c r="A270" s="1131"/>
      <c r="B270" s="1134"/>
      <c r="C270" s="1072"/>
      <c r="D270" s="1137"/>
      <c r="E270" s="1097"/>
      <c r="F270" s="1072"/>
      <c r="G270" s="736" t="s">
        <v>8</v>
      </c>
      <c r="H270" s="737" t="str">
        <f>IF(P270&lt;&gt;"",H268,"")</f>
        <v/>
      </c>
      <c r="I270" s="738" t="str">
        <f>IF(Q270&lt;&gt;"",I268,"")</f>
        <v/>
      </c>
      <c r="J270" s="738" t="str">
        <f>IF(R270&lt;&gt;"",J268,"")</f>
        <v/>
      </c>
      <c r="K270" s="738" t="str">
        <f>IF(R270&lt;&gt;"",K268,"")</f>
        <v/>
      </c>
      <c r="L270" s="738" t="str">
        <f>IF(S270&lt;&gt;"",L268,"")</f>
        <v/>
      </c>
      <c r="M270" s="739" t="str">
        <f>IF(T270&lt;&gt;"",M268,"")</f>
        <v/>
      </c>
      <c r="N270" s="740" t="str">
        <f>IF(H270&lt;&gt;"",N268,"")</f>
        <v/>
      </c>
      <c r="O270" s="742" t="str">
        <f>IF(B268="","",IF(H270="","",H270+I270+J270-K270+L270+M270-N270))</f>
        <v/>
      </c>
      <c r="P270" s="769"/>
      <c r="Q270" s="769"/>
      <c r="R270" s="769"/>
      <c r="S270" s="769"/>
      <c r="T270" s="770"/>
      <c r="U270" s="744" t="str">
        <f>IF(B268="","",IF(H270="","",SUM(P270:T270)))</f>
        <v/>
      </c>
      <c r="V270" s="744" t="str">
        <f>IF(B268="","",IF(H270="","",IF(O270+U270&lt;0,0,O270+U270)))</f>
        <v/>
      </c>
      <c r="W270" s="1119"/>
      <c r="X270" s="745"/>
      <c r="Y270" s="746"/>
      <c r="Z270" s="747"/>
      <c r="AA270" s="1091"/>
      <c r="AB270" s="748"/>
      <c r="AC270" s="1122"/>
      <c r="AD270" s="1086"/>
      <c r="AE270" s="1100"/>
      <c r="AF270" s="1103"/>
      <c r="AG270" s="1091"/>
    </row>
    <row r="271" spans="1:33" x14ac:dyDescent="0.2">
      <c r="A271" s="1131"/>
      <c r="B271" s="1134"/>
      <c r="C271" s="1072"/>
      <c r="D271" s="1137"/>
      <c r="E271" s="1097"/>
      <c r="F271" s="1072"/>
      <c r="G271" s="736" t="s">
        <v>5</v>
      </c>
      <c r="H271" s="737" t="str">
        <f>IF(P271&lt;&gt;"",H268,"")</f>
        <v/>
      </c>
      <c r="I271" s="738" t="str">
        <f>IF(Q271&lt;&gt;"",I268,"")</f>
        <v/>
      </c>
      <c r="J271" s="738" t="str">
        <f>IF(R271&lt;&gt;"",J268,"")</f>
        <v/>
      </c>
      <c r="K271" s="738" t="str">
        <f>IF(R271&lt;&gt;"",K268,"")</f>
        <v/>
      </c>
      <c r="L271" s="738" t="str">
        <f>IF(S271&lt;&gt;"",L268,"")</f>
        <v/>
      </c>
      <c r="M271" s="739" t="str">
        <f>IF(T271&lt;&gt;"",M268,"")</f>
        <v/>
      </c>
      <c r="N271" s="740" t="str">
        <f>IF(H271&lt;&gt;"",N268,"")</f>
        <v/>
      </c>
      <c r="O271" s="749" t="str">
        <f>IF(B268="","",IF(H271="","",H271+I271+J271-K271+L271+M271-N271))</f>
        <v/>
      </c>
      <c r="P271" s="769"/>
      <c r="Q271" s="769"/>
      <c r="R271" s="769"/>
      <c r="S271" s="769"/>
      <c r="T271" s="770"/>
      <c r="U271" s="742" t="str">
        <f>IF(B268="","",IF(H271="","",SUM(P271:T271)))</f>
        <v/>
      </c>
      <c r="V271" s="742" t="str">
        <f>IF(B268="","",IF(H271="","",IF(O271+U271&lt;0,0,O271+U271)))</f>
        <v/>
      </c>
      <c r="W271" s="1119"/>
      <c r="X271" s="745"/>
      <c r="Y271" s="746"/>
      <c r="Z271" s="747"/>
      <c r="AA271" s="1091"/>
      <c r="AB271" s="748"/>
      <c r="AC271" s="1122"/>
      <c r="AD271" s="1086"/>
      <c r="AE271" s="1100"/>
      <c r="AF271" s="1103"/>
      <c r="AG271" s="1091"/>
    </row>
    <row r="272" spans="1:33" ht="16" thickBot="1" x14ac:dyDescent="0.25">
      <c r="A272" s="1132"/>
      <c r="B272" s="1135"/>
      <c r="C272" s="1073"/>
      <c r="D272" s="1138"/>
      <c r="E272" s="1098"/>
      <c r="F272" s="1073"/>
      <c r="G272" s="750" t="s">
        <v>6</v>
      </c>
      <c r="H272" s="751" t="str">
        <f>IF(P272&lt;&gt;"",H268,"")</f>
        <v/>
      </c>
      <c r="I272" s="752" t="str">
        <f>IF(Q272&lt;&gt;"",I268,"")</f>
        <v/>
      </c>
      <c r="J272" s="752" t="str">
        <f>IF(R272&lt;&gt;"",J268,"")</f>
        <v/>
      </c>
      <c r="K272" s="752" t="str">
        <f>IF(R272&lt;&gt;"",K268,"")</f>
        <v/>
      </c>
      <c r="L272" s="752" t="str">
        <f>IF(S272&lt;&gt;"",L268,"")</f>
        <v/>
      </c>
      <c r="M272" s="753" t="str">
        <f>IF(T272&lt;&gt;"",M268,"")</f>
        <v/>
      </c>
      <c r="N272" s="754" t="str">
        <f>IF(H272&lt;&gt;"",N268,"")</f>
        <v/>
      </c>
      <c r="O272" s="755" t="str">
        <f>IF(B268="","",IF(H272="","",H272+I272+J272-K272+L272+M272-N272))</f>
        <v/>
      </c>
      <c r="P272" s="773"/>
      <c r="Q272" s="773"/>
      <c r="R272" s="773"/>
      <c r="S272" s="773"/>
      <c r="T272" s="774"/>
      <c r="U272" s="755" t="str">
        <f>IF(B268="","",IF(H272="","",SUM(P272:T272)))</f>
        <v/>
      </c>
      <c r="V272" s="755" t="str">
        <f>IF(B268="","",IF(H272="","",IF(O272+U272&lt;0,0,O272+U272)))</f>
        <v/>
      </c>
      <c r="W272" s="1120"/>
      <c r="X272" s="756"/>
      <c r="Y272" s="757"/>
      <c r="Z272" s="758"/>
      <c r="AA272" s="1092"/>
      <c r="AB272" s="759"/>
      <c r="AC272" s="1123"/>
      <c r="AD272" s="1087"/>
      <c r="AE272" s="1101"/>
      <c r="AF272" s="1104"/>
      <c r="AG272" s="1092"/>
    </row>
    <row r="273" spans="1:33" x14ac:dyDescent="0.2">
      <c r="A273" s="1177" t="str">
        <f>IF('Names And Totals'!A61="","",'Names And Totals'!A61)</f>
        <v/>
      </c>
      <c r="B273" s="1178" t="str">
        <f>IF('Names And Totals'!B61="","",'Names And Totals'!B61)</f>
        <v/>
      </c>
      <c r="C273" s="1074" t="str">
        <f>IF('Names And Totals'!B61="","",'Names And Totals'!E61)</f>
        <v/>
      </c>
      <c r="D273" s="1139" t="str">
        <f>IF(AF273="","",IF(AF273="DQ","DQ",RANK(AF273,$AF$13:$AF$508,0)+SUMPRODUCT(--(AF273=$AF$13:$AF$508),--(AC273&gt;$AC$13:$AC$508))))</f>
        <v/>
      </c>
      <c r="E273" s="1093" t="str">
        <f>IF(AE273="","",IF(AG273="DQ","DQ",RANK(AE273,$AE$13:$AE$508,0)+SUMPRODUCT(--(AE273=$AE$13:$AE$508),--(AC273&gt;$AC$13:$AC$508))))</f>
        <v/>
      </c>
      <c r="F273" s="1074" t="str">
        <f>IF(AD273="","",IF(AG273="DQ","DQ",RANK(AD273,$AD$13:$AD$508,0)+SUMPRODUCT(--(AD273=$AD$13:$AD$508),--(AC273&gt;$AC$13:$AC$508))))</f>
        <v/>
      </c>
      <c r="G273" s="705" t="s">
        <v>7</v>
      </c>
      <c r="H273" s="695"/>
      <c r="I273" s="696"/>
      <c r="J273" s="696"/>
      <c r="K273" s="696"/>
      <c r="L273" s="696"/>
      <c r="M273" s="697"/>
      <c r="N273" s="698"/>
      <c r="O273" s="699" t="str">
        <f>IF(B273="","",IF(H273="","",H273+I273+J273-K273+L273+M273-N273))</f>
        <v/>
      </c>
      <c r="P273" s="700"/>
      <c r="Q273" s="696"/>
      <c r="R273" s="696"/>
      <c r="S273" s="701"/>
      <c r="T273" s="702"/>
      <c r="U273" s="699" t="str">
        <f>IF(B273="","",IF(H273="","",SUM(P273:T273)))</f>
        <v/>
      </c>
      <c r="V273" s="699" t="str">
        <f>IF(B273="","",IF(H273="","",IF(O273+U273&lt;0,0,O273+U273)))</f>
        <v/>
      </c>
      <c r="W273" s="1115" t="str">
        <f>IF(AG273="DQ","DQ",IF(V273="","",IF(V274="",V273,IF(V275="",AVERAGE(V273:V274),IF(V276="",AVERAGE(V273:V275),IF(V277="",AVERAGE(V273:V276),TRIMMEAN(V273:V277,0.4)))))))</f>
        <v/>
      </c>
      <c r="X273" s="703"/>
      <c r="Y273" s="701"/>
      <c r="Z273" s="702"/>
      <c r="AA273" s="1105"/>
      <c r="AB273" s="704" t="str">
        <f>IF(X273="","",IF(X273="TO","TO",X273*60+Y273+Z273/100))</f>
        <v/>
      </c>
      <c r="AC273" s="1106" t="str">
        <f>IF(AG273="DQ","DQ",IF(AB273="","",IF(AB274="",AB273,AVERAGE(AB273:AB274))))</f>
        <v/>
      </c>
      <c r="AD273" s="1082" t="str">
        <f>IF(C273="Male","",IF(AC273="","",IF(AA273="","",IF(AC273="TO",W273,IF(AA273="no",W273,IF(30-(AC273-$AI$3)/10&lt;0,0,30-(AC273-$AI$3)/10+W273))))))</f>
        <v/>
      </c>
      <c r="AE273" s="1109" t="str">
        <f>IF(C273="Female","",IF(AC273="","",IF(AA273="","",IF(AC273="TO",W273,IF(AA273="no",W273,IF(30-(AC273-$AI$4)/10&lt;0,0,30-(AC273-$AI$4)/10+W273))))))</f>
        <v/>
      </c>
      <c r="AF273" s="1112" t="str">
        <f>IF(B273="","",IF(AG273="DQ","DQ",IF(AC273="","",IF(C273="Female",AD273,AE273))))</f>
        <v/>
      </c>
      <c r="AG273" s="1088"/>
    </row>
    <row r="274" spans="1:33" x14ac:dyDescent="0.2">
      <c r="A274" s="1125"/>
      <c r="B274" s="1128"/>
      <c r="C274" s="1075"/>
      <c r="D274" s="1139"/>
      <c r="E274" s="1094"/>
      <c r="F274" s="1075"/>
      <c r="G274" s="705" t="s">
        <v>4</v>
      </c>
      <c r="H274" s="706" t="str">
        <f>IF(P274&lt;&gt;"",H273,"")</f>
        <v/>
      </c>
      <c r="I274" s="707" t="str">
        <f>IF(Q274&lt;&gt;"",I273,"")</f>
        <v/>
      </c>
      <c r="J274" s="707" t="str">
        <f>IF(R274&lt;&gt;"",J273,"")</f>
        <v/>
      </c>
      <c r="K274" s="707" t="str">
        <f>IF(R274&lt;&gt;"",K273,"")</f>
        <v/>
      </c>
      <c r="L274" s="707" t="str">
        <f>IF(S274&lt;&gt;"",L273,"")</f>
        <v/>
      </c>
      <c r="M274" s="708" t="str">
        <f>IF(T274&lt;&gt;"",M273,"")</f>
        <v/>
      </c>
      <c r="N274" s="709" t="str">
        <f>IF(H274&lt;&gt;"",N273,"")</f>
        <v/>
      </c>
      <c r="O274" s="710" t="str">
        <f>IF(B273="","",IF(H274="","",H274+I274+J274-K274+L274+M274-N274))</f>
        <v/>
      </c>
      <c r="P274" s="711"/>
      <c r="Q274" s="711"/>
      <c r="R274" s="711"/>
      <c r="S274" s="711"/>
      <c r="T274" s="712"/>
      <c r="U274" s="713" t="str">
        <f>IF(B273="","",IF(H274="","",SUM(P274:T274)))</f>
        <v/>
      </c>
      <c r="V274" s="713" t="str">
        <f>IF(B273="","",IF(H274="","",IF(O274+U274&lt;0,0,O274+U274)))</f>
        <v/>
      </c>
      <c r="W274" s="1116"/>
      <c r="X274" s="714"/>
      <c r="Y274" s="715"/>
      <c r="Z274" s="712"/>
      <c r="AA274" s="1088"/>
      <c r="AB274" s="716" t="str">
        <f>IF(X274="","",X274*60+Y274+Z274/100)</f>
        <v/>
      </c>
      <c r="AC274" s="1107"/>
      <c r="AD274" s="1083"/>
      <c r="AE274" s="1110"/>
      <c r="AF274" s="1113"/>
      <c r="AG274" s="1088"/>
    </row>
    <row r="275" spans="1:33" x14ac:dyDescent="0.2">
      <c r="A275" s="1125"/>
      <c r="B275" s="1128"/>
      <c r="C275" s="1075"/>
      <c r="D275" s="1139"/>
      <c r="E275" s="1094"/>
      <c r="F275" s="1075"/>
      <c r="G275" s="705" t="s">
        <v>8</v>
      </c>
      <c r="H275" s="706" t="str">
        <f>IF(P275&lt;&gt;"",H273,"")</f>
        <v/>
      </c>
      <c r="I275" s="707" t="str">
        <f>IF(Q275&lt;&gt;"",I273,"")</f>
        <v/>
      </c>
      <c r="J275" s="707" t="str">
        <f>IF(R275&lt;&gt;"",J273,"")</f>
        <v/>
      </c>
      <c r="K275" s="707" t="str">
        <f>IF(R275&lt;&gt;"",K273,"")</f>
        <v/>
      </c>
      <c r="L275" s="707" t="str">
        <f>IF(S275&lt;&gt;"",L273,"")</f>
        <v/>
      </c>
      <c r="M275" s="708" t="str">
        <f>IF(T275&lt;&gt;"",M273,"")</f>
        <v/>
      </c>
      <c r="N275" s="709" t="str">
        <f>IF(H275&lt;&gt;"",N273,"")</f>
        <v/>
      </c>
      <c r="O275" s="713" t="str">
        <f>IF(B273="","",IF(H275="","",H275+I275+J275-K275+L275+M275-N275))</f>
        <v/>
      </c>
      <c r="P275" s="711"/>
      <c r="Q275" s="711"/>
      <c r="R275" s="711"/>
      <c r="S275" s="711"/>
      <c r="T275" s="712"/>
      <c r="U275" s="699" t="str">
        <f>IF(B273="","",IF(H275="","",SUM(P275:T275)))</f>
        <v/>
      </c>
      <c r="V275" s="699" t="str">
        <f>IF(B273="","",IF(H275="","",IF(O275+U275&lt;0,0,O275+U275)))</f>
        <v/>
      </c>
      <c r="W275" s="1116"/>
      <c r="X275" s="717"/>
      <c r="Y275" s="718"/>
      <c r="Z275" s="719"/>
      <c r="AA275" s="1088"/>
      <c r="AB275" s="720"/>
      <c r="AC275" s="1107"/>
      <c r="AD275" s="1083"/>
      <c r="AE275" s="1110"/>
      <c r="AF275" s="1113"/>
      <c r="AG275" s="1088"/>
    </row>
    <row r="276" spans="1:33" x14ac:dyDescent="0.2">
      <c r="A276" s="1125"/>
      <c r="B276" s="1128"/>
      <c r="C276" s="1075"/>
      <c r="D276" s="1139"/>
      <c r="E276" s="1094"/>
      <c r="F276" s="1075"/>
      <c r="G276" s="705" t="s">
        <v>5</v>
      </c>
      <c r="H276" s="706" t="str">
        <f>IF(P276&lt;&gt;"",H273,"")</f>
        <v/>
      </c>
      <c r="I276" s="707" t="str">
        <f>IF(Q276&lt;&gt;"",I273,"")</f>
        <v/>
      </c>
      <c r="J276" s="707" t="str">
        <f>IF(R276&lt;&gt;"",J273,"")</f>
        <v/>
      </c>
      <c r="K276" s="707" t="str">
        <f>IF(R276&lt;&gt;"",K273,"")</f>
        <v/>
      </c>
      <c r="L276" s="707" t="str">
        <f>IF(S276&lt;&gt;"",L273,"")</f>
        <v/>
      </c>
      <c r="M276" s="708" t="str">
        <f>IF(T276&lt;&gt;"",M273,"")</f>
        <v/>
      </c>
      <c r="N276" s="709" t="str">
        <f>IF(H276&lt;&gt;"",N273,"")</f>
        <v/>
      </c>
      <c r="O276" s="721" t="str">
        <f>IF(B273="","",IF(H276="","",H276+I276+J276-K276+L276+M276-N276))</f>
        <v/>
      </c>
      <c r="P276" s="711"/>
      <c r="Q276" s="711"/>
      <c r="R276" s="711"/>
      <c r="S276" s="711"/>
      <c r="T276" s="712"/>
      <c r="U276" s="713" t="str">
        <f>IF(B273="","",IF(H276="","",SUM(P276:T276)))</f>
        <v/>
      </c>
      <c r="V276" s="713" t="str">
        <f>IF(B273="","",IF(H276="","",IF(O276+U276&lt;0,0,O276+U276)))</f>
        <v/>
      </c>
      <c r="W276" s="1116"/>
      <c r="X276" s="717"/>
      <c r="Y276" s="718"/>
      <c r="Z276" s="719"/>
      <c r="AA276" s="1088"/>
      <c r="AB276" s="720"/>
      <c r="AC276" s="1107"/>
      <c r="AD276" s="1083"/>
      <c r="AE276" s="1110"/>
      <c r="AF276" s="1113"/>
      <c r="AG276" s="1088"/>
    </row>
    <row r="277" spans="1:33" ht="16" thickBot="1" x14ac:dyDescent="0.25">
      <c r="A277" s="1160"/>
      <c r="B277" s="1159"/>
      <c r="C277" s="1076"/>
      <c r="D277" s="1140"/>
      <c r="E277" s="1095"/>
      <c r="F277" s="1076"/>
      <c r="G277" s="760" t="s">
        <v>6</v>
      </c>
      <c r="H277" s="723" t="str">
        <f>IF(P277&lt;&gt;"",H273,"")</f>
        <v/>
      </c>
      <c r="I277" s="724" t="str">
        <f>IF(Q277&lt;&gt;"",I273,"")</f>
        <v/>
      </c>
      <c r="J277" s="724" t="str">
        <f>IF(R277&lt;&gt;"",J273,"")</f>
        <v/>
      </c>
      <c r="K277" s="724" t="str">
        <f>IF(R277&lt;&gt;"",K273,"")</f>
        <v/>
      </c>
      <c r="L277" s="724" t="str">
        <f>IF(S277&lt;&gt;"",L273,"")</f>
        <v/>
      </c>
      <c r="M277" s="725" t="str">
        <f>IF(T277&lt;&gt;"",M273,"")</f>
        <v/>
      </c>
      <c r="N277" s="726" t="str">
        <f>IF(H277&lt;&gt;"",N273,"")</f>
        <v/>
      </c>
      <c r="O277" s="699" t="str">
        <f>IF(B273="","",IF(H277="","",H277+I277+J277-K277+L277+M277-N277))</f>
        <v/>
      </c>
      <c r="P277" s="727"/>
      <c r="Q277" s="727"/>
      <c r="R277" s="727"/>
      <c r="S277" s="727"/>
      <c r="T277" s="728"/>
      <c r="U277" s="721" t="str">
        <f>IF(B273="","",IF(H277="","",SUM(P277:T277)))</f>
        <v/>
      </c>
      <c r="V277" s="721" t="str">
        <f>IF(B273="","",IF(H277="","",IF(O277+U277&lt;0,0,O277+U277)))</f>
        <v/>
      </c>
      <c r="W277" s="1117"/>
      <c r="X277" s="729"/>
      <c r="Y277" s="730"/>
      <c r="Z277" s="731"/>
      <c r="AA277" s="1089"/>
      <c r="AB277" s="732"/>
      <c r="AC277" s="1108"/>
      <c r="AD277" s="1084"/>
      <c r="AE277" s="1111"/>
      <c r="AF277" s="1114"/>
      <c r="AG277" s="1089"/>
    </row>
    <row r="278" spans="1:33" x14ac:dyDescent="0.2">
      <c r="A278" s="1130" t="str">
        <f>IF('Names And Totals'!A62="","",'Names And Totals'!A62)</f>
        <v/>
      </c>
      <c r="B278" s="1133" t="str">
        <f>IF('Names And Totals'!B62="","",'Names And Totals'!B62)</f>
        <v/>
      </c>
      <c r="C278" s="1071" t="str">
        <f>IF('Names And Totals'!B62="","",'Names And Totals'!E62)</f>
        <v/>
      </c>
      <c r="D278" s="1136" t="str">
        <f>IF(AF278="","",IF(AF278="DQ","DQ",RANK(AF278,$AF$13:$AF$508,0)+SUMPRODUCT(--(AF278=$AF$13:$AF$508),--(AC278&gt;$AC$13:$AC$508))))</f>
        <v/>
      </c>
      <c r="E278" s="1096" t="str">
        <f>IF(AE278="","",IF(AG278="DQ","DQ",RANK(AE278,$AE$13:$AE$508,0)+SUMPRODUCT(--(AE278=$AE$13:$AE$508),--(AC278&gt;$AC$13:$AC$508))))</f>
        <v/>
      </c>
      <c r="F278" s="1071" t="str">
        <f>IF(AD278="","",IF(AG278="DQ","DQ",RANK(AD278,$AD$13:$AD$508,0)+SUMPRODUCT(--(AD278=$AD$13:$AD$508),--(AC278&gt;$AC$13:$AC$508))))</f>
        <v/>
      </c>
      <c r="G278" s="733" t="s">
        <v>7</v>
      </c>
      <c r="H278" s="761"/>
      <c r="I278" s="762"/>
      <c r="J278" s="762"/>
      <c r="K278" s="762"/>
      <c r="L278" s="762"/>
      <c r="M278" s="763"/>
      <c r="N278" s="764"/>
      <c r="O278" s="734" t="str">
        <f>IF(B278="","",IF(H278="","",H278+I278+J278-K278+L278+M278-N278))</f>
        <v/>
      </c>
      <c r="P278" s="765"/>
      <c r="Q278" s="762"/>
      <c r="R278" s="762"/>
      <c r="S278" s="766"/>
      <c r="T278" s="767"/>
      <c r="U278" s="734" t="str">
        <f>IF(B278="","",IF(H278="","",SUM(P278:T278)))</f>
        <v/>
      </c>
      <c r="V278" s="734" t="str">
        <f>IF(B278="","",IF(H278="","",IF(O278+U278&lt;0,0,O278+U278)))</f>
        <v/>
      </c>
      <c r="W278" s="1118" t="str">
        <f>IF(AG278="DQ","DQ",IF(V278="","",IF(V279="",V278,IF(V280="",AVERAGE(V278:V279),IF(V281="",AVERAGE(V278:V280),IF(V282="",AVERAGE(V278:V281),TRIMMEAN(V278:V282,0.4)))))))</f>
        <v/>
      </c>
      <c r="X278" s="768"/>
      <c r="Y278" s="766"/>
      <c r="Z278" s="767"/>
      <c r="AA278" s="1090"/>
      <c r="AB278" s="735" t="str">
        <f>IF(X278="","",IF(X278="TO","TO",X278*60+Y278+Z278/100))</f>
        <v/>
      </c>
      <c r="AC278" s="1121" t="str">
        <f>IF(AG278="DQ","DQ",IF(AB278="","",IF(AB279="",AB278,AVERAGE(AB278:AB279))))</f>
        <v/>
      </c>
      <c r="AD278" s="1085" t="str">
        <f>IF(C278="Male","",IF(AC278="","",IF(AA278="","",IF(AC278="TO",W278,IF(AA278="no",W278,IF(30-(AC278-$AI$3)/10&lt;0,0,30-(AC278-$AI$3)/10+W278))))))</f>
        <v/>
      </c>
      <c r="AE278" s="1099" t="str">
        <f>IF(C278="Female","",IF(AC278="","",IF(AA278="","",IF(AC278="TO",W278,IF(AA278="no",W278,IF(30-(AC278-$AI$4)/10&lt;0,0,30-(AC278-$AI$4)/10+W278))))))</f>
        <v/>
      </c>
      <c r="AF278" s="1102" t="str">
        <f>IF(B278="","",IF(AG278="DQ","DQ",IF(AC278="","",IF(C278="Female",AD278,AE278))))</f>
        <v/>
      </c>
      <c r="AG278" s="1090"/>
    </row>
    <row r="279" spans="1:33" x14ac:dyDescent="0.2">
      <c r="A279" s="1131"/>
      <c r="B279" s="1134"/>
      <c r="C279" s="1072"/>
      <c r="D279" s="1137"/>
      <c r="E279" s="1097"/>
      <c r="F279" s="1072"/>
      <c r="G279" s="736" t="s">
        <v>4</v>
      </c>
      <c r="H279" s="737" t="str">
        <f>IF(P279&lt;&gt;"",H278,"")</f>
        <v/>
      </c>
      <c r="I279" s="738" t="str">
        <f>IF(Q279&lt;&gt;"",I278,"")</f>
        <v/>
      </c>
      <c r="J279" s="738" t="str">
        <f>IF(R279&lt;&gt;"",J278,"")</f>
        <v/>
      </c>
      <c r="K279" s="738" t="str">
        <f>IF(R279&lt;&gt;"",K278,"")</f>
        <v/>
      </c>
      <c r="L279" s="738" t="str">
        <f>IF(S279&lt;&gt;"",L278,"")</f>
        <v/>
      </c>
      <c r="M279" s="739" t="str">
        <f>IF(T279&lt;&gt;"",M278,"")</f>
        <v/>
      </c>
      <c r="N279" s="740" t="str">
        <f>IF(H279&lt;&gt;"",N278,"")</f>
        <v/>
      </c>
      <c r="O279" s="741" t="str">
        <f>IF(B278="","",IF(H279="","",H279+I279+J279-K279+L279+M279-N279))</f>
        <v/>
      </c>
      <c r="P279" s="769"/>
      <c r="Q279" s="769"/>
      <c r="R279" s="769"/>
      <c r="S279" s="769"/>
      <c r="T279" s="770"/>
      <c r="U279" s="742" t="str">
        <f>IF(B278="","",IF(H279="","",SUM(P279:T279)))</f>
        <v/>
      </c>
      <c r="V279" s="742" t="str">
        <f>IF(B278="","",IF(H279="","",IF(O279+U279&lt;0,0,O279+U279)))</f>
        <v/>
      </c>
      <c r="W279" s="1119"/>
      <c r="X279" s="771"/>
      <c r="Y279" s="772"/>
      <c r="Z279" s="770"/>
      <c r="AA279" s="1091"/>
      <c r="AB279" s="743" t="str">
        <f>IF(X279="","",X279*60+Y279+Z279/100)</f>
        <v/>
      </c>
      <c r="AC279" s="1122"/>
      <c r="AD279" s="1086"/>
      <c r="AE279" s="1100"/>
      <c r="AF279" s="1103"/>
      <c r="AG279" s="1091"/>
    </row>
    <row r="280" spans="1:33" x14ac:dyDescent="0.2">
      <c r="A280" s="1131"/>
      <c r="B280" s="1134"/>
      <c r="C280" s="1072"/>
      <c r="D280" s="1137"/>
      <c r="E280" s="1097"/>
      <c r="F280" s="1072"/>
      <c r="G280" s="736" t="s">
        <v>8</v>
      </c>
      <c r="H280" s="737" t="str">
        <f>IF(P280&lt;&gt;"",H278,"")</f>
        <v/>
      </c>
      <c r="I280" s="738" t="str">
        <f>IF(Q280&lt;&gt;"",I278,"")</f>
        <v/>
      </c>
      <c r="J280" s="738" t="str">
        <f>IF(R280&lt;&gt;"",J278,"")</f>
        <v/>
      </c>
      <c r="K280" s="738" t="str">
        <f>IF(R280&lt;&gt;"",K278,"")</f>
        <v/>
      </c>
      <c r="L280" s="738" t="str">
        <f>IF(S280&lt;&gt;"",L278,"")</f>
        <v/>
      </c>
      <c r="M280" s="739" t="str">
        <f>IF(T280&lt;&gt;"",M278,"")</f>
        <v/>
      </c>
      <c r="N280" s="740" t="str">
        <f>IF(H280&lt;&gt;"",N278,"")</f>
        <v/>
      </c>
      <c r="O280" s="742" t="str">
        <f>IF(B278="","",IF(H280="","",H280+I280+J280-K280+L280+M280-N280))</f>
        <v/>
      </c>
      <c r="P280" s="769"/>
      <c r="Q280" s="769"/>
      <c r="R280" s="769"/>
      <c r="S280" s="769"/>
      <c r="T280" s="770"/>
      <c r="U280" s="744" t="str">
        <f>IF(B278="","",IF(H280="","",SUM(P280:T280)))</f>
        <v/>
      </c>
      <c r="V280" s="744" t="str">
        <f>IF(B278="","",IF(H280="","",IF(O280+U280&lt;0,0,O280+U280)))</f>
        <v/>
      </c>
      <c r="W280" s="1119"/>
      <c r="X280" s="745"/>
      <c r="Y280" s="746"/>
      <c r="Z280" s="747"/>
      <c r="AA280" s="1091"/>
      <c r="AB280" s="748"/>
      <c r="AC280" s="1122"/>
      <c r="AD280" s="1086"/>
      <c r="AE280" s="1100"/>
      <c r="AF280" s="1103"/>
      <c r="AG280" s="1091"/>
    </row>
    <row r="281" spans="1:33" x14ac:dyDescent="0.2">
      <c r="A281" s="1131"/>
      <c r="B281" s="1134"/>
      <c r="C281" s="1072"/>
      <c r="D281" s="1137"/>
      <c r="E281" s="1097"/>
      <c r="F281" s="1072"/>
      <c r="G281" s="736" t="s">
        <v>5</v>
      </c>
      <c r="H281" s="737" t="str">
        <f>IF(P281&lt;&gt;"",H278,"")</f>
        <v/>
      </c>
      <c r="I281" s="738" t="str">
        <f>IF(Q281&lt;&gt;"",I278,"")</f>
        <v/>
      </c>
      <c r="J281" s="738" t="str">
        <f>IF(R281&lt;&gt;"",J278,"")</f>
        <v/>
      </c>
      <c r="K281" s="738" t="str">
        <f>IF(R281&lt;&gt;"",K278,"")</f>
        <v/>
      </c>
      <c r="L281" s="738" t="str">
        <f>IF(S281&lt;&gt;"",L278,"")</f>
        <v/>
      </c>
      <c r="M281" s="739" t="str">
        <f>IF(T281&lt;&gt;"",M278,"")</f>
        <v/>
      </c>
      <c r="N281" s="740" t="str">
        <f>IF(H281&lt;&gt;"",N278,"")</f>
        <v/>
      </c>
      <c r="O281" s="749" t="str">
        <f>IF(B278="","",IF(H281="","",H281+I281+J281-K281+L281+M281-N281))</f>
        <v/>
      </c>
      <c r="P281" s="769"/>
      <c r="Q281" s="769"/>
      <c r="R281" s="769"/>
      <c r="S281" s="769"/>
      <c r="T281" s="770"/>
      <c r="U281" s="742" t="str">
        <f>IF(B278="","",IF(H281="","",SUM(P281:T281)))</f>
        <v/>
      </c>
      <c r="V281" s="742" t="str">
        <f>IF(B278="","",IF(H281="","",IF(O281+U281&lt;0,0,O281+U281)))</f>
        <v/>
      </c>
      <c r="W281" s="1119"/>
      <c r="X281" s="745"/>
      <c r="Y281" s="746"/>
      <c r="Z281" s="747"/>
      <c r="AA281" s="1091"/>
      <c r="AB281" s="748"/>
      <c r="AC281" s="1122"/>
      <c r="AD281" s="1086"/>
      <c r="AE281" s="1100"/>
      <c r="AF281" s="1103"/>
      <c r="AG281" s="1091"/>
    </row>
    <row r="282" spans="1:33" ht="16" thickBot="1" x14ac:dyDescent="0.25">
      <c r="A282" s="1132"/>
      <c r="B282" s="1135"/>
      <c r="C282" s="1073"/>
      <c r="D282" s="1138"/>
      <c r="E282" s="1098"/>
      <c r="F282" s="1073"/>
      <c r="G282" s="750" t="s">
        <v>6</v>
      </c>
      <c r="H282" s="751" t="str">
        <f>IF(P282&lt;&gt;"",H278,"")</f>
        <v/>
      </c>
      <c r="I282" s="752" t="str">
        <f>IF(Q282&lt;&gt;"",I278,"")</f>
        <v/>
      </c>
      <c r="J282" s="752" t="str">
        <f>IF(R282&lt;&gt;"",J278,"")</f>
        <v/>
      </c>
      <c r="K282" s="752" t="str">
        <f>IF(R282&lt;&gt;"",K278,"")</f>
        <v/>
      </c>
      <c r="L282" s="752" t="str">
        <f>IF(S282&lt;&gt;"",L278,"")</f>
        <v/>
      </c>
      <c r="M282" s="753" t="str">
        <f>IF(T282&lt;&gt;"",M278,"")</f>
        <v/>
      </c>
      <c r="N282" s="754" t="str">
        <f>IF(H282&lt;&gt;"",N278,"")</f>
        <v/>
      </c>
      <c r="O282" s="755" t="str">
        <f>IF(B278="","",IF(H282="","",H282+I282+J282-K282+L282+M282-N282))</f>
        <v/>
      </c>
      <c r="P282" s="773"/>
      <c r="Q282" s="773"/>
      <c r="R282" s="773"/>
      <c r="S282" s="773"/>
      <c r="T282" s="774"/>
      <c r="U282" s="755" t="str">
        <f>IF(B278="","",IF(H282="","",SUM(P282:T282)))</f>
        <v/>
      </c>
      <c r="V282" s="755" t="str">
        <f>IF(B278="","",IF(H282="","",IF(O282+U282&lt;0,0,O282+U282)))</f>
        <v/>
      </c>
      <c r="W282" s="1120"/>
      <c r="X282" s="756"/>
      <c r="Y282" s="757"/>
      <c r="Z282" s="758"/>
      <c r="AA282" s="1092"/>
      <c r="AB282" s="759"/>
      <c r="AC282" s="1123"/>
      <c r="AD282" s="1087"/>
      <c r="AE282" s="1101"/>
      <c r="AF282" s="1104"/>
      <c r="AG282" s="1092"/>
    </row>
    <row r="283" spans="1:33" x14ac:dyDescent="0.2">
      <c r="A283" s="1177" t="str">
        <f>IF('Names And Totals'!A63="","",'Names And Totals'!A63)</f>
        <v/>
      </c>
      <c r="B283" s="1178" t="str">
        <f>IF('Names And Totals'!B63="","",'Names And Totals'!B63)</f>
        <v/>
      </c>
      <c r="C283" s="1074" t="str">
        <f>IF('Names And Totals'!B63="","",'Names And Totals'!E63)</f>
        <v/>
      </c>
      <c r="D283" s="1139" t="str">
        <f>IF(AF283="","",IF(AF283="DQ","DQ",RANK(AF283,$AF$13:$AF$508,0)+SUMPRODUCT(--(AF283=$AF$13:$AF$508),--(AC283&gt;$AC$13:$AC$508))))</f>
        <v/>
      </c>
      <c r="E283" s="1093" t="str">
        <f>IF(AE283="","",IF(AG283="DQ","DQ",RANK(AE283,$AE$13:$AE$508,0)+SUMPRODUCT(--(AE283=$AE$13:$AE$508),--(AC283&gt;$AC$13:$AC$508))))</f>
        <v/>
      </c>
      <c r="F283" s="1074" t="str">
        <f>IF(AD283="","",IF(AG283="DQ","DQ",RANK(AD283,$AD$13:$AD$508,0)+SUMPRODUCT(--(AD283=$AD$13:$AD$508),--(AC283&gt;$AC$13:$AC$508))))</f>
        <v/>
      </c>
      <c r="G283" s="705" t="s">
        <v>7</v>
      </c>
      <c r="H283" s="695"/>
      <c r="I283" s="696"/>
      <c r="J283" s="696"/>
      <c r="K283" s="696"/>
      <c r="L283" s="696"/>
      <c r="M283" s="697"/>
      <c r="N283" s="698"/>
      <c r="O283" s="699" t="str">
        <f>IF(B283="","",IF(H283="","",H283+I283+J283-K283+L283+M283-N283))</f>
        <v/>
      </c>
      <c r="P283" s="700"/>
      <c r="Q283" s="696"/>
      <c r="R283" s="696"/>
      <c r="S283" s="701"/>
      <c r="T283" s="702"/>
      <c r="U283" s="699" t="str">
        <f>IF(B283="","",IF(H283="","",SUM(P283:T283)))</f>
        <v/>
      </c>
      <c r="V283" s="699" t="str">
        <f>IF(B283="","",IF(H283="","",IF(O283+U283&lt;0,0,O283+U283)))</f>
        <v/>
      </c>
      <c r="W283" s="1115" t="str">
        <f>IF(AG283="DQ","DQ",IF(V283="","",IF(V284="",V283,IF(V285="",AVERAGE(V283:V284),IF(V286="",AVERAGE(V283:V285),IF(V287="",AVERAGE(V283:V286),TRIMMEAN(V283:V287,0.4)))))))</f>
        <v/>
      </c>
      <c r="X283" s="703"/>
      <c r="Y283" s="701"/>
      <c r="Z283" s="702"/>
      <c r="AA283" s="1105"/>
      <c r="AB283" s="704" t="str">
        <f>IF(X283="","",IF(X283="TO","TO",X283*60+Y283+Z283/100))</f>
        <v/>
      </c>
      <c r="AC283" s="1106" t="str">
        <f>IF(AG283="DQ","DQ",IF(AB283="","",IF(AB284="",AB283,AVERAGE(AB283:AB284))))</f>
        <v/>
      </c>
      <c r="AD283" s="1082" t="str">
        <f>IF(C283="Male","",IF(AC283="","",IF(AA283="","",IF(AC283="TO",W283,IF(AA283="no",W283,IF(30-(AC283-$AI$3)/10&lt;0,0,30-(AC283-$AI$3)/10+W283))))))</f>
        <v/>
      </c>
      <c r="AE283" s="1109" t="str">
        <f>IF(C283="Female","",IF(AC283="","",IF(AA283="","",IF(AC283="TO",W283,IF(AA283="no",W283,IF(30-(AC283-$AI$4)/10&lt;0,0,30-(AC283-$AI$4)/10+W283))))))</f>
        <v/>
      </c>
      <c r="AF283" s="1112" t="str">
        <f>IF(B283="","",IF(AG283="DQ","DQ",IF(AC283="","",IF(C283="Female",AD283,AE283))))</f>
        <v/>
      </c>
      <c r="AG283" s="1088"/>
    </row>
    <row r="284" spans="1:33" x14ac:dyDescent="0.2">
      <c r="A284" s="1125"/>
      <c r="B284" s="1128"/>
      <c r="C284" s="1075"/>
      <c r="D284" s="1139"/>
      <c r="E284" s="1094"/>
      <c r="F284" s="1075"/>
      <c r="G284" s="705" t="s">
        <v>4</v>
      </c>
      <c r="H284" s="706" t="str">
        <f>IF(P284&lt;&gt;"",H283,"")</f>
        <v/>
      </c>
      <c r="I284" s="707" t="str">
        <f>IF(Q284&lt;&gt;"",I283,"")</f>
        <v/>
      </c>
      <c r="J284" s="707" t="str">
        <f>IF(R284&lt;&gt;"",J283,"")</f>
        <v/>
      </c>
      <c r="K284" s="707" t="str">
        <f>IF(R284&lt;&gt;"",K283,"")</f>
        <v/>
      </c>
      <c r="L284" s="707" t="str">
        <f>IF(S284&lt;&gt;"",L283,"")</f>
        <v/>
      </c>
      <c r="M284" s="708" t="str">
        <f>IF(T284&lt;&gt;"",M283,"")</f>
        <v/>
      </c>
      <c r="N284" s="709" t="str">
        <f>IF(H284&lt;&gt;"",N283,"")</f>
        <v/>
      </c>
      <c r="O284" s="710" t="str">
        <f>IF(B283="","",IF(H284="","",H284+I284+J284-K284+L284+M284-N284))</f>
        <v/>
      </c>
      <c r="P284" s="711"/>
      <c r="Q284" s="711"/>
      <c r="R284" s="711"/>
      <c r="S284" s="711"/>
      <c r="T284" s="712"/>
      <c r="U284" s="713" t="str">
        <f>IF(B283="","",IF(H284="","",SUM(P284:T284)))</f>
        <v/>
      </c>
      <c r="V284" s="713" t="str">
        <f>IF(B283="","",IF(H284="","",IF(O284+U284&lt;0,0,O284+U284)))</f>
        <v/>
      </c>
      <c r="W284" s="1116"/>
      <c r="X284" s="714"/>
      <c r="Y284" s="715"/>
      <c r="Z284" s="712"/>
      <c r="AA284" s="1088"/>
      <c r="AB284" s="716" t="str">
        <f>IF(X284="","",X284*60+Y284+Z284/100)</f>
        <v/>
      </c>
      <c r="AC284" s="1107"/>
      <c r="AD284" s="1083"/>
      <c r="AE284" s="1110"/>
      <c r="AF284" s="1113"/>
      <c r="AG284" s="1088"/>
    </row>
    <row r="285" spans="1:33" x14ac:dyDescent="0.2">
      <c r="A285" s="1125"/>
      <c r="B285" s="1128"/>
      <c r="C285" s="1075"/>
      <c r="D285" s="1139"/>
      <c r="E285" s="1094"/>
      <c r="F285" s="1075"/>
      <c r="G285" s="705" t="s">
        <v>8</v>
      </c>
      <c r="H285" s="706" t="str">
        <f>IF(P285&lt;&gt;"",H283,"")</f>
        <v/>
      </c>
      <c r="I285" s="707" t="str">
        <f>IF(Q285&lt;&gt;"",I283,"")</f>
        <v/>
      </c>
      <c r="J285" s="707" t="str">
        <f>IF(R285&lt;&gt;"",J283,"")</f>
        <v/>
      </c>
      <c r="K285" s="707" t="str">
        <f>IF(R285&lt;&gt;"",K283,"")</f>
        <v/>
      </c>
      <c r="L285" s="707" t="str">
        <f>IF(S285&lt;&gt;"",L283,"")</f>
        <v/>
      </c>
      <c r="M285" s="708" t="str">
        <f>IF(T285&lt;&gt;"",M283,"")</f>
        <v/>
      </c>
      <c r="N285" s="709" t="str">
        <f>IF(H285&lt;&gt;"",N283,"")</f>
        <v/>
      </c>
      <c r="O285" s="713" t="str">
        <f>IF(B283="","",IF(H285="","",H285+I285+J285-K285+L285+M285-N285))</f>
        <v/>
      </c>
      <c r="P285" s="711"/>
      <c r="Q285" s="711"/>
      <c r="R285" s="711"/>
      <c r="S285" s="711"/>
      <c r="T285" s="712"/>
      <c r="U285" s="699" t="str">
        <f>IF(B283="","",IF(H285="","",SUM(P285:T285)))</f>
        <v/>
      </c>
      <c r="V285" s="699" t="str">
        <f>IF(B283="","",IF(H285="","",IF(O285+U285&lt;0,0,O285+U285)))</f>
        <v/>
      </c>
      <c r="W285" s="1116"/>
      <c r="X285" s="717"/>
      <c r="Y285" s="718"/>
      <c r="Z285" s="719"/>
      <c r="AA285" s="1088"/>
      <c r="AB285" s="720"/>
      <c r="AC285" s="1107"/>
      <c r="AD285" s="1083"/>
      <c r="AE285" s="1110"/>
      <c r="AF285" s="1113"/>
      <c r="AG285" s="1088"/>
    </row>
    <row r="286" spans="1:33" x14ac:dyDescent="0.2">
      <c r="A286" s="1125"/>
      <c r="B286" s="1128"/>
      <c r="C286" s="1075"/>
      <c r="D286" s="1139"/>
      <c r="E286" s="1094"/>
      <c r="F286" s="1075"/>
      <c r="G286" s="705" t="s">
        <v>5</v>
      </c>
      <c r="H286" s="706" t="str">
        <f>IF(P286&lt;&gt;"",H283,"")</f>
        <v/>
      </c>
      <c r="I286" s="707" t="str">
        <f>IF(Q286&lt;&gt;"",I283,"")</f>
        <v/>
      </c>
      <c r="J286" s="707" t="str">
        <f>IF(R286&lt;&gt;"",J283,"")</f>
        <v/>
      </c>
      <c r="K286" s="707" t="str">
        <f>IF(R286&lt;&gt;"",K283,"")</f>
        <v/>
      </c>
      <c r="L286" s="707" t="str">
        <f>IF(S286&lt;&gt;"",L283,"")</f>
        <v/>
      </c>
      <c r="M286" s="708" t="str">
        <f>IF(T286&lt;&gt;"",M283,"")</f>
        <v/>
      </c>
      <c r="N286" s="709" t="str">
        <f>IF(H286&lt;&gt;"",N283,"")</f>
        <v/>
      </c>
      <c r="O286" s="721" t="str">
        <f>IF(B283="","",IF(H286="","",H286+I286+J286-K286+L286+M286-N286))</f>
        <v/>
      </c>
      <c r="P286" s="711"/>
      <c r="Q286" s="711"/>
      <c r="R286" s="711"/>
      <c r="S286" s="711"/>
      <c r="T286" s="712"/>
      <c r="U286" s="713" t="str">
        <f>IF(B283="","",IF(H286="","",SUM(P286:T286)))</f>
        <v/>
      </c>
      <c r="V286" s="713" t="str">
        <f>IF(B283="","",IF(H286="","",IF(O286+U286&lt;0,0,O286+U286)))</f>
        <v/>
      </c>
      <c r="W286" s="1116"/>
      <c r="X286" s="717"/>
      <c r="Y286" s="718"/>
      <c r="Z286" s="719"/>
      <c r="AA286" s="1088"/>
      <c r="AB286" s="720"/>
      <c r="AC286" s="1107"/>
      <c r="AD286" s="1083"/>
      <c r="AE286" s="1110"/>
      <c r="AF286" s="1113"/>
      <c r="AG286" s="1088"/>
    </row>
    <row r="287" spans="1:33" ht="16" thickBot="1" x14ac:dyDescent="0.25">
      <c r="A287" s="1160"/>
      <c r="B287" s="1159"/>
      <c r="C287" s="1076"/>
      <c r="D287" s="1140"/>
      <c r="E287" s="1095"/>
      <c r="F287" s="1076"/>
      <c r="G287" s="760" t="s">
        <v>6</v>
      </c>
      <c r="H287" s="723" t="str">
        <f>IF(P287&lt;&gt;"",H283,"")</f>
        <v/>
      </c>
      <c r="I287" s="724" t="str">
        <f>IF(Q287&lt;&gt;"",I283,"")</f>
        <v/>
      </c>
      <c r="J287" s="724" t="str">
        <f>IF(R287&lt;&gt;"",J283,"")</f>
        <v/>
      </c>
      <c r="K287" s="724" t="str">
        <f>IF(R287&lt;&gt;"",K283,"")</f>
        <v/>
      </c>
      <c r="L287" s="724" t="str">
        <f>IF(S287&lt;&gt;"",L283,"")</f>
        <v/>
      </c>
      <c r="M287" s="725" t="str">
        <f>IF(T287&lt;&gt;"",M283,"")</f>
        <v/>
      </c>
      <c r="N287" s="726" t="str">
        <f>IF(H287&lt;&gt;"",N283,"")</f>
        <v/>
      </c>
      <c r="O287" s="699" t="str">
        <f>IF(B283="","",IF(H287="","",H287+I287+J287-K287+L287+M287-N287))</f>
        <v/>
      </c>
      <c r="P287" s="727"/>
      <c r="Q287" s="727"/>
      <c r="R287" s="727"/>
      <c r="S287" s="727"/>
      <c r="T287" s="728"/>
      <c r="U287" s="721" t="str">
        <f>IF(B283="","",IF(H287="","",SUM(P287:T287)))</f>
        <v/>
      </c>
      <c r="V287" s="721" t="str">
        <f>IF(B283="","",IF(H287="","",IF(O287+U287&lt;0,0,O287+U287)))</f>
        <v/>
      </c>
      <c r="W287" s="1117"/>
      <c r="X287" s="729"/>
      <c r="Y287" s="730"/>
      <c r="Z287" s="731"/>
      <c r="AA287" s="1089"/>
      <c r="AB287" s="732"/>
      <c r="AC287" s="1108"/>
      <c r="AD287" s="1084"/>
      <c r="AE287" s="1111"/>
      <c r="AF287" s="1114"/>
      <c r="AG287" s="1089"/>
    </row>
    <row r="288" spans="1:33" x14ac:dyDescent="0.2">
      <c r="A288" s="1130" t="str">
        <f>IF('Names And Totals'!A64="","",'Names And Totals'!A64)</f>
        <v/>
      </c>
      <c r="B288" s="1133" t="str">
        <f>IF('Names And Totals'!B64="","",'Names And Totals'!B64)</f>
        <v/>
      </c>
      <c r="C288" s="1071" t="str">
        <f>IF('Names And Totals'!B64="","",'Names And Totals'!E64)</f>
        <v/>
      </c>
      <c r="D288" s="1136" t="str">
        <f>IF(AF288="","",IF(AF288="DQ","DQ",RANK(AF288,$AF$13:$AF$508,0)+SUMPRODUCT(--(AF288=$AF$13:$AF$508),--(AC288&gt;$AC$13:$AC$508))))</f>
        <v/>
      </c>
      <c r="E288" s="1096" t="str">
        <f>IF(AE288="","",IF(AG288="DQ","DQ",RANK(AE288,$AE$13:$AE$508,0)+SUMPRODUCT(--(AE288=$AE$13:$AE$508),--(AC288&gt;$AC$13:$AC$508))))</f>
        <v/>
      </c>
      <c r="F288" s="1071" t="str">
        <f>IF(AD288="","",IF(AG288="DQ","DQ",RANK(AD288,$AD$13:$AD$508,0)+SUMPRODUCT(--(AD288=$AD$13:$AD$508),--(AC288&gt;$AC$13:$AC$508))))</f>
        <v/>
      </c>
      <c r="G288" s="733" t="s">
        <v>7</v>
      </c>
      <c r="H288" s="761"/>
      <c r="I288" s="762"/>
      <c r="J288" s="762"/>
      <c r="K288" s="762"/>
      <c r="L288" s="762"/>
      <c r="M288" s="763"/>
      <c r="N288" s="764"/>
      <c r="O288" s="734" t="str">
        <f>IF(B288="","",IF(H288="","",H288+I288+J288-K288+L288+M288-N288))</f>
        <v/>
      </c>
      <c r="P288" s="765"/>
      <c r="Q288" s="762"/>
      <c r="R288" s="762"/>
      <c r="S288" s="766"/>
      <c r="T288" s="767"/>
      <c r="U288" s="734" t="str">
        <f>IF(B288="","",IF(H288="","",SUM(P288:T288)))</f>
        <v/>
      </c>
      <c r="V288" s="734" t="str">
        <f>IF(B288="","",IF(H288="","",IF(O288+U288&lt;0,0,O288+U288)))</f>
        <v/>
      </c>
      <c r="W288" s="1118" t="str">
        <f>IF(AG288="DQ","DQ",IF(V288="","",IF(V289="",V288,IF(V290="",AVERAGE(V288:V289),IF(V291="",AVERAGE(V288:V290),IF(V292="",AVERAGE(V288:V291),TRIMMEAN(V288:V292,0.4)))))))</f>
        <v/>
      </c>
      <c r="X288" s="768"/>
      <c r="Y288" s="766"/>
      <c r="Z288" s="767"/>
      <c r="AA288" s="1090"/>
      <c r="AB288" s="735" t="str">
        <f>IF(X288="","",IF(X288="TO","TO",X288*60+Y288+Z288/100))</f>
        <v/>
      </c>
      <c r="AC288" s="1121" t="str">
        <f>IF(AG288="DQ","DQ",IF(AB288="","",IF(AB289="",AB288,AVERAGE(AB288:AB289))))</f>
        <v/>
      </c>
      <c r="AD288" s="1085" t="str">
        <f>IF(C288="Male","",IF(AC288="","",IF(AA288="","",IF(AC288="TO",W288,IF(AA288="no",W288,IF(30-(AC288-$AI$3)/10&lt;0,0,30-(AC288-$AI$3)/10+W288))))))</f>
        <v/>
      </c>
      <c r="AE288" s="1099" t="str">
        <f>IF(C288="Female","",IF(AC288="","",IF(AA288="","",IF(AC288="TO",W288,IF(AA288="no",W288,IF(30-(AC288-$AI$4)/10&lt;0,0,30-(AC288-$AI$4)/10+W288))))))</f>
        <v/>
      </c>
      <c r="AF288" s="1102" t="str">
        <f>IF(B288="","",IF(AG288="DQ","DQ",IF(AC288="","",IF(C288="Female",AD288,AE288))))</f>
        <v/>
      </c>
      <c r="AG288" s="1090"/>
    </row>
    <row r="289" spans="1:33" x14ac:dyDescent="0.2">
      <c r="A289" s="1131"/>
      <c r="B289" s="1134"/>
      <c r="C289" s="1072"/>
      <c r="D289" s="1137"/>
      <c r="E289" s="1097"/>
      <c r="F289" s="1072"/>
      <c r="G289" s="736" t="s">
        <v>4</v>
      </c>
      <c r="H289" s="737" t="str">
        <f>IF(P289&lt;&gt;"",H288,"")</f>
        <v/>
      </c>
      <c r="I289" s="738" t="str">
        <f>IF(Q289&lt;&gt;"",I288,"")</f>
        <v/>
      </c>
      <c r="J289" s="738" t="str">
        <f>IF(R289&lt;&gt;"",J288,"")</f>
        <v/>
      </c>
      <c r="K289" s="738" t="str">
        <f>IF(R289&lt;&gt;"",K288,"")</f>
        <v/>
      </c>
      <c r="L289" s="738" t="str">
        <f>IF(S289&lt;&gt;"",L288,"")</f>
        <v/>
      </c>
      <c r="M289" s="739" t="str">
        <f>IF(T289&lt;&gt;"",M288,"")</f>
        <v/>
      </c>
      <c r="N289" s="740" t="str">
        <f>IF(H289&lt;&gt;"",N288,"")</f>
        <v/>
      </c>
      <c r="O289" s="741" t="str">
        <f>IF(B288="","",IF(H289="","",H289+I289+J289-K289+L289+M289-N289))</f>
        <v/>
      </c>
      <c r="P289" s="769"/>
      <c r="Q289" s="769"/>
      <c r="R289" s="769"/>
      <c r="S289" s="769"/>
      <c r="T289" s="770"/>
      <c r="U289" s="742" t="str">
        <f>IF(B288="","",IF(H289="","",SUM(P289:T289)))</f>
        <v/>
      </c>
      <c r="V289" s="742" t="str">
        <f>IF(B288="","",IF(H289="","",IF(O289+U289&lt;0,0,O289+U289)))</f>
        <v/>
      </c>
      <c r="W289" s="1119"/>
      <c r="X289" s="771"/>
      <c r="Y289" s="772"/>
      <c r="Z289" s="770"/>
      <c r="AA289" s="1091"/>
      <c r="AB289" s="743" t="str">
        <f>IF(X289="","",X289*60+Y289+Z289/100)</f>
        <v/>
      </c>
      <c r="AC289" s="1122"/>
      <c r="AD289" s="1086"/>
      <c r="AE289" s="1100"/>
      <c r="AF289" s="1103"/>
      <c r="AG289" s="1091"/>
    </row>
    <row r="290" spans="1:33" x14ac:dyDescent="0.2">
      <c r="A290" s="1131"/>
      <c r="B290" s="1134"/>
      <c r="C290" s="1072"/>
      <c r="D290" s="1137"/>
      <c r="E290" s="1097"/>
      <c r="F290" s="1072"/>
      <c r="G290" s="736" t="s">
        <v>8</v>
      </c>
      <c r="H290" s="737" t="str">
        <f>IF(P290&lt;&gt;"",H288,"")</f>
        <v/>
      </c>
      <c r="I290" s="738" t="str">
        <f>IF(Q290&lt;&gt;"",I288,"")</f>
        <v/>
      </c>
      <c r="J290" s="738" t="str">
        <f>IF(R290&lt;&gt;"",J288,"")</f>
        <v/>
      </c>
      <c r="K290" s="738" t="str">
        <f>IF(R290&lt;&gt;"",K288,"")</f>
        <v/>
      </c>
      <c r="L290" s="738" t="str">
        <f>IF(S290&lt;&gt;"",L288,"")</f>
        <v/>
      </c>
      <c r="M290" s="739" t="str">
        <f>IF(T290&lt;&gt;"",M288,"")</f>
        <v/>
      </c>
      <c r="N290" s="740" t="str">
        <f>IF(H290&lt;&gt;"",N288,"")</f>
        <v/>
      </c>
      <c r="O290" s="742" t="str">
        <f>IF(B288="","",IF(H290="","",H290+I290+J290-K290+L290+M290-N290))</f>
        <v/>
      </c>
      <c r="P290" s="769"/>
      <c r="Q290" s="769"/>
      <c r="R290" s="769"/>
      <c r="S290" s="769"/>
      <c r="T290" s="770"/>
      <c r="U290" s="744" t="str">
        <f>IF(B288="","",IF(H290="","",SUM(P290:T290)))</f>
        <v/>
      </c>
      <c r="V290" s="744" t="str">
        <f>IF(B288="","",IF(H290="","",IF(O290+U290&lt;0,0,O290+U290)))</f>
        <v/>
      </c>
      <c r="W290" s="1119"/>
      <c r="X290" s="745"/>
      <c r="Y290" s="746"/>
      <c r="Z290" s="747"/>
      <c r="AA290" s="1091"/>
      <c r="AB290" s="748"/>
      <c r="AC290" s="1122"/>
      <c r="AD290" s="1086"/>
      <c r="AE290" s="1100"/>
      <c r="AF290" s="1103"/>
      <c r="AG290" s="1091"/>
    </row>
    <row r="291" spans="1:33" x14ac:dyDescent="0.2">
      <c r="A291" s="1131"/>
      <c r="B291" s="1134"/>
      <c r="C291" s="1072"/>
      <c r="D291" s="1137"/>
      <c r="E291" s="1097"/>
      <c r="F291" s="1072"/>
      <c r="G291" s="736" t="s">
        <v>5</v>
      </c>
      <c r="H291" s="737" t="str">
        <f>IF(P291&lt;&gt;"",H288,"")</f>
        <v/>
      </c>
      <c r="I291" s="738" t="str">
        <f>IF(Q291&lt;&gt;"",I288,"")</f>
        <v/>
      </c>
      <c r="J291" s="738" t="str">
        <f>IF(R291&lt;&gt;"",J288,"")</f>
        <v/>
      </c>
      <c r="K291" s="738" t="str">
        <f>IF(R291&lt;&gt;"",K288,"")</f>
        <v/>
      </c>
      <c r="L291" s="738" t="str">
        <f>IF(S291&lt;&gt;"",L288,"")</f>
        <v/>
      </c>
      <c r="M291" s="739" t="str">
        <f>IF(T291&lt;&gt;"",M288,"")</f>
        <v/>
      </c>
      <c r="N291" s="740" t="str">
        <f>IF(H291&lt;&gt;"",N288,"")</f>
        <v/>
      </c>
      <c r="O291" s="749" t="str">
        <f>IF(B288="","",IF(H291="","",H291+I291+J291-K291+L291+M291-N291))</f>
        <v/>
      </c>
      <c r="P291" s="769"/>
      <c r="Q291" s="769"/>
      <c r="R291" s="769"/>
      <c r="S291" s="769"/>
      <c r="T291" s="770"/>
      <c r="U291" s="742" t="str">
        <f>IF(B288="","",IF(H291="","",SUM(P291:T291)))</f>
        <v/>
      </c>
      <c r="V291" s="742" t="str">
        <f>IF(B288="","",IF(H291="","",IF(O291+U291&lt;0,0,O291+U291)))</f>
        <v/>
      </c>
      <c r="W291" s="1119"/>
      <c r="X291" s="745"/>
      <c r="Y291" s="746"/>
      <c r="Z291" s="747"/>
      <c r="AA291" s="1091"/>
      <c r="AB291" s="748"/>
      <c r="AC291" s="1122"/>
      <c r="AD291" s="1086"/>
      <c r="AE291" s="1100"/>
      <c r="AF291" s="1103"/>
      <c r="AG291" s="1091"/>
    </row>
    <row r="292" spans="1:33" ht="16" thickBot="1" x14ac:dyDescent="0.25">
      <c r="A292" s="1132"/>
      <c r="B292" s="1135"/>
      <c r="C292" s="1073"/>
      <c r="D292" s="1138"/>
      <c r="E292" s="1098"/>
      <c r="F292" s="1073"/>
      <c r="G292" s="750" t="s">
        <v>6</v>
      </c>
      <c r="H292" s="751" t="str">
        <f>IF(P292&lt;&gt;"",H288,"")</f>
        <v/>
      </c>
      <c r="I292" s="752" t="str">
        <f>IF(Q292&lt;&gt;"",I288,"")</f>
        <v/>
      </c>
      <c r="J292" s="752" t="str">
        <f>IF(R292&lt;&gt;"",J288,"")</f>
        <v/>
      </c>
      <c r="K292" s="752" t="str">
        <f>IF(R292&lt;&gt;"",K288,"")</f>
        <v/>
      </c>
      <c r="L292" s="752" t="str">
        <f>IF(S292&lt;&gt;"",L288,"")</f>
        <v/>
      </c>
      <c r="M292" s="753" t="str">
        <f>IF(T292&lt;&gt;"",M288,"")</f>
        <v/>
      </c>
      <c r="N292" s="754" t="str">
        <f>IF(H292&lt;&gt;"",N288,"")</f>
        <v/>
      </c>
      <c r="O292" s="755" t="str">
        <f>IF(B288="","",IF(H292="","",H292+I292+J292-K292+L292+M292-N292))</f>
        <v/>
      </c>
      <c r="P292" s="773"/>
      <c r="Q292" s="773"/>
      <c r="R292" s="773"/>
      <c r="S292" s="773"/>
      <c r="T292" s="774"/>
      <c r="U292" s="755" t="str">
        <f>IF(B288="","",IF(H292="","",SUM(P292:T292)))</f>
        <v/>
      </c>
      <c r="V292" s="755" t="str">
        <f>IF(B288="","",IF(H292="","",IF(O292+U292&lt;0,0,O292+U292)))</f>
        <v/>
      </c>
      <c r="W292" s="1120"/>
      <c r="X292" s="756"/>
      <c r="Y292" s="757"/>
      <c r="Z292" s="758"/>
      <c r="AA292" s="1092"/>
      <c r="AB292" s="759"/>
      <c r="AC292" s="1123"/>
      <c r="AD292" s="1087"/>
      <c r="AE292" s="1101"/>
      <c r="AF292" s="1104"/>
      <c r="AG292" s="1092"/>
    </row>
    <row r="293" spans="1:33" x14ac:dyDescent="0.2">
      <c r="A293" s="1177" t="str">
        <f>IF('Names And Totals'!A65="","",'Names And Totals'!A65)</f>
        <v/>
      </c>
      <c r="B293" s="1178" t="str">
        <f>IF('Names And Totals'!B65="","",'Names And Totals'!B65)</f>
        <v/>
      </c>
      <c r="C293" s="1074" t="str">
        <f>IF('Names And Totals'!B65="","",'Names And Totals'!E65)</f>
        <v/>
      </c>
      <c r="D293" s="1139" t="str">
        <f>IF(AF293="","",IF(AF293="DQ","DQ",RANK(AF293,$AF$13:$AF$508,0)+SUMPRODUCT(--(AF293=$AF$13:$AF$508),--(AC293&gt;$AC$13:$AC$508))))</f>
        <v/>
      </c>
      <c r="E293" s="1093" t="str">
        <f>IF(AE293="","",IF(AG293="DQ","DQ",RANK(AE293,$AE$13:$AE$508,0)+SUMPRODUCT(--(AE293=$AE$13:$AE$508),--(AC293&gt;$AC$13:$AC$508))))</f>
        <v/>
      </c>
      <c r="F293" s="1074" t="str">
        <f>IF(AD293="","",IF(AG293="DQ","DQ",RANK(AD293,$AD$13:$AD$508,0)+SUMPRODUCT(--(AD293=$AD$13:$AD$508),--(AC293&gt;$AC$13:$AC$508))))</f>
        <v/>
      </c>
      <c r="G293" s="705" t="s">
        <v>7</v>
      </c>
      <c r="H293" s="695"/>
      <c r="I293" s="696"/>
      <c r="J293" s="696"/>
      <c r="K293" s="696"/>
      <c r="L293" s="696"/>
      <c r="M293" s="697"/>
      <c r="N293" s="698"/>
      <c r="O293" s="699" t="str">
        <f>IF(B293="","",IF(H293="","",H293+I293+J293-K293+L293+M293-N293))</f>
        <v/>
      </c>
      <c r="P293" s="700"/>
      <c r="Q293" s="696"/>
      <c r="R293" s="696"/>
      <c r="S293" s="701"/>
      <c r="T293" s="702"/>
      <c r="U293" s="699" t="str">
        <f>IF(B293="","",IF(H293="","",SUM(P293:T293)))</f>
        <v/>
      </c>
      <c r="V293" s="699" t="str">
        <f>IF(B293="","",IF(H293="","",IF(O293+U293&lt;0,0,O293+U293)))</f>
        <v/>
      </c>
      <c r="W293" s="1115" t="str">
        <f>IF(AG293="DQ","DQ",IF(V293="","",IF(V294="",V293,IF(V295="",AVERAGE(V293:V294),IF(V296="",AVERAGE(V293:V295),IF(V297="",AVERAGE(V293:V296),TRIMMEAN(V293:V297,0.4)))))))</f>
        <v/>
      </c>
      <c r="X293" s="703"/>
      <c r="Y293" s="701"/>
      <c r="Z293" s="702"/>
      <c r="AA293" s="1105"/>
      <c r="AB293" s="704" t="str">
        <f>IF(X293="","",IF(X293="TO","TO",X293*60+Y293+Z293/100))</f>
        <v/>
      </c>
      <c r="AC293" s="1106" t="str">
        <f>IF(AG293="DQ","DQ",IF(AB293="","",IF(AB294="",AB293,AVERAGE(AB293:AB294))))</f>
        <v/>
      </c>
      <c r="AD293" s="1082" t="str">
        <f>IF(C293="Male","",IF(AC293="","",IF(AA293="","",IF(AC293="TO",W293,IF(AA293="no",W293,IF(30-(AC293-$AI$3)/10&lt;0,0,30-(AC293-$AI$3)/10+W293))))))</f>
        <v/>
      </c>
      <c r="AE293" s="1109" t="str">
        <f>IF(C293="Female","",IF(AC293="","",IF(AA293="","",IF(AC293="TO",W293,IF(AA293="no",W293,IF(30-(AC293-$AI$4)/10&lt;0,0,30-(AC293-$AI$4)/10+W293))))))</f>
        <v/>
      </c>
      <c r="AF293" s="1112" t="str">
        <f>IF(B293="","",IF(AG293="DQ","DQ",IF(AC293="","",IF(C293="Female",AD293,AE293))))</f>
        <v/>
      </c>
      <c r="AG293" s="1088"/>
    </row>
    <row r="294" spans="1:33" x14ac:dyDescent="0.2">
      <c r="A294" s="1125"/>
      <c r="B294" s="1128"/>
      <c r="C294" s="1075"/>
      <c r="D294" s="1139"/>
      <c r="E294" s="1094"/>
      <c r="F294" s="1075"/>
      <c r="G294" s="705" t="s">
        <v>4</v>
      </c>
      <c r="H294" s="706" t="str">
        <f>IF(P294&lt;&gt;"",H293,"")</f>
        <v/>
      </c>
      <c r="I294" s="707" t="str">
        <f>IF(Q294&lt;&gt;"",I293,"")</f>
        <v/>
      </c>
      <c r="J294" s="707" t="str">
        <f>IF(R294&lt;&gt;"",J293,"")</f>
        <v/>
      </c>
      <c r="K294" s="707" t="str">
        <f>IF(R294&lt;&gt;"",K293,"")</f>
        <v/>
      </c>
      <c r="L294" s="707" t="str">
        <f>IF(S294&lt;&gt;"",L293,"")</f>
        <v/>
      </c>
      <c r="M294" s="708" t="str">
        <f>IF(T294&lt;&gt;"",M293,"")</f>
        <v/>
      </c>
      <c r="N294" s="709" t="str">
        <f>IF(H294&lt;&gt;"",N293,"")</f>
        <v/>
      </c>
      <c r="O294" s="710" t="str">
        <f>IF(B293="","",IF(H294="","",H294+I294+J294-K294+L294+M294-N294))</f>
        <v/>
      </c>
      <c r="P294" s="711"/>
      <c r="Q294" s="711"/>
      <c r="R294" s="711"/>
      <c r="S294" s="711"/>
      <c r="T294" s="712"/>
      <c r="U294" s="713" t="str">
        <f>IF(B293="","",IF(H294="","",SUM(P294:T294)))</f>
        <v/>
      </c>
      <c r="V294" s="713" t="str">
        <f>IF(B293="","",IF(H294="","",IF(O294+U294&lt;0,0,O294+U294)))</f>
        <v/>
      </c>
      <c r="W294" s="1116"/>
      <c r="X294" s="714"/>
      <c r="Y294" s="715"/>
      <c r="Z294" s="712"/>
      <c r="AA294" s="1088"/>
      <c r="AB294" s="716" t="str">
        <f>IF(X294="","",X294*60+Y294+Z294/100)</f>
        <v/>
      </c>
      <c r="AC294" s="1107"/>
      <c r="AD294" s="1083"/>
      <c r="AE294" s="1110"/>
      <c r="AF294" s="1113"/>
      <c r="AG294" s="1088"/>
    </row>
    <row r="295" spans="1:33" x14ac:dyDescent="0.2">
      <c r="A295" s="1125"/>
      <c r="B295" s="1128"/>
      <c r="C295" s="1075"/>
      <c r="D295" s="1139"/>
      <c r="E295" s="1094"/>
      <c r="F295" s="1075"/>
      <c r="G295" s="705" t="s">
        <v>8</v>
      </c>
      <c r="H295" s="706" t="str">
        <f>IF(P295&lt;&gt;"",H293,"")</f>
        <v/>
      </c>
      <c r="I295" s="707" t="str">
        <f>IF(Q295&lt;&gt;"",I293,"")</f>
        <v/>
      </c>
      <c r="J295" s="707" t="str">
        <f>IF(R295&lt;&gt;"",J293,"")</f>
        <v/>
      </c>
      <c r="K295" s="707" t="str">
        <f>IF(R295&lt;&gt;"",K293,"")</f>
        <v/>
      </c>
      <c r="L295" s="707" t="str">
        <f>IF(S295&lt;&gt;"",L293,"")</f>
        <v/>
      </c>
      <c r="M295" s="708" t="str">
        <f>IF(T295&lt;&gt;"",M293,"")</f>
        <v/>
      </c>
      <c r="N295" s="709" t="str">
        <f>IF(H295&lt;&gt;"",N293,"")</f>
        <v/>
      </c>
      <c r="O295" s="713" t="str">
        <f>IF(B293="","",IF(H295="","",H295+I295+J295-K295+L295+M295-N295))</f>
        <v/>
      </c>
      <c r="P295" s="711"/>
      <c r="Q295" s="711"/>
      <c r="R295" s="711"/>
      <c r="S295" s="711"/>
      <c r="T295" s="712"/>
      <c r="U295" s="699" t="str">
        <f>IF(B293="","",IF(H295="","",SUM(P295:T295)))</f>
        <v/>
      </c>
      <c r="V295" s="699" t="str">
        <f>IF(B293="","",IF(H295="","",IF(O295+U295&lt;0,0,O295+U295)))</f>
        <v/>
      </c>
      <c r="W295" s="1116"/>
      <c r="X295" s="717"/>
      <c r="Y295" s="718"/>
      <c r="Z295" s="719"/>
      <c r="AA295" s="1088"/>
      <c r="AB295" s="720"/>
      <c r="AC295" s="1107"/>
      <c r="AD295" s="1083"/>
      <c r="AE295" s="1110"/>
      <c r="AF295" s="1113"/>
      <c r="AG295" s="1088"/>
    </row>
    <row r="296" spans="1:33" x14ac:dyDescent="0.2">
      <c r="A296" s="1125"/>
      <c r="B296" s="1128"/>
      <c r="C296" s="1075"/>
      <c r="D296" s="1139"/>
      <c r="E296" s="1094"/>
      <c r="F296" s="1075"/>
      <c r="G296" s="705" t="s">
        <v>5</v>
      </c>
      <c r="H296" s="706" t="str">
        <f>IF(P296&lt;&gt;"",H293,"")</f>
        <v/>
      </c>
      <c r="I296" s="707" t="str">
        <f>IF(Q296&lt;&gt;"",I293,"")</f>
        <v/>
      </c>
      <c r="J296" s="707" t="str">
        <f>IF(R296&lt;&gt;"",J293,"")</f>
        <v/>
      </c>
      <c r="K296" s="707" t="str">
        <f>IF(R296&lt;&gt;"",K293,"")</f>
        <v/>
      </c>
      <c r="L296" s="707" t="str">
        <f>IF(S296&lt;&gt;"",L293,"")</f>
        <v/>
      </c>
      <c r="M296" s="708" t="str">
        <f>IF(T296&lt;&gt;"",M293,"")</f>
        <v/>
      </c>
      <c r="N296" s="709" t="str">
        <f>IF(H296&lt;&gt;"",N293,"")</f>
        <v/>
      </c>
      <c r="O296" s="721" t="str">
        <f>IF(B293="","",IF(H296="","",H296+I296+J296-K296+L296+M296-N296))</f>
        <v/>
      </c>
      <c r="P296" s="711"/>
      <c r="Q296" s="711"/>
      <c r="R296" s="711"/>
      <c r="S296" s="711"/>
      <c r="T296" s="712"/>
      <c r="U296" s="713" t="str">
        <f>IF(B293="","",IF(H296="","",SUM(P296:T296)))</f>
        <v/>
      </c>
      <c r="V296" s="713" t="str">
        <f>IF(B293="","",IF(H296="","",IF(O296+U296&lt;0,0,O296+U296)))</f>
        <v/>
      </c>
      <c r="W296" s="1116"/>
      <c r="X296" s="717"/>
      <c r="Y296" s="718"/>
      <c r="Z296" s="719"/>
      <c r="AA296" s="1088"/>
      <c r="AB296" s="720"/>
      <c r="AC296" s="1107"/>
      <c r="AD296" s="1083"/>
      <c r="AE296" s="1110"/>
      <c r="AF296" s="1113"/>
      <c r="AG296" s="1088"/>
    </row>
    <row r="297" spans="1:33" ht="16" thickBot="1" x14ac:dyDescent="0.25">
      <c r="A297" s="1160"/>
      <c r="B297" s="1159"/>
      <c r="C297" s="1076"/>
      <c r="D297" s="1140"/>
      <c r="E297" s="1095"/>
      <c r="F297" s="1076"/>
      <c r="G297" s="760" t="s">
        <v>6</v>
      </c>
      <c r="H297" s="723" t="str">
        <f>IF(P297&lt;&gt;"",H293,"")</f>
        <v/>
      </c>
      <c r="I297" s="724" t="str">
        <f>IF(Q297&lt;&gt;"",I293,"")</f>
        <v/>
      </c>
      <c r="J297" s="724" t="str">
        <f>IF(R297&lt;&gt;"",J293,"")</f>
        <v/>
      </c>
      <c r="K297" s="724" t="str">
        <f>IF(R297&lt;&gt;"",K293,"")</f>
        <v/>
      </c>
      <c r="L297" s="724" t="str">
        <f>IF(S297&lt;&gt;"",L293,"")</f>
        <v/>
      </c>
      <c r="M297" s="725" t="str">
        <f>IF(T297&lt;&gt;"",M293,"")</f>
        <v/>
      </c>
      <c r="N297" s="726" t="str">
        <f>IF(H297&lt;&gt;"",N293,"")</f>
        <v/>
      </c>
      <c r="O297" s="699" t="str">
        <f>IF(B293="","",IF(H297="","",H297+I297+J297-K297+L297+M297-N297))</f>
        <v/>
      </c>
      <c r="P297" s="727"/>
      <c r="Q297" s="727"/>
      <c r="R297" s="727"/>
      <c r="S297" s="727"/>
      <c r="T297" s="728"/>
      <c r="U297" s="721" t="str">
        <f>IF(B293="","",IF(H297="","",SUM(P297:T297)))</f>
        <v/>
      </c>
      <c r="V297" s="721" t="str">
        <f>IF(B293="","",IF(H297="","",IF(O297+U297&lt;0,0,O297+U297)))</f>
        <v/>
      </c>
      <c r="W297" s="1117"/>
      <c r="X297" s="729"/>
      <c r="Y297" s="730"/>
      <c r="Z297" s="731"/>
      <c r="AA297" s="1089"/>
      <c r="AB297" s="732"/>
      <c r="AC297" s="1108"/>
      <c r="AD297" s="1084"/>
      <c r="AE297" s="1111"/>
      <c r="AF297" s="1114"/>
      <c r="AG297" s="1089"/>
    </row>
    <row r="298" spans="1:33" x14ac:dyDescent="0.2">
      <c r="A298" s="1130" t="str">
        <f>IF('Names And Totals'!A66="","",'Names And Totals'!A66)</f>
        <v/>
      </c>
      <c r="B298" s="1133" t="str">
        <f>IF('Names And Totals'!B66="","",'Names And Totals'!B66)</f>
        <v/>
      </c>
      <c r="C298" s="1071" t="str">
        <f>IF('Names And Totals'!B66="","",'Names And Totals'!E66)</f>
        <v/>
      </c>
      <c r="D298" s="1136" t="str">
        <f>IF(AF298="","",IF(AF298="DQ","DQ",RANK(AF298,$AF$13:$AF$508,0)+SUMPRODUCT(--(AF298=$AF$13:$AF$508),--(AC298&gt;$AC$13:$AC$508))))</f>
        <v/>
      </c>
      <c r="E298" s="1096" t="str">
        <f>IF(AE298="","",IF(AG298="DQ","DQ",RANK(AE298,$AE$13:$AE$508,0)+SUMPRODUCT(--(AE298=$AE$13:$AE$508),--(AC298&gt;$AC$13:$AC$508))))</f>
        <v/>
      </c>
      <c r="F298" s="1071" t="str">
        <f>IF(AD298="","",IF(AG298="DQ","DQ",RANK(AD298,$AD$13:$AD$508,0)+SUMPRODUCT(--(AD298=$AD$13:$AD$508),--(AC298&gt;$AC$13:$AC$508))))</f>
        <v/>
      </c>
      <c r="G298" s="733" t="s">
        <v>7</v>
      </c>
      <c r="H298" s="761"/>
      <c r="I298" s="762"/>
      <c r="J298" s="762"/>
      <c r="K298" s="762"/>
      <c r="L298" s="762"/>
      <c r="M298" s="763"/>
      <c r="N298" s="764"/>
      <c r="O298" s="734" t="str">
        <f>IF(B298="","",IF(H298="","",H298+I298+J298-K298+L298+M298-N298))</f>
        <v/>
      </c>
      <c r="P298" s="765"/>
      <c r="Q298" s="762"/>
      <c r="R298" s="762"/>
      <c r="S298" s="766"/>
      <c r="T298" s="767"/>
      <c r="U298" s="734" t="str">
        <f>IF(B298="","",IF(H298="","",SUM(P298:T298)))</f>
        <v/>
      </c>
      <c r="V298" s="734" t="str">
        <f>IF(B298="","",IF(H298="","",IF(O298+U298&lt;0,0,O298+U298)))</f>
        <v/>
      </c>
      <c r="W298" s="1118" t="str">
        <f>IF(AG298="DQ","DQ",IF(V298="","",IF(V299="",V298,IF(V300="",AVERAGE(V298:V299),IF(V301="",AVERAGE(V298:V300),IF(V302="",AVERAGE(V298:V301),TRIMMEAN(V298:V302,0.4)))))))</f>
        <v/>
      </c>
      <c r="X298" s="768"/>
      <c r="Y298" s="766"/>
      <c r="Z298" s="767"/>
      <c r="AA298" s="1090"/>
      <c r="AB298" s="735" t="str">
        <f>IF(X298="","",IF(X298="TO","TO",X298*60+Y298+Z298/100))</f>
        <v/>
      </c>
      <c r="AC298" s="1121" t="str">
        <f>IF(AG298="DQ","DQ",IF(AB298="","",IF(AB299="",AB298,AVERAGE(AB298:AB299))))</f>
        <v/>
      </c>
      <c r="AD298" s="1085" t="str">
        <f>IF(C298="Male","",IF(AC298="","",IF(AA298="","",IF(AC298="TO",W298,IF(AA298="no",W298,IF(30-(AC298-$AI$3)/10&lt;0,0,30-(AC298-$AI$3)/10+W298))))))</f>
        <v/>
      </c>
      <c r="AE298" s="1099" t="str">
        <f>IF(C298="Female","",IF(AC298="","",IF(AA298="","",IF(AC298="TO",W298,IF(AA298="no",W298,IF(30-(AC298-$AI$4)/10&lt;0,0,30-(AC298-$AI$4)/10+W298))))))</f>
        <v/>
      </c>
      <c r="AF298" s="1102" t="str">
        <f>IF(B298="","",IF(AG298="DQ","DQ",IF(AC298="","",IF(C298="Female",AD298,AE298))))</f>
        <v/>
      </c>
      <c r="AG298" s="1090"/>
    </row>
    <row r="299" spans="1:33" x14ac:dyDescent="0.2">
      <c r="A299" s="1131"/>
      <c r="B299" s="1134"/>
      <c r="C299" s="1072"/>
      <c r="D299" s="1137"/>
      <c r="E299" s="1097"/>
      <c r="F299" s="1072"/>
      <c r="G299" s="736" t="s">
        <v>4</v>
      </c>
      <c r="H299" s="737" t="str">
        <f>IF(P299&lt;&gt;"",H298,"")</f>
        <v/>
      </c>
      <c r="I299" s="738" t="str">
        <f>IF(Q299&lt;&gt;"",I298,"")</f>
        <v/>
      </c>
      <c r="J299" s="738" t="str">
        <f>IF(R299&lt;&gt;"",J298,"")</f>
        <v/>
      </c>
      <c r="K299" s="738" t="str">
        <f>IF(R299&lt;&gt;"",K298,"")</f>
        <v/>
      </c>
      <c r="L299" s="738" t="str">
        <f>IF(S299&lt;&gt;"",L298,"")</f>
        <v/>
      </c>
      <c r="M299" s="739" t="str">
        <f>IF(T299&lt;&gt;"",M298,"")</f>
        <v/>
      </c>
      <c r="N299" s="740" t="str">
        <f>IF(H299&lt;&gt;"",N298,"")</f>
        <v/>
      </c>
      <c r="O299" s="741" t="str">
        <f>IF(B298="","",IF(H299="","",H299+I299+J299-K299+L299+M299-N299))</f>
        <v/>
      </c>
      <c r="P299" s="769"/>
      <c r="Q299" s="769"/>
      <c r="R299" s="769"/>
      <c r="S299" s="769"/>
      <c r="T299" s="770"/>
      <c r="U299" s="742" t="str">
        <f>IF(B298="","",IF(H299="","",SUM(P299:T299)))</f>
        <v/>
      </c>
      <c r="V299" s="742" t="str">
        <f>IF(B298="","",IF(H299="","",IF(O299+U299&lt;0,0,O299+U299)))</f>
        <v/>
      </c>
      <c r="W299" s="1119"/>
      <c r="X299" s="771"/>
      <c r="Y299" s="772"/>
      <c r="Z299" s="770"/>
      <c r="AA299" s="1091"/>
      <c r="AB299" s="743" t="str">
        <f>IF(X299="","",X299*60+Y299+Z299/100)</f>
        <v/>
      </c>
      <c r="AC299" s="1122"/>
      <c r="AD299" s="1086"/>
      <c r="AE299" s="1100"/>
      <c r="AF299" s="1103"/>
      <c r="AG299" s="1091"/>
    </row>
    <row r="300" spans="1:33" x14ac:dyDescent="0.2">
      <c r="A300" s="1131"/>
      <c r="B300" s="1134"/>
      <c r="C300" s="1072"/>
      <c r="D300" s="1137"/>
      <c r="E300" s="1097"/>
      <c r="F300" s="1072"/>
      <c r="G300" s="736" t="s">
        <v>8</v>
      </c>
      <c r="H300" s="737" t="str">
        <f>IF(P300&lt;&gt;"",H298,"")</f>
        <v/>
      </c>
      <c r="I300" s="738" t="str">
        <f>IF(Q300&lt;&gt;"",I298,"")</f>
        <v/>
      </c>
      <c r="J300" s="738" t="str">
        <f>IF(R300&lt;&gt;"",J298,"")</f>
        <v/>
      </c>
      <c r="K300" s="738" t="str">
        <f>IF(R300&lt;&gt;"",K298,"")</f>
        <v/>
      </c>
      <c r="L300" s="738" t="str">
        <f>IF(S300&lt;&gt;"",L298,"")</f>
        <v/>
      </c>
      <c r="M300" s="739" t="str">
        <f>IF(T300&lt;&gt;"",M298,"")</f>
        <v/>
      </c>
      <c r="N300" s="740" t="str">
        <f>IF(H300&lt;&gt;"",N298,"")</f>
        <v/>
      </c>
      <c r="O300" s="742" t="str">
        <f>IF(B298="","",IF(H300="","",H300+I300+J300-K300+L300+M300-N300))</f>
        <v/>
      </c>
      <c r="P300" s="769"/>
      <c r="Q300" s="769"/>
      <c r="R300" s="769"/>
      <c r="S300" s="769"/>
      <c r="T300" s="770"/>
      <c r="U300" s="744" t="str">
        <f>IF(B298="","",IF(H300="","",SUM(P300:T300)))</f>
        <v/>
      </c>
      <c r="V300" s="744" t="str">
        <f>IF(B298="","",IF(H300="","",IF(O300+U300&lt;0,0,O300+U300)))</f>
        <v/>
      </c>
      <c r="W300" s="1119"/>
      <c r="X300" s="745"/>
      <c r="Y300" s="746"/>
      <c r="Z300" s="747"/>
      <c r="AA300" s="1091"/>
      <c r="AB300" s="748"/>
      <c r="AC300" s="1122"/>
      <c r="AD300" s="1086"/>
      <c r="AE300" s="1100"/>
      <c r="AF300" s="1103"/>
      <c r="AG300" s="1091"/>
    </row>
    <row r="301" spans="1:33" x14ac:dyDescent="0.2">
      <c r="A301" s="1131"/>
      <c r="B301" s="1134"/>
      <c r="C301" s="1072"/>
      <c r="D301" s="1137"/>
      <c r="E301" s="1097"/>
      <c r="F301" s="1072"/>
      <c r="G301" s="736" t="s">
        <v>5</v>
      </c>
      <c r="H301" s="737" t="str">
        <f>IF(P301&lt;&gt;"",H298,"")</f>
        <v/>
      </c>
      <c r="I301" s="738" t="str">
        <f>IF(Q301&lt;&gt;"",I298,"")</f>
        <v/>
      </c>
      <c r="J301" s="738" t="str">
        <f>IF(R301&lt;&gt;"",J298,"")</f>
        <v/>
      </c>
      <c r="K301" s="738" t="str">
        <f>IF(R301&lt;&gt;"",K298,"")</f>
        <v/>
      </c>
      <c r="L301" s="738" t="str">
        <f>IF(S301&lt;&gt;"",L298,"")</f>
        <v/>
      </c>
      <c r="M301" s="739" t="str">
        <f>IF(T301&lt;&gt;"",M298,"")</f>
        <v/>
      </c>
      <c r="N301" s="740" t="str">
        <f>IF(H301&lt;&gt;"",N298,"")</f>
        <v/>
      </c>
      <c r="O301" s="749" t="str">
        <f>IF(B298="","",IF(H301="","",H301+I301+J301-K301+L301+M301-N301))</f>
        <v/>
      </c>
      <c r="P301" s="769"/>
      <c r="Q301" s="769"/>
      <c r="R301" s="769"/>
      <c r="S301" s="769"/>
      <c r="T301" s="770"/>
      <c r="U301" s="742" t="str">
        <f>IF(B298="","",IF(H301="","",SUM(P301:T301)))</f>
        <v/>
      </c>
      <c r="V301" s="742" t="str">
        <f>IF(B298="","",IF(H301="","",IF(O301+U301&lt;0,0,O301+U301)))</f>
        <v/>
      </c>
      <c r="W301" s="1119"/>
      <c r="X301" s="745"/>
      <c r="Y301" s="746"/>
      <c r="Z301" s="747"/>
      <c r="AA301" s="1091"/>
      <c r="AB301" s="748"/>
      <c r="AC301" s="1122"/>
      <c r="AD301" s="1086"/>
      <c r="AE301" s="1100"/>
      <c r="AF301" s="1103"/>
      <c r="AG301" s="1091"/>
    </row>
    <row r="302" spans="1:33" ht="16" thickBot="1" x14ac:dyDescent="0.25">
      <c r="A302" s="1132"/>
      <c r="B302" s="1135"/>
      <c r="C302" s="1073"/>
      <c r="D302" s="1138"/>
      <c r="E302" s="1098"/>
      <c r="F302" s="1073"/>
      <c r="G302" s="750" t="s">
        <v>6</v>
      </c>
      <c r="H302" s="751" t="str">
        <f>IF(P302&lt;&gt;"",H298,"")</f>
        <v/>
      </c>
      <c r="I302" s="752" t="str">
        <f>IF(Q302&lt;&gt;"",I298,"")</f>
        <v/>
      </c>
      <c r="J302" s="752" t="str">
        <f>IF(R302&lt;&gt;"",J298,"")</f>
        <v/>
      </c>
      <c r="K302" s="752" t="str">
        <f>IF(R302&lt;&gt;"",K298,"")</f>
        <v/>
      </c>
      <c r="L302" s="752" t="str">
        <f>IF(S302&lt;&gt;"",L298,"")</f>
        <v/>
      </c>
      <c r="M302" s="753" t="str">
        <f>IF(T302&lt;&gt;"",M298,"")</f>
        <v/>
      </c>
      <c r="N302" s="754" t="str">
        <f>IF(H302&lt;&gt;"",N298,"")</f>
        <v/>
      </c>
      <c r="O302" s="755" t="str">
        <f>IF(B298="","",IF(H302="","",H302+I302+J302-K302+L302+M302-N302))</f>
        <v/>
      </c>
      <c r="P302" s="773"/>
      <c r="Q302" s="773"/>
      <c r="R302" s="773"/>
      <c r="S302" s="773"/>
      <c r="T302" s="774"/>
      <c r="U302" s="755" t="str">
        <f>IF(B298="","",IF(H302="","",SUM(P302:T302)))</f>
        <v/>
      </c>
      <c r="V302" s="755" t="str">
        <f>IF(B298="","",IF(H302="","",IF(O302+U302&lt;0,0,O302+U302)))</f>
        <v/>
      </c>
      <c r="W302" s="1120"/>
      <c r="X302" s="756"/>
      <c r="Y302" s="757"/>
      <c r="Z302" s="758"/>
      <c r="AA302" s="1092"/>
      <c r="AB302" s="759"/>
      <c r="AC302" s="1123"/>
      <c r="AD302" s="1087"/>
      <c r="AE302" s="1101"/>
      <c r="AF302" s="1104"/>
      <c r="AG302" s="1092"/>
    </row>
    <row r="303" spans="1:33" x14ac:dyDescent="0.2">
      <c r="A303" s="1125" t="str">
        <f>IF('Names And Totals'!A67="","",'Names And Totals'!A67)</f>
        <v/>
      </c>
      <c r="B303" s="1128" t="str">
        <f>IF('Names And Totals'!B67="","",'Names And Totals'!B67)</f>
        <v/>
      </c>
      <c r="C303" s="1074" t="str">
        <f>IF('Names And Totals'!B67="","",'Names And Totals'!E67)</f>
        <v/>
      </c>
      <c r="D303" s="1139" t="str">
        <f>IF(AF303="","",IF(AF303="DQ","DQ",RANK(AF303,$AF$13:$AF$508,0)+SUMPRODUCT(--(AF303=$AF$13:$AF$508),--(AC303&gt;$AC$13:$AC$508))))</f>
        <v/>
      </c>
      <c r="E303" s="1093" t="str">
        <f>IF(AE303="","",IF(AG303="DQ","DQ",RANK(AE303,$AE$13:$AE$508,0)+SUMPRODUCT(--(AE303=$AE$13:$AE$508),--(AC303&gt;$AC$13:$AC$508))))</f>
        <v/>
      </c>
      <c r="F303" s="1074" t="str">
        <f>IF(AD303="","",IF(AG303="DQ","DQ",RANK(AD303,$AD$13:$AD$508,0)+SUMPRODUCT(--(AD303=$AD$13:$AD$508),--(AC303&gt;$AC$13:$AC$508))))</f>
        <v/>
      </c>
      <c r="G303" s="705" t="s">
        <v>7</v>
      </c>
      <c r="H303" s="695"/>
      <c r="I303" s="696"/>
      <c r="J303" s="696"/>
      <c r="K303" s="696"/>
      <c r="L303" s="696"/>
      <c r="M303" s="697"/>
      <c r="N303" s="698"/>
      <c r="O303" s="699" t="str">
        <f>IF(B303="","",IF(H303="","",H303+I303+J303-K303+L303+M303-N303))</f>
        <v/>
      </c>
      <c r="P303" s="700"/>
      <c r="Q303" s="696"/>
      <c r="R303" s="696"/>
      <c r="S303" s="701"/>
      <c r="T303" s="702"/>
      <c r="U303" s="699" t="str">
        <f>IF(B303="","",IF(H303="","",SUM(P303:T303)))</f>
        <v/>
      </c>
      <c r="V303" s="699" t="str">
        <f>IF(B303="","",IF(H303="","",IF(O303+U303&lt;0,0,O303+U303)))</f>
        <v/>
      </c>
      <c r="W303" s="1115" t="str">
        <f>IF(AG303="DQ","DQ",IF(V303="","",IF(V304="",V303,IF(V305="",AVERAGE(V303:V304),IF(V306="",AVERAGE(V303:V305),IF(V307="",AVERAGE(V303:V306),TRIMMEAN(V303:V307,0.4)))))))</f>
        <v/>
      </c>
      <c r="X303" s="703"/>
      <c r="Y303" s="701"/>
      <c r="Z303" s="702"/>
      <c r="AA303" s="1105"/>
      <c r="AB303" s="704" t="str">
        <f>IF(X303="","",IF(X303="TO","TO",X303*60+Y303+Z303/100))</f>
        <v/>
      </c>
      <c r="AC303" s="1106" t="str">
        <f>IF(AG303="DQ","DQ",IF(AB303="","",IF(AB304="",AB303,AVERAGE(AB303:AB304))))</f>
        <v/>
      </c>
      <c r="AD303" s="1082" t="str">
        <f>IF(C303="Male","",IF(AC303="","",IF(AA303="","",IF(AC303="TO",W303,IF(AA303="no",W303,IF(30-(AC303-$AI$3)/10&lt;0,0,30-(AC303-$AI$3)/10+W303))))))</f>
        <v/>
      </c>
      <c r="AE303" s="1109" t="str">
        <f>IF(C303="Female","",IF(AC303="","",IF(AA303="","",IF(AC303="TO",W303,IF(AA303="no",W303,IF(30-(AC303-$AI$4)/10&lt;0,0,30-(AC303-$AI$4)/10+W303))))))</f>
        <v/>
      </c>
      <c r="AF303" s="1112" t="str">
        <f>IF(B303="","",IF(AG303="DQ","DQ",IF(AC303="","",IF(C303="Female",AD303,AE303))))</f>
        <v/>
      </c>
      <c r="AG303" s="1088"/>
    </row>
    <row r="304" spans="1:33" x14ac:dyDescent="0.2">
      <c r="A304" s="1125"/>
      <c r="B304" s="1128"/>
      <c r="C304" s="1075"/>
      <c r="D304" s="1139"/>
      <c r="E304" s="1094"/>
      <c r="F304" s="1075"/>
      <c r="G304" s="705" t="s">
        <v>4</v>
      </c>
      <c r="H304" s="706" t="str">
        <f>IF(P304&lt;&gt;"",H303,"")</f>
        <v/>
      </c>
      <c r="I304" s="707" t="str">
        <f>IF(Q304&lt;&gt;"",I303,"")</f>
        <v/>
      </c>
      <c r="J304" s="707" t="str">
        <f>IF(R304&lt;&gt;"",J303,"")</f>
        <v/>
      </c>
      <c r="K304" s="707" t="str">
        <f>IF(R304&lt;&gt;"",K303,"")</f>
        <v/>
      </c>
      <c r="L304" s="707" t="str">
        <f>IF(S304&lt;&gt;"",L303,"")</f>
        <v/>
      </c>
      <c r="M304" s="708" t="str">
        <f>IF(T304&lt;&gt;"",M303,"")</f>
        <v/>
      </c>
      <c r="N304" s="709" t="str">
        <f>IF(H304&lt;&gt;"",N303,"")</f>
        <v/>
      </c>
      <c r="O304" s="710" t="str">
        <f>IF(B303="","",IF(H304="","",H304+I304+J304-K304+L304+M304-N304))</f>
        <v/>
      </c>
      <c r="P304" s="711"/>
      <c r="Q304" s="711"/>
      <c r="R304" s="711"/>
      <c r="S304" s="711"/>
      <c r="T304" s="712"/>
      <c r="U304" s="713" t="str">
        <f>IF(B303="","",IF(H304="","",SUM(P304:T304)))</f>
        <v/>
      </c>
      <c r="V304" s="713" t="str">
        <f>IF(B303="","",IF(H304="","",IF(O304+U304&lt;0,0,O304+U304)))</f>
        <v/>
      </c>
      <c r="W304" s="1116"/>
      <c r="X304" s="714"/>
      <c r="Y304" s="715"/>
      <c r="Z304" s="712"/>
      <c r="AA304" s="1088"/>
      <c r="AB304" s="716" t="str">
        <f>IF(X304="","",X304*60+Y304+Z304/100)</f>
        <v/>
      </c>
      <c r="AC304" s="1107"/>
      <c r="AD304" s="1083"/>
      <c r="AE304" s="1110"/>
      <c r="AF304" s="1113"/>
      <c r="AG304" s="1088"/>
    </row>
    <row r="305" spans="1:33" x14ac:dyDescent="0.2">
      <c r="A305" s="1125"/>
      <c r="B305" s="1128"/>
      <c r="C305" s="1075"/>
      <c r="D305" s="1139"/>
      <c r="E305" s="1094"/>
      <c r="F305" s="1075"/>
      <c r="G305" s="705" t="s">
        <v>8</v>
      </c>
      <c r="H305" s="706" t="str">
        <f>IF(P305&lt;&gt;"",H303,"")</f>
        <v/>
      </c>
      <c r="I305" s="707" t="str">
        <f>IF(Q305&lt;&gt;"",I303,"")</f>
        <v/>
      </c>
      <c r="J305" s="707" t="str">
        <f>IF(R305&lt;&gt;"",J303,"")</f>
        <v/>
      </c>
      <c r="K305" s="707" t="str">
        <f>IF(R305&lt;&gt;"",K303,"")</f>
        <v/>
      </c>
      <c r="L305" s="707" t="str">
        <f>IF(S305&lt;&gt;"",L303,"")</f>
        <v/>
      </c>
      <c r="M305" s="708" t="str">
        <f>IF(T305&lt;&gt;"",M303,"")</f>
        <v/>
      </c>
      <c r="N305" s="709" t="str">
        <f>IF(H305&lt;&gt;"",N303,"")</f>
        <v/>
      </c>
      <c r="O305" s="713" t="str">
        <f>IF(B303="","",IF(H305="","",H305+I305+J305-K305+L305+M305-N305))</f>
        <v/>
      </c>
      <c r="P305" s="711"/>
      <c r="Q305" s="711"/>
      <c r="R305" s="711"/>
      <c r="S305" s="711"/>
      <c r="T305" s="712"/>
      <c r="U305" s="699" t="str">
        <f>IF(B303="","",IF(H305="","",SUM(P305:T305)))</f>
        <v/>
      </c>
      <c r="V305" s="699" t="str">
        <f>IF(B303="","",IF(H305="","",IF(O305+U305&lt;0,0,O305+U305)))</f>
        <v/>
      </c>
      <c r="W305" s="1116"/>
      <c r="X305" s="717"/>
      <c r="Y305" s="718"/>
      <c r="Z305" s="719"/>
      <c r="AA305" s="1088"/>
      <c r="AB305" s="720"/>
      <c r="AC305" s="1107"/>
      <c r="AD305" s="1083"/>
      <c r="AE305" s="1110"/>
      <c r="AF305" s="1113"/>
      <c r="AG305" s="1088"/>
    </row>
    <row r="306" spans="1:33" x14ac:dyDescent="0.2">
      <c r="A306" s="1125"/>
      <c r="B306" s="1128"/>
      <c r="C306" s="1075"/>
      <c r="D306" s="1139"/>
      <c r="E306" s="1094"/>
      <c r="F306" s="1075"/>
      <c r="G306" s="705" t="s">
        <v>5</v>
      </c>
      <c r="H306" s="706" t="str">
        <f>IF(P306&lt;&gt;"",H303,"")</f>
        <v/>
      </c>
      <c r="I306" s="707" t="str">
        <f>IF(Q306&lt;&gt;"",I303,"")</f>
        <v/>
      </c>
      <c r="J306" s="707" t="str">
        <f>IF(R306&lt;&gt;"",J303,"")</f>
        <v/>
      </c>
      <c r="K306" s="707" t="str">
        <f>IF(R306&lt;&gt;"",K303,"")</f>
        <v/>
      </c>
      <c r="L306" s="707" t="str">
        <f>IF(S306&lt;&gt;"",L303,"")</f>
        <v/>
      </c>
      <c r="M306" s="708" t="str">
        <f>IF(T306&lt;&gt;"",M303,"")</f>
        <v/>
      </c>
      <c r="N306" s="709" t="str">
        <f>IF(H306&lt;&gt;"",N303,"")</f>
        <v/>
      </c>
      <c r="O306" s="721" t="str">
        <f>IF(B303="","",IF(H306="","",H306+I306+J306-K306+L306+M306-N306))</f>
        <v/>
      </c>
      <c r="P306" s="711"/>
      <c r="Q306" s="711"/>
      <c r="R306" s="711"/>
      <c r="S306" s="711"/>
      <c r="T306" s="712"/>
      <c r="U306" s="713" t="str">
        <f>IF(B303="","",IF(H306="","",SUM(P306:T306)))</f>
        <v/>
      </c>
      <c r="V306" s="713" t="str">
        <f>IF(B303="","",IF(H306="","",IF(O306+U306&lt;0,0,O306+U306)))</f>
        <v/>
      </c>
      <c r="W306" s="1116"/>
      <c r="X306" s="717"/>
      <c r="Y306" s="718"/>
      <c r="Z306" s="719"/>
      <c r="AA306" s="1088"/>
      <c r="AB306" s="720"/>
      <c r="AC306" s="1107"/>
      <c r="AD306" s="1083"/>
      <c r="AE306" s="1110"/>
      <c r="AF306" s="1113"/>
      <c r="AG306" s="1088"/>
    </row>
    <row r="307" spans="1:33" ht="16" thickBot="1" x14ac:dyDescent="0.25">
      <c r="A307" s="1126"/>
      <c r="B307" s="1129"/>
      <c r="C307" s="1076"/>
      <c r="D307" s="1140"/>
      <c r="E307" s="1095"/>
      <c r="F307" s="1076"/>
      <c r="G307" s="760" t="s">
        <v>6</v>
      </c>
      <c r="H307" s="723" t="str">
        <f>IF(P307&lt;&gt;"",H303,"")</f>
        <v/>
      </c>
      <c r="I307" s="724" t="str">
        <f>IF(Q307&lt;&gt;"",I303,"")</f>
        <v/>
      </c>
      <c r="J307" s="724" t="str">
        <f>IF(R307&lt;&gt;"",J303,"")</f>
        <v/>
      </c>
      <c r="K307" s="724" t="str">
        <f>IF(R307&lt;&gt;"",K303,"")</f>
        <v/>
      </c>
      <c r="L307" s="724" t="str">
        <f>IF(S307&lt;&gt;"",L303,"")</f>
        <v/>
      </c>
      <c r="M307" s="725" t="str">
        <f>IF(T307&lt;&gt;"",M303,"")</f>
        <v/>
      </c>
      <c r="N307" s="726" t="str">
        <f>IF(H307&lt;&gt;"",N303,"")</f>
        <v/>
      </c>
      <c r="O307" s="699" t="str">
        <f>IF(B303="","",IF(H307="","",H307+I307+J307-K307+L307+M307-N307))</f>
        <v/>
      </c>
      <c r="P307" s="727"/>
      <c r="Q307" s="727"/>
      <c r="R307" s="727"/>
      <c r="S307" s="727"/>
      <c r="T307" s="728"/>
      <c r="U307" s="721" t="str">
        <f>IF(B303="","",IF(H307="","",SUM(P307:T307)))</f>
        <v/>
      </c>
      <c r="V307" s="721" t="str">
        <f>IF(B303="","",IF(H307="","",IF(O307+U307&lt;0,0,O307+U307)))</f>
        <v/>
      </c>
      <c r="W307" s="1117"/>
      <c r="X307" s="729"/>
      <c r="Y307" s="730"/>
      <c r="Z307" s="731"/>
      <c r="AA307" s="1089"/>
      <c r="AB307" s="732"/>
      <c r="AC307" s="1108"/>
      <c r="AD307" s="1084"/>
      <c r="AE307" s="1111"/>
      <c r="AF307" s="1114"/>
      <c r="AG307" s="1089"/>
    </row>
    <row r="308" spans="1:33" x14ac:dyDescent="0.2">
      <c r="A308" s="1130" t="str">
        <f>IF('Names And Totals'!A68="","",'Names And Totals'!A68)</f>
        <v/>
      </c>
      <c r="B308" s="1133" t="str">
        <f>IF('Names And Totals'!B68="","",'Names And Totals'!B68)</f>
        <v/>
      </c>
      <c r="C308" s="1071" t="str">
        <f>IF('Names And Totals'!B68="","",'Names And Totals'!E68)</f>
        <v/>
      </c>
      <c r="D308" s="1136" t="str">
        <f>IF(AF308="","",IF(AF308="DQ","DQ",RANK(AF308,$AF$13:$AF$508,0)+SUMPRODUCT(--(AF308=$AF$13:$AF$508),--(AC308&gt;$AC$13:$AC$508))))</f>
        <v/>
      </c>
      <c r="E308" s="1096" t="str">
        <f>IF(AE308="","",IF(AG308="DQ","DQ",RANK(AE308,$AE$13:$AE$508,0)+SUMPRODUCT(--(AE308=$AE$13:$AE$508),--(AC308&gt;$AC$13:$AC$508))))</f>
        <v/>
      </c>
      <c r="F308" s="1071" t="str">
        <f>IF(AD308="","",IF(AG308="DQ","DQ",RANK(AD308,$AD$13:$AD$508,0)+SUMPRODUCT(--(AD308=$AD$13:$AD$508),--(AC308&gt;$AC$13:$AC$508))))</f>
        <v/>
      </c>
      <c r="G308" s="733" t="s">
        <v>7</v>
      </c>
      <c r="H308" s="761"/>
      <c r="I308" s="762"/>
      <c r="J308" s="762"/>
      <c r="K308" s="762"/>
      <c r="L308" s="762"/>
      <c r="M308" s="763"/>
      <c r="N308" s="764"/>
      <c r="O308" s="734" t="str">
        <f>IF(B308="","",IF(H308="","",H308+I308+J308-K308+L308+M308-N308))</f>
        <v/>
      </c>
      <c r="P308" s="765"/>
      <c r="Q308" s="762"/>
      <c r="R308" s="762"/>
      <c r="S308" s="766"/>
      <c r="T308" s="767"/>
      <c r="U308" s="734" t="str">
        <f>IF(B308="","",IF(H308="","",SUM(P308:T308)))</f>
        <v/>
      </c>
      <c r="V308" s="734" t="str">
        <f>IF(B308="","",IF(H308="","",IF(O308+U308&lt;0,0,O308+U308)))</f>
        <v/>
      </c>
      <c r="W308" s="1118" t="str">
        <f>IF(AG308="DQ","DQ",IF(V308="","",IF(V309="",V308,IF(V310="",AVERAGE(V308:V309),IF(V311="",AVERAGE(V308:V310),IF(V312="",AVERAGE(V308:V311),TRIMMEAN(V308:V312,0.4)))))))</f>
        <v/>
      </c>
      <c r="X308" s="768"/>
      <c r="Y308" s="766"/>
      <c r="Z308" s="767"/>
      <c r="AA308" s="1090"/>
      <c r="AB308" s="735" t="str">
        <f>IF(X308="","",IF(X308="TO","TO",X308*60+Y308+Z308/100))</f>
        <v/>
      </c>
      <c r="AC308" s="1121" t="str">
        <f>IF(AG308="DQ","DQ",IF(AB308="","",IF(AB309="",AB308,AVERAGE(AB308:AB309))))</f>
        <v/>
      </c>
      <c r="AD308" s="1085" t="str">
        <f>IF(C308="Male","",IF(AC308="","",IF(AA308="","",IF(AC308="TO",W308,IF(AA308="no",W308,IF(30-(AC308-$AI$3)/10&lt;0,0,30-(AC308-$AI$3)/10+W308))))))</f>
        <v/>
      </c>
      <c r="AE308" s="1099" t="str">
        <f>IF(C308="Female","",IF(AC308="","",IF(AA308="","",IF(AC308="TO",W308,IF(AA308="no",W308,IF(30-(AC308-$AI$4)/10&lt;0,0,30-(AC308-$AI$4)/10+W308))))))</f>
        <v/>
      </c>
      <c r="AF308" s="1102" t="str">
        <f>IF(B308="","",IF(AG308="DQ","DQ",IF(AC308="","",IF(C308="Female",AD308,AE308))))</f>
        <v/>
      </c>
      <c r="AG308" s="1090"/>
    </row>
    <row r="309" spans="1:33" x14ac:dyDescent="0.2">
      <c r="A309" s="1131"/>
      <c r="B309" s="1134"/>
      <c r="C309" s="1072"/>
      <c r="D309" s="1137"/>
      <c r="E309" s="1097"/>
      <c r="F309" s="1072"/>
      <c r="G309" s="736" t="s">
        <v>4</v>
      </c>
      <c r="H309" s="737" t="str">
        <f>IF(P309&lt;&gt;"",H308,"")</f>
        <v/>
      </c>
      <c r="I309" s="738" t="str">
        <f>IF(Q309&lt;&gt;"",I308,"")</f>
        <v/>
      </c>
      <c r="J309" s="738" t="str">
        <f>IF(R309&lt;&gt;"",J308,"")</f>
        <v/>
      </c>
      <c r="K309" s="738" t="str">
        <f>IF(R309&lt;&gt;"",K308,"")</f>
        <v/>
      </c>
      <c r="L309" s="738" t="str">
        <f>IF(S309&lt;&gt;"",L308,"")</f>
        <v/>
      </c>
      <c r="M309" s="739" t="str">
        <f>IF(T309&lt;&gt;"",M308,"")</f>
        <v/>
      </c>
      <c r="N309" s="740" t="str">
        <f>IF(H309&lt;&gt;"",N308,"")</f>
        <v/>
      </c>
      <c r="O309" s="741" t="str">
        <f>IF(B308="","",IF(H309="","",H309+I309+J309-K309+L309+M309-N309))</f>
        <v/>
      </c>
      <c r="P309" s="769"/>
      <c r="Q309" s="769"/>
      <c r="R309" s="769"/>
      <c r="S309" s="769"/>
      <c r="T309" s="770"/>
      <c r="U309" s="742" t="str">
        <f>IF(B308="","",IF(H309="","",SUM(P309:T309)))</f>
        <v/>
      </c>
      <c r="V309" s="742" t="str">
        <f>IF(B308="","",IF(H309="","",IF(O309+U309&lt;0,0,O309+U309)))</f>
        <v/>
      </c>
      <c r="W309" s="1119"/>
      <c r="X309" s="771"/>
      <c r="Y309" s="772"/>
      <c r="Z309" s="770"/>
      <c r="AA309" s="1091"/>
      <c r="AB309" s="743" t="str">
        <f>IF(X309="","",X309*60+Y309+Z309/100)</f>
        <v/>
      </c>
      <c r="AC309" s="1122"/>
      <c r="AD309" s="1086"/>
      <c r="AE309" s="1100"/>
      <c r="AF309" s="1103"/>
      <c r="AG309" s="1091"/>
    </row>
    <row r="310" spans="1:33" x14ac:dyDescent="0.2">
      <c r="A310" s="1131"/>
      <c r="B310" s="1134"/>
      <c r="C310" s="1072"/>
      <c r="D310" s="1137"/>
      <c r="E310" s="1097"/>
      <c r="F310" s="1072"/>
      <c r="G310" s="736" t="s">
        <v>8</v>
      </c>
      <c r="H310" s="737" t="str">
        <f>IF(P310&lt;&gt;"",H308,"")</f>
        <v/>
      </c>
      <c r="I310" s="738" t="str">
        <f>IF(Q310&lt;&gt;"",I308,"")</f>
        <v/>
      </c>
      <c r="J310" s="738" t="str">
        <f>IF(R310&lt;&gt;"",J308,"")</f>
        <v/>
      </c>
      <c r="K310" s="738" t="str">
        <f>IF(R310&lt;&gt;"",K308,"")</f>
        <v/>
      </c>
      <c r="L310" s="738" t="str">
        <f>IF(S310&lt;&gt;"",L308,"")</f>
        <v/>
      </c>
      <c r="M310" s="739" t="str">
        <f>IF(T310&lt;&gt;"",M308,"")</f>
        <v/>
      </c>
      <c r="N310" s="740" t="str">
        <f>IF(H310&lt;&gt;"",N308,"")</f>
        <v/>
      </c>
      <c r="O310" s="742" t="str">
        <f>IF(B308="","",IF(H310="","",H310+I310+J310-K310+L310+M310-N310))</f>
        <v/>
      </c>
      <c r="P310" s="769"/>
      <c r="Q310" s="769"/>
      <c r="R310" s="769"/>
      <c r="S310" s="769"/>
      <c r="T310" s="770"/>
      <c r="U310" s="744" t="str">
        <f>IF(B308="","",IF(H310="","",SUM(P310:T310)))</f>
        <v/>
      </c>
      <c r="V310" s="744" t="str">
        <f>IF(B308="","",IF(H310="","",IF(O310+U310&lt;0,0,O310+U310)))</f>
        <v/>
      </c>
      <c r="W310" s="1119"/>
      <c r="X310" s="745"/>
      <c r="Y310" s="746"/>
      <c r="Z310" s="747"/>
      <c r="AA310" s="1091"/>
      <c r="AB310" s="748"/>
      <c r="AC310" s="1122"/>
      <c r="AD310" s="1086"/>
      <c r="AE310" s="1100"/>
      <c r="AF310" s="1103"/>
      <c r="AG310" s="1091"/>
    </row>
    <row r="311" spans="1:33" x14ac:dyDescent="0.2">
      <c r="A311" s="1131"/>
      <c r="B311" s="1134"/>
      <c r="C311" s="1072"/>
      <c r="D311" s="1137"/>
      <c r="E311" s="1097"/>
      <c r="F311" s="1072"/>
      <c r="G311" s="736" t="s">
        <v>5</v>
      </c>
      <c r="H311" s="737" t="str">
        <f>IF(P311&lt;&gt;"",H308,"")</f>
        <v/>
      </c>
      <c r="I311" s="738" t="str">
        <f>IF(Q311&lt;&gt;"",I308,"")</f>
        <v/>
      </c>
      <c r="J311" s="738" t="str">
        <f>IF(R311&lt;&gt;"",J308,"")</f>
        <v/>
      </c>
      <c r="K311" s="738" t="str">
        <f>IF(R311&lt;&gt;"",K308,"")</f>
        <v/>
      </c>
      <c r="L311" s="738" t="str">
        <f>IF(S311&lt;&gt;"",L308,"")</f>
        <v/>
      </c>
      <c r="M311" s="739" t="str">
        <f>IF(T311&lt;&gt;"",M308,"")</f>
        <v/>
      </c>
      <c r="N311" s="740" t="str">
        <f>IF(H311&lt;&gt;"",N308,"")</f>
        <v/>
      </c>
      <c r="O311" s="749" t="str">
        <f>IF(B308="","",IF(H311="","",H311+I311+J311-K311+L311+M311-N311))</f>
        <v/>
      </c>
      <c r="P311" s="769"/>
      <c r="Q311" s="769"/>
      <c r="R311" s="769"/>
      <c r="S311" s="769"/>
      <c r="T311" s="770"/>
      <c r="U311" s="742" t="str">
        <f>IF(B308="","",IF(H311="","",SUM(P311:T311)))</f>
        <v/>
      </c>
      <c r="V311" s="742" t="str">
        <f>IF(B308="","",IF(H311="","",IF(O311+U311&lt;0,0,O311+U311)))</f>
        <v/>
      </c>
      <c r="W311" s="1119"/>
      <c r="X311" s="745"/>
      <c r="Y311" s="746"/>
      <c r="Z311" s="747"/>
      <c r="AA311" s="1091"/>
      <c r="AB311" s="748"/>
      <c r="AC311" s="1122"/>
      <c r="AD311" s="1086"/>
      <c r="AE311" s="1100"/>
      <c r="AF311" s="1103"/>
      <c r="AG311" s="1091"/>
    </row>
    <row r="312" spans="1:33" ht="16" thickBot="1" x14ac:dyDescent="0.25">
      <c r="A312" s="1132"/>
      <c r="B312" s="1135"/>
      <c r="C312" s="1073"/>
      <c r="D312" s="1138"/>
      <c r="E312" s="1098"/>
      <c r="F312" s="1073"/>
      <c r="G312" s="750" t="s">
        <v>6</v>
      </c>
      <c r="H312" s="751" t="str">
        <f>IF(P312&lt;&gt;"",H308,"")</f>
        <v/>
      </c>
      <c r="I312" s="752" t="str">
        <f>IF(Q312&lt;&gt;"",I308,"")</f>
        <v/>
      </c>
      <c r="J312" s="752" t="str">
        <f>IF(R312&lt;&gt;"",J308,"")</f>
        <v/>
      </c>
      <c r="K312" s="752" t="str">
        <f>IF(R312&lt;&gt;"",K308,"")</f>
        <v/>
      </c>
      <c r="L312" s="752" t="str">
        <f>IF(S312&lt;&gt;"",L308,"")</f>
        <v/>
      </c>
      <c r="M312" s="753" t="str">
        <f>IF(T312&lt;&gt;"",M308,"")</f>
        <v/>
      </c>
      <c r="N312" s="754" t="str">
        <f>IF(H312&lt;&gt;"",N308,"")</f>
        <v/>
      </c>
      <c r="O312" s="755" t="str">
        <f>IF(B308="","",IF(H312="","",H312+I312+J312-K312+L312+M312-N312))</f>
        <v/>
      </c>
      <c r="P312" s="773"/>
      <c r="Q312" s="773"/>
      <c r="R312" s="773"/>
      <c r="S312" s="773"/>
      <c r="T312" s="774"/>
      <c r="U312" s="755" t="str">
        <f>IF(B308="","",IF(H312="","",SUM(P312:T312)))</f>
        <v/>
      </c>
      <c r="V312" s="755" t="str">
        <f>IF(B308="","",IF(H312="","",IF(O312+U312&lt;0,0,O312+U312)))</f>
        <v/>
      </c>
      <c r="W312" s="1120"/>
      <c r="X312" s="756"/>
      <c r="Y312" s="757"/>
      <c r="Z312" s="758"/>
      <c r="AA312" s="1092"/>
      <c r="AB312" s="759"/>
      <c r="AC312" s="1123"/>
      <c r="AD312" s="1087"/>
      <c r="AE312" s="1101"/>
      <c r="AF312" s="1104"/>
      <c r="AG312" s="1092"/>
    </row>
    <row r="313" spans="1:33" x14ac:dyDescent="0.2">
      <c r="A313" s="1125" t="str">
        <f>IF('Names And Totals'!A69="","",'Names And Totals'!A69)</f>
        <v/>
      </c>
      <c r="B313" s="1128" t="str">
        <f>IF('Names And Totals'!B69="","",'Names And Totals'!B69)</f>
        <v/>
      </c>
      <c r="C313" s="1074" t="str">
        <f>IF('Names And Totals'!B69="","",'Names And Totals'!E69)</f>
        <v/>
      </c>
      <c r="D313" s="1139" t="str">
        <f>IF(AF313="","",IF(AF313="DQ","DQ",RANK(AF313,$AF$13:$AF$508,0)+SUMPRODUCT(--(AF313=$AF$13:$AF$508),--(AC313&gt;$AC$13:$AC$508))))</f>
        <v/>
      </c>
      <c r="E313" s="1093" t="str">
        <f>IF(AE313="","",IF(AG313="DQ","DQ",RANK(AE313,$AE$13:$AE$508,0)+SUMPRODUCT(--(AE313=$AE$13:$AE$508),--(AC313&gt;$AC$13:$AC$508))))</f>
        <v/>
      </c>
      <c r="F313" s="1074" t="str">
        <f>IF(AD313="","",IF(AG313="DQ","DQ",RANK(AD313,$AD$13:$AD$508,0)+SUMPRODUCT(--(AD313=$AD$13:$AD$508),--(AC313&gt;$AC$13:$AC$508))))</f>
        <v/>
      </c>
      <c r="G313" s="705" t="s">
        <v>7</v>
      </c>
      <c r="H313" s="695"/>
      <c r="I313" s="696"/>
      <c r="J313" s="696"/>
      <c r="K313" s="696"/>
      <c r="L313" s="696"/>
      <c r="M313" s="697"/>
      <c r="N313" s="698"/>
      <c r="O313" s="699" t="str">
        <f>IF(B313="","",IF(H313="","",H313+I313+J313-K313+L313+M313-N313))</f>
        <v/>
      </c>
      <c r="P313" s="700"/>
      <c r="Q313" s="696"/>
      <c r="R313" s="696"/>
      <c r="S313" s="701"/>
      <c r="T313" s="702"/>
      <c r="U313" s="699" t="str">
        <f>IF(B313="","",IF(H313="","",SUM(P313:T313)))</f>
        <v/>
      </c>
      <c r="V313" s="699" t="str">
        <f>IF(B313="","",IF(H313="","",IF(O313+U313&lt;0,0,O313+U313)))</f>
        <v/>
      </c>
      <c r="W313" s="1115" t="str">
        <f>IF(AG313="DQ","DQ",IF(V313="","",IF(V314="",V313,IF(V315="",AVERAGE(V313:V314),IF(V316="",AVERAGE(V313:V315),IF(V317="",AVERAGE(V313:V316),TRIMMEAN(V313:V317,0.4)))))))</f>
        <v/>
      </c>
      <c r="X313" s="703"/>
      <c r="Y313" s="701"/>
      <c r="Z313" s="702"/>
      <c r="AA313" s="1105"/>
      <c r="AB313" s="704" t="str">
        <f>IF(X313="","",IF(X313="TO","TO",X313*60+Y313+Z313/100))</f>
        <v/>
      </c>
      <c r="AC313" s="1106" t="str">
        <f>IF(AG313="DQ","DQ",IF(AB313="","",IF(AB314="",AB313,AVERAGE(AB313:AB314))))</f>
        <v/>
      </c>
      <c r="AD313" s="1082" t="str">
        <f>IF(C313="Male","",IF(AC313="","",IF(AA313="","",IF(AC313="TO",W313,IF(AA313="no",W313,IF(30-(AC313-$AI$3)/10&lt;0,0,30-(AC313-$AI$3)/10+W313))))))</f>
        <v/>
      </c>
      <c r="AE313" s="1109" t="str">
        <f>IF(C313="Female","",IF(AC313="","",IF(AA313="","",IF(AC313="TO",W313,IF(AA313="no",W313,IF(30-(AC313-$AI$4)/10&lt;0,0,30-(AC313-$AI$4)/10+W313))))))</f>
        <v/>
      </c>
      <c r="AF313" s="1112" t="str">
        <f>IF(B313="","",IF(AG313="DQ","DQ",IF(AC313="","",IF(C313="Female",AD313,AE313))))</f>
        <v/>
      </c>
      <c r="AG313" s="1088"/>
    </row>
    <row r="314" spans="1:33" x14ac:dyDescent="0.2">
      <c r="A314" s="1125"/>
      <c r="B314" s="1128"/>
      <c r="C314" s="1075"/>
      <c r="D314" s="1139"/>
      <c r="E314" s="1094"/>
      <c r="F314" s="1075"/>
      <c r="G314" s="705" t="s">
        <v>4</v>
      </c>
      <c r="H314" s="706" t="str">
        <f>IF(P314&lt;&gt;"",H313,"")</f>
        <v/>
      </c>
      <c r="I314" s="707" t="str">
        <f>IF(Q314&lt;&gt;"",I313,"")</f>
        <v/>
      </c>
      <c r="J314" s="707" t="str">
        <f>IF(R314&lt;&gt;"",J313,"")</f>
        <v/>
      </c>
      <c r="K314" s="707" t="str">
        <f>IF(R314&lt;&gt;"",K313,"")</f>
        <v/>
      </c>
      <c r="L314" s="707" t="str">
        <f>IF(S314&lt;&gt;"",L313,"")</f>
        <v/>
      </c>
      <c r="M314" s="708" t="str">
        <f>IF(T314&lt;&gt;"",M313,"")</f>
        <v/>
      </c>
      <c r="N314" s="709" t="str">
        <f>IF(H314&lt;&gt;"",N313,"")</f>
        <v/>
      </c>
      <c r="O314" s="710" t="str">
        <f>IF(B313="","",IF(H314="","",H314+I314+J314-K314+L314+M314-N314))</f>
        <v/>
      </c>
      <c r="P314" s="711"/>
      <c r="Q314" s="711"/>
      <c r="R314" s="711"/>
      <c r="S314" s="711"/>
      <c r="T314" s="712"/>
      <c r="U314" s="713" t="str">
        <f>IF(B313="","",IF(H314="","",SUM(P314:T314)))</f>
        <v/>
      </c>
      <c r="V314" s="713" t="str">
        <f>IF(B313="","",IF(H314="","",IF(O314+U314&lt;0,0,O314+U314)))</f>
        <v/>
      </c>
      <c r="W314" s="1116"/>
      <c r="X314" s="714"/>
      <c r="Y314" s="715"/>
      <c r="Z314" s="712"/>
      <c r="AA314" s="1088"/>
      <c r="AB314" s="716" t="str">
        <f>IF(X314="","",X314*60+Y314+Z314/100)</f>
        <v/>
      </c>
      <c r="AC314" s="1107"/>
      <c r="AD314" s="1083"/>
      <c r="AE314" s="1110"/>
      <c r="AF314" s="1113"/>
      <c r="AG314" s="1088"/>
    </row>
    <row r="315" spans="1:33" x14ac:dyDescent="0.2">
      <c r="A315" s="1125"/>
      <c r="B315" s="1128"/>
      <c r="C315" s="1075"/>
      <c r="D315" s="1139"/>
      <c r="E315" s="1094"/>
      <c r="F315" s="1075"/>
      <c r="G315" s="705" t="s">
        <v>8</v>
      </c>
      <c r="H315" s="706" t="str">
        <f>IF(P315&lt;&gt;"",H313,"")</f>
        <v/>
      </c>
      <c r="I315" s="707" t="str">
        <f>IF(Q315&lt;&gt;"",I313,"")</f>
        <v/>
      </c>
      <c r="J315" s="707" t="str">
        <f>IF(R315&lt;&gt;"",J313,"")</f>
        <v/>
      </c>
      <c r="K315" s="707" t="str">
        <f>IF(R315&lt;&gt;"",K313,"")</f>
        <v/>
      </c>
      <c r="L315" s="707" t="str">
        <f>IF(S315&lt;&gt;"",L313,"")</f>
        <v/>
      </c>
      <c r="M315" s="708" t="str">
        <f>IF(T315&lt;&gt;"",M313,"")</f>
        <v/>
      </c>
      <c r="N315" s="709" t="str">
        <f>IF(H315&lt;&gt;"",N313,"")</f>
        <v/>
      </c>
      <c r="O315" s="713" t="str">
        <f>IF(B313="","",IF(H315="","",H315+I315+J315-K315+L315+M315-N315))</f>
        <v/>
      </c>
      <c r="P315" s="711"/>
      <c r="Q315" s="711"/>
      <c r="R315" s="711"/>
      <c r="S315" s="711"/>
      <c r="T315" s="712"/>
      <c r="U315" s="699" t="str">
        <f>IF(B313="","",IF(H315="","",SUM(P315:T315)))</f>
        <v/>
      </c>
      <c r="V315" s="699" t="str">
        <f>IF(B313="","",IF(H315="","",IF(O315+U315&lt;0,0,O315+U315)))</f>
        <v/>
      </c>
      <c r="W315" s="1116"/>
      <c r="X315" s="717"/>
      <c r="Y315" s="718"/>
      <c r="Z315" s="719"/>
      <c r="AA315" s="1088"/>
      <c r="AB315" s="720"/>
      <c r="AC315" s="1107"/>
      <c r="AD315" s="1083"/>
      <c r="AE315" s="1110"/>
      <c r="AF315" s="1113"/>
      <c r="AG315" s="1088"/>
    </row>
    <row r="316" spans="1:33" x14ac:dyDescent="0.2">
      <c r="A316" s="1125"/>
      <c r="B316" s="1128"/>
      <c r="C316" s="1075"/>
      <c r="D316" s="1139"/>
      <c r="E316" s="1094"/>
      <c r="F316" s="1075"/>
      <c r="G316" s="705" t="s">
        <v>5</v>
      </c>
      <c r="H316" s="706" t="str">
        <f>IF(P316&lt;&gt;"",H313,"")</f>
        <v/>
      </c>
      <c r="I316" s="707" t="str">
        <f>IF(Q316&lt;&gt;"",I313,"")</f>
        <v/>
      </c>
      <c r="J316" s="707" t="str">
        <f>IF(R316&lt;&gt;"",J313,"")</f>
        <v/>
      </c>
      <c r="K316" s="707" t="str">
        <f>IF(R316&lt;&gt;"",K313,"")</f>
        <v/>
      </c>
      <c r="L316" s="707" t="str">
        <f>IF(S316&lt;&gt;"",L313,"")</f>
        <v/>
      </c>
      <c r="M316" s="708" t="str">
        <f>IF(T316&lt;&gt;"",M313,"")</f>
        <v/>
      </c>
      <c r="N316" s="709" t="str">
        <f>IF(H316&lt;&gt;"",N313,"")</f>
        <v/>
      </c>
      <c r="O316" s="721" t="str">
        <f>IF(B313="","",IF(H316="","",H316+I316+J316-K316+L316+M316-N316))</f>
        <v/>
      </c>
      <c r="P316" s="711"/>
      <c r="Q316" s="711"/>
      <c r="R316" s="711"/>
      <c r="S316" s="711"/>
      <c r="T316" s="712"/>
      <c r="U316" s="713" t="str">
        <f>IF(B313="","",IF(H316="","",SUM(P316:T316)))</f>
        <v/>
      </c>
      <c r="V316" s="713" t="str">
        <f>IF(B313="","",IF(H316="","",IF(O316+U316&lt;0,0,O316+U316)))</f>
        <v/>
      </c>
      <c r="W316" s="1116"/>
      <c r="X316" s="717"/>
      <c r="Y316" s="718"/>
      <c r="Z316" s="719"/>
      <c r="AA316" s="1088"/>
      <c r="AB316" s="720"/>
      <c r="AC316" s="1107"/>
      <c r="AD316" s="1083"/>
      <c r="AE316" s="1110"/>
      <c r="AF316" s="1113"/>
      <c r="AG316" s="1088"/>
    </row>
    <row r="317" spans="1:33" ht="16" thickBot="1" x14ac:dyDescent="0.25">
      <c r="A317" s="1126"/>
      <c r="B317" s="1129"/>
      <c r="C317" s="1076"/>
      <c r="D317" s="1140"/>
      <c r="E317" s="1095"/>
      <c r="F317" s="1076"/>
      <c r="G317" s="760" t="s">
        <v>6</v>
      </c>
      <c r="H317" s="723" t="str">
        <f>IF(P317&lt;&gt;"",H313,"")</f>
        <v/>
      </c>
      <c r="I317" s="724" t="str">
        <f>IF(Q317&lt;&gt;"",I313,"")</f>
        <v/>
      </c>
      <c r="J317" s="724" t="str">
        <f>IF(R317&lt;&gt;"",J313,"")</f>
        <v/>
      </c>
      <c r="K317" s="724" t="str">
        <f>IF(R317&lt;&gt;"",K313,"")</f>
        <v/>
      </c>
      <c r="L317" s="724" t="str">
        <f>IF(S317&lt;&gt;"",L313,"")</f>
        <v/>
      </c>
      <c r="M317" s="725" t="str">
        <f>IF(T317&lt;&gt;"",M313,"")</f>
        <v/>
      </c>
      <c r="N317" s="726" t="str">
        <f>IF(H317&lt;&gt;"",N313,"")</f>
        <v/>
      </c>
      <c r="O317" s="699" t="str">
        <f>IF(B313="","",IF(H317="","",H317+I317+J317-K317+L317+M317-N317))</f>
        <v/>
      </c>
      <c r="P317" s="727"/>
      <c r="Q317" s="727"/>
      <c r="R317" s="727"/>
      <c r="S317" s="727"/>
      <c r="T317" s="728"/>
      <c r="U317" s="721" t="str">
        <f>IF(B313="","",IF(H317="","",SUM(P317:T317)))</f>
        <v/>
      </c>
      <c r="V317" s="721" t="str">
        <f>IF(B313="","",IF(H317="","",IF(O317+U317&lt;0,0,O317+U317)))</f>
        <v/>
      </c>
      <c r="W317" s="1117"/>
      <c r="X317" s="729"/>
      <c r="Y317" s="730"/>
      <c r="Z317" s="731"/>
      <c r="AA317" s="1089"/>
      <c r="AB317" s="732"/>
      <c r="AC317" s="1108"/>
      <c r="AD317" s="1084"/>
      <c r="AE317" s="1111"/>
      <c r="AF317" s="1114"/>
      <c r="AG317" s="1089"/>
    </row>
    <row r="318" spans="1:33" x14ac:dyDescent="0.2">
      <c r="A318" s="1130" t="str">
        <f>IF('Names And Totals'!A70="","",'Names And Totals'!A70)</f>
        <v/>
      </c>
      <c r="B318" s="1133" t="str">
        <f>IF('Names And Totals'!B70="","",'Names And Totals'!B70)</f>
        <v/>
      </c>
      <c r="C318" s="1071" t="str">
        <f>IF('Names And Totals'!B70="","",'Names And Totals'!E70)</f>
        <v/>
      </c>
      <c r="D318" s="1136" t="str">
        <f>IF(AF318="","",IF(AF318="DQ","DQ",RANK(AF318,$AF$13:$AF$508,0)+SUMPRODUCT(--(AF318=$AF$13:$AF$508),--(AC318&gt;$AC$13:$AC$508))))</f>
        <v/>
      </c>
      <c r="E318" s="1096" t="str">
        <f>IF(AE318="","",IF(AG318="DQ","DQ",RANK(AE318,$AE$13:$AE$508,0)+SUMPRODUCT(--(AE318=$AE$13:$AE$508),--(AC318&gt;$AC$13:$AC$508))))</f>
        <v/>
      </c>
      <c r="F318" s="1071" t="str">
        <f>IF(AD318="","",IF(AG318="DQ","DQ",RANK(AD318,$AD$13:$AD$508,0)+SUMPRODUCT(--(AD318=$AD$13:$AD$508),--(AC318&gt;$AC$13:$AC$508))))</f>
        <v/>
      </c>
      <c r="G318" s="733" t="s">
        <v>7</v>
      </c>
      <c r="H318" s="761"/>
      <c r="I318" s="762"/>
      <c r="J318" s="762"/>
      <c r="K318" s="762"/>
      <c r="L318" s="762"/>
      <c r="M318" s="763"/>
      <c r="N318" s="764"/>
      <c r="O318" s="734" t="str">
        <f>IF(B318="","",IF(H318="","",H318+I318+J318-K318+L318+M318-N318))</f>
        <v/>
      </c>
      <c r="P318" s="765"/>
      <c r="Q318" s="762"/>
      <c r="R318" s="762"/>
      <c r="S318" s="766"/>
      <c r="T318" s="767"/>
      <c r="U318" s="734" t="str">
        <f>IF(B318="","",IF(H318="","",SUM(P318:T318)))</f>
        <v/>
      </c>
      <c r="V318" s="734" t="str">
        <f>IF(B318="","",IF(H318="","",IF(O318+U318&lt;0,0,O318+U318)))</f>
        <v/>
      </c>
      <c r="W318" s="1118" t="str">
        <f>IF(AG318="DQ","DQ",IF(V318="","",IF(V319="",V318,IF(V320="",AVERAGE(V318:V319),IF(V321="",AVERAGE(V318:V320),IF(V322="",AVERAGE(V318:V321),TRIMMEAN(V318:V322,0.4)))))))</f>
        <v/>
      </c>
      <c r="X318" s="768"/>
      <c r="Y318" s="766"/>
      <c r="Z318" s="767"/>
      <c r="AA318" s="1090"/>
      <c r="AB318" s="735" t="str">
        <f>IF(X318="","",IF(X318="TO","TO",X318*60+Y318+Z318/100))</f>
        <v/>
      </c>
      <c r="AC318" s="1121" t="str">
        <f>IF(AG318="DQ","DQ",IF(AB318="","",IF(AB319="",AB318,AVERAGE(AB318:AB319))))</f>
        <v/>
      </c>
      <c r="AD318" s="1085" t="str">
        <f>IF(C318="Male","",IF(AC318="","",IF(AA318="","",IF(AC318="TO",W318,IF(AA318="no",W318,IF(30-(AC318-$AI$3)/10&lt;0,0,30-(AC318-$AI$3)/10+W318))))))</f>
        <v/>
      </c>
      <c r="AE318" s="1099" t="str">
        <f>IF(C318="Female","",IF(AC318="","",IF(AA318="","",IF(AC318="TO",W318,IF(AA318="no",W318,IF(30-(AC318-$AI$4)/10&lt;0,0,30-(AC318-$AI$4)/10+W318))))))</f>
        <v/>
      </c>
      <c r="AF318" s="1102" t="str">
        <f>IF(B318="","",IF(AG318="DQ","DQ",IF(AC318="","",IF(C318="Female",AD318,AE318))))</f>
        <v/>
      </c>
      <c r="AG318" s="1090"/>
    </row>
    <row r="319" spans="1:33" x14ac:dyDescent="0.2">
      <c r="A319" s="1131"/>
      <c r="B319" s="1134"/>
      <c r="C319" s="1072"/>
      <c r="D319" s="1137"/>
      <c r="E319" s="1097"/>
      <c r="F319" s="1072"/>
      <c r="G319" s="736" t="s">
        <v>4</v>
      </c>
      <c r="H319" s="737" t="str">
        <f>IF(P319&lt;&gt;"",H318,"")</f>
        <v/>
      </c>
      <c r="I319" s="738" t="str">
        <f>IF(Q319&lt;&gt;"",I318,"")</f>
        <v/>
      </c>
      <c r="J319" s="738" t="str">
        <f>IF(R319&lt;&gt;"",J318,"")</f>
        <v/>
      </c>
      <c r="K319" s="738" t="str">
        <f>IF(R319&lt;&gt;"",K318,"")</f>
        <v/>
      </c>
      <c r="L319" s="738" t="str">
        <f>IF(S319&lt;&gt;"",L318,"")</f>
        <v/>
      </c>
      <c r="M319" s="739" t="str">
        <f>IF(T319&lt;&gt;"",M318,"")</f>
        <v/>
      </c>
      <c r="N319" s="740" t="str">
        <f>IF(H319&lt;&gt;"",N318,"")</f>
        <v/>
      </c>
      <c r="O319" s="741" t="str">
        <f>IF(B318="","",IF(H319="","",H319+I319+J319-K319+L319+M319-N319))</f>
        <v/>
      </c>
      <c r="P319" s="769"/>
      <c r="Q319" s="769"/>
      <c r="R319" s="769"/>
      <c r="S319" s="769"/>
      <c r="T319" s="770"/>
      <c r="U319" s="742" t="str">
        <f>IF(B318="","",IF(H319="","",SUM(P319:T319)))</f>
        <v/>
      </c>
      <c r="V319" s="742" t="str">
        <f>IF(B318="","",IF(H319="","",IF(O319+U319&lt;0,0,O319+U319)))</f>
        <v/>
      </c>
      <c r="W319" s="1119"/>
      <c r="X319" s="771"/>
      <c r="Y319" s="772"/>
      <c r="Z319" s="770"/>
      <c r="AA319" s="1091"/>
      <c r="AB319" s="743" t="str">
        <f>IF(X319="","",X319*60+Y319+Z319/100)</f>
        <v/>
      </c>
      <c r="AC319" s="1122"/>
      <c r="AD319" s="1086"/>
      <c r="AE319" s="1100"/>
      <c r="AF319" s="1103"/>
      <c r="AG319" s="1091"/>
    </row>
    <row r="320" spans="1:33" x14ac:dyDescent="0.2">
      <c r="A320" s="1131"/>
      <c r="B320" s="1134"/>
      <c r="C320" s="1072"/>
      <c r="D320" s="1137"/>
      <c r="E320" s="1097"/>
      <c r="F320" s="1072"/>
      <c r="G320" s="736" t="s">
        <v>8</v>
      </c>
      <c r="H320" s="737" t="str">
        <f>IF(P320&lt;&gt;"",H318,"")</f>
        <v/>
      </c>
      <c r="I320" s="738" t="str">
        <f>IF(Q320&lt;&gt;"",I318,"")</f>
        <v/>
      </c>
      <c r="J320" s="738" t="str">
        <f>IF(R320&lt;&gt;"",J318,"")</f>
        <v/>
      </c>
      <c r="K320" s="738" t="str">
        <f>IF(R320&lt;&gt;"",K318,"")</f>
        <v/>
      </c>
      <c r="L320" s="738" t="str">
        <f>IF(S320&lt;&gt;"",L318,"")</f>
        <v/>
      </c>
      <c r="M320" s="739" t="str">
        <f>IF(T320&lt;&gt;"",M318,"")</f>
        <v/>
      </c>
      <c r="N320" s="740" t="str">
        <f>IF(H320&lt;&gt;"",N318,"")</f>
        <v/>
      </c>
      <c r="O320" s="742" t="str">
        <f>IF(B318="","",IF(H320="","",H320+I320+J320-K320+L320+M320-N320))</f>
        <v/>
      </c>
      <c r="P320" s="769"/>
      <c r="Q320" s="769"/>
      <c r="R320" s="769"/>
      <c r="S320" s="769"/>
      <c r="T320" s="770"/>
      <c r="U320" s="744" t="str">
        <f>IF(B318="","",IF(H320="","",SUM(P320:T320)))</f>
        <v/>
      </c>
      <c r="V320" s="744" t="str">
        <f>IF(B318="","",IF(H320="","",IF(O320+U320&lt;0,0,O320+U320)))</f>
        <v/>
      </c>
      <c r="W320" s="1119"/>
      <c r="X320" s="745"/>
      <c r="Y320" s="746"/>
      <c r="Z320" s="747"/>
      <c r="AA320" s="1091"/>
      <c r="AB320" s="748"/>
      <c r="AC320" s="1122"/>
      <c r="AD320" s="1086"/>
      <c r="AE320" s="1100"/>
      <c r="AF320" s="1103"/>
      <c r="AG320" s="1091"/>
    </row>
    <row r="321" spans="1:33" x14ac:dyDescent="0.2">
      <c r="A321" s="1131"/>
      <c r="B321" s="1134"/>
      <c r="C321" s="1072"/>
      <c r="D321" s="1137"/>
      <c r="E321" s="1097"/>
      <c r="F321" s="1072"/>
      <c r="G321" s="736" t="s">
        <v>5</v>
      </c>
      <c r="H321" s="737" t="str">
        <f>IF(P321&lt;&gt;"",H318,"")</f>
        <v/>
      </c>
      <c r="I321" s="738" t="str">
        <f>IF(Q321&lt;&gt;"",I318,"")</f>
        <v/>
      </c>
      <c r="J321" s="738" t="str">
        <f>IF(R321&lt;&gt;"",J318,"")</f>
        <v/>
      </c>
      <c r="K321" s="738" t="str">
        <f>IF(R321&lt;&gt;"",K318,"")</f>
        <v/>
      </c>
      <c r="L321" s="738" t="str">
        <f>IF(S321&lt;&gt;"",L318,"")</f>
        <v/>
      </c>
      <c r="M321" s="739" t="str">
        <f>IF(T321&lt;&gt;"",M318,"")</f>
        <v/>
      </c>
      <c r="N321" s="740" t="str">
        <f>IF(H321&lt;&gt;"",N318,"")</f>
        <v/>
      </c>
      <c r="O321" s="749" t="str">
        <f>IF(B318="","",IF(H321="","",H321+I321+J321-K321+L321+M321-N321))</f>
        <v/>
      </c>
      <c r="P321" s="769"/>
      <c r="Q321" s="769"/>
      <c r="R321" s="769"/>
      <c r="S321" s="769"/>
      <c r="T321" s="770"/>
      <c r="U321" s="742" t="str">
        <f>IF(B318="","",IF(H321="","",SUM(P321:T321)))</f>
        <v/>
      </c>
      <c r="V321" s="742" t="str">
        <f>IF(B318="","",IF(H321="","",IF(O321+U321&lt;0,0,O321+U321)))</f>
        <v/>
      </c>
      <c r="W321" s="1119"/>
      <c r="X321" s="745"/>
      <c r="Y321" s="746"/>
      <c r="Z321" s="747"/>
      <c r="AA321" s="1091"/>
      <c r="AB321" s="748"/>
      <c r="AC321" s="1122"/>
      <c r="AD321" s="1086"/>
      <c r="AE321" s="1100"/>
      <c r="AF321" s="1103"/>
      <c r="AG321" s="1091"/>
    </row>
    <row r="322" spans="1:33" ht="16" thickBot="1" x14ac:dyDescent="0.25">
      <c r="A322" s="1132"/>
      <c r="B322" s="1135"/>
      <c r="C322" s="1073"/>
      <c r="D322" s="1138"/>
      <c r="E322" s="1098"/>
      <c r="F322" s="1073"/>
      <c r="G322" s="750" t="s">
        <v>6</v>
      </c>
      <c r="H322" s="751" t="str">
        <f>IF(P322&lt;&gt;"",H318,"")</f>
        <v/>
      </c>
      <c r="I322" s="752" t="str">
        <f>IF(Q322&lt;&gt;"",I318,"")</f>
        <v/>
      </c>
      <c r="J322" s="752" t="str">
        <f>IF(R322&lt;&gt;"",J318,"")</f>
        <v/>
      </c>
      <c r="K322" s="752" t="str">
        <f>IF(R322&lt;&gt;"",K318,"")</f>
        <v/>
      </c>
      <c r="L322" s="752" t="str">
        <f>IF(S322&lt;&gt;"",L318,"")</f>
        <v/>
      </c>
      <c r="M322" s="753" t="str">
        <f>IF(T322&lt;&gt;"",M318,"")</f>
        <v/>
      </c>
      <c r="N322" s="754" t="str">
        <f>IF(H322&lt;&gt;"",N318,"")</f>
        <v/>
      </c>
      <c r="O322" s="755" t="str">
        <f>IF(B318="","",IF(H322="","",H322+I322+J322-K322+L322+M322-N322))</f>
        <v/>
      </c>
      <c r="P322" s="773"/>
      <c r="Q322" s="773"/>
      <c r="R322" s="773"/>
      <c r="S322" s="773"/>
      <c r="T322" s="774"/>
      <c r="U322" s="755" t="str">
        <f>IF(B318="","",IF(H322="","",SUM(P322:T322)))</f>
        <v/>
      </c>
      <c r="V322" s="755" t="str">
        <f>IF(B318="","",IF(H322="","",IF(O322+U322&lt;0,0,O322+U322)))</f>
        <v/>
      </c>
      <c r="W322" s="1120"/>
      <c r="X322" s="756"/>
      <c r="Y322" s="757"/>
      <c r="Z322" s="758"/>
      <c r="AA322" s="1092"/>
      <c r="AB322" s="759"/>
      <c r="AC322" s="1123"/>
      <c r="AD322" s="1087"/>
      <c r="AE322" s="1101"/>
      <c r="AF322" s="1104"/>
      <c r="AG322" s="1092"/>
    </row>
    <row r="323" spans="1:33" x14ac:dyDescent="0.2">
      <c r="A323" s="1125" t="str">
        <f>IF('Names And Totals'!A71="","",'Names And Totals'!A71)</f>
        <v/>
      </c>
      <c r="B323" s="1128" t="str">
        <f>IF('Names And Totals'!B71="","",'Names And Totals'!B71)</f>
        <v/>
      </c>
      <c r="C323" s="1074" t="str">
        <f>IF('Names And Totals'!B71="","",'Names And Totals'!E71)</f>
        <v/>
      </c>
      <c r="D323" s="1139" t="str">
        <f>IF(AF323="","",IF(AF323="DQ","DQ",RANK(AF323,$AF$13:$AF$508,0)+SUMPRODUCT(--(AF323=$AF$13:$AF$508),--(AC323&gt;$AC$13:$AC$508))))</f>
        <v/>
      </c>
      <c r="E323" s="1093" t="str">
        <f>IF(AE323="","",IF(AG323="DQ","DQ",RANK(AE323,$AE$13:$AE$508,0)+SUMPRODUCT(--(AE323=$AE$13:$AE$508),--(AC323&gt;$AC$13:$AC$508))))</f>
        <v/>
      </c>
      <c r="F323" s="1074" t="str">
        <f>IF(AD323="","",IF(AG323="DQ","DQ",RANK(AD323,$AD$13:$AD$508,0)+SUMPRODUCT(--(AD323=$AD$13:$AD$508),--(AC323&gt;$AC$13:$AC$508))))</f>
        <v/>
      </c>
      <c r="G323" s="705" t="s">
        <v>7</v>
      </c>
      <c r="H323" s="695"/>
      <c r="I323" s="696"/>
      <c r="J323" s="696"/>
      <c r="K323" s="696"/>
      <c r="L323" s="696"/>
      <c r="M323" s="697"/>
      <c r="N323" s="698"/>
      <c r="O323" s="699" t="str">
        <f>IF(B323="","",IF(H323="","",H323+I323+J323-K323+L323+M323-N323))</f>
        <v/>
      </c>
      <c r="P323" s="700"/>
      <c r="Q323" s="696"/>
      <c r="R323" s="696"/>
      <c r="S323" s="701"/>
      <c r="T323" s="702"/>
      <c r="U323" s="699" t="str">
        <f>IF(B323="","",IF(H323="","",SUM(P323:T323)))</f>
        <v/>
      </c>
      <c r="V323" s="699" t="str">
        <f>IF(B323="","",IF(H323="","",IF(O323+U323&lt;0,0,O323+U323)))</f>
        <v/>
      </c>
      <c r="W323" s="1115" t="str">
        <f>IF(AG323="DQ","DQ",IF(V323="","",IF(V324="",V323,IF(V325="",AVERAGE(V323:V324),IF(V326="",AVERAGE(V323:V325),IF(V327="",AVERAGE(V323:V326),TRIMMEAN(V323:V327,0.4)))))))</f>
        <v/>
      </c>
      <c r="X323" s="703"/>
      <c r="Y323" s="701"/>
      <c r="Z323" s="702"/>
      <c r="AA323" s="1105"/>
      <c r="AB323" s="704" t="str">
        <f>IF(X323="","",IF(X323="TO","TO",X323*60+Y323+Z323/100))</f>
        <v/>
      </c>
      <c r="AC323" s="1106" t="str">
        <f>IF(AG323="DQ","DQ",IF(AB323="","",IF(AB324="",AB323,AVERAGE(AB323:AB324))))</f>
        <v/>
      </c>
      <c r="AD323" s="1082" t="str">
        <f>IF(C323="Male","",IF(AC323="","",IF(AA323="","",IF(AC323="TO",W323,IF(AA323="no",W323,IF(30-(AC323-$AI$3)/10&lt;0,0,30-(AC323-$AI$3)/10+W323))))))</f>
        <v/>
      </c>
      <c r="AE323" s="1109" t="str">
        <f>IF(C323="Female","",IF(AC323="","",IF(AA323="","",IF(AC323="TO",W323,IF(AA323="no",W323,IF(30-(AC323-$AI$4)/10&lt;0,0,30-(AC323-$AI$4)/10+W323))))))</f>
        <v/>
      </c>
      <c r="AF323" s="1112" t="str">
        <f>IF(B323="","",IF(AG323="DQ","DQ",IF(AC323="","",IF(C323="Female",AD323,AE323))))</f>
        <v/>
      </c>
      <c r="AG323" s="1088"/>
    </row>
    <row r="324" spans="1:33" x14ac:dyDescent="0.2">
      <c r="A324" s="1125"/>
      <c r="B324" s="1128"/>
      <c r="C324" s="1075"/>
      <c r="D324" s="1139"/>
      <c r="E324" s="1094"/>
      <c r="F324" s="1075"/>
      <c r="G324" s="705" t="s">
        <v>4</v>
      </c>
      <c r="H324" s="706" t="str">
        <f>IF(P324&lt;&gt;"",H323,"")</f>
        <v/>
      </c>
      <c r="I324" s="707" t="str">
        <f>IF(Q324&lt;&gt;"",I323,"")</f>
        <v/>
      </c>
      <c r="J324" s="707" t="str">
        <f>IF(R324&lt;&gt;"",J323,"")</f>
        <v/>
      </c>
      <c r="K324" s="707" t="str">
        <f>IF(R324&lt;&gt;"",K323,"")</f>
        <v/>
      </c>
      <c r="L324" s="707" t="str">
        <f>IF(S324&lt;&gt;"",L323,"")</f>
        <v/>
      </c>
      <c r="M324" s="708" t="str">
        <f>IF(T324&lt;&gt;"",M323,"")</f>
        <v/>
      </c>
      <c r="N324" s="709" t="str">
        <f>IF(H324&lt;&gt;"",N323,"")</f>
        <v/>
      </c>
      <c r="O324" s="710" t="str">
        <f>IF(B323="","",IF(H324="","",H324+I324+J324-K324+L324+M324-N324))</f>
        <v/>
      </c>
      <c r="P324" s="711"/>
      <c r="Q324" s="711"/>
      <c r="R324" s="711"/>
      <c r="S324" s="711"/>
      <c r="T324" s="712"/>
      <c r="U324" s="713" t="str">
        <f>IF(B323="","",IF(H324="","",SUM(P324:T324)))</f>
        <v/>
      </c>
      <c r="V324" s="713" t="str">
        <f>IF(B323="","",IF(H324="","",IF(O324+U324&lt;0,0,O324+U324)))</f>
        <v/>
      </c>
      <c r="W324" s="1116"/>
      <c r="X324" s="714"/>
      <c r="Y324" s="715"/>
      <c r="Z324" s="712"/>
      <c r="AA324" s="1088"/>
      <c r="AB324" s="716" t="str">
        <f>IF(X324="","",X324*60+Y324+Z324/100)</f>
        <v/>
      </c>
      <c r="AC324" s="1107"/>
      <c r="AD324" s="1083"/>
      <c r="AE324" s="1110"/>
      <c r="AF324" s="1113"/>
      <c r="AG324" s="1088"/>
    </row>
    <row r="325" spans="1:33" x14ac:dyDescent="0.2">
      <c r="A325" s="1125"/>
      <c r="B325" s="1128"/>
      <c r="C325" s="1075"/>
      <c r="D325" s="1139"/>
      <c r="E325" s="1094"/>
      <c r="F325" s="1075"/>
      <c r="G325" s="705" t="s">
        <v>8</v>
      </c>
      <c r="H325" s="706" t="str">
        <f>IF(P325&lt;&gt;"",H323,"")</f>
        <v/>
      </c>
      <c r="I325" s="707" t="str">
        <f>IF(Q325&lt;&gt;"",I323,"")</f>
        <v/>
      </c>
      <c r="J325" s="707" t="str">
        <f>IF(R325&lt;&gt;"",J323,"")</f>
        <v/>
      </c>
      <c r="K325" s="707" t="str">
        <f>IF(R325&lt;&gt;"",K323,"")</f>
        <v/>
      </c>
      <c r="L325" s="707" t="str">
        <f>IF(S325&lt;&gt;"",L323,"")</f>
        <v/>
      </c>
      <c r="M325" s="708" t="str">
        <f>IF(T325&lt;&gt;"",M323,"")</f>
        <v/>
      </c>
      <c r="N325" s="709" t="str">
        <f>IF(H325&lt;&gt;"",N323,"")</f>
        <v/>
      </c>
      <c r="O325" s="713" t="str">
        <f>IF(B323="","",IF(H325="","",H325+I325+J325-K325+L325+M325-N325))</f>
        <v/>
      </c>
      <c r="P325" s="711"/>
      <c r="Q325" s="711"/>
      <c r="R325" s="711"/>
      <c r="S325" s="711"/>
      <c r="T325" s="712"/>
      <c r="U325" s="699" t="str">
        <f>IF(B323="","",IF(H325="","",SUM(P325:T325)))</f>
        <v/>
      </c>
      <c r="V325" s="699" t="str">
        <f>IF(B323="","",IF(H325="","",IF(O325+U325&lt;0,0,O325+U325)))</f>
        <v/>
      </c>
      <c r="W325" s="1116"/>
      <c r="X325" s="717"/>
      <c r="Y325" s="718"/>
      <c r="Z325" s="719"/>
      <c r="AA325" s="1088"/>
      <c r="AB325" s="720"/>
      <c r="AC325" s="1107"/>
      <c r="AD325" s="1083"/>
      <c r="AE325" s="1110"/>
      <c r="AF325" s="1113"/>
      <c r="AG325" s="1088"/>
    </row>
    <row r="326" spans="1:33" x14ac:dyDescent="0.2">
      <c r="A326" s="1125"/>
      <c r="B326" s="1128"/>
      <c r="C326" s="1075"/>
      <c r="D326" s="1139"/>
      <c r="E326" s="1094"/>
      <c r="F326" s="1075"/>
      <c r="G326" s="705" t="s">
        <v>5</v>
      </c>
      <c r="H326" s="706" t="str">
        <f>IF(P326&lt;&gt;"",H323,"")</f>
        <v/>
      </c>
      <c r="I326" s="707" t="str">
        <f>IF(Q326&lt;&gt;"",I323,"")</f>
        <v/>
      </c>
      <c r="J326" s="707" t="str">
        <f>IF(R326&lt;&gt;"",J323,"")</f>
        <v/>
      </c>
      <c r="K326" s="707" t="str">
        <f>IF(R326&lt;&gt;"",K323,"")</f>
        <v/>
      </c>
      <c r="L326" s="707" t="str">
        <f>IF(S326&lt;&gt;"",L323,"")</f>
        <v/>
      </c>
      <c r="M326" s="708" t="str">
        <f>IF(T326&lt;&gt;"",M323,"")</f>
        <v/>
      </c>
      <c r="N326" s="709" t="str">
        <f>IF(H326&lt;&gt;"",N323,"")</f>
        <v/>
      </c>
      <c r="O326" s="721" t="str">
        <f>IF(B323="","",IF(H326="","",H326+I326+J326-K326+L326+M326-N326))</f>
        <v/>
      </c>
      <c r="P326" s="711"/>
      <c r="Q326" s="711"/>
      <c r="R326" s="711"/>
      <c r="S326" s="711"/>
      <c r="T326" s="712"/>
      <c r="U326" s="713" t="str">
        <f>IF(B323="","",IF(H326="","",SUM(P326:T326)))</f>
        <v/>
      </c>
      <c r="V326" s="713" t="str">
        <f>IF(B323="","",IF(H326="","",IF(O326+U326&lt;0,0,O326+U326)))</f>
        <v/>
      </c>
      <c r="W326" s="1116"/>
      <c r="X326" s="717"/>
      <c r="Y326" s="718"/>
      <c r="Z326" s="719"/>
      <c r="AA326" s="1088"/>
      <c r="AB326" s="720"/>
      <c r="AC326" s="1107"/>
      <c r="AD326" s="1083"/>
      <c r="AE326" s="1110"/>
      <c r="AF326" s="1113"/>
      <c r="AG326" s="1088"/>
    </row>
    <row r="327" spans="1:33" ht="16" thickBot="1" x14ac:dyDescent="0.25">
      <c r="A327" s="1126"/>
      <c r="B327" s="1129"/>
      <c r="C327" s="1076"/>
      <c r="D327" s="1140"/>
      <c r="E327" s="1095"/>
      <c r="F327" s="1076"/>
      <c r="G327" s="760" t="s">
        <v>6</v>
      </c>
      <c r="H327" s="723" t="str">
        <f>IF(P327&lt;&gt;"",H323,"")</f>
        <v/>
      </c>
      <c r="I327" s="724" t="str">
        <f>IF(Q327&lt;&gt;"",I323,"")</f>
        <v/>
      </c>
      <c r="J327" s="724" t="str">
        <f>IF(R327&lt;&gt;"",J323,"")</f>
        <v/>
      </c>
      <c r="K327" s="724" t="str">
        <f>IF(R327&lt;&gt;"",K323,"")</f>
        <v/>
      </c>
      <c r="L327" s="724" t="str">
        <f>IF(S327&lt;&gt;"",L323,"")</f>
        <v/>
      </c>
      <c r="M327" s="725" t="str">
        <f>IF(T327&lt;&gt;"",M323,"")</f>
        <v/>
      </c>
      <c r="N327" s="726" t="str">
        <f>IF(H327&lt;&gt;"",N323,"")</f>
        <v/>
      </c>
      <c r="O327" s="699" t="str">
        <f>IF(B323="","",IF(H327="","",H327+I327+J327-K327+L327+M327-N327))</f>
        <v/>
      </c>
      <c r="P327" s="727"/>
      <c r="Q327" s="727"/>
      <c r="R327" s="727"/>
      <c r="S327" s="727"/>
      <c r="T327" s="728"/>
      <c r="U327" s="721" t="str">
        <f>IF(B323="","",IF(H327="","",SUM(P327:T327)))</f>
        <v/>
      </c>
      <c r="V327" s="721" t="str">
        <f>IF(B323="","",IF(H327="","",IF(O327+U327&lt;0,0,O327+U327)))</f>
        <v/>
      </c>
      <c r="W327" s="1117"/>
      <c r="X327" s="729"/>
      <c r="Y327" s="730"/>
      <c r="Z327" s="731"/>
      <c r="AA327" s="1089"/>
      <c r="AB327" s="732"/>
      <c r="AC327" s="1108"/>
      <c r="AD327" s="1084"/>
      <c r="AE327" s="1111"/>
      <c r="AF327" s="1114"/>
      <c r="AG327" s="1089"/>
    </row>
    <row r="328" spans="1:33" x14ac:dyDescent="0.2">
      <c r="A328" s="1130" t="str">
        <f>IF('Names And Totals'!A72="","",'Names And Totals'!A72)</f>
        <v/>
      </c>
      <c r="B328" s="1133" t="str">
        <f>IF('Names And Totals'!B72="","",'Names And Totals'!B72)</f>
        <v/>
      </c>
      <c r="C328" s="1071" t="str">
        <f>IF('Names And Totals'!B72="","",'Names And Totals'!E72)</f>
        <v/>
      </c>
      <c r="D328" s="1136" t="str">
        <f>IF(AF328="","",IF(AF328="DQ","DQ",RANK(AF328,$AF$13:$AF$508,0)+SUMPRODUCT(--(AF328=$AF$13:$AF$508),--(AC328&gt;$AC$13:$AC$508))))</f>
        <v/>
      </c>
      <c r="E328" s="1096" t="str">
        <f>IF(AE328="","",IF(AG328="DQ","DQ",RANK(AE328,$AE$13:$AE$508,0)+SUMPRODUCT(--(AE328=$AE$13:$AE$508),--(AC328&gt;$AC$13:$AC$508))))</f>
        <v/>
      </c>
      <c r="F328" s="1071" t="str">
        <f>IF(AD328="","",IF(AG328="DQ","DQ",RANK(AD328,$AD$13:$AD$508,0)+SUMPRODUCT(--(AD328=$AD$13:$AD$508),--(AC328&gt;$AC$13:$AC$508))))</f>
        <v/>
      </c>
      <c r="G328" s="733" t="s">
        <v>7</v>
      </c>
      <c r="H328" s="761"/>
      <c r="I328" s="762"/>
      <c r="J328" s="762"/>
      <c r="K328" s="762"/>
      <c r="L328" s="762"/>
      <c r="M328" s="763"/>
      <c r="N328" s="764"/>
      <c r="O328" s="734" t="str">
        <f>IF(B328="","",IF(H328="","",H328+I328+J328-K328+L328+M328-N328))</f>
        <v/>
      </c>
      <c r="P328" s="765"/>
      <c r="Q328" s="762"/>
      <c r="R328" s="762"/>
      <c r="S328" s="766"/>
      <c r="T328" s="767"/>
      <c r="U328" s="734" t="str">
        <f>IF(B328="","",IF(H328="","",SUM(P328:T328)))</f>
        <v/>
      </c>
      <c r="V328" s="734" t="str">
        <f>IF(B328="","",IF(H328="","",IF(O328+U328&lt;0,0,O328+U328)))</f>
        <v/>
      </c>
      <c r="W328" s="1118" t="str">
        <f>IF(AG328="DQ","DQ",IF(V328="","",IF(V329="",V328,IF(V330="",AVERAGE(V328:V329),IF(V331="",AVERAGE(V328:V330),IF(V332="",AVERAGE(V328:V331),TRIMMEAN(V328:V332,0.4)))))))</f>
        <v/>
      </c>
      <c r="X328" s="768"/>
      <c r="Y328" s="766"/>
      <c r="Z328" s="767"/>
      <c r="AA328" s="1090"/>
      <c r="AB328" s="735" t="str">
        <f>IF(X328="","",IF(X328="TO","TO",X328*60+Y328+Z328/100))</f>
        <v/>
      </c>
      <c r="AC328" s="1121" t="str">
        <f>IF(AG328="DQ","DQ",IF(AB328="","",IF(AB329="",AB328,AVERAGE(AB328:AB329))))</f>
        <v/>
      </c>
      <c r="AD328" s="1085" t="str">
        <f>IF(C328="Male","",IF(AC328="","",IF(AA328="","",IF(AC328="TO",W328,IF(AA328="no",W328,IF(30-(AC328-$AI$3)/10&lt;0,0,30-(AC328-$AI$3)/10+W328))))))</f>
        <v/>
      </c>
      <c r="AE328" s="1099" t="str">
        <f>IF(C328="Female","",IF(AC328="","",IF(AA328="","",IF(AC328="TO",W328,IF(AA328="no",W328,IF(30-(AC328-$AI$4)/10&lt;0,0,30-(AC328-$AI$4)/10+W328))))))</f>
        <v/>
      </c>
      <c r="AF328" s="1102" t="str">
        <f>IF(B328="","",IF(AG328="DQ","DQ",IF(AC328="","",IF(C328="Female",AD328,AE328))))</f>
        <v/>
      </c>
      <c r="AG328" s="1090"/>
    </row>
    <row r="329" spans="1:33" x14ac:dyDescent="0.2">
      <c r="A329" s="1131"/>
      <c r="B329" s="1134"/>
      <c r="C329" s="1072"/>
      <c r="D329" s="1137"/>
      <c r="E329" s="1097"/>
      <c r="F329" s="1072"/>
      <c r="G329" s="736" t="s">
        <v>4</v>
      </c>
      <c r="H329" s="737" t="str">
        <f>IF(P329&lt;&gt;"",H328,"")</f>
        <v/>
      </c>
      <c r="I329" s="738" t="str">
        <f>IF(Q329&lt;&gt;"",I328,"")</f>
        <v/>
      </c>
      <c r="J329" s="738" t="str">
        <f>IF(R329&lt;&gt;"",J328,"")</f>
        <v/>
      </c>
      <c r="K329" s="738" t="str">
        <f>IF(R329&lt;&gt;"",K328,"")</f>
        <v/>
      </c>
      <c r="L329" s="738" t="str">
        <f>IF(S329&lt;&gt;"",L328,"")</f>
        <v/>
      </c>
      <c r="M329" s="739" t="str">
        <f>IF(T329&lt;&gt;"",M328,"")</f>
        <v/>
      </c>
      <c r="N329" s="740" t="str">
        <f>IF(H329&lt;&gt;"",N328,"")</f>
        <v/>
      </c>
      <c r="O329" s="741" t="str">
        <f>IF(B328="","",IF(H329="","",H329+I329+J329-K329+L329+M329-N329))</f>
        <v/>
      </c>
      <c r="P329" s="769"/>
      <c r="Q329" s="769"/>
      <c r="R329" s="769"/>
      <c r="S329" s="769"/>
      <c r="T329" s="770"/>
      <c r="U329" s="742" t="str">
        <f>IF(B328="","",IF(H329="","",SUM(P329:T329)))</f>
        <v/>
      </c>
      <c r="V329" s="742" t="str">
        <f>IF(B328="","",IF(H329="","",IF(O329+U329&lt;0,0,O329+U329)))</f>
        <v/>
      </c>
      <c r="W329" s="1119"/>
      <c r="X329" s="771"/>
      <c r="Y329" s="772"/>
      <c r="Z329" s="770"/>
      <c r="AA329" s="1091"/>
      <c r="AB329" s="743" t="str">
        <f>IF(X329="","",X329*60+Y329+Z329/100)</f>
        <v/>
      </c>
      <c r="AC329" s="1122"/>
      <c r="AD329" s="1086"/>
      <c r="AE329" s="1100"/>
      <c r="AF329" s="1103"/>
      <c r="AG329" s="1091"/>
    </row>
    <row r="330" spans="1:33" x14ac:dyDescent="0.2">
      <c r="A330" s="1131"/>
      <c r="B330" s="1134"/>
      <c r="C330" s="1072"/>
      <c r="D330" s="1137"/>
      <c r="E330" s="1097"/>
      <c r="F330" s="1072"/>
      <c r="G330" s="736" t="s">
        <v>8</v>
      </c>
      <c r="H330" s="737" t="str">
        <f>IF(P330&lt;&gt;"",H328,"")</f>
        <v/>
      </c>
      <c r="I330" s="738" t="str">
        <f>IF(Q330&lt;&gt;"",I328,"")</f>
        <v/>
      </c>
      <c r="J330" s="738" t="str">
        <f>IF(R330&lt;&gt;"",J328,"")</f>
        <v/>
      </c>
      <c r="K330" s="738" t="str">
        <f>IF(R330&lt;&gt;"",K328,"")</f>
        <v/>
      </c>
      <c r="L330" s="738" t="str">
        <f>IF(S330&lt;&gt;"",L328,"")</f>
        <v/>
      </c>
      <c r="M330" s="739" t="str">
        <f>IF(T330&lt;&gt;"",M328,"")</f>
        <v/>
      </c>
      <c r="N330" s="740" t="str">
        <f>IF(H330&lt;&gt;"",N328,"")</f>
        <v/>
      </c>
      <c r="O330" s="742" t="str">
        <f>IF(B328="","",IF(H330="","",H330+I330+J330-K330+L330+M330-N330))</f>
        <v/>
      </c>
      <c r="P330" s="769"/>
      <c r="Q330" s="769"/>
      <c r="R330" s="769"/>
      <c r="S330" s="769"/>
      <c r="T330" s="770"/>
      <c r="U330" s="744" t="str">
        <f>IF(B328="","",IF(H330="","",SUM(P330:T330)))</f>
        <v/>
      </c>
      <c r="V330" s="744" t="str">
        <f>IF(B328="","",IF(H330="","",IF(O330+U330&lt;0,0,O330+U330)))</f>
        <v/>
      </c>
      <c r="W330" s="1119"/>
      <c r="X330" s="745"/>
      <c r="Y330" s="746"/>
      <c r="Z330" s="747"/>
      <c r="AA330" s="1091"/>
      <c r="AB330" s="748"/>
      <c r="AC330" s="1122"/>
      <c r="AD330" s="1086"/>
      <c r="AE330" s="1100"/>
      <c r="AF330" s="1103"/>
      <c r="AG330" s="1091"/>
    </row>
    <row r="331" spans="1:33" x14ac:dyDescent="0.2">
      <c r="A331" s="1131"/>
      <c r="B331" s="1134"/>
      <c r="C331" s="1072"/>
      <c r="D331" s="1137"/>
      <c r="E331" s="1097"/>
      <c r="F331" s="1072"/>
      <c r="G331" s="736" t="s">
        <v>5</v>
      </c>
      <c r="H331" s="737" t="str">
        <f>IF(P331&lt;&gt;"",H328,"")</f>
        <v/>
      </c>
      <c r="I331" s="738" t="str">
        <f>IF(Q331&lt;&gt;"",I328,"")</f>
        <v/>
      </c>
      <c r="J331" s="738" t="str">
        <f>IF(R331&lt;&gt;"",J328,"")</f>
        <v/>
      </c>
      <c r="K331" s="738" t="str">
        <f>IF(R331&lt;&gt;"",K328,"")</f>
        <v/>
      </c>
      <c r="L331" s="738" t="str">
        <f>IF(S331&lt;&gt;"",L328,"")</f>
        <v/>
      </c>
      <c r="M331" s="739" t="str">
        <f>IF(T331&lt;&gt;"",M328,"")</f>
        <v/>
      </c>
      <c r="N331" s="740" t="str">
        <f>IF(H331&lt;&gt;"",N328,"")</f>
        <v/>
      </c>
      <c r="O331" s="749" t="str">
        <f>IF(B328="","",IF(H331="","",H331+I331+J331-K331+L331+M331-N331))</f>
        <v/>
      </c>
      <c r="P331" s="769"/>
      <c r="Q331" s="769"/>
      <c r="R331" s="769"/>
      <c r="S331" s="769"/>
      <c r="T331" s="770"/>
      <c r="U331" s="742" t="str">
        <f>IF(B328="","",IF(H331="","",SUM(P331:T331)))</f>
        <v/>
      </c>
      <c r="V331" s="742" t="str">
        <f>IF(B328="","",IF(H331="","",IF(O331+U331&lt;0,0,O331+U331)))</f>
        <v/>
      </c>
      <c r="W331" s="1119"/>
      <c r="X331" s="745"/>
      <c r="Y331" s="746"/>
      <c r="Z331" s="747"/>
      <c r="AA331" s="1091"/>
      <c r="AB331" s="748"/>
      <c r="AC331" s="1122"/>
      <c r="AD331" s="1086"/>
      <c r="AE331" s="1100"/>
      <c r="AF331" s="1103"/>
      <c r="AG331" s="1091"/>
    </row>
    <row r="332" spans="1:33" ht="16" thickBot="1" x14ac:dyDescent="0.25">
      <c r="A332" s="1132"/>
      <c r="B332" s="1135"/>
      <c r="C332" s="1073"/>
      <c r="D332" s="1138"/>
      <c r="E332" s="1098"/>
      <c r="F332" s="1073"/>
      <c r="G332" s="750" t="s">
        <v>6</v>
      </c>
      <c r="H332" s="751" t="str">
        <f>IF(P332&lt;&gt;"",H328,"")</f>
        <v/>
      </c>
      <c r="I332" s="752" t="str">
        <f>IF(Q332&lt;&gt;"",I328,"")</f>
        <v/>
      </c>
      <c r="J332" s="752" t="str">
        <f>IF(R332&lt;&gt;"",J328,"")</f>
        <v/>
      </c>
      <c r="K332" s="752" t="str">
        <f>IF(R332&lt;&gt;"",K328,"")</f>
        <v/>
      </c>
      <c r="L332" s="752" t="str">
        <f>IF(S332&lt;&gt;"",L328,"")</f>
        <v/>
      </c>
      <c r="M332" s="753" t="str">
        <f>IF(T332&lt;&gt;"",M328,"")</f>
        <v/>
      </c>
      <c r="N332" s="754" t="str">
        <f>IF(H332&lt;&gt;"",N328,"")</f>
        <v/>
      </c>
      <c r="O332" s="755" t="str">
        <f>IF(B328="","",IF(H332="","",H332+I332+J332-K332+L332+M332-N332))</f>
        <v/>
      </c>
      <c r="P332" s="773"/>
      <c r="Q332" s="773"/>
      <c r="R332" s="773"/>
      <c r="S332" s="773"/>
      <c r="T332" s="774"/>
      <c r="U332" s="755" t="str">
        <f>IF(B328="","",IF(H332="","",SUM(P332:T332)))</f>
        <v/>
      </c>
      <c r="V332" s="755" t="str">
        <f>IF(B328="","",IF(H332="","",IF(O332+U332&lt;0,0,O332+U332)))</f>
        <v/>
      </c>
      <c r="W332" s="1120"/>
      <c r="X332" s="756"/>
      <c r="Y332" s="757"/>
      <c r="Z332" s="758"/>
      <c r="AA332" s="1092"/>
      <c r="AB332" s="759"/>
      <c r="AC332" s="1123"/>
      <c r="AD332" s="1087"/>
      <c r="AE332" s="1101"/>
      <c r="AF332" s="1104"/>
      <c r="AG332" s="1092"/>
    </row>
    <row r="333" spans="1:33" x14ac:dyDescent="0.2">
      <c r="A333" s="1125" t="str">
        <f>IF('Names And Totals'!A73="","",'Names And Totals'!A73)</f>
        <v/>
      </c>
      <c r="B333" s="1128" t="str">
        <f>IF('Names And Totals'!B73="","",'Names And Totals'!B73)</f>
        <v/>
      </c>
      <c r="C333" s="1074" t="str">
        <f>IF('Names And Totals'!B73="","",'Names And Totals'!E73)</f>
        <v/>
      </c>
      <c r="D333" s="1139" t="str">
        <f>IF(AF333="","",IF(AF333="DQ","DQ",RANK(AF333,$AF$13:$AF$508,0)+SUMPRODUCT(--(AF333=$AF$13:$AF$508),--(AC333&gt;$AC$13:$AC$508))))</f>
        <v/>
      </c>
      <c r="E333" s="1093" t="str">
        <f>IF(AE333="","",IF(AG333="DQ","DQ",RANK(AE333,$AE$13:$AE$508,0)+SUMPRODUCT(--(AE333=$AE$13:$AE$508),--(AC333&gt;$AC$13:$AC$508))))</f>
        <v/>
      </c>
      <c r="F333" s="1074" t="str">
        <f>IF(AD333="","",IF(AG333="DQ","DQ",RANK(AD333,$AD$13:$AD$508,0)+SUMPRODUCT(--(AD333=$AD$13:$AD$508),--(AC333&gt;$AC$13:$AC$508))))</f>
        <v/>
      </c>
      <c r="G333" s="705" t="s">
        <v>7</v>
      </c>
      <c r="H333" s="695"/>
      <c r="I333" s="696"/>
      <c r="J333" s="696"/>
      <c r="K333" s="696"/>
      <c r="L333" s="696"/>
      <c r="M333" s="697"/>
      <c r="N333" s="698"/>
      <c r="O333" s="699" t="str">
        <f>IF(B333="","",IF(H333="","",H333+I333+J333-K333+L333+M333-N333))</f>
        <v/>
      </c>
      <c r="P333" s="700"/>
      <c r="Q333" s="696"/>
      <c r="R333" s="696"/>
      <c r="S333" s="701"/>
      <c r="T333" s="702"/>
      <c r="U333" s="699" t="str">
        <f>IF(B333="","",IF(H333="","",SUM(P333:T333)))</f>
        <v/>
      </c>
      <c r="V333" s="699" t="str">
        <f>IF(B333="","",IF(H333="","",IF(O333+U333&lt;0,0,O333+U333)))</f>
        <v/>
      </c>
      <c r="W333" s="1115" t="str">
        <f>IF(AG333="DQ","DQ",IF(V333="","",IF(V334="",V333,IF(V335="",AVERAGE(V333:V334),IF(V336="",AVERAGE(V333:V335),IF(V337="",AVERAGE(V333:V336),TRIMMEAN(V333:V337,0.4)))))))</f>
        <v/>
      </c>
      <c r="X333" s="703"/>
      <c r="Y333" s="701"/>
      <c r="Z333" s="702"/>
      <c r="AA333" s="1105"/>
      <c r="AB333" s="704" t="str">
        <f>IF(X333="","",IF(X333="TO","TO",X333*60+Y333+Z333/100))</f>
        <v/>
      </c>
      <c r="AC333" s="1106" t="str">
        <f>IF(AG333="DQ","DQ",IF(AB333="","",IF(AB334="",AB333,AVERAGE(AB333:AB334))))</f>
        <v/>
      </c>
      <c r="AD333" s="1082" t="str">
        <f>IF(C333="Male","",IF(AC333="","",IF(AA333="","",IF(AC333="TO",W333,IF(AA333="no",W333,IF(30-(AC333-$AI$3)/10&lt;0,0,30-(AC333-$AI$3)/10+W333))))))</f>
        <v/>
      </c>
      <c r="AE333" s="1109" t="str">
        <f>IF(C333="Female","",IF(AC333="","",IF(AA333="","",IF(AC333="TO",W333,IF(AA333="no",W333,IF(30-(AC333-$AI$4)/10&lt;0,0,30-(AC333-$AI$4)/10+W333))))))</f>
        <v/>
      </c>
      <c r="AF333" s="1112" t="str">
        <f>IF(B333="","",IF(AG333="DQ","DQ",IF(AC333="","",IF(C333="Female",AD333,AE333))))</f>
        <v/>
      </c>
      <c r="AG333" s="1088"/>
    </row>
    <row r="334" spans="1:33" x14ac:dyDescent="0.2">
      <c r="A334" s="1125"/>
      <c r="B334" s="1128"/>
      <c r="C334" s="1075"/>
      <c r="D334" s="1139"/>
      <c r="E334" s="1094"/>
      <c r="F334" s="1075"/>
      <c r="G334" s="705" t="s">
        <v>4</v>
      </c>
      <c r="H334" s="706" t="str">
        <f>IF(P334&lt;&gt;"",H333,"")</f>
        <v/>
      </c>
      <c r="I334" s="707" t="str">
        <f>IF(Q334&lt;&gt;"",I333,"")</f>
        <v/>
      </c>
      <c r="J334" s="707" t="str">
        <f>IF(R334&lt;&gt;"",J333,"")</f>
        <v/>
      </c>
      <c r="K334" s="707" t="str">
        <f>IF(R334&lt;&gt;"",K333,"")</f>
        <v/>
      </c>
      <c r="L334" s="707" t="str">
        <f>IF(S334&lt;&gt;"",L333,"")</f>
        <v/>
      </c>
      <c r="M334" s="708" t="str">
        <f>IF(T334&lt;&gt;"",M333,"")</f>
        <v/>
      </c>
      <c r="N334" s="709" t="str">
        <f>IF(H334&lt;&gt;"",N333,"")</f>
        <v/>
      </c>
      <c r="O334" s="710" t="str">
        <f>IF(B333="","",IF(H334="","",H334+I334+J334-K334+L334+M334-N334))</f>
        <v/>
      </c>
      <c r="P334" s="711"/>
      <c r="Q334" s="711"/>
      <c r="R334" s="711"/>
      <c r="S334" s="711"/>
      <c r="T334" s="712"/>
      <c r="U334" s="713" t="str">
        <f>IF(B333="","",IF(H334="","",SUM(P334:T334)))</f>
        <v/>
      </c>
      <c r="V334" s="713" t="str">
        <f>IF(B333="","",IF(H334="","",IF(O334+U334&lt;0,0,O334+U334)))</f>
        <v/>
      </c>
      <c r="W334" s="1116"/>
      <c r="X334" s="714"/>
      <c r="Y334" s="715"/>
      <c r="Z334" s="712"/>
      <c r="AA334" s="1088"/>
      <c r="AB334" s="716" t="str">
        <f>IF(X334="","",X334*60+Y334+Z334/100)</f>
        <v/>
      </c>
      <c r="AC334" s="1107"/>
      <c r="AD334" s="1083"/>
      <c r="AE334" s="1110"/>
      <c r="AF334" s="1113"/>
      <c r="AG334" s="1088"/>
    </row>
    <row r="335" spans="1:33" x14ac:dyDescent="0.2">
      <c r="A335" s="1125"/>
      <c r="B335" s="1128"/>
      <c r="C335" s="1075"/>
      <c r="D335" s="1139"/>
      <c r="E335" s="1094"/>
      <c r="F335" s="1075"/>
      <c r="G335" s="705" t="s">
        <v>8</v>
      </c>
      <c r="H335" s="706" t="str">
        <f>IF(P335&lt;&gt;"",H333,"")</f>
        <v/>
      </c>
      <c r="I335" s="707" t="str">
        <f>IF(Q335&lt;&gt;"",I333,"")</f>
        <v/>
      </c>
      <c r="J335" s="707" t="str">
        <f>IF(R335&lt;&gt;"",J333,"")</f>
        <v/>
      </c>
      <c r="K335" s="707" t="str">
        <f>IF(R335&lt;&gt;"",K333,"")</f>
        <v/>
      </c>
      <c r="L335" s="707" t="str">
        <f>IF(S335&lt;&gt;"",L333,"")</f>
        <v/>
      </c>
      <c r="M335" s="708" t="str">
        <f>IF(T335&lt;&gt;"",M333,"")</f>
        <v/>
      </c>
      <c r="N335" s="709" t="str">
        <f>IF(H335&lt;&gt;"",N333,"")</f>
        <v/>
      </c>
      <c r="O335" s="713" t="str">
        <f>IF(B333="","",IF(H335="","",H335+I335+J335-K335+L335+M335-N335))</f>
        <v/>
      </c>
      <c r="P335" s="711"/>
      <c r="Q335" s="711"/>
      <c r="R335" s="711"/>
      <c r="S335" s="711"/>
      <c r="T335" s="712"/>
      <c r="U335" s="699" t="str">
        <f>IF(B333="","",IF(H335="","",SUM(P335:T335)))</f>
        <v/>
      </c>
      <c r="V335" s="699" t="str">
        <f>IF(B333="","",IF(H335="","",IF(O335+U335&lt;0,0,O335+U335)))</f>
        <v/>
      </c>
      <c r="W335" s="1116"/>
      <c r="X335" s="717"/>
      <c r="Y335" s="718"/>
      <c r="Z335" s="719"/>
      <c r="AA335" s="1088"/>
      <c r="AB335" s="720"/>
      <c r="AC335" s="1107"/>
      <c r="AD335" s="1083"/>
      <c r="AE335" s="1110"/>
      <c r="AF335" s="1113"/>
      <c r="AG335" s="1088"/>
    </row>
    <row r="336" spans="1:33" x14ac:dyDescent="0.2">
      <c r="A336" s="1125"/>
      <c r="B336" s="1128"/>
      <c r="C336" s="1075"/>
      <c r="D336" s="1139"/>
      <c r="E336" s="1094"/>
      <c r="F336" s="1075"/>
      <c r="G336" s="705" t="s">
        <v>5</v>
      </c>
      <c r="H336" s="706" t="str">
        <f>IF(P336&lt;&gt;"",H333,"")</f>
        <v/>
      </c>
      <c r="I336" s="707" t="str">
        <f>IF(Q336&lt;&gt;"",I333,"")</f>
        <v/>
      </c>
      <c r="J336" s="707" t="str">
        <f>IF(R336&lt;&gt;"",J333,"")</f>
        <v/>
      </c>
      <c r="K336" s="707" t="str">
        <f>IF(R336&lt;&gt;"",K333,"")</f>
        <v/>
      </c>
      <c r="L336" s="707" t="str">
        <f>IF(S336&lt;&gt;"",L333,"")</f>
        <v/>
      </c>
      <c r="M336" s="708" t="str">
        <f>IF(T336&lt;&gt;"",M333,"")</f>
        <v/>
      </c>
      <c r="N336" s="709" t="str">
        <f>IF(H336&lt;&gt;"",N333,"")</f>
        <v/>
      </c>
      <c r="O336" s="721" t="str">
        <f>IF(B333="","",IF(H336="","",H336+I336+J336-K336+L336+M336-N336))</f>
        <v/>
      </c>
      <c r="P336" s="711"/>
      <c r="Q336" s="711"/>
      <c r="R336" s="711"/>
      <c r="S336" s="711"/>
      <c r="T336" s="712"/>
      <c r="U336" s="713" t="str">
        <f>IF(B333="","",IF(H336="","",SUM(P336:T336)))</f>
        <v/>
      </c>
      <c r="V336" s="713" t="str">
        <f>IF(B333="","",IF(H336="","",IF(O336+U336&lt;0,0,O336+U336)))</f>
        <v/>
      </c>
      <c r="W336" s="1116"/>
      <c r="X336" s="717"/>
      <c r="Y336" s="718"/>
      <c r="Z336" s="719"/>
      <c r="AA336" s="1088"/>
      <c r="AB336" s="720"/>
      <c r="AC336" s="1107"/>
      <c r="AD336" s="1083"/>
      <c r="AE336" s="1110"/>
      <c r="AF336" s="1113"/>
      <c r="AG336" s="1088"/>
    </row>
    <row r="337" spans="1:33" ht="16" thickBot="1" x14ac:dyDescent="0.25">
      <c r="A337" s="1126"/>
      <c r="B337" s="1129"/>
      <c r="C337" s="1076"/>
      <c r="D337" s="1140"/>
      <c r="E337" s="1095"/>
      <c r="F337" s="1076"/>
      <c r="G337" s="760" t="s">
        <v>6</v>
      </c>
      <c r="H337" s="723" t="str">
        <f>IF(P337&lt;&gt;"",H333,"")</f>
        <v/>
      </c>
      <c r="I337" s="724" t="str">
        <f>IF(Q337&lt;&gt;"",I333,"")</f>
        <v/>
      </c>
      <c r="J337" s="724" t="str">
        <f>IF(R337&lt;&gt;"",J333,"")</f>
        <v/>
      </c>
      <c r="K337" s="724" t="str">
        <f>IF(R337&lt;&gt;"",K333,"")</f>
        <v/>
      </c>
      <c r="L337" s="724" t="str">
        <f>IF(S337&lt;&gt;"",L333,"")</f>
        <v/>
      </c>
      <c r="M337" s="725" t="str">
        <f>IF(T337&lt;&gt;"",M333,"")</f>
        <v/>
      </c>
      <c r="N337" s="726" t="str">
        <f>IF(H337&lt;&gt;"",N333,"")</f>
        <v/>
      </c>
      <c r="O337" s="699" t="str">
        <f>IF(B333="","",IF(H337="","",H337+I337+J337-K337+L337+M337-N337))</f>
        <v/>
      </c>
      <c r="P337" s="727"/>
      <c r="Q337" s="727"/>
      <c r="R337" s="727"/>
      <c r="S337" s="727"/>
      <c r="T337" s="728"/>
      <c r="U337" s="721" t="str">
        <f>IF(B333="","",IF(H337="","",SUM(P337:T337)))</f>
        <v/>
      </c>
      <c r="V337" s="721" t="str">
        <f>IF(B333="","",IF(H337="","",IF(O337+U337&lt;0,0,O337+U337)))</f>
        <v/>
      </c>
      <c r="W337" s="1117"/>
      <c r="X337" s="729"/>
      <c r="Y337" s="730"/>
      <c r="Z337" s="731"/>
      <c r="AA337" s="1089"/>
      <c r="AB337" s="732"/>
      <c r="AC337" s="1108"/>
      <c r="AD337" s="1084"/>
      <c r="AE337" s="1111"/>
      <c r="AF337" s="1114"/>
      <c r="AG337" s="1089"/>
    </row>
    <row r="338" spans="1:33" x14ac:dyDescent="0.2">
      <c r="A338" s="1130" t="str">
        <f>IF('Names And Totals'!A74="","",'Names And Totals'!A74)</f>
        <v/>
      </c>
      <c r="B338" s="1133" t="str">
        <f>IF('Names And Totals'!B74="","",'Names And Totals'!B74)</f>
        <v/>
      </c>
      <c r="C338" s="1071" t="str">
        <f>IF('Names And Totals'!B74="","",'Names And Totals'!E74)</f>
        <v/>
      </c>
      <c r="D338" s="1136" t="str">
        <f>IF(AF338="","",IF(AF338="DQ","DQ",RANK(AF338,$AF$13:$AF$508,0)+SUMPRODUCT(--(AF338=$AF$13:$AF$508),--(AC338&gt;$AC$13:$AC$508))))</f>
        <v/>
      </c>
      <c r="E338" s="1096" t="str">
        <f>IF(AE338="","",IF(AG338="DQ","DQ",RANK(AE338,$AE$13:$AE$508,0)+SUMPRODUCT(--(AE338=$AE$13:$AE$508),--(AC338&gt;$AC$13:$AC$508))))</f>
        <v/>
      </c>
      <c r="F338" s="1071" t="str">
        <f>IF(AD338="","",IF(AG338="DQ","DQ",RANK(AD338,$AD$13:$AD$508,0)+SUMPRODUCT(--(AD338=$AD$13:$AD$508),--(AC338&gt;$AC$13:$AC$508))))</f>
        <v/>
      </c>
      <c r="G338" s="733" t="s">
        <v>7</v>
      </c>
      <c r="H338" s="761"/>
      <c r="I338" s="762"/>
      <c r="J338" s="762"/>
      <c r="K338" s="762"/>
      <c r="L338" s="762"/>
      <c r="M338" s="763"/>
      <c r="N338" s="764"/>
      <c r="O338" s="734" t="str">
        <f>IF(B338="","",IF(H338="","",H338+I338+J338-K338+L338+M338-N338))</f>
        <v/>
      </c>
      <c r="P338" s="765"/>
      <c r="Q338" s="762"/>
      <c r="R338" s="762"/>
      <c r="S338" s="766"/>
      <c r="T338" s="767"/>
      <c r="U338" s="734" t="str">
        <f>IF(B338="","",IF(H338="","",SUM(P338:T338)))</f>
        <v/>
      </c>
      <c r="V338" s="734" t="str">
        <f>IF(B338="","",IF(H338="","",IF(O338+U338&lt;0,0,O338+U338)))</f>
        <v/>
      </c>
      <c r="W338" s="1118" t="str">
        <f>IF(AG338="DQ","DQ",IF(V338="","",IF(V339="",V338,IF(V340="",AVERAGE(V338:V339),IF(V341="",AVERAGE(V338:V340),IF(V342="",AVERAGE(V338:V341),TRIMMEAN(V338:V342,0.4)))))))</f>
        <v/>
      </c>
      <c r="X338" s="768"/>
      <c r="Y338" s="766"/>
      <c r="Z338" s="767"/>
      <c r="AA338" s="1090"/>
      <c r="AB338" s="735" t="str">
        <f>IF(X338="","",IF(X338="TO","TO",X338*60+Y338+Z338/100))</f>
        <v/>
      </c>
      <c r="AC338" s="1121" t="str">
        <f>IF(AG338="DQ","DQ",IF(AB338="","",IF(AB339="",AB338,AVERAGE(AB338:AB339))))</f>
        <v/>
      </c>
      <c r="AD338" s="1085" t="str">
        <f>IF(C338="Male","",IF(AC338="","",IF(AA338="","",IF(AC338="TO",W338,IF(AA338="no",W338,IF(30-(AC338-$AI$3)/10&lt;0,0,30-(AC338-$AI$3)/10+W338))))))</f>
        <v/>
      </c>
      <c r="AE338" s="1099" t="str">
        <f>IF(C338="Female","",IF(AC338="","",IF(AA338="","",IF(AC338="TO",W338,IF(AA338="no",W338,IF(30-(AC338-$AI$4)/10&lt;0,0,30-(AC338-$AI$4)/10+W338))))))</f>
        <v/>
      </c>
      <c r="AF338" s="1102" t="str">
        <f>IF(B338="","",IF(AG338="DQ","DQ",IF(AC338="","",IF(C338="Female",AD338,AE338))))</f>
        <v/>
      </c>
      <c r="AG338" s="1090"/>
    </row>
    <row r="339" spans="1:33" x14ac:dyDescent="0.2">
      <c r="A339" s="1131"/>
      <c r="B339" s="1134"/>
      <c r="C339" s="1072"/>
      <c r="D339" s="1137"/>
      <c r="E339" s="1097"/>
      <c r="F339" s="1072"/>
      <c r="G339" s="736" t="s">
        <v>4</v>
      </c>
      <c r="H339" s="737" t="str">
        <f>IF(P339&lt;&gt;"",H338,"")</f>
        <v/>
      </c>
      <c r="I339" s="738" t="str">
        <f>IF(Q339&lt;&gt;"",I338,"")</f>
        <v/>
      </c>
      <c r="J339" s="738" t="str">
        <f>IF(R339&lt;&gt;"",J338,"")</f>
        <v/>
      </c>
      <c r="K339" s="738" t="str">
        <f>IF(R339&lt;&gt;"",K338,"")</f>
        <v/>
      </c>
      <c r="L339" s="738" t="str">
        <f>IF(S339&lt;&gt;"",L338,"")</f>
        <v/>
      </c>
      <c r="M339" s="739" t="str">
        <f>IF(T339&lt;&gt;"",M338,"")</f>
        <v/>
      </c>
      <c r="N339" s="740" t="str">
        <f>IF(H339&lt;&gt;"",N338,"")</f>
        <v/>
      </c>
      <c r="O339" s="741" t="str">
        <f>IF(B338="","",IF(H339="","",H339+I339+J339-K339+L339+M339-N339))</f>
        <v/>
      </c>
      <c r="P339" s="769"/>
      <c r="Q339" s="769"/>
      <c r="R339" s="769"/>
      <c r="S339" s="769"/>
      <c r="T339" s="770"/>
      <c r="U339" s="742" t="str">
        <f>IF(B338="","",IF(H339="","",SUM(P339:T339)))</f>
        <v/>
      </c>
      <c r="V339" s="742" t="str">
        <f>IF(B338="","",IF(H339="","",IF(O339+U339&lt;0,0,O339+U339)))</f>
        <v/>
      </c>
      <c r="W339" s="1119"/>
      <c r="X339" s="771"/>
      <c r="Y339" s="772"/>
      <c r="Z339" s="770"/>
      <c r="AA339" s="1091"/>
      <c r="AB339" s="743" t="str">
        <f>IF(X339="","",X339*60+Y339+Z339/100)</f>
        <v/>
      </c>
      <c r="AC339" s="1122"/>
      <c r="AD339" s="1086"/>
      <c r="AE339" s="1100"/>
      <c r="AF339" s="1103"/>
      <c r="AG339" s="1091"/>
    </row>
    <row r="340" spans="1:33" x14ac:dyDescent="0.2">
      <c r="A340" s="1131"/>
      <c r="B340" s="1134"/>
      <c r="C340" s="1072"/>
      <c r="D340" s="1137"/>
      <c r="E340" s="1097"/>
      <c r="F340" s="1072"/>
      <c r="G340" s="736" t="s">
        <v>8</v>
      </c>
      <c r="H340" s="737" t="str">
        <f>IF(P340&lt;&gt;"",H338,"")</f>
        <v/>
      </c>
      <c r="I340" s="738" t="str">
        <f>IF(Q340&lt;&gt;"",I338,"")</f>
        <v/>
      </c>
      <c r="J340" s="738" t="str">
        <f>IF(R340&lt;&gt;"",J338,"")</f>
        <v/>
      </c>
      <c r="K340" s="738" t="str">
        <f>IF(R340&lt;&gt;"",K338,"")</f>
        <v/>
      </c>
      <c r="L340" s="738" t="str">
        <f>IF(S340&lt;&gt;"",L338,"")</f>
        <v/>
      </c>
      <c r="M340" s="739" t="str">
        <f>IF(T340&lt;&gt;"",M338,"")</f>
        <v/>
      </c>
      <c r="N340" s="740" t="str">
        <f>IF(H340&lt;&gt;"",N338,"")</f>
        <v/>
      </c>
      <c r="O340" s="742" t="str">
        <f>IF(B338="","",IF(H340="","",H340+I340+J340-K340+L340+M340-N340))</f>
        <v/>
      </c>
      <c r="P340" s="769"/>
      <c r="Q340" s="769"/>
      <c r="R340" s="769"/>
      <c r="S340" s="769"/>
      <c r="T340" s="770"/>
      <c r="U340" s="744" t="str">
        <f>IF(B338="","",IF(H340="","",SUM(P340:T340)))</f>
        <v/>
      </c>
      <c r="V340" s="744" t="str">
        <f>IF(B338="","",IF(H340="","",IF(O340+U340&lt;0,0,O340+U340)))</f>
        <v/>
      </c>
      <c r="W340" s="1119"/>
      <c r="X340" s="745"/>
      <c r="Y340" s="746"/>
      <c r="Z340" s="747"/>
      <c r="AA340" s="1091"/>
      <c r="AB340" s="748"/>
      <c r="AC340" s="1122"/>
      <c r="AD340" s="1086"/>
      <c r="AE340" s="1100"/>
      <c r="AF340" s="1103"/>
      <c r="AG340" s="1091"/>
    </row>
    <row r="341" spans="1:33" x14ac:dyDescent="0.2">
      <c r="A341" s="1131"/>
      <c r="B341" s="1134"/>
      <c r="C341" s="1072"/>
      <c r="D341" s="1137"/>
      <c r="E341" s="1097"/>
      <c r="F341" s="1072"/>
      <c r="G341" s="736" t="s">
        <v>5</v>
      </c>
      <c r="H341" s="737" t="str">
        <f>IF(P341&lt;&gt;"",H338,"")</f>
        <v/>
      </c>
      <c r="I341" s="738" t="str">
        <f>IF(Q341&lt;&gt;"",I338,"")</f>
        <v/>
      </c>
      <c r="J341" s="738" t="str">
        <f>IF(R341&lt;&gt;"",J338,"")</f>
        <v/>
      </c>
      <c r="K341" s="738" t="str">
        <f>IF(R341&lt;&gt;"",K338,"")</f>
        <v/>
      </c>
      <c r="L341" s="738" t="str">
        <f>IF(S341&lt;&gt;"",L338,"")</f>
        <v/>
      </c>
      <c r="M341" s="739" t="str">
        <f>IF(T341&lt;&gt;"",M338,"")</f>
        <v/>
      </c>
      <c r="N341" s="740" t="str">
        <f>IF(H341&lt;&gt;"",N338,"")</f>
        <v/>
      </c>
      <c r="O341" s="749" t="str">
        <f>IF(B338="","",IF(H341="","",H341+I341+J341-K341+L341+M341-N341))</f>
        <v/>
      </c>
      <c r="P341" s="769"/>
      <c r="Q341" s="769"/>
      <c r="R341" s="769"/>
      <c r="S341" s="769"/>
      <c r="T341" s="770"/>
      <c r="U341" s="742" t="str">
        <f>IF(B338="","",IF(H341="","",SUM(P341:T341)))</f>
        <v/>
      </c>
      <c r="V341" s="742" t="str">
        <f>IF(B338="","",IF(H341="","",IF(O341+U341&lt;0,0,O341+U341)))</f>
        <v/>
      </c>
      <c r="W341" s="1119"/>
      <c r="X341" s="745"/>
      <c r="Y341" s="746"/>
      <c r="Z341" s="747"/>
      <c r="AA341" s="1091"/>
      <c r="AB341" s="748"/>
      <c r="AC341" s="1122"/>
      <c r="AD341" s="1086"/>
      <c r="AE341" s="1100"/>
      <c r="AF341" s="1103"/>
      <c r="AG341" s="1091"/>
    </row>
    <row r="342" spans="1:33" ht="16" thickBot="1" x14ac:dyDescent="0.25">
      <c r="A342" s="1132"/>
      <c r="B342" s="1135"/>
      <c r="C342" s="1073"/>
      <c r="D342" s="1138"/>
      <c r="E342" s="1098"/>
      <c r="F342" s="1073"/>
      <c r="G342" s="750" t="s">
        <v>6</v>
      </c>
      <c r="H342" s="751" t="str">
        <f>IF(P342&lt;&gt;"",H338,"")</f>
        <v/>
      </c>
      <c r="I342" s="752" t="str">
        <f>IF(Q342&lt;&gt;"",I338,"")</f>
        <v/>
      </c>
      <c r="J342" s="752" t="str">
        <f>IF(R342&lt;&gt;"",J338,"")</f>
        <v/>
      </c>
      <c r="K342" s="752" t="str">
        <f>IF(R342&lt;&gt;"",K338,"")</f>
        <v/>
      </c>
      <c r="L342" s="752" t="str">
        <f>IF(S342&lt;&gt;"",L338,"")</f>
        <v/>
      </c>
      <c r="M342" s="753" t="str">
        <f>IF(T342&lt;&gt;"",M338,"")</f>
        <v/>
      </c>
      <c r="N342" s="754" t="str">
        <f>IF(H342&lt;&gt;"",N338,"")</f>
        <v/>
      </c>
      <c r="O342" s="755" t="str">
        <f>IF(B338="","",IF(H342="","",H342+I342+J342-K342+L342+M342-N342))</f>
        <v/>
      </c>
      <c r="P342" s="773"/>
      <c r="Q342" s="773"/>
      <c r="R342" s="773"/>
      <c r="S342" s="773"/>
      <c r="T342" s="774"/>
      <c r="U342" s="755" t="str">
        <f>IF(B338="","",IF(H342="","",SUM(P342:T342)))</f>
        <v/>
      </c>
      <c r="V342" s="755" t="str">
        <f>IF(B338="","",IF(H342="","",IF(O342+U342&lt;0,0,O342+U342)))</f>
        <v/>
      </c>
      <c r="W342" s="1120"/>
      <c r="X342" s="756"/>
      <c r="Y342" s="757"/>
      <c r="Z342" s="758"/>
      <c r="AA342" s="1092"/>
      <c r="AB342" s="759"/>
      <c r="AC342" s="1123"/>
      <c r="AD342" s="1087"/>
      <c r="AE342" s="1101"/>
      <c r="AF342" s="1104"/>
      <c r="AG342" s="1092"/>
    </row>
    <row r="343" spans="1:33" x14ac:dyDescent="0.2">
      <c r="A343" s="1125" t="str">
        <f>IF('Names And Totals'!A75="","",'Names And Totals'!A75)</f>
        <v/>
      </c>
      <c r="B343" s="1128" t="str">
        <f>IF('Names And Totals'!B75="","",'Names And Totals'!B75)</f>
        <v/>
      </c>
      <c r="C343" s="1074" t="str">
        <f>IF('Names And Totals'!B75="","",'Names And Totals'!E75)</f>
        <v/>
      </c>
      <c r="D343" s="1139" t="str">
        <f>IF(AF343="","",IF(AF343="DQ","DQ",RANK(AF343,$AF$13:$AF$508,0)+SUMPRODUCT(--(AF343=$AF$13:$AF$508),--(AC343&gt;$AC$13:$AC$508))))</f>
        <v/>
      </c>
      <c r="E343" s="1093" t="str">
        <f>IF(AE343="","",IF(AG343="DQ","DQ",RANK(AE343,$AE$13:$AE$508,0)+SUMPRODUCT(--(AE343=$AE$13:$AE$508),--(AC343&gt;$AC$13:$AC$508))))</f>
        <v/>
      </c>
      <c r="F343" s="1074" t="str">
        <f>IF(AD343="","",IF(AG343="DQ","DQ",RANK(AD343,$AD$13:$AD$508,0)+SUMPRODUCT(--(AD343=$AD$13:$AD$508),--(AC343&gt;$AC$13:$AC$508))))</f>
        <v/>
      </c>
      <c r="G343" s="705" t="s">
        <v>7</v>
      </c>
      <c r="H343" s="695"/>
      <c r="I343" s="696"/>
      <c r="J343" s="696"/>
      <c r="K343" s="696"/>
      <c r="L343" s="696"/>
      <c r="M343" s="697"/>
      <c r="N343" s="698"/>
      <c r="O343" s="699" t="str">
        <f>IF(B343="","",IF(H343="","",H343+I343+J343-K343+L343+M343-N343))</f>
        <v/>
      </c>
      <c r="P343" s="700"/>
      <c r="Q343" s="696"/>
      <c r="R343" s="696"/>
      <c r="S343" s="701"/>
      <c r="T343" s="702"/>
      <c r="U343" s="699" t="str">
        <f>IF(B343="","",IF(H343="","",SUM(P343:T343)))</f>
        <v/>
      </c>
      <c r="V343" s="699" t="str">
        <f>IF(B343="","",IF(H343="","",IF(O343+U343&lt;0,0,O343+U343)))</f>
        <v/>
      </c>
      <c r="W343" s="1115" t="str">
        <f>IF(AG343="DQ","DQ",IF(V343="","",IF(V344="",V343,IF(V345="",AVERAGE(V343:V344),IF(V346="",AVERAGE(V343:V345),IF(V347="",AVERAGE(V343:V346),TRIMMEAN(V343:V347,0.4)))))))</f>
        <v/>
      </c>
      <c r="X343" s="703"/>
      <c r="Y343" s="701"/>
      <c r="Z343" s="702"/>
      <c r="AA343" s="1105"/>
      <c r="AB343" s="704" t="str">
        <f>IF(X343="","",IF(X343="TO","TO",X343*60+Y343+Z343/100))</f>
        <v/>
      </c>
      <c r="AC343" s="1106" t="str">
        <f>IF(AG343="DQ","DQ",IF(AB343="","",IF(AB344="",AB343,AVERAGE(AB343:AB344))))</f>
        <v/>
      </c>
      <c r="AD343" s="1082" t="str">
        <f>IF(C343="Male","",IF(AC343="","",IF(AA343="","",IF(AC343="TO",W343,IF(AA343="no",W343,IF(30-(AC343-$AI$3)/10&lt;0,0,30-(AC343-$AI$3)/10+W343))))))</f>
        <v/>
      </c>
      <c r="AE343" s="1109" t="str">
        <f>IF(C343="Female","",IF(AC343="","",IF(AA343="","",IF(AC343="TO",W343,IF(AA343="no",W343,IF(30-(AC343-$AI$4)/10&lt;0,0,30-(AC343-$AI$4)/10+W343))))))</f>
        <v/>
      </c>
      <c r="AF343" s="1112" t="str">
        <f>IF(B343="","",IF(AG343="DQ","DQ",IF(AC343="","",IF(C343="Female",AD343,AE343))))</f>
        <v/>
      </c>
      <c r="AG343" s="1088"/>
    </row>
    <row r="344" spans="1:33" x14ac:dyDescent="0.2">
      <c r="A344" s="1125"/>
      <c r="B344" s="1128"/>
      <c r="C344" s="1075"/>
      <c r="D344" s="1139"/>
      <c r="E344" s="1094"/>
      <c r="F344" s="1075"/>
      <c r="G344" s="705" t="s">
        <v>4</v>
      </c>
      <c r="H344" s="706" t="str">
        <f>IF(P344&lt;&gt;"",H343,"")</f>
        <v/>
      </c>
      <c r="I344" s="707" t="str">
        <f>IF(Q344&lt;&gt;"",I343,"")</f>
        <v/>
      </c>
      <c r="J344" s="707" t="str">
        <f>IF(R344&lt;&gt;"",J343,"")</f>
        <v/>
      </c>
      <c r="K344" s="707" t="str">
        <f>IF(R344&lt;&gt;"",K343,"")</f>
        <v/>
      </c>
      <c r="L344" s="707" t="str">
        <f>IF(S344&lt;&gt;"",L343,"")</f>
        <v/>
      </c>
      <c r="M344" s="708" t="str">
        <f>IF(T344&lt;&gt;"",M343,"")</f>
        <v/>
      </c>
      <c r="N344" s="709" t="str">
        <f>IF(H344&lt;&gt;"",N343,"")</f>
        <v/>
      </c>
      <c r="O344" s="710" t="str">
        <f>IF(B343="","",IF(H344="","",H344+I344+J344-K344+L344+M344-N344))</f>
        <v/>
      </c>
      <c r="P344" s="711"/>
      <c r="Q344" s="711"/>
      <c r="R344" s="711"/>
      <c r="S344" s="711"/>
      <c r="T344" s="712"/>
      <c r="U344" s="713" t="str">
        <f>IF(B343="","",IF(H344="","",SUM(P344:T344)))</f>
        <v/>
      </c>
      <c r="V344" s="713" t="str">
        <f>IF(B343="","",IF(H344="","",IF(O344+U344&lt;0,0,O344+U344)))</f>
        <v/>
      </c>
      <c r="W344" s="1116"/>
      <c r="X344" s="714"/>
      <c r="Y344" s="715"/>
      <c r="Z344" s="712"/>
      <c r="AA344" s="1088"/>
      <c r="AB344" s="716" t="str">
        <f>IF(X344="","",X344*60+Y344+Z344/100)</f>
        <v/>
      </c>
      <c r="AC344" s="1107"/>
      <c r="AD344" s="1083"/>
      <c r="AE344" s="1110"/>
      <c r="AF344" s="1113"/>
      <c r="AG344" s="1088"/>
    </row>
    <row r="345" spans="1:33" x14ac:dyDescent="0.2">
      <c r="A345" s="1125"/>
      <c r="B345" s="1128"/>
      <c r="C345" s="1075"/>
      <c r="D345" s="1139"/>
      <c r="E345" s="1094"/>
      <c r="F345" s="1075"/>
      <c r="G345" s="705" t="s">
        <v>8</v>
      </c>
      <c r="H345" s="706" t="str">
        <f>IF(P345&lt;&gt;"",H343,"")</f>
        <v/>
      </c>
      <c r="I345" s="707" t="str">
        <f>IF(Q345&lt;&gt;"",I343,"")</f>
        <v/>
      </c>
      <c r="J345" s="707" t="str">
        <f>IF(R345&lt;&gt;"",J343,"")</f>
        <v/>
      </c>
      <c r="K345" s="707" t="str">
        <f>IF(R345&lt;&gt;"",K343,"")</f>
        <v/>
      </c>
      <c r="L345" s="707" t="str">
        <f>IF(S345&lt;&gt;"",L343,"")</f>
        <v/>
      </c>
      <c r="M345" s="708" t="str">
        <f>IF(T345&lt;&gt;"",M343,"")</f>
        <v/>
      </c>
      <c r="N345" s="709" t="str">
        <f>IF(H345&lt;&gt;"",N343,"")</f>
        <v/>
      </c>
      <c r="O345" s="713" t="str">
        <f>IF(B343="","",IF(H345="","",H345+I345+J345-K345+L345+M345-N345))</f>
        <v/>
      </c>
      <c r="P345" s="711"/>
      <c r="Q345" s="711"/>
      <c r="R345" s="711"/>
      <c r="S345" s="711"/>
      <c r="T345" s="712"/>
      <c r="U345" s="699" t="str">
        <f>IF(B343="","",IF(H345="","",SUM(P345:T345)))</f>
        <v/>
      </c>
      <c r="V345" s="699" t="str">
        <f>IF(B343="","",IF(H345="","",IF(O345+U345&lt;0,0,O345+U345)))</f>
        <v/>
      </c>
      <c r="W345" s="1116"/>
      <c r="X345" s="717"/>
      <c r="Y345" s="718"/>
      <c r="Z345" s="719"/>
      <c r="AA345" s="1088"/>
      <c r="AB345" s="720"/>
      <c r="AC345" s="1107"/>
      <c r="AD345" s="1083"/>
      <c r="AE345" s="1110"/>
      <c r="AF345" s="1113"/>
      <c r="AG345" s="1088"/>
    </row>
    <row r="346" spans="1:33" x14ac:dyDescent="0.2">
      <c r="A346" s="1125"/>
      <c r="B346" s="1128"/>
      <c r="C346" s="1075"/>
      <c r="D346" s="1139"/>
      <c r="E346" s="1094"/>
      <c r="F346" s="1075"/>
      <c r="G346" s="705" t="s">
        <v>5</v>
      </c>
      <c r="H346" s="706" t="str">
        <f>IF(P346&lt;&gt;"",H343,"")</f>
        <v/>
      </c>
      <c r="I346" s="707" t="str">
        <f>IF(Q346&lt;&gt;"",I343,"")</f>
        <v/>
      </c>
      <c r="J346" s="707" t="str">
        <f>IF(R346&lt;&gt;"",J343,"")</f>
        <v/>
      </c>
      <c r="K346" s="707" t="str">
        <f>IF(R346&lt;&gt;"",K343,"")</f>
        <v/>
      </c>
      <c r="L346" s="707" t="str">
        <f>IF(S346&lt;&gt;"",L343,"")</f>
        <v/>
      </c>
      <c r="M346" s="708" t="str">
        <f>IF(T346&lt;&gt;"",M343,"")</f>
        <v/>
      </c>
      <c r="N346" s="709" t="str">
        <f>IF(H346&lt;&gt;"",N343,"")</f>
        <v/>
      </c>
      <c r="O346" s="721" t="str">
        <f>IF(B343="","",IF(H346="","",H346+I346+J346-K346+L346+M346-N346))</f>
        <v/>
      </c>
      <c r="P346" s="711"/>
      <c r="Q346" s="711"/>
      <c r="R346" s="711"/>
      <c r="S346" s="711"/>
      <c r="T346" s="712"/>
      <c r="U346" s="713" t="str">
        <f>IF(B343="","",IF(H346="","",SUM(P346:T346)))</f>
        <v/>
      </c>
      <c r="V346" s="713" t="str">
        <f>IF(B343="","",IF(H346="","",IF(O346+U346&lt;0,0,O346+U346)))</f>
        <v/>
      </c>
      <c r="W346" s="1116"/>
      <c r="X346" s="717"/>
      <c r="Y346" s="718"/>
      <c r="Z346" s="719"/>
      <c r="AA346" s="1088"/>
      <c r="AB346" s="720"/>
      <c r="AC346" s="1107"/>
      <c r="AD346" s="1083"/>
      <c r="AE346" s="1110"/>
      <c r="AF346" s="1113"/>
      <c r="AG346" s="1088"/>
    </row>
    <row r="347" spans="1:33" ht="16" thickBot="1" x14ac:dyDescent="0.25">
      <c r="A347" s="1126"/>
      <c r="B347" s="1129"/>
      <c r="C347" s="1076"/>
      <c r="D347" s="1140"/>
      <c r="E347" s="1095"/>
      <c r="F347" s="1076"/>
      <c r="G347" s="760" t="s">
        <v>6</v>
      </c>
      <c r="H347" s="723" t="str">
        <f>IF(P347&lt;&gt;"",H343,"")</f>
        <v/>
      </c>
      <c r="I347" s="724" t="str">
        <f>IF(Q347&lt;&gt;"",I343,"")</f>
        <v/>
      </c>
      <c r="J347" s="724" t="str">
        <f>IF(R347&lt;&gt;"",J343,"")</f>
        <v/>
      </c>
      <c r="K347" s="724" t="str">
        <f>IF(R347&lt;&gt;"",K343,"")</f>
        <v/>
      </c>
      <c r="L347" s="724" t="str">
        <f>IF(S347&lt;&gt;"",L343,"")</f>
        <v/>
      </c>
      <c r="M347" s="725" t="str">
        <f>IF(T347&lt;&gt;"",M343,"")</f>
        <v/>
      </c>
      <c r="N347" s="726" t="str">
        <f>IF(H347&lt;&gt;"",N343,"")</f>
        <v/>
      </c>
      <c r="O347" s="699" t="str">
        <f>IF(B343="","",IF(H347="","",H347+I347+J347-K347+L347+M347-N347))</f>
        <v/>
      </c>
      <c r="P347" s="727"/>
      <c r="Q347" s="727"/>
      <c r="R347" s="727"/>
      <c r="S347" s="727"/>
      <c r="T347" s="728"/>
      <c r="U347" s="721" t="str">
        <f>IF(B343="","",IF(H347="","",SUM(P347:T347)))</f>
        <v/>
      </c>
      <c r="V347" s="721" t="str">
        <f>IF(B343="","",IF(H347="","",IF(O347+U347&lt;0,0,O347+U347)))</f>
        <v/>
      </c>
      <c r="W347" s="1117"/>
      <c r="X347" s="729"/>
      <c r="Y347" s="730"/>
      <c r="Z347" s="731"/>
      <c r="AA347" s="1089"/>
      <c r="AB347" s="732"/>
      <c r="AC347" s="1108"/>
      <c r="AD347" s="1084"/>
      <c r="AE347" s="1111"/>
      <c r="AF347" s="1114"/>
      <c r="AG347" s="1089"/>
    </row>
    <row r="348" spans="1:33" x14ac:dyDescent="0.2">
      <c r="A348" s="1130" t="str">
        <f>IF('Names And Totals'!A76="","",'Names And Totals'!A76)</f>
        <v/>
      </c>
      <c r="B348" s="1133" t="str">
        <f>IF('Names And Totals'!B76="","",'Names And Totals'!B76)</f>
        <v/>
      </c>
      <c r="C348" s="1071" t="str">
        <f>IF('Names And Totals'!B76="","",'Names And Totals'!E76)</f>
        <v/>
      </c>
      <c r="D348" s="1136" t="str">
        <f>IF(AF348="","",IF(AF348="DQ","DQ",RANK(AF348,$AF$13:$AF$508,0)+SUMPRODUCT(--(AF348=$AF$13:$AF$508),--(AC348&gt;$AC$13:$AC$508))))</f>
        <v/>
      </c>
      <c r="E348" s="1096" t="str">
        <f>IF(AE348="","",IF(AG348="DQ","DQ",RANK(AE348,$AE$13:$AE$508,0)+SUMPRODUCT(--(AE348=$AE$13:$AE$508),--(AC348&gt;$AC$13:$AC$508))))</f>
        <v/>
      </c>
      <c r="F348" s="1071" t="str">
        <f>IF(AD348="","",IF(AG348="DQ","DQ",RANK(AD348,$AD$13:$AD$508,0)+SUMPRODUCT(--(AD348=$AD$13:$AD$508),--(AC348&gt;$AC$13:$AC$508))))</f>
        <v/>
      </c>
      <c r="G348" s="733" t="s">
        <v>7</v>
      </c>
      <c r="H348" s="761"/>
      <c r="I348" s="762"/>
      <c r="J348" s="762"/>
      <c r="K348" s="762"/>
      <c r="L348" s="762"/>
      <c r="M348" s="763"/>
      <c r="N348" s="764"/>
      <c r="O348" s="734" t="str">
        <f>IF(B348="","",IF(H348="","",H348+I348+J348-K348+L348+M348-N348))</f>
        <v/>
      </c>
      <c r="P348" s="765"/>
      <c r="Q348" s="762"/>
      <c r="R348" s="762"/>
      <c r="S348" s="766"/>
      <c r="T348" s="767"/>
      <c r="U348" s="734" t="str">
        <f>IF(B348="","",IF(H348="","",SUM(P348:T348)))</f>
        <v/>
      </c>
      <c r="V348" s="734" t="str">
        <f>IF(B348="","",IF(H348="","",IF(O348+U348&lt;0,0,O348+U348)))</f>
        <v/>
      </c>
      <c r="W348" s="1118" t="str">
        <f>IF(AG348="DQ","DQ",IF(V348="","",IF(V349="",V348,IF(V350="",AVERAGE(V348:V349),IF(V351="",AVERAGE(V348:V350),IF(V352="",AVERAGE(V348:V351),TRIMMEAN(V348:V352,0.4)))))))</f>
        <v/>
      </c>
      <c r="X348" s="768"/>
      <c r="Y348" s="766"/>
      <c r="Z348" s="767"/>
      <c r="AA348" s="1090"/>
      <c r="AB348" s="735" t="str">
        <f>IF(X348="","",IF(X348="TO","TO",X348*60+Y348+Z348/100))</f>
        <v/>
      </c>
      <c r="AC348" s="1121" t="str">
        <f>IF(AG348="DQ","DQ",IF(AB348="","",IF(AB349="",AB348,AVERAGE(AB348:AB349))))</f>
        <v/>
      </c>
      <c r="AD348" s="1085" t="str">
        <f>IF(C348="Male","",IF(AC348="","",IF(AA348="","",IF(AC348="TO",W348,IF(AA348="no",W348,IF(30-(AC348-$AI$3)/10&lt;0,0,30-(AC348-$AI$3)/10+W348))))))</f>
        <v/>
      </c>
      <c r="AE348" s="1099" t="str">
        <f>IF(C348="Female","",IF(AC348="","",IF(AA348="","",IF(AC348="TO",W348,IF(AA348="no",W348,IF(30-(AC348-$AI$4)/10&lt;0,0,30-(AC348-$AI$4)/10+W348))))))</f>
        <v/>
      </c>
      <c r="AF348" s="1102" t="str">
        <f>IF(B348="","",IF(AG348="DQ","DQ",IF(AC348="","",IF(C348="Female",AD348,AE348))))</f>
        <v/>
      </c>
      <c r="AG348" s="1090"/>
    </row>
    <row r="349" spans="1:33" x14ac:dyDescent="0.2">
      <c r="A349" s="1131"/>
      <c r="B349" s="1134"/>
      <c r="C349" s="1072"/>
      <c r="D349" s="1137"/>
      <c r="E349" s="1097"/>
      <c r="F349" s="1072"/>
      <c r="G349" s="736" t="s">
        <v>4</v>
      </c>
      <c r="H349" s="737" t="str">
        <f>IF(P349&lt;&gt;"",H348,"")</f>
        <v/>
      </c>
      <c r="I349" s="738" t="str">
        <f>IF(Q349&lt;&gt;"",I348,"")</f>
        <v/>
      </c>
      <c r="J349" s="738" t="str">
        <f>IF(R349&lt;&gt;"",J348,"")</f>
        <v/>
      </c>
      <c r="K349" s="738" t="str">
        <f>IF(R349&lt;&gt;"",K348,"")</f>
        <v/>
      </c>
      <c r="L349" s="738" t="str">
        <f>IF(S349&lt;&gt;"",L348,"")</f>
        <v/>
      </c>
      <c r="M349" s="739" t="str">
        <f>IF(T349&lt;&gt;"",M348,"")</f>
        <v/>
      </c>
      <c r="N349" s="740" t="str">
        <f>IF(H349&lt;&gt;"",N348,"")</f>
        <v/>
      </c>
      <c r="O349" s="741" t="str">
        <f>IF(B348="","",IF(H349="","",H349+I349+J349-K349+L349+M349-N349))</f>
        <v/>
      </c>
      <c r="P349" s="769"/>
      <c r="Q349" s="769"/>
      <c r="R349" s="769"/>
      <c r="S349" s="769"/>
      <c r="T349" s="770"/>
      <c r="U349" s="742" t="str">
        <f>IF(B348="","",IF(H349="","",SUM(P349:T349)))</f>
        <v/>
      </c>
      <c r="V349" s="742" t="str">
        <f>IF(B348="","",IF(H349="","",IF(O349+U349&lt;0,0,O349+U349)))</f>
        <v/>
      </c>
      <c r="W349" s="1119"/>
      <c r="X349" s="771"/>
      <c r="Y349" s="772"/>
      <c r="Z349" s="770"/>
      <c r="AA349" s="1091"/>
      <c r="AB349" s="743" t="str">
        <f>IF(X349="","",X349*60+Y349+Z349/100)</f>
        <v/>
      </c>
      <c r="AC349" s="1122"/>
      <c r="AD349" s="1086"/>
      <c r="AE349" s="1100"/>
      <c r="AF349" s="1103"/>
      <c r="AG349" s="1091"/>
    </row>
    <row r="350" spans="1:33" x14ac:dyDescent="0.2">
      <c r="A350" s="1131"/>
      <c r="B350" s="1134"/>
      <c r="C350" s="1072"/>
      <c r="D350" s="1137"/>
      <c r="E350" s="1097"/>
      <c r="F350" s="1072"/>
      <c r="G350" s="736" t="s">
        <v>8</v>
      </c>
      <c r="H350" s="737" t="str">
        <f>IF(P350&lt;&gt;"",H348,"")</f>
        <v/>
      </c>
      <c r="I350" s="738" t="str">
        <f>IF(Q350&lt;&gt;"",I348,"")</f>
        <v/>
      </c>
      <c r="J350" s="738" t="str">
        <f>IF(R350&lt;&gt;"",J348,"")</f>
        <v/>
      </c>
      <c r="K350" s="738" t="str">
        <f>IF(R350&lt;&gt;"",K348,"")</f>
        <v/>
      </c>
      <c r="L350" s="738" t="str">
        <f>IF(S350&lt;&gt;"",L348,"")</f>
        <v/>
      </c>
      <c r="M350" s="739" t="str">
        <f>IF(T350&lt;&gt;"",M348,"")</f>
        <v/>
      </c>
      <c r="N350" s="740" t="str">
        <f>IF(H350&lt;&gt;"",N348,"")</f>
        <v/>
      </c>
      <c r="O350" s="742" t="str">
        <f>IF(B348="","",IF(H350="","",H350+I350+J350-K350+L350+M350-N350))</f>
        <v/>
      </c>
      <c r="P350" s="769"/>
      <c r="Q350" s="769"/>
      <c r="R350" s="769"/>
      <c r="S350" s="769"/>
      <c r="T350" s="770"/>
      <c r="U350" s="744" t="str">
        <f>IF(B348="","",IF(H350="","",SUM(P350:T350)))</f>
        <v/>
      </c>
      <c r="V350" s="744" t="str">
        <f>IF(B348="","",IF(H350="","",IF(O350+U350&lt;0,0,O350+U350)))</f>
        <v/>
      </c>
      <c r="W350" s="1119"/>
      <c r="X350" s="745"/>
      <c r="Y350" s="746"/>
      <c r="Z350" s="747"/>
      <c r="AA350" s="1091"/>
      <c r="AB350" s="748"/>
      <c r="AC350" s="1122"/>
      <c r="AD350" s="1086"/>
      <c r="AE350" s="1100"/>
      <c r="AF350" s="1103"/>
      <c r="AG350" s="1091"/>
    </row>
    <row r="351" spans="1:33" x14ac:dyDescent="0.2">
      <c r="A351" s="1131"/>
      <c r="B351" s="1134"/>
      <c r="C351" s="1072"/>
      <c r="D351" s="1137"/>
      <c r="E351" s="1097"/>
      <c r="F351" s="1072"/>
      <c r="G351" s="736" t="s">
        <v>5</v>
      </c>
      <c r="H351" s="737" t="str">
        <f>IF(P351&lt;&gt;"",H348,"")</f>
        <v/>
      </c>
      <c r="I351" s="738" t="str">
        <f>IF(Q351&lt;&gt;"",I348,"")</f>
        <v/>
      </c>
      <c r="J351" s="738" t="str">
        <f>IF(R351&lt;&gt;"",J348,"")</f>
        <v/>
      </c>
      <c r="K351" s="738" t="str">
        <f>IF(R351&lt;&gt;"",K348,"")</f>
        <v/>
      </c>
      <c r="L351" s="738" t="str">
        <f>IF(S351&lt;&gt;"",L348,"")</f>
        <v/>
      </c>
      <c r="M351" s="739" t="str">
        <f>IF(T351&lt;&gt;"",M348,"")</f>
        <v/>
      </c>
      <c r="N351" s="740" t="str">
        <f>IF(H351&lt;&gt;"",N348,"")</f>
        <v/>
      </c>
      <c r="O351" s="749" t="str">
        <f>IF(B348="","",IF(H351="","",H351+I351+J351-K351+L351+M351-N351))</f>
        <v/>
      </c>
      <c r="P351" s="769"/>
      <c r="Q351" s="769"/>
      <c r="R351" s="769"/>
      <c r="S351" s="769"/>
      <c r="T351" s="770"/>
      <c r="U351" s="742" t="str">
        <f>IF(B348="","",IF(H351="","",SUM(P351:T351)))</f>
        <v/>
      </c>
      <c r="V351" s="742" t="str">
        <f>IF(B348="","",IF(H351="","",IF(O351+U351&lt;0,0,O351+U351)))</f>
        <v/>
      </c>
      <c r="W351" s="1119"/>
      <c r="X351" s="745"/>
      <c r="Y351" s="746"/>
      <c r="Z351" s="747"/>
      <c r="AA351" s="1091"/>
      <c r="AB351" s="748"/>
      <c r="AC351" s="1122"/>
      <c r="AD351" s="1086"/>
      <c r="AE351" s="1100"/>
      <c r="AF351" s="1103"/>
      <c r="AG351" s="1091"/>
    </row>
    <row r="352" spans="1:33" ht="16" thickBot="1" x14ac:dyDescent="0.25">
      <c r="A352" s="1132"/>
      <c r="B352" s="1135"/>
      <c r="C352" s="1073"/>
      <c r="D352" s="1138"/>
      <c r="E352" s="1098"/>
      <c r="F352" s="1073"/>
      <c r="G352" s="750" t="s">
        <v>6</v>
      </c>
      <c r="H352" s="751" t="str">
        <f>IF(P352&lt;&gt;"",H348,"")</f>
        <v/>
      </c>
      <c r="I352" s="752" t="str">
        <f>IF(Q352&lt;&gt;"",I348,"")</f>
        <v/>
      </c>
      <c r="J352" s="752" t="str">
        <f>IF(R352&lt;&gt;"",J348,"")</f>
        <v/>
      </c>
      <c r="K352" s="752" t="str">
        <f>IF(R352&lt;&gt;"",K348,"")</f>
        <v/>
      </c>
      <c r="L352" s="752" t="str">
        <f>IF(S352&lt;&gt;"",L348,"")</f>
        <v/>
      </c>
      <c r="M352" s="753" t="str">
        <f>IF(T352&lt;&gt;"",M348,"")</f>
        <v/>
      </c>
      <c r="N352" s="754" t="str">
        <f>IF(H352&lt;&gt;"",N348,"")</f>
        <v/>
      </c>
      <c r="O352" s="755" t="str">
        <f>IF(B348="","",IF(H352="","",H352+I352+J352-K352+L352+M352-N352))</f>
        <v/>
      </c>
      <c r="P352" s="773"/>
      <c r="Q352" s="773"/>
      <c r="R352" s="773"/>
      <c r="S352" s="773"/>
      <c r="T352" s="774"/>
      <c r="U352" s="755" t="str">
        <f>IF(B348="","",IF(H352="","",SUM(P352:T352)))</f>
        <v/>
      </c>
      <c r="V352" s="755" t="str">
        <f>IF(B348="","",IF(H352="","",IF(O352+U352&lt;0,0,O352+U352)))</f>
        <v/>
      </c>
      <c r="W352" s="1120"/>
      <c r="X352" s="756"/>
      <c r="Y352" s="757"/>
      <c r="Z352" s="758"/>
      <c r="AA352" s="1092"/>
      <c r="AB352" s="759"/>
      <c r="AC352" s="1123"/>
      <c r="AD352" s="1087"/>
      <c r="AE352" s="1101"/>
      <c r="AF352" s="1104"/>
      <c r="AG352" s="1092"/>
    </row>
    <row r="353" spans="1:33" x14ac:dyDescent="0.2">
      <c r="A353" s="1125" t="str">
        <f>IF('Names And Totals'!A77="","",'Names And Totals'!A77)</f>
        <v/>
      </c>
      <c r="B353" s="1128" t="str">
        <f>IF('Names And Totals'!B77="","",'Names And Totals'!B77)</f>
        <v/>
      </c>
      <c r="C353" s="1074" t="str">
        <f>IF('Names And Totals'!B77="","",'Names And Totals'!E77)</f>
        <v/>
      </c>
      <c r="D353" s="1139" t="str">
        <f>IF(AF353="","",IF(AF353="DQ","DQ",RANK(AF353,$AF$13:$AF$508,0)+SUMPRODUCT(--(AF353=$AF$13:$AF$508),--(AC353&gt;$AC$13:$AC$508))))</f>
        <v/>
      </c>
      <c r="E353" s="1093" t="str">
        <f>IF(AE353="","",IF(AG353="DQ","DQ",RANK(AE353,$AE$13:$AE$508,0)+SUMPRODUCT(--(AE353=$AE$13:$AE$508),--(AC353&gt;$AC$13:$AC$508))))</f>
        <v/>
      </c>
      <c r="F353" s="1074" t="str">
        <f>IF(AD353="","",IF(AG353="DQ","DQ",RANK(AD353,$AD$13:$AD$508,0)+SUMPRODUCT(--(AD353=$AD$13:$AD$508),--(AC353&gt;$AC$13:$AC$508))))</f>
        <v/>
      </c>
      <c r="G353" s="705" t="s">
        <v>7</v>
      </c>
      <c r="H353" s="695"/>
      <c r="I353" s="696"/>
      <c r="J353" s="696"/>
      <c r="K353" s="696"/>
      <c r="L353" s="696"/>
      <c r="M353" s="697"/>
      <c r="N353" s="698"/>
      <c r="O353" s="699" t="str">
        <f>IF(B353="","",IF(H353="","",H353+I353+J353-K353+L353+M353-N353))</f>
        <v/>
      </c>
      <c r="P353" s="700"/>
      <c r="Q353" s="696"/>
      <c r="R353" s="696"/>
      <c r="S353" s="701"/>
      <c r="T353" s="702"/>
      <c r="U353" s="699" t="str">
        <f>IF(B353="","",IF(H353="","",SUM(P353:T353)))</f>
        <v/>
      </c>
      <c r="V353" s="699" t="str">
        <f>IF(B353="","",IF(H353="","",IF(O353+U353&lt;0,0,O353+U353)))</f>
        <v/>
      </c>
      <c r="W353" s="1115" t="str">
        <f>IF(AG353="DQ","DQ",IF(V353="","",IF(V354="",V353,IF(V355="",AVERAGE(V353:V354),IF(V356="",AVERAGE(V353:V355),IF(V357="",AVERAGE(V353:V356),TRIMMEAN(V353:V357,0.4)))))))</f>
        <v/>
      </c>
      <c r="X353" s="703"/>
      <c r="Y353" s="701"/>
      <c r="Z353" s="702"/>
      <c r="AA353" s="1105"/>
      <c r="AB353" s="704" t="str">
        <f>IF(X353="","",IF(X353="TO","TO",X353*60+Y353+Z353/100))</f>
        <v/>
      </c>
      <c r="AC353" s="1106" t="str">
        <f>IF(AG353="DQ","DQ",IF(AB353="","",IF(AB354="",AB353,AVERAGE(AB353:AB354))))</f>
        <v/>
      </c>
      <c r="AD353" s="1082" t="str">
        <f>IF(C353="Male","",IF(AC353="","",IF(AA353="","",IF(AC353="TO",W353,IF(AA353="no",W353,IF(30-(AC353-$AI$3)/10&lt;0,0,30-(AC353-$AI$3)/10+W353))))))</f>
        <v/>
      </c>
      <c r="AE353" s="1109" t="str">
        <f>IF(C353="Female","",IF(AC353="","",IF(AA353="","",IF(AC353="TO",W353,IF(AA353="no",W353,IF(30-(AC353-$AI$4)/10&lt;0,0,30-(AC353-$AI$4)/10+W353))))))</f>
        <v/>
      </c>
      <c r="AF353" s="1112" t="str">
        <f>IF(B353="","",IF(AG353="DQ","DQ",IF(AC353="","",IF(C353="Female",AD353,AE353))))</f>
        <v/>
      </c>
      <c r="AG353" s="1088"/>
    </row>
    <row r="354" spans="1:33" x14ac:dyDescent="0.2">
      <c r="A354" s="1125"/>
      <c r="B354" s="1128"/>
      <c r="C354" s="1075"/>
      <c r="D354" s="1139"/>
      <c r="E354" s="1094"/>
      <c r="F354" s="1075"/>
      <c r="G354" s="705" t="s">
        <v>4</v>
      </c>
      <c r="H354" s="706" t="str">
        <f>IF(P354&lt;&gt;"",H353,"")</f>
        <v/>
      </c>
      <c r="I354" s="707" t="str">
        <f>IF(Q354&lt;&gt;"",I353,"")</f>
        <v/>
      </c>
      <c r="J354" s="707" t="str">
        <f>IF(R354&lt;&gt;"",J353,"")</f>
        <v/>
      </c>
      <c r="K354" s="707" t="str">
        <f>IF(R354&lt;&gt;"",K353,"")</f>
        <v/>
      </c>
      <c r="L354" s="707" t="str">
        <f>IF(S354&lt;&gt;"",L353,"")</f>
        <v/>
      </c>
      <c r="M354" s="708" t="str">
        <f>IF(T354&lt;&gt;"",M353,"")</f>
        <v/>
      </c>
      <c r="N354" s="709" t="str">
        <f>IF(H354&lt;&gt;"",N353,"")</f>
        <v/>
      </c>
      <c r="O354" s="710" t="str">
        <f>IF(B353="","",IF(H354="","",H354+I354+J354-K354+L354+M354-N354))</f>
        <v/>
      </c>
      <c r="P354" s="711"/>
      <c r="Q354" s="711"/>
      <c r="R354" s="711"/>
      <c r="S354" s="711"/>
      <c r="T354" s="712"/>
      <c r="U354" s="713" t="str">
        <f>IF(B353="","",IF(H354="","",SUM(P354:T354)))</f>
        <v/>
      </c>
      <c r="V354" s="713" t="str">
        <f>IF(B353="","",IF(H354="","",IF(O354+U354&lt;0,0,O354+U354)))</f>
        <v/>
      </c>
      <c r="W354" s="1116"/>
      <c r="X354" s="714"/>
      <c r="Y354" s="715"/>
      <c r="Z354" s="712"/>
      <c r="AA354" s="1088"/>
      <c r="AB354" s="716" t="str">
        <f>IF(X354="","",X354*60+Y354+Z354/100)</f>
        <v/>
      </c>
      <c r="AC354" s="1107"/>
      <c r="AD354" s="1083"/>
      <c r="AE354" s="1110"/>
      <c r="AF354" s="1113"/>
      <c r="AG354" s="1088"/>
    </row>
    <row r="355" spans="1:33" x14ac:dyDescent="0.2">
      <c r="A355" s="1125"/>
      <c r="B355" s="1128"/>
      <c r="C355" s="1075"/>
      <c r="D355" s="1139"/>
      <c r="E355" s="1094"/>
      <c r="F355" s="1075"/>
      <c r="G355" s="705" t="s">
        <v>8</v>
      </c>
      <c r="H355" s="706" t="str">
        <f>IF(P355&lt;&gt;"",H353,"")</f>
        <v/>
      </c>
      <c r="I355" s="707" t="str">
        <f>IF(Q355&lt;&gt;"",I353,"")</f>
        <v/>
      </c>
      <c r="J355" s="707" t="str">
        <f>IF(R355&lt;&gt;"",J353,"")</f>
        <v/>
      </c>
      <c r="K355" s="707" t="str">
        <f>IF(R355&lt;&gt;"",K353,"")</f>
        <v/>
      </c>
      <c r="L355" s="707" t="str">
        <f>IF(S355&lt;&gt;"",L353,"")</f>
        <v/>
      </c>
      <c r="M355" s="708" t="str">
        <f>IF(T355&lt;&gt;"",M353,"")</f>
        <v/>
      </c>
      <c r="N355" s="709" t="str">
        <f>IF(H355&lt;&gt;"",N353,"")</f>
        <v/>
      </c>
      <c r="O355" s="713" t="str">
        <f>IF(B353="","",IF(H355="","",H355+I355+J355-K355+L355+M355-N355))</f>
        <v/>
      </c>
      <c r="P355" s="711"/>
      <c r="Q355" s="711"/>
      <c r="R355" s="711"/>
      <c r="S355" s="711"/>
      <c r="T355" s="712"/>
      <c r="U355" s="699" t="str">
        <f>IF(B353="","",IF(H355="","",SUM(P355:T355)))</f>
        <v/>
      </c>
      <c r="V355" s="699" t="str">
        <f>IF(B353="","",IF(H355="","",IF(O355+U355&lt;0,0,O355+U355)))</f>
        <v/>
      </c>
      <c r="W355" s="1116"/>
      <c r="X355" s="717"/>
      <c r="Y355" s="718"/>
      <c r="Z355" s="719"/>
      <c r="AA355" s="1088"/>
      <c r="AB355" s="720"/>
      <c r="AC355" s="1107"/>
      <c r="AD355" s="1083"/>
      <c r="AE355" s="1110"/>
      <c r="AF355" s="1113"/>
      <c r="AG355" s="1088"/>
    </row>
    <row r="356" spans="1:33" x14ac:dyDescent="0.2">
      <c r="A356" s="1125"/>
      <c r="B356" s="1128"/>
      <c r="C356" s="1075"/>
      <c r="D356" s="1139"/>
      <c r="E356" s="1094"/>
      <c r="F356" s="1075"/>
      <c r="G356" s="705" t="s">
        <v>5</v>
      </c>
      <c r="H356" s="706" t="str">
        <f>IF(P356&lt;&gt;"",H353,"")</f>
        <v/>
      </c>
      <c r="I356" s="707" t="str">
        <f>IF(Q356&lt;&gt;"",I353,"")</f>
        <v/>
      </c>
      <c r="J356" s="707" t="str">
        <f>IF(R356&lt;&gt;"",J353,"")</f>
        <v/>
      </c>
      <c r="K356" s="707" t="str">
        <f>IF(R356&lt;&gt;"",K353,"")</f>
        <v/>
      </c>
      <c r="L356" s="707" t="str">
        <f>IF(S356&lt;&gt;"",L353,"")</f>
        <v/>
      </c>
      <c r="M356" s="708" t="str">
        <f>IF(T356&lt;&gt;"",M353,"")</f>
        <v/>
      </c>
      <c r="N356" s="709" t="str">
        <f>IF(H356&lt;&gt;"",N353,"")</f>
        <v/>
      </c>
      <c r="O356" s="721" t="str">
        <f>IF(B353="","",IF(H356="","",H356+I356+J356-K356+L356+M356-N356))</f>
        <v/>
      </c>
      <c r="P356" s="711"/>
      <c r="Q356" s="711"/>
      <c r="R356" s="711"/>
      <c r="S356" s="711"/>
      <c r="T356" s="712"/>
      <c r="U356" s="713" t="str">
        <f>IF(B353="","",IF(H356="","",SUM(P356:T356)))</f>
        <v/>
      </c>
      <c r="V356" s="713" t="str">
        <f>IF(B353="","",IF(H356="","",IF(O356+U356&lt;0,0,O356+U356)))</f>
        <v/>
      </c>
      <c r="W356" s="1116"/>
      <c r="X356" s="717"/>
      <c r="Y356" s="718"/>
      <c r="Z356" s="719"/>
      <c r="AA356" s="1088"/>
      <c r="AB356" s="720"/>
      <c r="AC356" s="1107"/>
      <c r="AD356" s="1083"/>
      <c r="AE356" s="1110"/>
      <c r="AF356" s="1113"/>
      <c r="AG356" s="1088"/>
    </row>
    <row r="357" spans="1:33" ht="16" thickBot="1" x14ac:dyDescent="0.25">
      <c r="A357" s="1126"/>
      <c r="B357" s="1129"/>
      <c r="C357" s="1076"/>
      <c r="D357" s="1140"/>
      <c r="E357" s="1095"/>
      <c r="F357" s="1076"/>
      <c r="G357" s="760" t="s">
        <v>6</v>
      </c>
      <c r="H357" s="723" t="str">
        <f>IF(P357&lt;&gt;"",H353,"")</f>
        <v/>
      </c>
      <c r="I357" s="724" t="str">
        <f>IF(Q357&lt;&gt;"",I353,"")</f>
        <v/>
      </c>
      <c r="J357" s="724" t="str">
        <f>IF(R357&lt;&gt;"",J353,"")</f>
        <v/>
      </c>
      <c r="K357" s="724" t="str">
        <f>IF(R357&lt;&gt;"",K353,"")</f>
        <v/>
      </c>
      <c r="L357" s="724" t="str">
        <f>IF(S357&lt;&gt;"",L353,"")</f>
        <v/>
      </c>
      <c r="M357" s="725" t="str">
        <f>IF(T357&lt;&gt;"",M353,"")</f>
        <v/>
      </c>
      <c r="N357" s="726" t="str">
        <f>IF(H357&lt;&gt;"",N353,"")</f>
        <v/>
      </c>
      <c r="O357" s="699" t="str">
        <f>IF(B353="","",IF(H357="","",H357+I357+J357-K357+L357+M357-N357))</f>
        <v/>
      </c>
      <c r="P357" s="727"/>
      <c r="Q357" s="727"/>
      <c r="R357" s="727"/>
      <c r="S357" s="727"/>
      <c r="T357" s="728"/>
      <c r="U357" s="721" t="str">
        <f>IF(B353="","",IF(H357="","",SUM(P357:T357)))</f>
        <v/>
      </c>
      <c r="V357" s="721" t="str">
        <f>IF(B353="","",IF(H357="","",IF(O357+U357&lt;0,0,O357+U357)))</f>
        <v/>
      </c>
      <c r="W357" s="1117"/>
      <c r="X357" s="729"/>
      <c r="Y357" s="730"/>
      <c r="Z357" s="731"/>
      <c r="AA357" s="1089"/>
      <c r="AB357" s="732"/>
      <c r="AC357" s="1108"/>
      <c r="AD357" s="1084"/>
      <c r="AE357" s="1111"/>
      <c r="AF357" s="1114"/>
      <c r="AG357" s="1089"/>
    </row>
    <row r="358" spans="1:33" x14ac:dyDescent="0.2">
      <c r="A358" s="1130" t="str">
        <f>IF('Names And Totals'!A78="","",'Names And Totals'!A78)</f>
        <v/>
      </c>
      <c r="B358" s="1133" t="str">
        <f>IF('Names And Totals'!B78="","",'Names And Totals'!B78)</f>
        <v/>
      </c>
      <c r="C358" s="1071" t="str">
        <f>IF('Names And Totals'!B78="","",'Names And Totals'!E78)</f>
        <v/>
      </c>
      <c r="D358" s="1136" t="str">
        <f>IF(AF358="","",IF(AF358="DQ","DQ",RANK(AF358,$AF$13:$AF$508,0)+SUMPRODUCT(--(AF358=$AF$13:$AF$508),--(AC358&gt;$AC$13:$AC$508))))</f>
        <v/>
      </c>
      <c r="E358" s="1096" t="str">
        <f>IF(AE358="","",IF(AG358="DQ","DQ",RANK(AE358,$AE$13:$AE$508,0)+SUMPRODUCT(--(AE358=$AE$13:$AE$508),--(AC358&gt;$AC$13:$AC$508))))</f>
        <v/>
      </c>
      <c r="F358" s="1071" t="str">
        <f>IF(AD358="","",IF(AG358="DQ","DQ",RANK(AD358,$AD$13:$AD$508,0)+SUMPRODUCT(--(AD358=$AD$13:$AD$508),--(AC358&gt;$AC$13:$AC$508))))</f>
        <v/>
      </c>
      <c r="G358" s="733" t="s">
        <v>7</v>
      </c>
      <c r="H358" s="761"/>
      <c r="I358" s="762"/>
      <c r="J358" s="762"/>
      <c r="K358" s="762"/>
      <c r="L358" s="762"/>
      <c r="M358" s="763"/>
      <c r="N358" s="764"/>
      <c r="O358" s="734" t="str">
        <f>IF(B358="","",IF(H358="","",H358+I358+J358-K358+L358+M358-N358))</f>
        <v/>
      </c>
      <c r="P358" s="765"/>
      <c r="Q358" s="762"/>
      <c r="R358" s="762"/>
      <c r="S358" s="766"/>
      <c r="T358" s="767"/>
      <c r="U358" s="734" t="str">
        <f>IF(B358="","",IF(H358="","",SUM(P358:T358)))</f>
        <v/>
      </c>
      <c r="V358" s="734" t="str">
        <f>IF(B358="","",IF(H358="","",IF(O358+U358&lt;0,0,O358+U358)))</f>
        <v/>
      </c>
      <c r="W358" s="1118" t="str">
        <f>IF(AG358="DQ","DQ",IF(V358="","",IF(V359="",V358,IF(V360="",AVERAGE(V358:V359),IF(V361="",AVERAGE(V358:V360),IF(V362="",AVERAGE(V358:V361),TRIMMEAN(V358:V362,0.4)))))))</f>
        <v/>
      </c>
      <c r="X358" s="768"/>
      <c r="Y358" s="766"/>
      <c r="Z358" s="767"/>
      <c r="AA358" s="1090"/>
      <c r="AB358" s="735" t="str">
        <f>IF(X358="","",IF(X358="TO","TO",X358*60+Y358+Z358/100))</f>
        <v/>
      </c>
      <c r="AC358" s="1121" t="str">
        <f>IF(AG358="DQ","DQ",IF(AB358="","",IF(AB359="",AB358,AVERAGE(AB358:AB359))))</f>
        <v/>
      </c>
      <c r="AD358" s="1085" t="str">
        <f>IF(C358="Male","",IF(AC358="","",IF(AA358="","",IF(AC358="TO",W358,IF(AA358="no",W358,IF(30-(AC358-$AI$3)/10&lt;0,0,30-(AC358-$AI$3)/10+W358))))))</f>
        <v/>
      </c>
      <c r="AE358" s="1099" t="str">
        <f>IF(C358="Female","",IF(AC358="","",IF(AA358="","",IF(AC358="TO",W358,IF(AA358="no",W358,IF(30-(AC358-$AI$4)/10&lt;0,0,30-(AC358-$AI$4)/10+W358))))))</f>
        <v/>
      </c>
      <c r="AF358" s="1102" t="str">
        <f>IF(B358="","",IF(AG358="DQ","DQ",IF(AC358="","",IF(C358="Female",AD358,AE358))))</f>
        <v/>
      </c>
      <c r="AG358" s="1090"/>
    </row>
    <row r="359" spans="1:33" x14ac:dyDescent="0.2">
      <c r="A359" s="1131"/>
      <c r="B359" s="1134"/>
      <c r="C359" s="1072"/>
      <c r="D359" s="1137"/>
      <c r="E359" s="1097"/>
      <c r="F359" s="1072"/>
      <c r="G359" s="736" t="s">
        <v>4</v>
      </c>
      <c r="H359" s="737" t="str">
        <f>IF(P359&lt;&gt;"",H358,"")</f>
        <v/>
      </c>
      <c r="I359" s="738" t="str">
        <f>IF(Q359&lt;&gt;"",I358,"")</f>
        <v/>
      </c>
      <c r="J359" s="738" t="str">
        <f>IF(R359&lt;&gt;"",J358,"")</f>
        <v/>
      </c>
      <c r="K359" s="738" t="str">
        <f>IF(R359&lt;&gt;"",K358,"")</f>
        <v/>
      </c>
      <c r="L359" s="738" t="str">
        <f>IF(S359&lt;&gt;"",L358,"")</f>
        <v/>
      </c>
      <c r="M359" s="739" t="str">
        <f>IF(T359&lt;&gt;"",M358,"")</f>
        <v/>
      </c>
      <c r="N359" s="740" t="str">
        <f>IF(H359&lt;&gt;"",N358,"")</f>
        <v/>
      </c>
      <c r="O359" s="741" t="str">
        <f>IF(B358="","",IF(H359="","",H359+I359+J359-K359+L359+M359-N359))</f>
        <v/>
      </c>
      <c r="P359" s="769"/>
      <c r="Q359" s="769"/>
      <c r="R359" s="769"/>
      <c r="S359" s="769"/>
      <c r="T359" s="770"/>
      <c r="U359" s="742" t="str">
        <f>IF(B358="","",IF(H359="","",SUM(P359:T359)))</f>
        <v/>
      </c>
      <c r="V359" s="742" t="str">
        <f>IF(B358="","",IF(H359="","",IF(O359+U359&lt;0,0,O359+U359)))</f>
        <v/>
      </c>
      <c r="W359" s="1119"/>
      <c r="X359" s="771"/>
      <c r="Y359" s="772"/>
      <c r="Z359" s="770"/>
      <c r="AA359" s="1091"/>
      <c r="AB359" s="743" t="str">
        <f>IF(X359="","",X359*60+Y359+Z359/100)</f>
        <v/>
      </c>
      <c r="AC359" s="1122"/>
      <c r="AD359" s="1086"/>
      <c r="AE359" s="1100"/>
      <c r="AF359" s="1103"/>
      <c r="AG359" s="1091"/>
    </row>
    <row r="360" spans="1:33" x14ac:dyDescent="0.2">
      <c r="A360" s="1131"/>
      <c r="B360" s="1134"/>
      <c r="C360" s="1072"/>
      <c r="D360" s="1137"/>
      <c r="E360" s="1097"/>
      <c r="F360" s="1072"/>
      <c r="G360" s="736" t="s">
        <v>8</v>
      </c>
      <c r="H360" s="737" t="str">
        <f>IF(P360&lt;&gt;"",H358,"")</f>
        <v/>
      </c>
      <c r="I360" s="738" t="str">
        <f>IF(Q360&lt;&gt;"",I358,"")</f>
        <v/>
      </c>
      <c r="J360" s="738" t="str">
        <f>IF(R360&lt;&gt;"",J358,"")</f>
        <v/>
      </c>
      <c r="K360" s="738" t="str">
        <f>IF(R360&lt;&gt;"",K358,"")</f>
        <v/>
      </c>
      <c r="L360" s="738" t="str">
        <f>IF(S360&lt;&gt;"",L358,"")</f>
        <v/>
      </c>
      <c r="M360" s="739" t="str">
        <f>IF(T360&lt;&gt;"",M358,"")</f>
        <v/>
      </c>
      <c r="N360" s="740" t="str">
        <f>IF(H360&lt;&gt;"",N358,"")</f>
        <v/>
      </c>
      <c r="O360" s="742" t="str">
        <f>IF(B358="","",IF(H360="","",H360+I360+J360-K360+L360+M360-N360))</f>
        <v/>
      </c>
      <c r="P360" s="769"/>
      <c r="Q360" s="769"/>
      <c r="R360" s="769"/>
      <c r="S360" s="769"/>
      <c r="T360" s="770"/>
      <c r="U360" s="744" t="str">
        <f>IF(B358="","",IF(H360="","",SUM(P360:T360)))</f>
        <v/>
      </c>
      <c r="V360" s="744" t="str">
        <f>IF(B358="","",IF(H360="","",IF(O360+U360&lt;0,0,O360+U360)))</f>
        <v/>
      </c>
      <c r="W360" s="1119"/>
      <c r="X360" s="745"/>
      <c r="Y360" s="746"/>
      <c r="Z360" s="747"/>
      <c r="AA360" s="1091"/>
      <c r="AB360" s="748"/>
      <c r="AC360" s="1122"/>
      <c r="AD360" s="1086"/>
      <c r="AE360" s="1100"/>
      <c r="AF360" s="1103"/>
      <c r="AG360" s="1091"/>
    </row>
    <row r="361" spans="1:33" x14ac:dyDescent="0.2">
      <c r="A361" s="1131"/>
      <c r="B361" s="1134"/>
      <c r="C361" s="1072"/>
      <c r="D361" s="1137"/>
      <c r="E361" s="1097"/>
      <c r="F361" s="1072"/>
      <c r="G361" s="736" t="s">
        <v>5</v>
      </c>
      <c r="H361" s="737" t="str">
        <f>IF(P361&lt;&gt;"",H358,"")</f>
        <v/>
      </c>
      <c r="I361" s="738" t="str">
        <f>IF(Q361&lt;&gt;"",I358,"")</f>
        <v/>
      </c>
      <c r="J361" s="738" t="str">
        <f>IF(R361&lt;&gt;"",J358,"")</f>
        <v/>
      </c>
      <c r="K361" s="738" t="str">
        <f>IF(R361&lt;&gt;"",K358,"")</f>
        <v/>
      </c>
      <c r="L361" s="738" t="str">
        <f>IF(S361&lt;&gt;"",L358,"")</f>
        <v/>
      </c>
      <c r="M361" s="739" t="str">
        <f>IF(T361&lt;&gt;"",M358,"")</f>
        <v/>
      </c>
      <c r="N361" s="740" t="str">
        <f>IF(H361&lt;&gt;"",N358,"")</f>
        <v/>
      </c>
      <c r="O361" s="749" t="str">
        <f>IF(B358="","",IF(H361="","",H361+I361+J361-K361+L361+M361-N361))</f>
        <v/>
      </c>
      <c r="P361" s="769"/>
      <c r="Q361" s="769"/>
      <c r="R361" s="769"/>
      <c r="S361" s="769"/>
      <c r="T361" s="770"/>
      <c r="U361" s="742" t="str">
        <f>IF(B358="","",IF(H361="","",SUM(P361:T361)))</f>
        <v/>
      </c>
      <c r="V361" s="742" t="str">
        <f>IF(B358="","",IF(H361="","",IF(O361+U361&lt;0,0,O361+U361)))</f>
        <v/>
      </c>
      <c r="W361" s="1119"/>
      <c r="X361" s="745"/>
      <c r="Y361" s="746"/>
      <c r="Z361" s="747"/>
      <c r="AA361" s="1091"/>
      <c r="AB361" s="748"/>
      <c r="AC361" s="1122"/>
      <c r="AD361" s="1086"/>
      <c r="AE361" s="1100"/>
      <c r="AF361" s="1103"/>
      <c r="AG361" s="1091"/>
    </row>
    <row r="362" spans="1:33" ht="16" thickBot="1" x14ac:dyDescent="0.25">
      <c r="A362" s="1132"/>
      <c r="B362" s="1135"/>
      <c r="C362" s="1073"/>
      <c r="D362" s="1138"/>
      <c r="E362" s="1098"/>
      <c r="F362" s="1073"/>
      <c r="G362" s="750" t="s">
        <v>6</v>
      </c>
      <c r="H362" s="751" t="str">
        <f>IF(P362&lt;&gt;"",H358,"")</f>
        <v/>
      </c>
      <c r="I362" s="752" t="str">
        <f>IF(Q362&lt;&gt;"",I358,"")</f>
        <v/>
      </c>
      <c r="J362" s="752" t="str">
        <f>IF(R362&lt;&gt;"",J358,"")</f>
        <v/>
      </c>
      <c r="K362" s="752" t="str">
        <f>IF(R362&lt;&gt;"",K358,"")</f>
        <v/>
      </c>
      <c r="L362" s="752" t="str">
        <f>IF(S362&lt;&gt;"",L358,"")</f>
        <v/>
      </c>
      <c r="M362" s="753" t="str">
        <f>IF(T362&lt;&gt;"",M358,"")</f>
        <v/>
      </c>
      <c r="N362" s="754" t="str">
        <f>IF(H362&lt;&gt;"",N358,"")</f>
        <v/>
      </c>
      <c r="O362" s="755" t="str">
        <f>IF(B358="","",IF(H362="","",H362+I362+J362-K362+L362+M362-N362))</f>
        <v/>
      </c>
      <c r="P362" s="773"/>
      <c r="Q362" s="773"/>
      <c r="R362" s="773"/>
      <c r="S362" s="773"/>
      <c r="T362" s="774"/>
      <c r="U362" s="755" t="str">
        <f>IF(B358="","",IF(H362="","",SUM(P362:T362)))</f>
        <v/>
      </c>
      <c r="V362" s="755" t="str">
        <f>IF(B358="","",IF(H362="","",IF(O362+U362&lt;0,0,O362+U362)))</f>
        <v/>
      </c>
      <c r="W362" s="1120"/>
      <c r="X362" s="756"/>
      <c r="Y362" s="757"/>
      <c r="Z362" s="758"/>
      <c r="AA362" s="1092"/>
      <c r="AB362" s="759"/>
      <c r="AC362" s="1123"/>
      <c r="AD362" s="1087"/>
      <c r="AE362" s="1101"/>
      <c r="AF362" s="1104"/>
      <c r="AG362" s="1092"/>
    </row>
    <row r="363" spans="1:33" x14ac:dyDescent="0.2">
      <c r="A363" s="1125" t="str">
        <f>IF('Names And Totals'!A79="","",'Names And Totals'!A79)</f>
        <v/>
      </c>
      <c r="B363" s="1128" t="str">
        <f>IF('Names And Totals'!B79="","",'Names And Totals'!B79)</f>
        <v/>
      </c>
      <c r="C363" s="1074" t="str">
        <f>IF('Names And Totals'!B79="","",'Names And Totals'!E79)</f>
        <v/>
      </c>
      <c r="D363" s="1139" t="str">
        <f>IF(AF363="","",IF(AF363="DQ","DQ",RANK(AF363,$AF$13:$AF$508,0)+SUMPRODUCT(--(AF363=$AF$13:$AF$508),--(AC363&gt;$AC$13:$AC$508))))</f>
        <v/>
      </c>
      <c r="E363" s="1093" t="str">
        <f>IF(AE363="","",IF(AG363="DQ","DQ",RANK(AE363,$AE$13:$AE$508,0)+SUMPRODUCT(--(AE363=$AE$13:$AE$508),--(AC363&gt;$AC$13:$AC$508))))</f>
        <v/>
      </c>
      <c r="F363" s="1074" t="str">
        <f>IF(AD363="","",IF(AG363="DQ","DQ",RANK(AD363,$AD$13:$AD$508,0)+SUMPRODUCT(--(AD363=$AD$13:$AD$508),--(AC363&gt;$AC$13:$AC$508))))</f>
        <v/>
      </c>
      <c r="G363" s="705" t="s">
        <v>7</v>
      </c>
      <c r="H363" s="695"/>
      <c r="I363" s="696"/>
      <c r="J363" s="696"/>
      <c r="K363" s="696"/>
      <c r="L363" s="696"/>
      <c r="M363" s="697"/>
      <c r="N363" s="698"/>
      <c r="O363" s="699" t="str">
        <f>IF(B363="","",IF(H363="","",H363+I363+J363-K363+L363+M363-N363))</f>
        <v/>
      </c>
      <c r="P363" s="700"/>
      <c r="Q363" s="696"/>
      <c r="R363" s="696"/>
      <c r="S363" s="701"/>
      <c r="T363" s="702"/>
      <c r="U363" s="699" t="str">
        <f>IF(B363="","",IF(H363="","",SUM(P363:T363)))</f>
        <v/>
      </c>
      <c r="V363" s="699" t="str">
        <f>IF(B363="","",IF(H363="","",IF(O363+U363&lt;0,0,O363+U363)))</f>
        <v/>
      </c>
      <c r="W363" s="1115" t="str">
        <f>IF(AG363="DQ","DQ",IF(V363="","",IF(V364="",V363,IF(V365="",AVERAGE(V363:V364),IF(V366="",AVERAGE(V363:V365),IF(V367="",AVERAGE(V363:V366),TRIMMEAN(V363:V367,0.4)))))))</f>
        <v/>
      </c>
      <c r="X363" s="703"/>
      <c r="Y363" s="701"/>
      <c r="Z363" s="702"/>
      <c r="AA363" s="1105"/>
      <c r="AB363" s="704" t="str">
        <f>IF(X363="","",IF(X363="TO","TO",X363*60+Y363+Z363/100))</f>
        <v/>
      </c>
      <c r="AC363" s="1106" t="str">
        <f>IF(AG363="DQ","DQ",IF(AB363="","",IF(AB364="",AB363,AVERAGE(AB363:AB364))))</f>
        <v/>
      </c>
      <c r="AD363" s="1082" t="str">
        <f>IF(C363="Male","",IF(AC363="","",IF(AA363="","",IF(AC363="TO",W363,IF(AA363="no",W363,IF(30-(AC363-$AI$3)/10&lt;0,0,30-(AC363-$AI$3)/10+W363))))))</f>
        <v/>
      </c>
      <c r="AE363" s="1109" t="str">
        <f>IF(C363="Female","",IF(AC363="","",IF(AA363="","",IF(AC363="TO",W363,IF(AA363="no",W363,IF(30-(AC363-$AI$4)/10&lt;0,0,30-(AC363-$AI$4)/10+W363))))))</f>
        <v/>
      </c>
      <c r="AF363" s="1112" t="str">
        <f>IF(B363="","",IF(AG363="DQ","DQ",IF(AC363="","",IF(C363="Female",AD363,AE363))))</f>
        <v/>
      </c>
      <c r="AG363" s="1088"/>
    </row>
    <row r="364" spans="1:33" x14ac:dyDescent="0.2">
      <c r="A364" s="1125"/>
      <c r="B364" s="1128"/>
      <c r="C364" s="1075"/>
      <c r="D364" s="1139"/>
      <c r="E364" s="1094"/>
      <c r="F364" s="1075"/>
      <c r="G364" s="705" t="s">
        <v>4</v>
      </c>
      <c r="H364" s="706" t="str">
        <f>IF(P364&lt;&gt;"",H363,"")</f>
        <v/>
      </c>
      <c r="I364" s="707" t="str">
        <f>IF(Q364&lt;&gt;"",I363,"")</f>
        <v/>
      </c>
      <c r="J364" s="707" t="str">
        <f>IF(R364&lt;&gt;"",J363,"")</f>
        <v/>
      </c>
      <c r="K364" s="707" t="str">
        <f>IF(R364&lt;&gt;"",K363,"")</f>
        <v/>
      </c>
      <c r="L364" s="707" t="str">
        <f>IF(S364&lt;&gt;"",L363,"")</f>
        <v/>
      </c>
      <c r="M364" s="708" t="str">
        <f>IF(T364&lt;&gt;"",M363,"")</f>
        <v/>
      </c>
      <c r="N364" s="709" t="str">
        <f>IF(H364&lt;&gt;"",N363,"")</f>
        <v/>
      </c>
      <c r="O364" s="710" t="str">
        <f>IF(B363="","",IF(H364="","",H364+I364+J364-K364+L364+M364-N364))</f>
        <v/>
      </c>
      <c r="P364" s="711"/>
      <c r="Q364" s="711"/>
      <c r="R364" s="711"/>
      <c r="S364" s="711"/>
      <c r="T364" s="712"/>
      <c r="U364" s="713" t="str">
        <f>IF(B363="","",IF(H364="","",SUM(P364:T364)))</f>
        <v/>
      </c>
      <c r="V364" s="713" t="str">
        <f>IF(B363="","",IF(H364="","",IF(O364+U364&lt;0,0,O364+U364)))</f>
        <v/>
      </c>
      <c r="W364" s="1116"/>
      <c r="X364" s="714"/>
      <c r="Y364" s="715"/>
      <c r="Z364" s="712"/>
      <c r="AA364" s="1088"/>
      <c r="AB364" s="716" t="str">
        <f>IF(X364="","",X364*60+Y364+Z364/100)</f>
        <v/>
      </c>
      <c r="AC364" s="1107"/>
      <c r="AD364" s="1083"/>
      <c r="AE364" s="1110"/>
      <c r="AF364" s="1113"/>
      <c r="AG364" s="1088"/>
    </row>
    <row r="365" spans="1:33" x14ac:dyDescent="0.2">
      <c r="A365" s="1125"/>
      <c r="B365" s="1128"/>
      <c r="C365" s="1075"/>
      <c r="D365" s="1139"/>
      <c r="E365" s="1094"/>
      <c r="F365" s="1075"/>
      <c r="G365" s="705" t="s">
        <v>8</v>
      </c>
      <c r="H365" s="706" t="str">
        <f>IF(P365&lt;&gt;"",H363,"")</f>
        <v/>
      </c>
      <c r="I365" s="707" t="str">
        <f>IF(Q365&lt;&gt;"",I363,"")</f>
        <v/>
      </c>
      <c r="J365" s="707" t="str">
        <f>IF(R365&lt;&gt;"",J363,"")</f>
        <v/>
      </c>
      <c r="K365" s="707" t="str">
        <f>IF(R365&lt;&gt;"",K363,"")</f>
        <v/>
      </c>
      <c r="L365" s="707" t="str">
        <f>IF(S365&lt;&gt;"",L363,"")</f>
        <v/>
      </c>
      <c r="M365" s="708" t="str">
        <f>IF(T365&lt;&gt;"",M363,"")</f>
        <v/>
      </c>
      <c r="N365" s="709" t="str">
        <f>IF(H365&lt;&gt;"",N363,"")</f>
        <v/>
      </c>
      <c r="O365" s="713" t="str">
        <f>IF(B363="","",IF(H365="","",H365+I365+J365-K365+L365+M365-N365))</f>
        <v/>
      </c>
      <c r="P365" s="711"/>
      <c r="Q365" s="711"/>
      <c r="R365" s="711"/>
      <c r="S365" s="711"/>
      <c r="T365" s="712"/>
      <c r="U365" s="699" t="str">
        <f>IF(B363="","",IF(H365="","",SUM(P365:T365)))</f>
        <v/>
      </c>
      <c r="V365" s="699" t="str">
        <f>IF(B363="","",IF(H365="","",IF(O365+U365&lt;0,0,O365+U365)))</f>
        <v/>
      </c>
      <c r="W365" s="1116"/>
      <c r="X365" s="717"/>
      <c r="Y365" s="718"/>
      <c r="Z365" s="719"/>
      <c r="AA365" s="1088"/>
      <c r="AB365" s="720"/>
      <c r="AC365" s="1107"/>
      <c r="AD365" s="1083"/>
      <c r="AE365" s="1110"/>
      <c r="AF365" s="1113"/>
      <c r="AG365" s="1088"/>
    </row>
    <row r="366" spans="1:33" x14ac:dyDescent="0.2">
      <c r="A366" s="1125"/>
      <c r="B366" s="1128"/>
      <c r="C366" s="1075"/>
      <c r="D366" s="1139"/>
      <c r="E366" s="1094"/>
      <c r="F366" s="1075"/>
      <c r="G366" s="705" t="s">
        <v>5</v>
      </c>
      <c r="H366" s="706" t="str">
        <f>IF(P366&lt;&gt;"",H363,"")</f>
        <v/>
      </c>
      <c r="I366" s="707" t="str">
        <f>IF(Q366&lt;&gt;"",I363,"")</f>
        <v/>
      </c>
      <c r="J366" s="707" t="str">
        <f>IF(R366&lt;&gt;"",J363,"")</f>
        <v/>
      </c>
      <c r="K366" s="707" t="str">
        <f>IF(R366&lt;&gt;"",K363,"")</f>
        <v/>
      </c>
      <c r="L366" s="707" t="str">
        <f>IF(S366&lt;&gt;"",L363,"")</f>
        <v/>
      </c>
      <c r="M366" s="708" t="str">
        <f>IF(T366&lt;&gt;"",M363,"")</f>
        <v/>
      </c>
      <c r="N366" s="709" t="str">
        <f>IF(H366&lt;&gt;"",N363,"")</f>
        <v/>
      </c>
      <c r="O366" s="721" t="str">
        <f>IF(B363="","",IF(H366="","",H366+I366+J366-K366+L366+M366-N366))</f>
        <v/>
      </c>
      <c r="P366" s="711"/>
      <c r="Q366" s="711"/>
      <c r="R366" s="711"/>
      <c r="S366" s="711"/>
      <c r="T366" s="712"/>
      <c r="U366" s="713" t="str">
        <f>IF(B363="","",IF(H366="","",SUM(P366:T366)))</f>
        <v/>
      </c>
      <c r="V366" s="713" t="str">
        <f>IF(B363="","",IF(H366="","",IF(O366+U366&lt;0,0,O366+U366)))</f>
        <v/>
      </c>
      <c r="W366" s="1116"/>
      <c r="X366" s="717"/>
      <c r="Y366" s="718"/>
      <c r="Z366" s="719"/>
      <c r="AA366" s="1088"/>
      <c r="AB366" s="720"/>
      <c r="AC366" s="1107"/>
      <c r="AD366" s="1083"/>
      <c r="AE366" s="1110"/>
      <c r="AF366" s="1113"/>
      <c r="AG366" s="1088"/>
    </row>
    <row r="367" spans="1:33" ht="16" thickBot="1" x14ac:dyDescent="0.25">
      <c r="A367" s="1126"/>
      <c r="B367" s="1129"/>
      <c r="C367" s="1076"/>
      <c r="D367" s="1140"/>
      <c r="E367" s="1095"/>
      <c r="F367" s="1076"/>
      <c r="G367" s="760" t="s">
        <v>6</v>
      </c>
      <c r="H367" s="723" t="str">
        <f>IF(P367&lt;&gt;"",H363,"")</f>
        <v/>
      </c>
      <c r="I367" s="724" t="str">
        <f>IF(Q367&lt;&gt;"",I363,"")</f>
        <v/>
      </c>
      <c r="J367" s="724" t="str">
        <f>IF(R367&lt;&gt;"",J363,"")</f>
        <v/>
      </c>
      <c r="K367" s="724" t="str">
        <f>IF(R367&lt;&gt;"",K363,"")</f>
        <v/>
      </c>
      <c r="L367" s="724" t="str">
        <f>IF(S367&lt;&gt;"",L363,"")</f>
        <v/>
      </c>
      <c r="M367" s="725" t="str">
        <f>IF(T367&lt;&gt;"",M363,"")</f>
        <v/>
      </c>
      <c r="N367" s="726" t="str">
        <f>IF(H367&lt;&gt;"",N363,"")</f>
        <v/>
      </c>
      <c r="O367" s="699" t="str">
        <f>IF(B363="","",IF(H367="","",H367+I367+J367-K367+L367+M367-N367))</f>
        <v/>
      </c>
      <c r="P367" s="727"/>
      <c r="Q367" s="727"/>
      <c r="R367" s="727"/>
      <c r="S367" s="727"/>
      <c r="T367" s="728"/>
      <c r="U367" s="721" t="str">
        <f>IF(B363="","",IF(H367="","",SUM(P367:T367)))</f>
        <v/>
      </c>
      <c r="V367" s="721" t="str">
        <f>IF(B363="","",IF(H367="","",IF(O367+U367&lt;0,0,O367+U367)))</f>
        <v/>
      </c>
      <c r="W367" s="1117"/>
      <c r="X367" s="729"/>
      <c r="Y367" s="730"/>
      <c r="Z367" s="731"/>
      <c r="AA367" s="1089"/>
      <c r="AB367" s="732"/>
      <c r="AC367" s="1108"/>
      <c r="AD367" s="1084"/>
      <c r="AE367" s="1111"/>
      <c r="AF367" s="1114"/>
      <c r="AG367" s="1089"/>
    </row>
    <row r="368" spans="1:33" x14ac:dyDescent="0.2">
      <c r="A368" s="1130" t="str">
        <f>IF('Names And Totals'!A80="","",'Names And Totals'!A80)</f>
        <v/>
      </c>
      <c r="B368" s="1133" t="str">
        <f>IF('Names And Totals'!B80="","",'Names And Totals'!B80)</f>
        <v/>
      </c>
      <c r="C368" s="1071" t="str">
        <f>IF('Names And Totals'!B80="","",'Names And Totals'!E80)</f>
        <v/>
      </c>
      <c r="D368" s="1136" t="str">
        <f>IF(AF368="","",IF(AF368="DQ","DQ",RANK(AF368,$AF$13:$AF$508,0)+SUMPRODUCT(--(AF368=$AF$13:$AF$508),--(AC368&gt;$AC$13:$AC$508))))</f>
        <v/>
      </c>
      <c r="E368" s="1096" t="str">
        <f>IF(AE368="","",IF(AG368="DQ","DQ",RANK(AE368,$AE$13:$AE$508,0)+SUMPRODUCT(--(AE368=$AE$13:$AE$508),--(AC368&gt;$AC$13:$AC$508))))</f>
        <v/>
      </c>
      <c r="F368" s="1071" t="str">
        <f>IF(AD368="","",IF(AG368="DQ","DQ",RANK(AD368,$AD$13:$AD$508,0)+SUMPRODUCT(--(AD368=$AD$13:$AD$508),--(AC368&gt;$AC$13:$AC$508))))</f>
        <v/>
      </c>
      <c r="G368" s="733" t="s">
        <v>7</v>
      </c>
      <c r="H368" s="761"/>
      <c r="I368" s="762"/>
      <c r="J368" s="762"/>
      <c r="K368" s="762"/>
      <c r="L368" s="762"/>
      <c r="M368" s="763"/>
      <c r="N368" s="764"/>
      <c r="O368" s="734" t="str">
        <f>IF(B368="","",IF(H368="","",H368+I368+J368-K368+L368+M368-N368))</f>
        <v/>
      </c>
      <c r="P368" s="765"/>
      <c r="Q368" s="762"/>
      <c r="R368" s="762"/>
      <c r="S368" s="766"/>
      <c r="T368" s="767"/>
      <c r="U368" s="734" t="str">
        <f>IF(B368="","",IF(H368="","",SUM(P368:T368)))</f>
        <v/>
      </c>
      <c r="V368" s="734" t="str">
        <f>IF(B368="","",IF(H368="","",IF(O368+U368&lt;0,0,O368+U368)))</f>
        <v/>
      </c>
      <c r="W368" s="1118" t="str">
        <f>IF(AG368="DQ","DQ",IF(V368="","",IF(V369="",V368,IF(V370="",AVERAGE(V368:V369),IF(V371="",AVERAGE(V368:V370),IF(V372="",AVERAGE(V368:V371),TRIMMEAN(V368:V372,0.4)))))))</f>
        <v/>
      </c>
      <c r="X368" s="768"/>
      <c r="Y368" s="766"/>
      <c r="Z368" s="767"/>
      <c r="AA368" s="1090"/>
      <c r="AB368" s="735" t="str">
        <f>IF(X368="","",IF(X368="TO","TO",X368*60+Y368+Z368/100))</f>
        <v/>
      </c>
      <c r="AC368" s="1121" t="str">
        <f>IF(AG368="DQ","DQ",IF(AB368="","",IF(AB369="",AB368,AVERAGE(AB368:AB369))))</f>
        <v/>
      </c>
      <c r="AD368" s="1085" t="str">
        <f>IF(C368="Male","",IF(AC368="","",IF(AA368="","",IF(AC368="TO",W368,IF(AA368="no",W368,IF(30-(AC368-$AI$3)/10&lt;0,0,30-(AC368-$AI$3)/10+W368))))))</f>
        <v/>
      </c>
      <c r="AE368" s="1099" t="str">
        <f>IF(C368="Female","",IF(AC368="","",IF(AA368="","",IF(AC368="TO",W368,IF(AA368="no",W368,IF(30-(AC368-$AI$4)/10&lt;0,0,30-(AC368-$AI$4)/10+W368))))))</f>
        <v/>
      </c>
      <c r="AF368" s="1102" t="str">
        <f>IF(B368="","",IF(AG368="DQ","DQ",IF(AC368="","",IF(C368="Female",AD368,AE368))))</f>
        <v/>
      </c>
      <c r="AG368" s="1090"/>
    </row>
    <row r="369" spans="1:33" x14ac:dyDescent="0.2">
      <c r="A369" s="1131"/>
      <c r="B369" s="1134"/>
      <c r="C369" s="1072"/>
      <c r="D369" s="1137"/>
      <c r="E369" s="1097"/>
      <c r="F369" s="1072"/>
      <c r="G369" s="736" t="s">
        <v>4</v>
      </c>
      <c r="H369" s="737" t="str">
        <f>IF(P369&lt;&gt;"",H368,"")</f>
        <v/>
      </c>
      <c r="I369" s="738" t="str">
        <f>IF(Q369&lt;&gt;"",I368,"")</f>
        <v/>
      </c>
      <c r="J369" s="738" t="str">
        <f>IF(R369&lt;&gt;"",J368,"")</f>
        <v/>
      </c>
      <c r="K369" s="738" t="str">
        <f>IF(R369&lt;&gt;"",K368,"")</f>
        <v/>
      </c>
      <c r="L369" s="738" t="str">
        <f>IF(S369&lt;&gt;"",L368,"")</f>
        <v/>
      </c>
      <c r="M369" s="739" t="str">
        <f>IF(T369&lt;&gt;"",M368,"")</f>
        <v/>
      </c>
      <c r="N369" s="740" t="str">
        <f>IF(H369&lt;&gt;"",N368,"")</f>
        <v/>
      </c>
      <c r="O369" s="741" t="str">
        <f>IF(B368="","",IF(H369="","",H369+I369+J369-K369+L369+M369-N369))</f>
        <v/>
      </c>
      <c r="P369" s="769"/>
      <c r="Q369" s="769"/>
      <c r="R369" s="769"/>
      <c r="S369" s="769"/>
      <c r="T369" s="770"/>
      <c r="U369" s="742" t="str">
        <f>IF(B368="","",IF(H369="","",SUM(P369:T369)))</f>
        <v/>
      </c>
      <c r="V369" s="742" t="str">
        <f>IF(B368="","",IF(H369="","",IF(O369+U369&lt;0,0,O369+U369)))</f>
        <v/>
      </c>
      <c r="W369" s="1119"/>
      <c r="X369" s="771"/>
      <c r="Y369" s="772"/>
      <c r="Z369" s="770"/>
      <c r="AA369" s="1091"/>
      <c r="AB369" s="743" t="str">
        <f>IF(X369="","",X369*60+Y369+Z369/100)</f>
        <v/>
      </c>
      <c r="AC369" s="1122"/>
      <c r="AD369" s="1086"/>
      <c r="AE369" s="1100"/>
      <c r="AF369" s="1103"/>
      <c r="AG369" s="1091"/>
    </row>
    <row r="370" spans="1:33" x14ac:dyDescent="0.2">
      <c r="A370" s="1131"/>
      <c r="B370" s="1134"/>
      <c r="C370" s="1072"/>
      <c r="D370" s="1137"/>
      <c r="E370" s="1097"/>
      <c r="F370" s="1072"/>
      <c r="G370" s="736" t="s">
        <v>8</v>
      </c>
      <c r="H370" s="737" t="str">
        <f>IF(P370&lt;&gt;"",H368,"")</f>
        <v/>
      </c>
      <c r="I370" s="738" t="str">
        <f>IF(Q370&lt;&gt;"",I368,"")</f>
        <v/>
      </c>
      <c r="J370" s="738" t="str">
        <f>IF(R370&lt;&gt;"",J368,"")</f>
        <v/>
      </c>
      <c r="K370" s="738" t="str">
        <f>IF(R370&lt;&gt;"",K368,"")</f>
        <v/>
      </c>
      <c r="L370" s="738" t="str">
        <f>IF(S370&lt;&gt;"",L368,"")</f>
        <v/>
      </c>
      <c r="M370" s="739" t="str">
        <f>IF(T370&lt;&gt;"",M368,"")</f>
        <v/>
      </c>
      <c r="N370" s="740" t="str">
        <f>IF(H370&lt;&gt;"",N368,"")</f>
        <v/>
      </c>
      <c r="O370" s="742" t="str">
        <f>IF(B368="","",IF(H370="","",H370+I370+J370-K370+L370+M370-N370))</f>
        <v/>
      </c>
      <c r="P370" s="769"/>
      <c r="Q370" s="769"/>
      <c r="R370" s="769"/>
      <c r="S370" s="769"/>
      <c r="T370" s="770"/>
      <c r="U370" s="744" t="str">
        <f>IF(B368="","",IF(H370="","",SUM(P370:T370)))</f>
        <v/>
      </c>
      <c r="V370" s="744" t="str">
        <f>IF(B368="","",IF(H370="","",IF(O370+U370&lt;0,0,O370+U370)))</f>
        <v/>
      </c>
      <c r="W370" s="1119"/>
      <c r="X370" s="745"/>
      <c r="Y370" s="746"/>
      <c r="Z370" s="747"/>
      <c r="AA370" s="1091"/>
      <c r="AB370" s="748"/>
      <c r="AC370" s="1122"/>
      <c r="AD370" s="1086"/>
      <c r="AE370" s="1100"/>
      <c r="AF370" s="1103"/>
      <c r="AG370" s="1091"/>
    </row>
    <row r="371" spans="1:33" x14ac:dyDescent="0.2">
      <c r="A371" s="1131"/>
      <c r="B371" s="1134"/>
      <c r="C371" s="1072"/>
      <c r="D371" s="1137"/>
      <c r="E371" s="1097"/>
      <c r="F371" s="1072"/>
      <c r="G371" s="736" t="s">
        <v>5</v>
      </c>
      <c r="H371" s="737" t="str">
        <f>IF(P371&lt;&gt;"",H368,"")</f>
        <v/>
      </c>
      <c r="I371" s="738" t="str">
        <f>IF(Q371&lt;&gt;"",I368,"")</f>
        <v/>
      </c>
      <c r="J371" s="738" t="str">
        <f>IF(R371&lt;&gt;"",J368,"")</f>
        <v/>
      </c>
      <c r="K371" s="738" t="str">
        <f>IF(R371&lt;&gt;"",K368,"")</f>
        <v/>
      </c>
      <c r="L371" s="738" t="str">
        <f>IF(S371&lt;&gt;"",L368,"")</f>
        <v/>
      </c>
      <c r="M371" s="739" t="str">
        <f>IF(T371&lt;&gt;"",M368,"")</f>
        <v/>
      </c>
      <c r="N371" s="740" t="str">
        <f>IF(H371&lt;&gt;"",N368,"")</f>
        <v/>
      </c>
      <c r="O371" s="749" t="str">
        <f>IF(B368="","",IF(H371="","",H371+I371+J371-K371+L371+M371-N371))</f>
        <v/>
      </c>
      <c r="P371" s="769"/>
      <c r="Q371" s="769"/>
      <c r="R371" s="769"/>
      <c r="S371" s="769"/>
      <c r="T371" s="770"/>
      <c r="U371" s="742" t="str">
        <f>IF(B368="","",IF(H371="","",SUM(P371:T371)))</f>
        <v/>
      </c>
      <c r="V371" s="742" t="str">
        <f>IF(B368="","",IF(H371="","",IF(O371+U371&lt;0,0,O371+U371)))</f>
        <v/>
      </c>
      <c r="W371" s="1119"/>
      <c r="X371" s="745"/>
      <c r="Y371" s="746"/>
      <c r="Z371" s="747"/>
      <c r="AA371" s="1091"/>
      <c r="AB371" s="748"/>
      <c r="AC371" s="1122"/>
      <c r="AD371" s="1086"/>
      <c r="AE371" s="1100"/>
      <c r="AF371" s="1103"/>
      <c r="AG371" s="1091"/>
    </row>
    <row r="372" spans="1:33" ht="16" thickBot="1" x14ac:dyDescent="0.25">
      <c r="A372" s="1132"/>
      <c r="B372" s="1135"/>
      <c r="C372" s="1073"/>
      <c r="D372" s="1138"/>
      <c r="E372" s="1098"/>
      <c r="F372" s="1073"/>
      <c r="G372" s="750" t="s">
        <v>6</v>
      </c>
      <c r="H372" s="751" t="str">
        <f>IF(P372&lt;&gt;"",H368,"")</f>
        <v/>
      </c>
      <c r="I372" s="752" t="str">
        <f>IF(Q372&lt;&gt;"",I368,"")</f>
        <v/>
      </c>
      <c r="J372" s="752" t="str">
        <f>IF(R372&lt;&gt;"",J368,"")</f>
        <v/>
      </c>
      <c r="K372" s="752" t="str">
        <f>IF(R372&lt;&gt;"",K368,"")</f>
        <v/>
      </c>
      <c r="L372" s="752" t="str">
        <f>IF(S372&lt;&gt;"",L368,"")</f>
        <v/>
      </c>
      <c r="M372" s="753" t="str">
        <f>IF(T372&lt;&gt;"",M368,"")</f>
        <v/>
      </c>
      <c r="N372" s="754" t="str">
        <f>IF(H372&lt;&gt;"",N368,"")</f>
        <v/>
      </c>
      <c r="O372" s="755" t="str">
        <f>IF(B368="","",IF(H372="","",H372+I372+J372-K372+L372+M372-N372))</f>
        <v/>
      </c>
      <c r="P372" s="773"/>
      <c r="Q372" s="773"/>
      <c r="R372" s="773"/>
      <c r="S372" s="773"/>
      <c r="T372" s="774"/>
      <c r="U372" s="755" t="str">
        <f>IF(B368="","",IF(H372="","",SUM(P372:T372)))</f>
        <v/>
      </c>
      <c r="V372" s="755" t="str">
        <f>IF(B368="","",IF(H372="","",IF(O372+U372&lt;0,0,O372+U372)))</f>
        <v/>
      </c>
      <c r="W372" s="1120"/>
      <c r="X372" s="756"/>
      <c r="Y372" s="757"/>
      <c r="Z372" s="758"/>
      <c r="AA372" s="1092"/>
      <c r="AB372" s="759"/>
      <c r="AC372" s="1123"/>
      <c r="AD372" s="1087"/>
      <c r="AE372" s="1101"/>
      <c r="AF372" s="1104"/>
      <c r="AG372" s="1092"/>
    </row>
    <row r="373" spans="1:33" x14ac:dyDescent="0.2">
      <c r="A373" s="1125" t="str">
        <f>IF('Names And Totals'!A81="","",'Names And Totals'!A81)</f>
        <v/>
      </c>
      <c r="B373" s="1128" t="str">
        <f>IF('Names And Totals'!B81="","",'Names And Totals'!B81)</f>
        <v/>
      </c>
      <c r="C373" s="1074" t="str">
        <f>IF('Names And Totals'!B81="","",'Names And Totals'!E81)</f>
        <v/>
      </c>
      <c r="D373" s="1139" t="str">
        <f>IF(AF373="","",IF(AF373="DQ","DQ",RANK(AF373,$AF$13:$AF$508,0)+SUMPRODUCT(--(AF373=$AF$13:$AF$508),--(AC373&gt;$AC$13:$AC$508))))</f>
        <v/>
      </c>
      <c r="E373" s="1093" t="str">
        <f>IF(AE373="","",IF(AG373="DQ","DQ",RANK(AE373,$AE$13:$AE$508,0)+SUMPRODUCT(--(AE373=$AE$13:$AE$508),--(AC373&gt;$AC$13:$AC$508))))</f>
        <v/>
      </c>
      <c r="F373" s="1074" t="str">
        <f>IF(AD373="","",IF(AG373="DQ","DQ",RANK(AD373,$AD$13:$AD$508,0)+SUMPRODUCT(--(AD373=$AD$13:$AD$508),--(AC373&gt;$AC$13:$AC$508))))</f>
        <v/>
      </c>
      <c r="G373" s="705" t="s">
        <v>7</v>
      </c>
      <c r="H373" s="695"/>
      <c r="I373" s="696"/>
      <c r="J373" s="696"/>
      <c r="K373" s="696"/>
      <c r="L373" s="696"/>
      <c r="M373" s="697"/>
      <c r="N373" s="698"/>
      <c r="O373" s="699" t="str">
        <f>IF(B373="","",IF(H373="","",H373+I373+J373-K373+L373+M373-N373))</f>
        <v/>
      </c>
      <c r="P373" s="700"/>
      <c r="Q373" s="696"/>
      <c r="R373" s="696"/>
      <c r="S373" s="701"/>
      <c r="T373" s="702"/>
      <c r="U373" s="699" t="str">
        <f>IF(B373="","",IF(H373="","",SUM(P373:T373)))</f>
        <v/>
      </c>
      <c r="V373" s="699" t="str">
        <f>IF(B373="","",IF(H373="","",IF(O373+U373&lt;0,0,O373+U373)))</f>
        <v/>
      </c>
      <c r="W373" s="1115" t="str">
        <f>IF(AG373="DQ","DQ",IF(V373="","",IF(V374="",V373,IF(V375="",AVERAGE(V373:V374),IF(V376="",AVERAGE(V373:V375),IF(V377="",AVERAGE(V373:V376),TRIMMEAN(V373:V377,0.4)))))))</f>
        <v/>
      </c>
      <c r="X373" s="703"/>
      <c r="Y373" s="701"/>
      <c r="Z373" s="702"/>
      <c r="AA373" s="1105"/>
      <c r="AB373" s="704" t="str">
        <f>IF(X373="","",IF(X373="TO","TO",X373*60+Y373+Z373/100))</f>
        <v/>
      </c>
      <c r="AC373" s="1106" t="str">
        <f>IF(AG373="DQ","DQ",IF(AB373="","",IF(AB374="",AB373,AVERAGE(AB373:AB374))))</f>
        <v/>
      </c>
      <c r="AD373" s="1082" t="str">
        <f>IF(C373="Male","",IF(AC373="","",IF(AA373="","",IF(AC373="TO",W373,IF(AA373="no",W373,IF(30-(AC373-$AI$3)/10&lt;0,0,30-(AC373-$AI$3)/10+W373))))))</f>
        <v/>
      </c>
      <c r="AE373" s="1109" t="str">
        <f>IF(C373="Female","",IF(AC373="","",IF(AA373="","",IF(AC373="TO",W373,IF(AA373="no",W373,IF(30-(AC373-$AI$4)/10&lt;0,0,30-(AC373-$AI$4)/10+W373))))))</f>
        <v/>
      </c>
      <c r="AF373" s="1112" t="str">
        <f>IF(B373="","",IF(AG373="DQ","DQ",IF(AC373="","",IF(C373="Female",AD373,AE373))))</f>
        <v/>
      </c>
      <c r="AG373" s="1088"/>
    </row>
    <row r="374" spans="1:33" x14ac:dyDescent="0.2">
      <c r="A374" s="1125"/>
      <c r="B374" s="1128"/>
      <c r="C374" s="1075"/>
      <c r="D374" s="1139"/>
      <c r="E374" s="1094"/>
      <c r="F374" s="1075"/>
      <c r="G374" s="705" t="s">
        <v>4</v>
      </c>
      <c r="H374" s="706" t="str">
        <f>IF(P374&lt;&gt;"",H373,"")</f>
        <v/>
      </c>
      <c r="I374" s="707" t="str">
        <f>IF(Q374&lt;&gt;"",I373,"")</f>
        <v/>
      </c>
      <c r="J374" s="707" t="str">
        <f>IF(R374&lt;&gt;"",J373,"")</f>
        <v/>
      </c>
      <c r="K374" s="707" t="str">
        <f>IF(R374&lt;&gt;"",K373,"")</f>
        <v/>
      </c>
      <c r="L374" s="707" t="str">
        <f>IF(S374&lt;&gt;"",L373,"")</f>
        <v/>
      </c>
      <c r="M374" s="708" t="str">
        <f>IF(T374&lt;&gt;"",M373,"")</f>
        <v/>
      </c>
      <c r="N374" s="709" t="str">
        <f>IF(H374&lt;&gt;"",N373,"")</f>
        <v/>
      </c>
      <c r="O374" s="710" t="str">
        <f>IF(B373="","",IF(H374="","",H374+I374+J374-K374+L374+M374-N374))</f>
        <v/>
      </c>
      <c r="P374" s="711"/>
      <c r="Q374" s="711"/>
      <c r="R374" s="711"/>
      <c r="S374" s="711"/>
      <c r="T374" s="712"/>
      <c r="U374" s="713" t="str">
        <f>IF(B373="","",IF(H374="","",SUM(P374:T374)))</f>
        <v/>
      </c>
      <c r="V374" s="713" t="str">
        <f>IF(B373="","",IF(H374="","",IF(O374+U374&lt;0,0,O374+U374)))</f>
        <v/>
      </c>
      <c r="W374" s="1116"/>
      <c r="X374" s="714"/>
      <c r="Y374" s="715"/>
      <c r="Z374" s="712"/>
      <c r="AA374" s="1088"/>
      <c r="AB374" s="716" t="str">
        <f>IF(X374="","",X374*60+Y374+Z374/100)</f>
        <v/>
      </c>
      <c r="AC374" s="1107"/>
      <c r="AD374" s="1083"/>
      <c r="AE374" s="1110"/>
      <c r="AF374" s="1113"/>
      <c r="AG374" s="1088"/>
    </row>
    <row r="375" spans="1:33" x14ac:dyDescent="0.2">
      <c r="A375" s="1125"/>
      <c r="B375" s="1128"/>
      <c r="C375" s="1075"/>
      <c r="D375" s="1139"/>
      <c r="E375" s="1094"/>
      <c r="F375" s="1075"/>
      <c r="G375" s="705" t="s">
        <v>8</v>
      </c>
      <c r="H375" s="706" t="str">
        <f>IF(P375&lt;&gt;"",H373,"")</f>
        <v/>
      </c>
      <c r="I375" s="707" t="str">
        <f>IF(Q375&lt;&gt;"",I373,"")</f>
        <v/>
      </c>
      <c r="J375" s="707" t="str">
        <f>IF(R375&lt;&gt;"",J373,"")</f>
        <v/>
      </c>
      <c r="K375" s="707" t="str">
        <f>IF(R375&lt;&gt;"",K373,"")</f>
        <v/>
      </c>
      <c r="L375" s="707" t="str">
        <f>IF(S375&lt;&gt;"",L373,"")</f>
        <v/>
      </c>
      <c r="M375" s="708" t="str">
        <f>IF(T375&lt;&gt;"",M373,"")</f>
        <v/>
      </c>
      <c r="N375" s="709" t="str">
        <f>IF(H375&lt;&gt;"",N373,"")</f>
        <v/>
      </c>
      <c r="O375" s="713" t="str">
        <f>IF(B373="","",IF(H375="","",H375+I375+J375-K375+L375+M375-N375))</f>
        <v/>
      </c>
      <c r="P375" s="711"/>
      <c r="Q375" s="711"/>
      <c r="R375" s="711"/>
      <c r="S375" s="711"/>
      <c r="T375" s="712"/>
      <c r="U375" s="699" t="str">
        <f>IF(B373="","",IF(H375="","",SUM(P375:T375)))</f>
        <v/>
      </c>
      <c r="V375" s="699" t="str">
        <f>IF(B373="","",IF(H375="","",IF(O375+U375&lt;0,0,O375+U375)))</f>
        <v/>
      </c>
      <c r="W375" s="1116"/>
      <c r="X375" s="717"/>
      <c r="Y375" s="718"/>
      <c r="Z375" s="719"/>
      <c r="AA375" s="1088"/>
      <c r="AB375" s="720"/>
      <c r="AC375" s="1107"/>
      <c r="AD375" s="1083"/>
      <c r="AE375" s="1110"/>
      <c r="AF375" s="1113"/>
      <c r="AG375" s="1088"/>
    </row>
    <row r="376" spans="1:33" x14ac:dyDescent="0.2">
      <c r="A376" s="1125"/>
      <c r="B376" s="1128"/>
      <c r="C376" s="1075"/>
      <c r="D376" s="1139"/>
      <c r="E376" s="1094"/>
      <c r="F376" s="1075"/>
      <c r="G376" s="705" t="s">
        <v>5</v>
      </c>
      <c r="H376" s="706" t="str">
        <f>IF(P376&lt;&gt;"",H373,"")</f>
        <v/>
      </c>
      <c r="I376" s="707" t="str">
        <f>IF(Q376&lt;&gt;"",I373,"")</f>
        <v/>
      </c>
      <c r="J376" s="707" t="str">
        <f>IF(R376&lt;&gt;"",J373,"")</f>
        <v/>
      </c>
      <c r="K376" s="707" t="str">
        <f>IF(R376&lt;&gt;"",K373,"")</f>
        <v/>
      </c>
      <c r="L376" s="707" t="str">
        <f>IF(S376&lt;&gt;"",L373,"")</f>
        <v/>
      </c>
      <c r="M376" s="708" t="str">
        <f>IF(T376&lt;&gt;"",M373,"")</f>
        <v/>
      </c>
      <c r="N376" s="709" t="str">
        <f>IF(H376&lt;&gt;"",N373,"")</f>
        <v/>
      </c>
      <c r="O376" s="721" t="str">
        <f>IF(B373="","",IF(H376="","",H376+I376+J376-K376+L376+M376-N376))</f>
        <v/>
      </c>
      <c r="P376" s="711"/>
      <c r="Q376" s="711"/>
      <c r="R376" s="711"/>
      <c r="S376" s="711"/>
      <c r="T376" s="712"/>
      <c r="U376" s="713" t="str">
        <f>IF(B373="","",IF(H376="","",SUM(P376:T376)))</f>
        <v/>
      </c>
      <c r="V376" s="713" t="str">
        <f>IF(B373="","",IF(H376="","",IF(O376+U376&lt;0,0,O376+U376)))</f>
        <v/>
      </c>
      <c r="W376" s="1116"/>
      <c r="X376" s="717"/>
      <c r="Y376" s="718"/>
      <c r="Z376" s="719"/>
      <c r="AA376" s="1088"/>
      <c r="AB376" s="720"/>
      <c r="AC376" s="1107"/>
      <c r="AD376" s="1083"/>
      <c r="AE376" s="1110"/>
      <c r="AF376" s="1113"/>
      <c r="AG376" s="1088"/>
    </row>
    <row r="377" spans="1:33" ht="16" thickBot="1" x14ac:dyDescent="0.25">
      <c r="A377" s="1126"/>
      <c r="B377" s="1129"/>
      <c r="C377" s="1076"/>
      <c r="D377" s="1140"/>
      <c r="E377" s="1095"/>
      <c r="F377" s="1076"/>
      <c r="G377" s="760" t="s">
        <v>6</v>
      </c>
      <c r="H377" s="723" t="str">
        <f>IF(P377&lt;&gt;"",H373,"")</f>
        <v/>
      </c>
      <c r="I377" s="724" t="str">
        <f>IF(Q377&lt;&gt;"",I373,"")</f>
        <v/>
      </c>
      <c r="J377" s="724" t="str">
        <f>IF(R377&lt;&gt;"",J373,"")</f>
        <v/>
      </c>
      <c r="K377" s="724" t="str">
        <f>IF(R377&lt;&gt;"",K373,"")</f>
        <v/>
      </c>
      <c r="L377" s="724" t="str">
        <f>IF(S377&lt;&gt;"",L373,"")</f>
        <v/>
      </c>
      <c r="M377" s="725" t="str">
        <f>IF(T377&lt;&gt;"",M373,"")</f>
        <v/>
      </c>
      <c r="N377" s="726" t="str">
        <f>IF(H377&lt;&gt;"",N373,"")</f>
        <v/>
      </c>
      <c r="O377" s="699" t="str">
        <f>IF(B373="","",IF(H377="","",H377+I377+J377-K377+L377+M377-N377))</f>
        <v/>
      </c>
      <c r="P377" s="727"/>
      <c r="Q377" s="727"/>
      <c r="R377" s="727"/>
      <c r="S377" s="727"/>
      <c r="T377" s="728"/>
      <c r="U377" s="721" t="str">
        <f>IF(B373="","",IF(H377="","",SUM(P377:T377)))</f>
        <v/>
      </c>
      <c r="V377" s="721" t="str">
        <f>IF(B373="","",IF(H377="","",IF(O377+U377&lt;0,0,O377+U377)))</f>
        <v/>
      </c>
      <c r="W377" s="1117"/>
      <c r="X377" s="729"/>
      <c r="Y377" s="730"/>
      <c r="Z377" s="731"/>
      <c r="AA377" s="1089"/>
      <c r="AB377" s="732"/>
      <c r="AC377" s="1108"/>
      <c r="AD377" s="1084"/>
      <c r="AE377" s="1111"/>
      <c r="AF377" s="1114"/>
      <c r="AG377" s="1089"/>
    </row>
    <row r="378" spans="1:33" x14ac:dyDescent="0.2">
      <c r="A378" s="1130" t="str">
        <f>IF('Names And Totals'!A82="","",'Names And Totals'!A82)</f>
        <v/>
      </c>
      <c r="B378" s="1133" t="str">
        <f>IF('Names And Totals'!B82="","",'Names And Totals'!B82)</f>
        <v/>
      </c>
      <c r="C378" s="1071" t="str">
        <f>IF('Names And Totals'!B82="","",'Names And Totals'!E82)</f>
        <v/>
      </c>
      <c r="D378" s="1136" t="str">
        <f>IF(AF378="","",IF(AF378="DQ","DQ",RANK(AF378,$AF$13:$AF$508,0)+SUMPRODUCT(--(AF378=$AF$13:$AF$508),--(AC378&gt;$AC$13:$AC$508))))</f>
        <v/>
      </c>
      <c r="E378" s="1096" t="str">
        <f>IF(AE378="","",IF(AG378="DQ","DQ",RANK(AE378,$AE$13:$AE$508,0)+SUMPRODUCT(--(AE378=$AE$13:$AE$508),--(AC378&gt;$AC$13:$AC$508))))</f>
        <v/>
      </c>
      <c r="F378" s="1071" t="str">
        <f>IF(AD378="","",IF(AG378="DQ","DQ",RANK(AD378,$AD$13:$AD$508,0)+SUMPRODUCT(--(AD378=$AD$13:$AD$508),--(AC378&gt;$AC$13:$AC$508))))</f>
        <v/>
      </c>
      <c r="G378" s="733" t="s">
        <v>7</v>
      </c>
      <c r="H378" s="761"/>
      <c r="I378" s="762"/>
      <c r="J378" s="762"/>
      <c r="K378" s="762"/>
      <c r="L378" s="762"/>
      <c r="M378" s="763"/>
      <c r="N378" s="764"/>
      <c r="O378" s="734" t="str">
        <f>IF(B378="","",IF(H378="","",H378+I378+J378-K378+L378+M378-N378))</f>
        <v/>
      </c>
      <c r="P378" s="765"/>
      <c r="Q378" s="762"/>
      <c r="R378" s="762"/>
      <c r="S378" s="766"/>
      <c r="T378" s="767"/>
      <c r="U378" s="734" t="str">
        <f>IF(B378="","",IF(H378="","",SUM(P378:T378)))</f>
        <v/>
      </c>
      <c r="V378" s="734" t="str">
        <f>IF(B378="","",IF(H378="","",IF(O378+U378&lt;0,0,O378+U378)))</f>
        <v/>
      </c>
      <c r="W378" s="1118" t="str">
        <f>IF(AG378="DQ","DQ",IF(V378="","",IF(V379="",V378,IF(V380="",AVERAGE(V378:V379),IF(V381="",AVERAGE(V378:V380),IF(V382="",AVERAGE(V378:V381),TRIMMEAN(V378:V382,0.4)))))))</f>
        <v/>
      </c>
      <c r="X378" s="768"/>
      <c r="Y378" s="766"/>
      <c r="Z378" s="767"/>
      <c r="AA378" s="1090"/>
      <c r="AB378" s="735" t="str">
        <f>IF(X378="","",IF(X378="TO","TO",X378*60+Y378+Z378/100))</f>
        <v/>
      </c>
      <c r="AC378" s="1121" t="str">
        <f>IF(AG378="DQ","DQ",IF(AB378="","",IF(AB379="",AB378,AVERAGE(AB378:AB379))))</f>
        <v/>
      </c>
      <c r="AD378" s="1085" t="str">
        <f>IF(C378="Male","",IF(AC378="","",IF(AA378="","",IF(AC378="TO",W378,IF(AA378="no",W378,IF(30-(AC378-$AI$3)/10&lt;0,0,30-(AC378-$AI$3)/10+W378))))))</f>
        <v/>
      </c>
      <c r="AE378" s="1099" t="str">
        <f>IF(C378="Female","",IF(AC378="","",IF(AA378="","",IF(AC378="TO",W378,IF(AA378="no",W378,IF(30-(AC378-$AI$4)/10&lt;0,0,30-(AC378-$AI$4)/10+W378))))))</f>
        <v/>
      </c>
      <c r="AF378" s="1102" t="str">
        <f>IF(B378="","",IF(AG378="DQ","DQ",IF(AC378="","",IF(C378="Female",AD378,AE378))))</f>
        <v/>
      </c>
      <c r="AG378" s="1090"/>
    </row>
    <row r="379" spans="1:33" x14ac:dyDescent="0.2">
      <c r="A379" s="1131"/>
      <c r="B379" s="1134"/>
      <c r="C379" s="1072"/>
      <c r="D379" s="1137"/>
      <c r="E379" s="1097"/>
      <c r="F379" s="1072"/>
      <c r="G379" s="736" t="s">
        <v>4</v>
      </c>
      <c r="H379" s="737" t="str">
        <f>IF(P379&lt;&gt;"",H378,"")</f>
        <v/>
      </c>
      <c r="I379" s="738" t="str">
        <f>IF(Q379&lt;&gt;"",I378,"")</f>
        <v/>
      </c>
      <c r="J379" s="738" t="str">
        <f>IF(R379&lt;&gt;"",J378,"")</f>
        <v/>
      </c>
      <c r="K379" s="738" t="str">
        <f>IF(R379&lt;&gt;"",K378,"")</f>
        <v/>
      </c>
      <c r="L379" s="738" t="str">
        <f>IF(S379&lt;&gt;"",L378,"")</f>
        <v/>
      </c>
      <c r="M379" s="739" t="str">
        <f>IF(T379&lt;&gt;"",M378,"")</f>
        <v/>
      </c>
      <c r="N379" s="740" t="str">
        <f>IF(H379&lt;&gt;"",N378,"")</f>
        <v/>
      </c>
      <c r="O379" s="741" t="str">
        <f>IF(B378="","",IF(H379="","",H379+I379+J379-K379+L379+M379-N379))</f>
        <v/>
      </c>
      <c r="P379" s="769"/>
      <c r="Q379" s="769"/>
      <c r="R379" s="769"/>
      <c r="S379" s="769"/>
      <c r="T379" s="770"/>
      <c r="U379" s="742" t="str">
        <f>IF(B378="","",IF(H379="","",SUM(P379:T379)))</f>
        <v/>
      </c>
      <c r="V379" s="742" t="str">
        <f>IF(B378="","",IF(H379="","",IF(O379+U379&lt;0,0,O379+U379)))</f>
        <v/>
      </c>
      <c r="W379" s="1119"/>
      <c r="X379" s="771"/>
      <c r="Y379" s="772"/>
      <c r="Z379" s="770"/>
      <c r="AA379" s="1091"/>
      <c r="AB379" s="743" t="str">
        <f>IF(X379="","",X379*60+Y379+Z379/100)</f>
        <v/>
      </c>
      <c r="AC379" s="1122"/>
      <c r="AD379" s="1086"/>
      <c r="AE379" s="1100"/>
      <c r="AF379" s="1103"/>
      <c r="AG379" s="1091"/>
    </row>
    <row r="380" spans="1:33" x14ac:dyDescent="0.2">
      <c r="A380" s="1131"/>
      <c r="B380" s="1134"/>
      <c r="C380" s="1072"/>
      <c r="D380" s="1137"/>
      <c r="E380" s="1097"/>
      <c r="F380" s="1072"/>
      <c r="G380" s="736" t="s">
        <v>8</v>
      </c>
      <c r="H380" s="737" t="str">
        <f>IF(P380&lt;&gt;"",H378,"")</f>
        <v/>
      </c>
      <c r="I380" s="738" t="str">
        <f>IF(Q380&lt;&gt;"",I378,"")</f>
        <v/>
      </c>
      <c r="J380" s="738" t="str">
        <f>IF(R380&lt;&gt;"",J378,"")</f>
        <v/>
      </c>
      <c r="K380" s="738" t="str">
        <f>IF(R380&lt;&gt;"",K378,"")</f>
        <v/>
      </c>
      <c r="L380" s="738" t="str">
        <f>IF(S380&lt;&gt;"",L378,"")</f>
        <v/>
      </c>
      <c r="M380" s="739" t="str">
        <f>IF(T380&lt;&gt;"",M378,"")</f>
        <v/>
      </c>
      <c r="N380" s="740" t="str">
        <f>IF(H380&lt;&gt;"",N378,"")</f>
        <v/>
      </c>
      <c r="O380" s="742" t="str">
        <f>IF(B378="","",IF(H380="","",H380+I380+J380-K380+L380+M380-N380))</f>
        <v/>
      </c>
      <c r="P380" s="769"/>
      <c r="Q380" s="769"/>
      <c r="R380" s="769"/>
      <c r="S380" s="769"/>
      <c r="T380" s="770"/>
      <c r="U380" s="744" t="str">
        <f>IF(B378="","",IF(H380="","",SUM(P380:T380)))</f>
        <v/>
      </c>
      <c r="V380" s="744" t="str">
        <f>IF(B378="","",IF(H380="","",IF(O380+U380&lt;0,0,O380+U380)))</f>
        <v/>
      </c>
      <c r="W380" s="1119"/>
      <c r="X380" s="745"/>
      <c r="Y380" s="746"/>
      <c r="Z380" s="747"/>
      <c r="AA380" s="1091"/>
      <c r="AB380" s="748"/>
      <c r="AC380" s="1122"/>
      <c r="AD380" s="1086"/>
      <c r="AE380" s="1100"/>
      <c r="AF380" s="1103"/>
      <c r="AG380" s="1091"/>
    </row>
    <row r="381" spans="1:33" x14ac:dyDescent="0.2">
      <c r="A381" s="1131"/>
      <c r="B381" s="1134"/>
      <c r="C381" s="1072"/>
      <c r="D381" s="1137"/>
      <c r="E381" s="1097"/>
      <c r="F381" s="1072"/>
      <c r="G381" s="736" t="s">
        <v>5</v>
      </c>
      <c r="H381" s="737" t="str">
        <f>IF(P381&lt;&gt;"",H378,"")</f>
        <v/>
      </c>
      <c r="I381" s="738" t="str">
        <f>IF(Q381&lt;&gt;"",I378,"")</f>
        <v/>
      </c>
      <c r="J381" s="738" t="str">
        <f>IF(R381&lt;&gt;"",J378,"")</f>
        <v/>
      </c>
      <c r="K381" s="738" t="str">
        <f>IF(R381&lt;&gt;"",K378,"")</f>
        <v/>
      </c>
      <c r="L381" s="738" t="str">
        <f>IF(S381&lt;&gt;"",L378,"")</f>
        <v/>
      </c>
      <c r="M381" s="739" t="str">
        <f>IF(T381&lt;&gt;"",M378,"")</f>
        <v/>
      </c>
      <c r="N381" s="740" t="str">
        <f>IF(H381&lt;&gt;"",N378,"")</f>
        <v/>
      </c>
      <c r="O381" s="749" t="str">
        <f>IF(B378="","",IF(H381="","",H381+I381+J381-K381+L381+M381-N381))</f>
        <v/>
      </c>
      <c r="P381" s="769"/>
      <c r="Q381" s="769"/>
      <c r="R381" s="769"/>
      <c r="S381" s="769"/>
      <c r="T381" s="770"/>
      <c r="U381" s="742" t="str">
        <f>IF(B378="","",IF(H381="","",SUM(P381:T381)))</f>
        <v/>
      </c>
      <c r="V381" s="742" t="str">
        <f>IF(B378="","",IF(H381="","",IF(O381+U381&lt;0,0,O381+U381)))</f>
        <v/>
      </c>
      <c r="W381" s="1119"/>
      <c r="X381" s="745"/>
      <c r="Y381" s="746"/>
      <c r="Z381" s="747"/>
      <c r="AA381" s="1091"/>
      <c r="AB381" s="748"/>
      <c r="AC381" s="1122"/>
      <c r="AD381" s="1086"/>
      <c r="AE381" s="1100"/>
      <c r="AF381" s="1103"/>
      <c r="AG381" s="1091"/>
    </row>
    <row r="382" spans="1:33" ht="16" thickBot="1" x14ac:dyDescent="0.25">
      <c r="A382" s="1132"/>
      <c r="B382" s="1135"/>
      <c r="C382" s="1073"/>
      <c r="D382" s="1138"/>
      <c r="E382" s="1098"/>
      <c r="F382" s="1073"/>
      <c r="G382" s="750" t="s">
        <v>6</v>
      </c>
      <c r="H382" s="751" t="str">
        <f>IF(P382&lt;&gt;"",H378,"")</f>
        <v/>
      </c>
      <c r="I382" s="752" t="str">
        <f>IF(Q382&lt;&gt;"",I378,"")</f>
        <v/>
      </c>
      <c r="J382" s="752" t="str">
        <f>IF(R382&lt;&gt;"",J378,"")</f>
        <v/>
      </c>
      <c r="K382" s="752" t="str">
        <f>IF(R382&lt;&gt;"",K378,"")</f>
        <v/>
      </c>
      <c r="L382" s="752" t="str">
        <f>IF(S382&lt;&gt;"",L378,"")</f>
        <v/>
      </c>
      <c r="M382" s="753" t="str">
        <f>IF(T382&lt;&gt;"",M378,"")</f>
        <v/>
      </c>
      <c r="N382" s="754" t="str">
        <f>IF(H382&lt;&gt;"",N378,"")</f>
        <v/>
      </c>
      <c r="O382" s="755" t="str">
        <f>IF(B378="","",IF(H382="","",H382+I382+J382-K382+L382+M382-N382))</f>
        <v/>
      </c>
      <c r="P382" s="773"/>
      <c r="Q382" s="773"/>
      <c r="R382" s="773"/>
      <c r="S382" s="773"/>
      <c r="T382" s="774"/>
      <c r="U382" s="755" t="str">
        <f>IF(B378="","",IF(H382="","",SUM(P382:T382)))</f>
        <v/>
      </c>
      <c r="V382" s="755" t="str">
        <f>IF(B378="","",IF(H382="","",IF(O382+U382&lt;0,0,O382+U382)))</f>
        <v/>
      </c>
      <c r="W382" s="1120"/>
      <c r="X382" s="756"/>
      <c r="Y382" s="757"/>
      <c r="Z382" s="758"/>
      <c r="AA382" s="1092"/>
      <c r="AB382" s="759"/>
      <c r="AC382" s="1123"/>
      <c r="AD382" s="1087"/>
      <c r="AE382" s="1101"/>
      <c r="AF382" s="1104"/>
      <c r="AG382" s="1092"/>
    </row>
    <row r="383" spans="1:33" x14ac:dyDescent="0.2">
      <c r="A383" s="1125" t="str">
        <f>IF('Names And Totals'!A83="","",'Names And Totals'!A83)</f>
        <v/>
      </c>
      <c r="B383" s="1128" t="str">
        <f>IF('Names And Totals'!B83="","",'Names And Totals'!B83)</f>
        <v/>
      </c>
      <c r="C383" s="1074" t="str">
        <f>IF('Names And Totals'!B83="","",'Names And Totals'!E83)</f>
        <v/>
      </c>
      <c r="D383" s="1139" t="str">
        <f>IF(AF383="","",IF(AF383="DQ","DQ",RANK(AF383,$AF$13:$AF$508,0)+SUMPRODUCT(--(AF383=$AF$13:$AF$508),--(AC383&gt;$AC$13:$AC$508))))</f>
        <v/>
      </c>
      <c r="E383" s="1093" t="str">
        <f>IF(AE383="","",IF(AG383="DQ","DQ",RANK(AE383,$AE$13:$AE$508,0)+SUMPRODUCT(--(AE383=$AE$13:$AE$508),--(AC383&gt;$AC$13:$AC$508))))</f>
        <v/>
      </c>
      <c r="F383" s="1074" t="str">
        <f>IF(AD383="","",IF(AG383="DQ","DQ",RANK(AD383,$AD$13:$AD$508,0)+SUMPRODUCT(--(AD383=$AD$13:$AD$508),--(AC383&gt;$AC$13:$AC$508))))</f>
        <v/>
      </c>
      <c r="G383" s="705" t="s">
        <v>7</v>
      </c>
      <c r="H383" s="695"/>
      <c r="I383" s="696"/>
      <c r="J383" s="696"/>
      <c r="K383" s="696"/>
      <c r="L383" s="696"/>
      <c r="M383" s="697"/>
      <c r="N383" s="698"/>
      <c r="O383" s="699" t="str">
        <f>IF(B383="","",IF(H383="","",H383+I383+J383-K383+L383+M383-N383))</f>
        <v/>
      </c>
      <c r="P383" s="700"/>
      <c r="Q383" s="696"/>
      <c r="R383" s="696"/>
      <c r="S383" s="701"/>
      <c r="T383" s="702"/>
      <c r="U383" s="699" t="str">
        <f>IF(B383="","",IF(H383="","",SUM(P383:T383)))</f>
        <v/>
      </c>
      <c r="V383" s="699" t="str">
        <f>IF(B383="","",IF(H383="","",IF(O383+U383&lt;0,0,O383+U383)))</f>
        <v/>
      </c>
      <c r="W383" s="1115" t="str">
        <f>IF(AG383="DQ","DQ",IF(V383="","",IF(V384="",V383,IF(V385="",AVERAGE(V383:V384),IF(V386="",AVERAGE(V383:V385),IF(V387="",AVERAGE(V383:V386),TRIMMEAN(V383:V387,0.4)))))))</f>
        <v/>
      </c>
      <c r="X383" s="703"/>
      <c r="Y383" s="701"/>
      <c r="Z383" s="702"/>
      <c r="AA383" s="1105"/>
      <c r="AB383" s="704" t="str">
        <f>IF(X383="","",IF(X383="TO","TO",X383*60+Y383+Z383/100))</f>
        <v/>
      </c>
      <c r="AC383" s="1106" t="str">
        <f>IF(AG383="DQ","DQ",IF(AB383="","",IF(AB384="",AB383,AVERAGE(AB383:AB384))))</f>
        <v/>
      </c>
      <c r="AD383" s="1082" t="str">
        <f>IF(C383="Male","",IF(AC383="","",IF(AA383="","",IF(AC383="TO",W383,IF(AA383="no",W383,IF(30-(AC383-$AI$3)/10&lt;0,0,30-(AC383-$AI$3)/10+W383))))))</f>
        <v/>
      </c>
      <c r="AE383" s="1109" t="str">
        <f>IF(C383="Female","",IF(AC383="","",IF(AA383="","",IF(AC383="TO",W383,IF(AA383="no",W383,IF(30-(AC383-$AI$4)/10&lt;0,0,30-(AC383-$AI$4)/10+W383))))))</f>
        <v/>
      </c>
      <c r="AF383" s="1112" t="str">
        <f>IF(B383="","",IF(AG383="DQ","DQ",IF(AC383="","",IF(C383="Female",AD383,AE383))))</f>
        <v/>
      </c>
      <c r="AG383" s="1088"/>
    </row>
    <row r="384" spans="1:33" x14ac:dyDescent="0.2">
      <c r="A384" s="1125"/>
      <c r="B384" s="1128"/>
      <c r="C384" s="1075"/>
      <c r="D384" s="1139"/>
      <c r="E384" s="1094"/>
      <c r="F384" s="1075"/>
      <c r="G384" s="705" t="s">
        <v>4</v>
      </c>
      <c r="H384" s="706" t="str">
        <f>IF(P384&lt;&gt;"",H383,"")</f>
        <v/>
      </c>
      <c r="I384" s="707" t="str">
        <f>IF(Q384&lt;&gt;"",I383,"")</f>
        <v/>
      </c>
      <c r="J384" s="707" t="str">
        <f>IF(R384&lt;&gt;"",J383,"")</f>
        <v/>
      </c>
      <c r="K384" s="707" t="str">
        <f>IF(R384&lt;&gt;"",K383,"")</f>
        <v/>
      </c>
      <c r="L384" s="707" t="str">
        <f>IF(S384&lt;&gt;"",L383,"")</f>
        <v/>
      </c>
      <c r="M384" s="708" t="str">
        <f>IF(T384&lt;&gt;"",M383,"")</f>
        <v/>
      </c>
      <c r="N384" s="709" t="str">
        <f>IF(H384&lt;&gt;"",N383,"")</f>
        <v/>
      </c>
      <c r="O384" s="710" t="str">
        <f>IF(B383="","",IF(H384="","",H384+I384+J384-K384+L384+M384-N384))</f>
        <v/>
      </c>
      <c r="P384" s="711"/>
      <c r="Q384" s="711"/>
      <c r="R384" s="711"/>
      <c r="S384" s="711"/>
      <c r="T384" s="712"/>
      <c r="U384" s="713" t="str">
        <f>IF(B383="","",IF(H384="","",SUM(P384:T384)))</f>
        <v/>
      </c>
      <c r="V384" s="713" t="str">
        <f>IF(B383="","",IF(H384="","",IF(O384+U384&lt;0,0,O384+U384)))</f>
        <v/>
      </c>
      <c r="W384" s="1116"/>
      <c r="X384" s="714"/>
      <c r="Y384" s="715"/>
      <c r="Z384" s="712"/>
      <c r="AA384" s="1088"/>
      <c r="AB384" s="716" t="str">
        <f>IF(X384="","",X384*60+Y384+Z384/100)</f>
        <v/>
      </c>
      <c r="AC384" s="1107"/>
      <c r="AD384" s="1083"/>
      <c r="AE384" s="1110"/>
      <c r="AF384" s="1113"/>
      <c r="AG384" s="1088"/>
    </row>
    <row r="385" spans="1:33" x14ac:dyDescent="0.2">
      <c r="A385" s="1125"/>
      <c r="B385" s="1128"/>
      <c r="C385" s="1075"/>
      <c r="D385" s="1139"/>
      <c r="E385" s="1094"/>
      <c r="F385" s="1075"/>
      <c r="G385" s="705" t="s">
        <v>8</v>
      </c>
      <c r="H385" s="706" t="str">
        <f>IF(P385&lt;&gt;"",H383,"")</f>
        <v/>
      </c>
      <c r="I385" s="707" t="str">
        <f>IF(Q385&lt;&gt;"",I383,"")</f>
        <v/>
      </c>
      <c r="J385" s="707" t="str">
        <f>IF(R385&lt;&gt;"",J383,"")</f>
        <v/>
      </c>
      <c r="K385" s="707" t="str">
        <f>IF(R385&lt;&gt;"",K383,"")</f>
        <v/>
      </c>
      <c r="L385" s="707" t="str">
        <f>IF(S385&lt;&gt;"",L383,"")</f>
        <v/>
      </c>
      <c r="M385" s="708" t="str">
        <f>IF(T385&lt;&gt;"",M383,"")</f>
        <v/>
      </c>
      <c r="N385" s="709" t="str">
        <f>IF(H385&lt;&gt;"",N383,"")</f>
        <v/>
      </c>
      <c r="O385" s="713" t="str">
        <f>IF(B383="","",IF(H385="","",H385+I385+J385-K385+L385+M385-N385))</f>
        <v/>
      </c>
      <c r="P385" s="711"/>
      <c r="Q385" s="711"/>
      <c r="R385" s="711"/>
      <c r="S385" s="711"/>
      <c r="T385" s="712"/>
      <c r="U385" s="699" t="str">
        <f>IF(B383="","",IF(H385="","",SUM(P385:T385)))</f>
        <v/>
      </c>
      <c r="V385" s="699" t="str">
        <f>IF(B383="","",IF(H385="","",IF(O385+U385&lt;0,0,O385+U385)))</f>
        <v/>
      </c>
      <c r="W385" s="1116"/>
      <c r="X385" s="717"/>
      <c r="Y385" s="718"/>
      <c r="Z385" s="719"/>
      <c r="AA385" s="1088"/>
      <c r="AB385" s="720"/>
      <c r="AC385" s="1107"/>
      <c r="AD385" s="1083"/>
      <c r="AE385" s="1110"/>
      <c r="AF385" s="1113"/>
      <c r="AG385" s="1088"/>
    </row>
    <row r="386" spans="1:33" x14ac:dyDescent="0.2">
      <c r="A386" s="1125"/>
      <c r="B386" s="1128"/>
      <c r="C386" s="1075"/>
      <c r="D386" s="1139"/>
      <c r="E386" s="1094"/>
      <c r="F386" s="1075"/>
      <c r="G386" s="705" t="s">
        <v>5</v>
      </c>
      <c r="H386" s="706" t="str">
        <f>IF(P386&lt;&gt;"",H383,"")</f>
        <v/>
      </c>
      <c r="I386" s="707" t="str">
        <f>IF(Q386&lt;&gt;"",I383,"")</f>
        <v/>
      </c>
      <c r="J386" s="707" t="str">
        <f>IF(R386&lt;&gt;"",J383,"")</f>
        <v/>
      </c>
      <c r="K386" s="707" t="str">
        <f>IF(R386&lt;&gt;"",K383,"")</f>
        <v/>
      </c>
      <c r="L386" s="707" t="str">
        <f>IF(S386&lt;&gt;"",L383,"")</f>
        <v/>
      </c>
      <c r="M386" s="708" t="str">
        <f>IF(T386&lt;&gt;"",M383,"")</f>
        <v/>
      </c>
      <c r="N386" s="709" t="str">
        <f>IF(H386&lt;&gt;"",N383,"")</f>
        <v/>
      </c>
      <c r="O386" s="721" t="str">
        <f>IF(B383="","",IF(H386="","",H386+I386+J386-K386+L386+M386-N386))</f>
        <v/>
      </c>
      <c r="P386" s="711"/>
      <c r="Q386" s="711"/>
      <c r="R386" s="711"/>
      <c r="S386" s="711"/>
      <c r="T386" s="712"/>
      <c r="U386" s="713" t="str">
        <f>IF(B383="","",IF(H386="","",SUM(P386:T386)))</f>
        <v/>
      </c>
      <c r="V386" s="713" t="str">
        <f>IF(B383="","",IF(H386="","",IF(O386+U386&lt;0,0,O386+U386)))</f>
        <v/>
      </c>
      <c r="W386" s="1116"/>
      <c r="X386" s="717"/>
      <c r="Y386" s="718"/>
      <c r="Z386" s="719"/>
      <c r="AA386" s="1088"/>
      <c r="AB386" s="720"/>
      <c r="AC386" s="1107"/>
      <c r="AD386" s="1083"/>
      <c r="AE386" s="1110"/>
      <c r="AF386" s="1113"/>
      <c r="AG386" s="1088"/>
    </row>
    <row r="387" spans="1:33" ht="16" thickBot="1" x14ac:dyDescent="0.25">
      <c r="A387" s="1126"/>
      <c r="B387" s="1129"/>
      <c r="C387" s="1076"/>
      <c r="D387" s="1140"/>
      <c r="E387" s="1095"/>
      <c r="F387" s="1076"/>
      <c r="G387" s="760" t="s">
        <v>6</v>
      </c>
      <c r="H387" s="723" t="str">
        <f>IF(P387&lt;&gt;"",H383,"")</f>
        <v/>
      </c>
      <c r="I387" s="724" t="str">
        <f>IF(Q387&lt;&gt;"",I383,"")</f>
        <v/>
      </c>
      <c r="J387" s="724" t="str">
        <f>IF(R387&lt;&gt;"",J383,"")</f>
        <v/>
      </c>
      <c r="K387" s="724" t="str">
        <f>IF(R387&lt;&gt;"",K383,"")</f>
        <v/>
      </c>
      <c r="L387" s="724" t="str">
        <f>IF(S387&lt;&gt;"",L383,"")</f>
        <v/>
      </c>
      <c r="M387" s="725" t="str">
        <f>IF(T387&lt;&gt;"",M383,"")</f>
        <v/>
      </c>
      <c r="N387" s="726" t="str">
        <f>IF(H387&lt;&gt;"",N383,"")</f>
        <v/>
      </c>
      <c r="O387" s="699" t="str">
        <f>IF(B383="","",IF(H387="","",H387+I387+J387-K387+L387+M387-N387))</f>
        <v/>
      </c>
      <c r="P387" s="727"/>
      <c r="Q387" s="727"/>
      <c r="R387" s="727"/>
      <c r="S387" s="727"/>
      <c r="T387" s="728"/>
      <c r="U387" s="721" t="str">
        <f>IF(B383="","",IF(H387="","",SUM(P387:T387)))</f>
        <v/>
      </c>
      <c r="V387" s="721" t="str">
        <f>IF(B383="","",IF(H387="","",IF(O387+U387&lt;0,0,O387+U387)))</f>
        <v/>
      </c>
      <c r="W387" s="1117"/>
      <c r="X387" s="729"/>
      <c r="Y387" s="730"/>
      <c r="Z387" s="731"/>
      <c r="AA387" s="1089"/>
      <c r="AB387" s="732"/>
      <c r="AC387" s="1108"/>
      <c r="AD387" s="1084"/>
      <c r="AE387" s="1111"/>
      <c r="AF387" s="1114"/>
      <c r="AG387" s="1089"/>
    </row>
    <row r="388" spans="1:33" x14ac:dyDescent="0.2">
      <c r="A388" s="1130" t="str">
        <f>IF('Names And Totals'!A84="","",'Names And Totals'!A84)</f>
        <v/>
      </c>
      <c r="B388" s="1133" t="str">
        <f>IF('Names And Totals'!B84="","",'Names And Totals'!B84)</f>
        <v/>
      </c>
      <c r="C388" s="1071" t="str">
        <f>IF('Names And Totals'!B84="","",'Names And Totals'!E84)</f>
        <v/>
      </c>
      <c r="D388" s="1136" t="str">
        <f>IF(AF388="","",IF(AF388="DQ","DQ",RANK(AF388,$AF$13:$AF$508,0)+SUMPRODUCT(--(AF388=$AF$13:$AF$508),--(AC388&gt;$AC$13:$AC$508))))</f>
        <v/>
      </c>
      <c r="E388" s="1096" t="str">
        <f>IF(AE388="","",IF(AG388="DQ","DQ",RANK(AE388,$AE$13:$AE$508,0)+SUMPRODUCT(--(AE388=$AE$13:$AE$508),--(AC388&gt;$AC$13:$AC$508))))</f>
        <v/>
      </c>
      <c r="F388" s="1071" t="str">
        <f>IF(AD388="","",IF(AG388="DQ","DQ",RANK(AD388,$AD$13:$AD$508,0)+SUMPRODUCT(--(AD388=$AD$13:$AD$508),--(AC388&gt;$AC$13:$AC$508))))</f>
        <v/>
      </c>
      <c r="G388" s="733" t="s">
        <v>7</v>
      </c>
      <c r="H388" s="761"/>
      <c r="I388" s="762"/>
      <c r="J388" s="762"/>
      <c r="K388" s="762"/>
      <c r="L388" s="762"/>
      <c r="M388" s="763"/>
      <c r="N388" s="764"/>
      <c r="O388" s="734" t="str">
        <f>IF(B388="","",IF(H388="","",H388+I388+J388-K388+L388+M388-N388))</f>
        <v/>
      </c>
      <c r="P388" s="765"/>
      <c r="Q388" s="762"/>
      <c r="R388" s="762"/>
      <c r="S388" s="766"/>
      <c r="T388" s="767"/>
      <c r="U388" s="734" t="str">
        <f>IF(B388="","",IF(H388="","",SUM(P388:T388)))</f>
        <v/>
      </c>
      <c r="V388" s="734" t="str">
        <f>IF(B388="","",IF(H388="","",IF(O388+U388&lt;0,0,O388+U388)))</f>
        <v/>
      </c>
      <c r="W388" s="1118" t="str">
        <f>IF(AG388="DQ","DQ",IF(V388="","",IF(V389="",V388,IF(V390="",AVERAGE(V388:V389),IF(V391="",AVERAGE(V388:V390),IF(V392="",AVERAGE(V388:V391),TRIMMEAN(V388:V392,0.4)))))))</f>
        <v/>
      </c>
      <c r="X388" s="768"/>
      <c r="Y388" s="766"/>
      <c r="Z388" s="767"/>
      <c r="AA388" s="1090"/>
      <c r="AB388" s="735" t="str">
        <f>IF(X388="","",IF(X388="TO","TO",X388*60+Y388+Z388/100))</f>
        <v/>
      </c>
      <c r="AC388" s="1121" t="str">
        <f>IF(AG388="DQ","DQ",IF(AB388="","",IF(AB389="",AB388,AVERAGE(AB388:AB389))))</f>
        <v/>
      </c>
      <c r="AD388" s="1085" t="str">
        <f>IF(C388="Male","",IF(AC388="","",IF(AA388="","",IF(AC388="TO",W388,IF(AA388="no",W388,IF(30-(AC388-$AI$3)/10&lt;0,0,30-(AC388-$AI$3)/10+W388))))))</f>
        <v/>
      </c>
      <c r="AE388" s="1099" t="str">
        <f>IF(C388="Female","",IF(AC388="","",IF(AA388="","",IF(AC388="TO",W388,IF(AA388="no",W388,IF(30-(AC388-$AI$4)/10&lt;0,0,30-(AC388-$AI$4)/10+W388))))))</f>
        <v/>
      </c>
      <c r="AF388" s="1102" t="str">
        <f>IF(B388="","",IF(AG388="DQ","DQ",IF(AC388="","",IF(C388="Female",AD388,AE388))))</f>
        <v/>
      </c>
      <c r="AG388" s="1090"/>
    </row>
    <row r="389" spans="1:33" x14ac:dyDescent="0.2">
      <c r="A389" s="1131"/>
      <c r="B389" s="1134"/>
      <c r="C389" s="1072"/>
      <c r="D389" s="1137"/>
      <c r="E389" s="1097"/>
      <c r="F389" s="1072"/>
      <c r="G389" s="736" t="s">
        <v>4</v>
      </c>
      <c r="H389" s="737" t="str">
        <f>IF(P389&lt;&gt;"",H388,"")</f>
        <v/>
      </c>
      <c r="I389" s="738" t="str">
        <f>IF(Q389&lt;&gt;"",I388,"")</f>
        <v/>
      </c>
      <c r="J389" s="738" t="str">
        <f>IF(R389&lt;&gt;"",J388,"")</f>
        <v/>
      </c>
      <c r="K389" s="738" t="str">
        <f>IF(R389&lt;&gt;"",K388,"")</f>
        <v/>
      </c>
      <c r="L389" s="738" t="str">
        <f>IF(S389&lt;&gt;"",L388,"")</f>
        <v/>
      </c>
      <c r="M389" s="739" t="str">
        <f>IF(T389&lt;&gt;"",M388,"")</f>
        <v/>
      </c>
      <c r="N389" s="740" t="str">
        <f>IF(H389&lt;&gt;"",N388,"")</f>
        <v/>
      </c>
      <c r="O389" s="741" t="str">
        <f>IF(B388="","",IF(H389="","",H389+I389+J389-K389+L389+M389-N389))</f>
        <v/>
      </c>
      <c r="P389" s="769"/>
      <c r="Q389" s="769"/>
      <c r="R389" s="769"/>
      <c r="S389" s="769"/>
      <c r="T389" s="770"/>
      <c r="U389" s="742" t="str">
        <f>IF(B388="","",IF(H389="","",SUM(P389:T389)))</f>
        <v/>
      </c>
      <c r="V389" s="742" t="str">
        <f>IF(B388="","",IF(H389="","",IF(O389+U389&lt;0,0,O389+U389)))</f>
        <v/>
      </c>
      <c r="W389" s="1119"/>
      <c r="X389" s="771"/>
      <c r="Y389" s="772"/>
      <c r="Z389" s="770"/>
      <c r="AA389" s="1091"/>
      <c r="AB389" s="743" t="str">
        <f>IF(X389="","",X389*60+Y389+Z389/100)</f>
        <v/>
      </c>
      <c r="AC389" s="1122"/>
      <c r="AD389" s="1086"/>
      <c r="AE389" s="1100"/>
      <c r="AF389" s="1103"/>
      <c r="AG389" s="1091"/>
    </row>
    <row r="390" spans="1:33" x14ac:dyDescent="0.2">
      <c r="A390" s="1131"/>
      <c r="B390" s="1134"/>
      <c r="C390" s="1072"/>
      <c r="D390" s="1137"/>
      <c r="E390" s="1097"/>
      <c r="F390" s="1072"/>
      <c r="G390" s="736" t="s">
        <v>8</v>
      </c>
      <c r="H390" s="737" t="str">
        <f>IF(P390&lt;&gt;"",H388,"")</f>
        <v/>
      </c>
      <c r="I390" s="738" t="str">
        <f>IF(Q390&lt;&gt;"",I388,"")</f>
        <v/>
      </c>
      <c r="J390" s="738" t="str">
        <f>IF(R390&lt;&gt;"",J388,"")</f>
        <v/>
      </c>
      <c r="K390" s="738" t="str">
        <f>IF(R390&lt;&gt;"",K388,"")</f>
        <v/>
      </c>
      <c r="L390" s="738" t="str">
        <f>IF(S390&lt;&gt;"",L388,"")</f>
        <v/>
      </c>
      <c r="M390" s="739" t="str">
        <f>IF(T390&lt;&gt;"",M388,"")</f>
        <v/>
      </c>
      <c r="N390" s="740" t="str">
        <f>IF(H390&lt;&gt;"",N388,"")</f>
        <v/>
      </c>
      <c r="O390" s="742" t="str">
        <f>IF(B388="","",IF(H390="","",H390+I390+J390-K390+L390+M390-N390))</f>
        <v/>
      </c>
      <c r="P390" s="769"/>
      <c r="Q390" s="769"/>
      <c r="R390" s="769"/>
      <c r="S390" s="769"/>
      <c r="T390" s="770"/>
      <c r="U390" s="744" t="str">
        <f>IF(B388="","",IF(H390="","",SUM(P390:T390)))</f>
        <v/>
      </c>
      <c r="V390" s="744" t="str">
        <f>IF(B388="","",IF(H390="","",IF(O390+U390&lt;0,0,O390+U390)))</f>
        <v/>
      </c>
      <c r="W390" s="1119"/>
      <c r="X390" s="745"/>
      <c r="Y390" s="746"/>
      <c r="Z390" s="747"/>
      <c r="AA390" s="1091"/>
      <c r="AB390" s="748"/>
      <c r="AC390" s="1122"/>
      <c r="AD390" s="1086"/>
      <c r="AE390" s="1100"/>
      <c r="AF390" s="1103"/>
      <c r="AG390" s="1091"/>
    </row>
    <row r="391" spans="1:33" x14ac:dyDescent="0.2">
      <c r="A391" s="1131"/>
      <c r="B391" s="1134"/>
      <c r="C391" s="1072"/>
      <c r="D391" s="1137"/>
      <c r="E391" s="1097"/>
      <c r="F391" s="1072"/>
      <c r="G391" s="736" t="s">
        <v>5</v>
      </c>
      <c r="H391" s="737" t="str">
        <f>IF(P391&lt;&gt;"",H388,"")</f>
        <v/>
      </c>
      <c r="I391" s="738" t="str">
        <f>IF(Q391&lt;&gt;"",I388,"")</f>
        <v/>
      </c>
      <c r="J391" s="738" t="str">
        <f>IF(R391&lt;&gt;"",J388,"")</f>
        <v/>
      </c>
      <c r="K391" s="738" t="str">
        <f>IF(R391&lt;&gt;"",K388,"")</f>
        <v/>
      </c>
      <c r="L391" s="738" t="str">
        <f>IF(S391&lt;&gt;"",L388,"")</f>
        <v/>
      </c>
      <c r="M391" s="739" t="str">
        <f>IF(T391&lt;&gt;"",M388,"")</f>
        <v/>
      </c>
      <c r="N391" s="740" t="str">
        <f>IF(H391&lt;&gt;"",N388,"")</f>
        <v/>
      </c>
      <c r="O391" s="749" t="str">
        <f>IF(B388="","",IF(H391="","",H391+I391+J391-K391+L391+M391-N391))</f>
        <v/>
      </c>
      <c r="P391" s="769"/>
      <c r="Q391" s="769"/>
      <c r="R391" s="769"/>
      <c r="S391" s="769"/>
      <c r="T391" s="770"/>
      <c r="U391" s="742" t="str">
        <f>IF(B388="","",IF(H391="","",SUM(P391:T391)))</f>
        <v/>
      </c>
      <c r="V391" s="742" t="str">
        <f>IF(B388="","",IF(H391="","",IF(O391+U391&lt;0,0,O391+U391)))</f>
        <v/>
      </c>
      <c r="W391" s="1119"/>
      <c r="X391" s="745"/>
      <c r="Y391" s="746"/>
      <c r="Z391" s="747"/>
      <c r="AA391" s="1091"/>
      <c r="AB391" s="748"/>
      <c r="AC391" s="1122"/>
      <c r="AD391" s="1086"/>
      <c r="AE391" s="1100"/>
      <c r="AF391" s="1103"/>
      <c r="AG391" s="1091"/>
    </row>
    <row r="392" spans="1:33" ht="16" thickBot="1" x14ac:dyDescent="0.25">
      <c r="A392" s="1132"/>
      <c r="B392" s="1135"/>
      <c r="C392" s="1073"/>
      <c r="D392" s="1138"/>
      <c r="E392" s="1098"/>
      <c r="F392" s="1073"/>
      <c r="G392" s="750" t="s">
        <v>6</v>
      </c>
      <c r="H392" s="751" t="str">
        <f>IF(P392&lt;&gt;"",H388,"")</f>
        <v/>
      </c>
      <c r="I392" s="752" t="str">
        <f>IF(Q392&lt;&gt;"",I388,"")</f>
        <v/>
      </c>
      <c r="J392" s="752" t="str">
        <f>IF(R392&lt;&gt;"",J388,"")</f>
        <v/>
      </c>
      <c r="K392" s="752" t="str">
        <f>IF(R392&lt;&gt;"",K388,"")</f>
        <v/>
      </c>
      <c r="L392" s="752" t="str">
        <f>IF(S392&lt;&gt;"",L388,"")</f>
        <v/>
      </c>
      <c r="M392" s="753" t="str">
        <f>IF(T392&lt;&gt;"",M388,"")</f>
        <v/>
      </c>
      <c r="N392" s="754" t="str">
        <f>IF(H392&lt;&gt;"",N388,"")</f>
        <v/>
      </c>
      <c r="O392" s="755" t="str">
        <f>IF(B388="","",IF(H392="","",H392+I392+J392-K392+L392+M392-N392))</f>
        <v/>
      </c>
      <c r="P392" s="773"/>
      <c r="Q392" s="773"/>
      <c r="R392" s="773"/>
      <c r="S392" s="773"/>
      <c r="T392" s="774"/>
      <c r="U392" s="755" t="str">
        <f>IF(B388="","",IF(H392="","",SUM(P392:T392)))</f>
        <v/>
      </c>
      <c r="V392" s="755" t="str">
        <f>IF(B388="","",IF(H392="","",IF(O392+U392&lt;0,0,O392+U392)))</f>
        <v/>
      </c>
      <c r="W392" s="1120"/>
      <c r="X392" s="756"/>
      <c r="Y392" s="757"/>
      <c r="Z392" s="758"/>
      <c r="AA392" s="1092"/>
      <c r="AB392" s="759"/>
      <c r="AC392" s="1123"/>
      <c r="AD392" s="1087"/>
      <c r="AE392" s="1101"/>
      <c r="AF392" s="1104"/>
      <c r="AG392" s="1092"/>
    </row>
    <row r="393" spans="1:33" x14ac:dyDescent="0.2">
      <c r="A393" s="1125" t="str">
        <f>IF('Names And Totals'!A85="","",'Names And Totals'!A85)</f>
        <v/>
      </c>
      <c r="B393" s="1128" t="str">
        <f>IF('Names And Totals'!B85="","",'Names And Totals'!B85)</f>
        <v/>
      </c>
      <c r="C393" s="1074" t="str">
        <f>IF('Names And Totals'!B85="","",'Names And Totals'!E85)</f>
        <v/>
      </c>
      <c r="D393" s="1139" t="str">
        <f>IF(AF393="","",IF(AF393="DQ","DQ",RANK(AF393,$AF$13:$AF$508,0)+SUMPRODUCT(--(AF393=$AF$13:$AF$508),--(AC393&gt;$AC$13:$AC$508))))</f>
        <v/>
      </c>
      <c r="E393" s="1093" t="str">
        <f>IF(AE393="","",IF(AG393="DQ","DQ",RANK(AE393,$AE$13:$AE$508,0)+SUMPRODUCT(--(AE393=$AE$13:$AE$508),--(AC393&gt;$AC$13:$AC$508))))</f>
        <v/>
      </c>
      <c r="F393" s="1074" t="str">
        <f>IF(AD393="","",IF(AG393="DQ","DQ",RANK(AD393,$AD$13:$AD$508,0)+SUMPRODUCT(--(AD393=$AD$13:$AD$508),--(AC393&gt;$AC$13:$AC$508))))</f>
        <v/>
      </c>
      <c r="G393" s="705" t="s">
        <v>7</v>
      </c>
      <c r="H393" s="695"/>
      <c r="I393" s="696"/>
      <c r="J393" s="696"/>
      <c r="K393" s="696"/>
      <c r="L393" s="696"/>
      <c r="M393" s="697"/>
      <c r="N393" s="698"/>
      <c r="O393" s="699" t="str">
        <f>IF(B393="","",IF(H393="","",H393+I393+J393-K393+L393+M393-N393))</f>
        <v/>
      </c>
      <c r="P393" s="700"/>
      <c r="Q393" s="696"/>
      <c r="R393" s="696"/>
      <c r="S393" s="701"/>
      <c r="T393" s="702"/>
      <c r="U393" s="699" t="str">
        <f>IF(B393="","",IF(H393="","",SUM(P393:T393)))</f>
        <v/>
      </c>
      <c r="V393" s="699" t="str">
        <f>IF(B393="","",IF(H393="","",IF(O393+U393&lt;0,0,O393+U393)))</f>
        <v/>
      </c>
      <c r="W393" s="1115" t="str">
        <f>IF(AG393="DQ","DQ",IF(V393="","",IF(V394="",V393,IF(V395="",AVERAGE(V393:V394),IF(V396="",AVERAGE(V393:V395),IF(V397="",AVERAGE(V393:V396),TRIMMEAN(V393:V397,0.4)))))))</f>
        <v/>
      </c>
      <c r="X393" s="703"/>
      <c r="Y393" s="701"/>
      <c r="Z393" s="702"/>
      <c r="AA393" s="1105"/>
      <c r="AB393" s="704" t="str">
        <f>IF(X393="","",IF(X393="TO","TO",X393*60+Y393+Z393/100))</f>
        <v/>
      </c>
      <c r="AC393" s="1106" t="str">
        <f>IF(AG393="DQ","DQ",IF(AB393="","",IF(AB394="",AB393,AVERAGE(AB393:AB394))))</f>
        <v/>
      </c>
      <c r="AD393" s="1082" t="str">
        <f>IF(C393="Male","",IF(AC393="","",IF(AA393="","",IF(AC393="TO",W393,IF(AA393="no",W393,IF(30-(AC393-$AI$3)/10&lt;0,0,30-(AC393-$AI$3)/10+W393))))))</f>
        <v/>
      </c>
      <c r="AE393" s="1109" t="str">
        <f>IF(C393="Female","",IF(AC393="","",IF(AA393="","",IF(AC393="TO",W393,IF(AA393="no",W393,IF(30-(AC393-$AI$4)/10&lt;0,0,30-(AC393-$AI$4)/10+W393))))))</f>
        <v/>
      </c>
      <c r="AF393" s="1112" t="str">
        <f>IF(B393="","",IF(AG393="DQ","DQ",IF(AC393="","",IF(C393="Female",AD393,AE393))))</f>
        <v/>
      </c>
      <c r="AG393" s="1088"/>
    </row>
    <row r="394" spans="1:33" x14ac:dyDescent="0.2">
      <c r="A394" s="1125"/>
      <c r="B394" s="1128"/>
      <c r="C394" s="1075"/>
      <c r="D394" s="1139"/>
      <c r="E394" s="1094"/>
      <c r="F394" s="1075"/>
      <c r="G394" s="705" t="s">
        <v>4</v>
      </c>
      <c r="H394" s="706" t="str">
        <f>IF(P394&lt;&gt;"",H393,"")</f>
        <v/>
      </c>
      <c r="I394" s="707" t="str">
        <f>IF(Q394&lt;&gt;"",I393,"")</f>
        <v/>
      </c>
      <c r="J394" s="707" t="str">
        <f>IF(R394&lt;&gt;"",J393,"")</f>
        <v/>
      </c>
      <c r="K394" s="707" t="str">
        <f>IF(R394&lt;&gt;"",K393,"")</f>
        <v/>
      </c>
      <c r="L394" s="707" t="str">
        <f>IF(S394&lt;&gt;"",L393,"")</f>
        <v/>
      </c>
      <c r="M394" s="708" t="str">
        <f>IF(T394&lt;&gt;"",M393,"")</f>
        <v/>
      </c>
      <c r="N394" s="709" t="str">
        <f>IF(H394&lt;&gt;"",N393,"")</f>
        <v/>
      </c>
      <c r="O394" s="710" t="str">
        <f>IF(B393="","",IF(H394="","",H394+I394+J394-K394+L394+M394-N394))</f>
        <v/>
      </c>
      <c r="P394" s="711"/>
      <c r="Q394" s="711"/>
      <c r="R394" s="711"/>
      <c r="S394" s="711"/>
      <c r="T394" s="712"/>
      <c r="U394" s="713" t="str">
        <f>IF(B393="","",IF(H394="","",SUM(P394:T394)))</f>
        <v/>
      </c>
      <c r="V394" s="713" t="str">
        <f>IF(B393="","",IF(H394="","",IF(O394+U394&lt;0,0,O394+U394)))</f>
        <v/>
      </c>
      <c r="W394" s="1116"/>
      <c r="X394" s="714"/>
      <c r="Y394" s="715"/>
      <c r="Z394" s="712"/>
      <c r="AA394" s="1088"/>
      <c r="AB394" s="716" t="str">
        <f>IF(X394="","",X394*60+Y394+Z394/100)</f>
        <v/>
      </c>
      <c r="AC394" s="1107"/>
      <c r="AD394" s="1083"/>
      <c r="AE394" s="1110"/>
      <c r="AF394" s="1113"/>
      <c r="AG394" s="1088"/>
    </row>
    <row r="395" spans="1:33" x14ac:dyDescent="0.2">
      <c r="A395" s="1125"/>
      <c r="B395" s="1128"/>
      <c r="C395" s="1075"/>
      <c r="D395" s="1139"/>
      <c r="E395" s="1094"/>
      <c r="F395" s="1075"/>
      <c r="G395" s="705" t="s">
        <v>8</v>
      </c>
      <c r="H395" s="706" t="str">
        <f>IF(P395&lt;&gt;"",H393,"")</f>
        <v/>
      </c>
      <c r="I395" s="707" t="str">
        <f>IF(Q395&lt;&gt;"",I393,"")</f>
        <v/>
      </c>
      <c r="J395" s="707" t="str">
        <f>IF(R395&lt;&gt;"",J393,"")</f>
        <v/>
      </c>
      <c r="K395" s="707" t="str">
        <f>IF(R395&lt;&gt;"",K393,"")</f>
        <v/>
      </c>
      <c r="L395" s="707" t="str">
        <f>IF(S395&lt;&gt;"",L393,"")</f>
        <v/>
      </c>
      <c r="M395" s="708" t="str">
        <f>IF(T395&lt;&gt;"",M393,"")</f>
        <v/>
      </c>
      <c r="N395" s="709" t="str">
        <f>IF(H395&lt;&gt;"",N393,"")</f>
        <v/>
      </c>
      <c r="O395" s="713" t="str">
        <f>IF(B393="","",IF(H395="","",H395+I395+J395-K395+L395+M395-N395))</f>
        <v/>
      </c>
      <c r="P395" s="711"/>
      <c r="Q395" s="711"/>
      <c r="R395" s="711"/>
      <c r="S395" s="711"/>
      <c r="T395" s="712"/>
      <c r="U395" s="699" t="str">
        <f>IF(B393="","",IF(H395="","",SUM(P395:T395)))</f>
        <v/>
      </c>
      <c r="V395" s="699" t="str">
        <f>IF(B393="","",IF(H395="","",IF(O395+U395&lt;0,0,O395+U395)))</f>
        <v/>
      </c>
      <c r="W395" s="1116"/>
      <c r="X395" s="717"/>
      <c r="Y395" s="718"/>
      <c r="Z395" s="719"/>
      <c r="AA395" s="1088"/>
      <c r="AB395" s="720"/>
      <c r="AC395" s="1107"/>
      <c r="AD395" s="1083"/>
      <c r="AE395" s="1110"/>
      <c r="AF395" s="1113"/>
      <c r="AG395" s="1088"/>
    </row>
    <row r="396" spans="1:33" x14ac:dyDescent="0.2">
      <c r="A396" s="1125"/>
      <c r="B396" s="1128"/>
      <c r="C396" s="1075"/>
      <c r="D396" s="1139"/>
      <c r="E396" s="1094"/>
      <c r="F396" s="1075"/>
      <c r="G396" s="705" t="s">
        <v>5</v>
      </c>
      <c r="H396" s="706" t="str">
        <f>IF(P396&lt;&gt;"",H393,"")</f>
        <v/>
      </c>
      <c r="I396" s="707" t="str">
        <f>IF(Q396&lt;&gt;"",I393,"")</f>
        <v/>
      </c>
      <c r="J396" s="707" t="str">
        <f>IF(R396&lt;&gt;"",J393,"")</f>
        <v/>
      </c>
      <c r="K396" s="707" t="str">
        <f>IF(R396&lt;&gt;"",K393,"")</f>
        <v/>
      </c>
      <c r="L396" s="707" t="str">
        <f>IF(S396&lt;&gt;"",L393,"")</f>
        <v/>
      </c>
      <c r="M396" s="708" t="str">
        <f>IF(T396&lt;&gt;"",M393,"")</f>
        <v/>
      </c>
      <c r="N396" s="709" t="str">
        <f>IF(H396&lt;&gt;"",N393,"")</f>
        <v/>
      </c>
      <c r="O396" s="721" t="str">
        <f>IF(B393="","",IF(H396="","",H396+I396+J396-K396+L396+M396-N396))</f>
        <v/>
      </c>
      <c r="P396" s="711"/>
      <c r="Q396" s="711"/>
      <c r="R396" s="711"/>
      <c r="S396" s="711"/>
      <c r="T396" s="712"/>
      <c r="U396" s="713" t="str">
        <f>IF(B393="","",IF(H396="","",SUM(P396:T396)))</f>
        <v/>
      </c>
      <c r="V396" s="713" t="str">
        <f>IF(B393="","",IF(H396="","",IF(O396+U396&lt;0,0,O396+U396)))</f>
        <v/>
      </c>
      <c r="W396" s="1116"/>
      <c r="X396" s="717"/>
      <c r="Y396" s="718"/>
      <c r="Z396" s="719"/>
      <c r="AA396" s="1088"/>
      <c r="AB396" s="720"/>
      <c r="AC396" s="1107"/>
      <c r="AD396" s="1083"/>
      <c r="AE396" s="1110"/>
      <c r="AF396" s="1113"/>
      <c r="AG396" s="1088"/>
    </row>
    <row r="397" spans="1:33" ht="16" thickBot="1" x14ac:dyDescent="0.25">
      <c r="A397" s="1126"/>
      <c r="B397" s="1129"/>
      <c r="C397" s="1076"/>
      <c r="D397" s="1140"/>
      <c r="E397" s="1095"/>
      <c r="F397" s="1076"/>
      <c r="G397" s="760" t="s">
        <v>6</v>
      </c>
      <c r="H397" s="723" t="str">
        <f>IF(P397&lt;&gt;"",H393,"")</f>
        <v/>
      </c>
      <c r="I397" s="724" t="str">
        <f>IF(Q397&lt;&gt;"",I393,"")</f>
        <v/>
      </c>
      <c r="J397" s="724" t="str">
        <f>IF(R397&lt;&gt;"",J393,"")</f>
        <v/>
      </c>
      <c r="K397" s="724" t="str">
        <f>IF(R397&lt;&gt;"",K393,"")</f>
        <v/>
      </c>
      <c r="L397" s="724" t="str">
        <f>IF(S397&lt;&gt;"",L393,"")</f>
        <v/>
      </c>
      <c r="M397" s="725" t="str">
        <f>IF(T397&lt;&gt;"",M393,"")</f>
        <v/>
      </c>
      <c r="N397" s="726" t="str">
        <f>IF(H397&lt;&gt;"",N393,"")</f>
        <v/>
      </c>
      <c r="O397" s="699" t="str">
        <f>IF(B393="","",IF(H397="","",H397+I397+J397-K397+L397+M397-N397))</f>
        <v/>
      </c>
      <c r="P397" s="727"/>
      <c r="Q397" s="727"/>
      <c r="R397" s="727"/>
      <c r="S397" s="727"/>
      <c r="T397" s="728"/>
      <c r="U397" s="721" t="str">
        <f>IF(B393="","",IF(H397="","",SUM(P397:T397)))</f>
        <v/>
      </c>
      <c r="V397" s="721" t="str">
        <f>IF(B393="","",IF(H397="","",IF(O397+U397&lt;0,0,O397+U397)))</f>
        <v/>
      </c>
      <c r="W397" s="1117"/>
      <c r="X397" s="729"/>
      <c r="Y397" s="730"/>
      <c r="Z397" s="731"/>
      <c r="AA397" s="1089"/>
      <c r="AB397" s="732"/>
      <c r="AC397" s="1108"/>
      <c r="AD397" s="1084"/>
      <c r="AE397" s="1111"/>
      <c r="AF397" s="1114"/>
      <c r="AG397" s="1089"/>
    </row>
    <row r="398" spans="1:33" x14ac:dyDescent="0.2">
      <c r="A398" s="1130" t="str">
        <f>IF('Names And Totals'!A86="","",'Names And Totals'!A86)</f>
        <v/>
      </c>
      <c r="B398" s="1133" t="str">
        <f>IF('Names And Totals'!B86="","",'Names And Totals'!B86)</f>
        <v/>
      </c>
      <c r="C398" s="1071" t="str">
        <f>IF('Names And Totals'!B86="","",'Names And Totals'!E86)</f>
        <v/>
      </c>
      <c r="D398" s="1136" t="str">
        <f>IF(AF398="","",IF(AF398="DQ","DQ",RANK(AF398,$AF$13:$AF$508,0)+SUMPRODUCT(--(AF398=$AF$13:$AF$508),--(AC398&gt;$AC$13:$AC$508))))</f>
        <v/>
      </c>
      <c r="E398" s="1096" t="str">
        <f>IF(AE398="","",IF(AG398="DQ","DQ",RANK(AE398,$AE$13:$AE$508,0)+SUMPRODUCT(--(AE398=$AE$13:$AE$508),--(AC398&gt;$AC$13:$AC$508))))</f>
        <v/>
      </c>
      <c r="F398" s="1071" t="str">
        <f>IF(AD398="","",IF(AG398="DQ","DQ",RANK(AD398,$AD$13:$AD$508,0)+SUMPRODUCT(--(AD398=$AD$13:$AD$508),--(AC398&gt;$AC$13:$AC$508))))</f>
        <v/>
      </c>
      <c r="G398" s="733" t="s">
        <v>7</v>
      </c>
      <c r="H398" s="761"/>
      <c r="I398" s="762"/>
      <c r="J398" s="762"/>
      <c r="K398" s="762"/>
      <c r="L398" s="762"/>
      <c r="M398" s="763"/>
      <c r="N398" s="764"/>
      <c r="O398" s="734" t="str">
        <f>IF(B398="","",IF(H398="","",H398+I398+J398-K398+L398+M398-N398))</f>
        <v/>
      </c>
      <c r="P398" s="765"/>
      <c r="Q398" s="762"/>
      <c r="R398" s="762"/>
      <c r="S398" s="766"/>
      <c r="T398" s="767"/>
      <c r="U398" s="734" t="str">
        <f>IF(B398="","",IF(H398="","",SUM(P398:T398)))</f>
        <v/>
      </c>
      <c r="V398" s="734" t="str">
        <f>IF(B398="","",IF(H398="","",IF(O398+U398&lt;0,0,O398+U398)))</f>
        <v/>
      </c>
      <c r="W398" s="1118" t="str">
        <f>IF(AG398="DQ","DQ",IF(V398="","",IF(V399="",V398,IF(V400="",AVERAGE(V398:V399),IF(V401="",AVERAGE(V398:V400),IF(V402="",AVERAGE(V398:V401),TRIMMEAN(V398:V402,0.4)))))))</f>
        <v/>
      </c>
      <c r="X398" s="768"/>
      <c r="Y398" s="766"/>
      <c r="Z398" s="767"/>
      <c r="AA398" s="1090"/>
      <c r="AB398" s="735" t="str">
        <f>IF(X398="","",IF(X398="TO","TO",X398*60+Y398+Z398/100))</f>
        <v/>
      </c>
      <c r="AC398" s="1121" t="str">
        <f>IF(AG398="DQ","DQ",IF(AB398="","",IF(AB399="",AB398,AVERAGE(AB398:AB399))))</f>
        <v/>
      </c>
      <c r="AD398" s="1085" t="str">
        <f>IF(C398="Male","",IF(AC398="","",IF(AA398="","",IF(AC398="TO",W398,IF(AA398="no",W398,IF(30-(AC398-$AI$3)/10&lt;0,0,30-(AC398-$AI$3)/10+W398))))))</f>
        <v/>
      </c>
      <c r="AE398" s="1099" t="str">
        <f>IF(C398="Female","",IF(AC398="","",IF(AA398="","",IF(AC398="TO",W398,IF(AA398="no",W398,IF(30-(AC398-$AI$4)/10&lt;0,0,30-(AC398-$AI$4)/10+W398))))))</f>
        <v/>
      </c>
      <c r="AF398" s="1102" t="str">
        <f>IF(B398="","",IF(AG398="DQ","DQ",IF(AC398="","",IF(C398="Female",AD398,AE398))))</f>
        <v/>
      </c>
      <c r="AG398" s="1090"/>
    </row>
    <row r="399" spans="1:33" x14ac:dyDescent="0.2">
      <c r="A399" s="1131"/>
      <c r="B399" s="1134"/>
      <c r="C399" s="1072"/>
      <c r="D399" s="1137"/>
      <c r="E399" s="1097"/>
      <c r="F399" s="1072"/>
      <c r="G399" s="736" t="s">
        <v>4</v>
      </c>
      <c r="H399" s="737" t="str">
        <f>IF(P399&lt;&gt;"",H398,"")</f>
        <v/>
      </c>
      <c r="I399" s="738" t="str">
        <f>IF(Q399&lt;&gt;"",I398,"")</f>
        <v/>
      </c>
      <c r="J399" s="738" t="str">
        <f>IF(R399&lt;&gt;"",J398,"")</f>
        <v/>
      </c>
      <c r="K399" s="738" t="str">
        <f>IF(R399&lt;&gt;"",K398,"")</f>
        <v/>
      </c>
      <c r="L399" s="738" t="str">
        <f>IF(S399&lt;&gt;"",L398,"")</f>
        <v/>
      </c>
      <c r="M399" s="739" t="str">
        <f>IF(T399&lt;&gt;"",M398,"")</f>
        <v/>
      </c>
      <c r="N399" s="740" t="str">
        <f>IF(H399&lt;&gt;"",N398,"")</f>
        <v/>
      </c>
      <c r="O399" s="741" t="str">
        <f>IF(B398="","",IF(H399="","",H399+I399+J399-K399+L399+M399-N399))</f>
        <v/>
      </c>
      <c r="P399" s="769"/>
      <c r="Q399" s="769"/>
      <c r="R399" s="769"/>
      <c r="S399" s="769"/>
      <c r="T399" s="770"/>
      <c r="U399" s="742" t="str">
        <f>IF(B398="","",IF(H399="","",SUM(P399:T399)))</f>
        <v/>
      </c>
      <c r="V399" s="742" t="str">
        <f>IF(B398="","",IF(H399="","",IF(O399+U399&lt;0,0,O399+U399)))</f>
        <v/>
      </c>
      <c r="W399" s="1119"/>
      <c r="X399" s="771"/>
      <c r="Y399" s="772"/>
      <c r="Z399" s="770"/>
      <c r="AA399" s="1091"/>
      <c r="AB399" s="743" t="str">
        <f>IF(X399="","",X399*60+Y399+Z399/100)</f>
        <v/>
      </c>
      <c r="AC399" s="1122"/>
      <c r="AD399" s="1086"/>
      <c r="AE399" s="1100"/>
      <c r="AF399" s="1103"/>
      <c r="AG399" s="1091"/>
    </row>
    <row r="400" spans="1:33" x14ac:dyDescent="0.2">
      <c r="A400" s="1131"/>
      <c r="B400" s="1134"/>
      <c r="C400" s="1072"/>
      <c r="D400" s="1137"/>
      <c r="E400" s="1097"/>
      <c r="F400" s="1072"/>
      <c r="G400" s="736" t="s">
        <v>8</v>
      </c>
      <c r="H400" s="737" t="str">
        <f>IF(P400&lt;&gt;"",H398,"")</f>
        <v/>
      </c>
      <c r="I400" s="738" t="str">
        <f>IF(Q400&lt;&gt;"",I398,"")</f>
        <v/>
      </c>
      <c r="J400" s="738" t="str">
        <f>IF(R400&lt;&gt;"",J398,"")</f>
        <v/>
      </c>
      <c r="K400" s="738" t="str">
        <f>IF(R400&lt;&gt;"",K398,"")</f>
        <v/>
      </c>
      <c r="L400" s="738" t="str">
        <f>IF(S400&lt;&gt;"",L398,"")</f>
        <v/>
      </c>
      <c r="M400" s="739" t="str">
        <f>IF(T400&lt;&gt;"",M398,"")</f>
        <v/>
      </c>
      <c r="N400" s="740" t="str">
        <f>IF(H400&lt;&gt;"",N398,"")</f>
        <v/>
      </c>
      <c r="O400" s="742" t="str">
        <f>IF(B398="","",IF(H400="","",H400+I400+J400-K400+L400+M400-N400))</f>
        <v/>
      </c>
      <c r="P400" s="769"/>
      <c r="Q400" s="769"/>
      <c r="R400" s="769"/>
      <c r="S400" s="769"/>
      <c r="T400" s="770"/>
      <c r="U400" s="744" t="str">
        <f>IF(B398="","",IF(H400="","",SUM(P400:T400)))</f>
        <v/>
      </c>
      <c r="V400" s="744" t="str">
        <f>IF(B398="","",IF(H400="","",IF(O400+U400&lt;0,0,O400+U400)))</f>
        <v/>
      </c>
      <c r="W400" s="1119"/>
      <c r="X400" s="745"/>
      <c r="Y400" s="746"/>
      <c r="Z400" s="747"/>
      <c r="AA400" s="1091"/>
      <c r="AB400" s="748"/>
      <c r="AC400" s="1122"/>
      <c r="AD400" s="1086"/>
      <c r="AE400" s="1100"/>
      <c r="AF400" s="1103"/>
      <c r="AG400" s="1091"/>
    </row>
    <row r="401" spans="1:33" x14ac:dyDescent="0.2">
      <c r="A401" s="1131"/>
      <c r="B401" s="1134"/>
      <c r="C401" s="1072"/>
      <c r="D401" s="1137"/>
      <c r="E401" s="1097"/>
      <c r="F401" s="1072"/>
      <c r="G401" s="736" t="s">
        <v>5</v>
      </c>
      <c r="H401" s="737" t="str">
        <f>IF(P401&lt;&gt;"",H398,"")</f>
        <v/>
      </c>
      <c r="I401" s="738" t="str">
        <f>IF(Q401&lt;&gt;"",I398,"")</f>
        <v/>
      </c>
      <c r="J401" s="738" t="str">
        <f>IF(R401&lt;&gt;"",J398,"")</f>
        <v/>
      </c>
      <c r="K401" s="738" t="str">
        <f>IF(R401&lt;&gt;"",K398,"")</f>
        <v/>
      </c>
      <c r="L401" s="738" t="str">
        <f>IF(S401&lt;&gt;"",L398,"")</f>
        <v/>
      </c>
      <c r="M401" s="739" t="str">
        <f>IF(T401&lt;&gt;"",M398,"")</f>
        <v/>
      </c>
      <c r="N401" s="740" t="str">
        <f>IF(H401&lt;&gt;"",N398,"")</f>
        <v/>
      </c>
      <c r="O401" s="749" t="str">
        <f>IF(B398="","",IF(H401="","",H401+I401+J401-K401+L401+M401-N401))</f>
        <v/>
      </c>
      <c r="P401" s="769"/>
      <c r="Q401" s="769"/>
      <c r="R401" s="769"/>
      <c r="S401" s="769"/>
      <c r="T401" s="770"/>
      <c r="U401" s="742" t="str">
        <f>IF(B398="","",IF(H401="","",SUM(P401:T401)))</f>
        <v/>
      </c>
      <c r="V401" s="742" t="str">
        <f>IF(B398="","",IF(H401="","",IF(O401+U401&lt;0,0,O401+U401)))</f>
        <v/>
      </c>
      <c r="W401" s="1119"/>
      <c r="X401" s="745"/>
      <c r="Y401" s="746"/>
      <c r="Z401" s="747"/>
      <c r="AA401" s="1091"/>
      <c r="AB401" s="748"/>
      <c r="AC401" s="1122"/>
      <c r="AD401" s="1086"/>
      <c r="AE401" s="1100"/>
      <c r="AF401" s="1103"/>
      <c r="AG401" s="1091"/>
    </row>
    <row r="402" spans="1:33" ht="16" thickBot="1" x14ac:dyDescent="0.25">
      <c r="A402" s="1132"/>
      <c r="B402" s="1135"/>
      <c r="C402" s="1073"/>
      <c r="D402" s="1138"/>
      <c r="E402" s="1098"/>
      <c r="F402" s="1073"/>
      <c r="G402" s="750" t="s">
        <v>6</v>
      </c>
      <c r="H402" s="751" t="str">
        <f>IF(P402&lt;&gt;"",H398,"")</f>
        <v/>
      </c>
      <c r="I402" s="752" t="str">
        <f>IF(Q402&lt;&gt;"",I398,"")</f>
        <v/>
      </c>
      <c r="J402" s="752" t="str">
        <f>IF(R402&lt;&gt;"",J398,"")</f>
        <v/>
      </c>
      <c r="K402" s="752" t="str">
        <f>IF(R402&lt;&gt;"",K398,"")</f>
        <v/>
      </c>
      <c r="L402" s="752" t="str">
        <f>IF(S402&lt;&gt;"",L398,"")</f>
        <v/>
      </c>
      <c r="M402" s="753" t="str">
        <f>IF(T402&lt;&gt;"",M398,"")</f>
        <v/>
      </c>
      <c r="N402" s="754" t="str">
        <f>IF(H402&lt;&gt;"",N398,"")</f>
        <v/>
      </c>
      <c r="O402" s="755" t="str">
        <f>IF(B398="","",IF(H402="","",H402+I402+J402-K402+L402+M402-N402))</f>
        <v/>
      </c>
      <c r="P402" s="773"/>
      <c r="Q402" s="773"/>
      <c r="R402" s="773"/>
      <c r="S402" s="773"/>
      <c r="T402" s="774"/>
      <c r="U402" s="755" t="str">
        <f>IF(B398="","",IF(H402="","",SUM(P402:T402)))</f>
        <v/>
      </c>
      <c r="V402" s="755" t="str">
        <f>IF(B398="","",IF(H402="","",IF(O402+U402&lt;0,0,O402+U402)))</f>
        <v/>
      </c>
      <c r="W402" s="1120"/>
      <c r="X402" s="756"/>
      <c r="Y402" s="757"/>
      <c r="Z402" s="758"/>
      <c r="AA402" s="1092"/>
      <c r="AB402" s="759"/>
      <c r="AC402" s="1123"/>
      <c r="AD402" s="1087"/>
      <c r="AE402" s="1101"/>
      <c r="AF402" s="1104"/>
      <c r="AG402" s="1092"/>
    </row>
    <row r="403" spans="1:33" x14ac:dyDescent="0.2">
      <c r="A403" s="1125" t="str">
        <f>IF('Names And Totals'!A87="","",'Names And Totals'!A87)</f>
        <v/>
      </c>
      <c r="B403" s="1128" t="str">
        <f>IF('Names And Totals'!B87="","",'Names And Totals'!B87)</f>
        <v/>
      </c>
      <c r="C403" s="1074" t="str">
        <f>IF('Names And Totals'!B87="","",'Names And Totals'!E87)</f>
        <v/>
      </c>
      <c r="D403" s="1139" t="str">
        <f>IF(AF403="","",IF(AF403="DQ","DQ",RANK(AF403,$AF$13:$AF$508,0)+SUMPRODUCT(--(AF403=$AF$13:$AF$508),--(AC403&gt;$AC$13:$AC$508))))</f>
        <v/>
      </c>
      <c r="E403" s="1093" t="str">
        <f>IF(AE403="","",IF(AG403="DQ","DQ",RANK(AE403,$AE$13:$AE$508,0)+SUMPRODUCT(--(AE403=$AE$13:$AE$508),--(AC403&gt;$AC$13:$AC$508))))</f>
        <v/>
      </c>
      <c r="F403" s="1074" t="str">
        <f>IF(AD403="","",IF(AG403="DQ","DQ",RANK(AD403,$AD$13:$AD$508,0)+SUMPRODUCT(--(AD403=$AD$13:$AD$508),--(AC403&gt;$AC$13:$AC$508))))</f>
        <v/>
      </c>
      <c r="G403" s="705" t="s">
        <v>7</v>
      </c>
      <c r="H403" s="695"/>
      <c r="I403" s="696"/>
      <c r="J403" s="696"/>
      <c r="K403" s="696"/>
      <c r="L403" s="696"/>
      <c r="M403" s="697"/>
      <c r="N403" s="698"/>
      <c r="O403" s="699" t="str">
        <f>IF(B403="","",IF(H403="","",H403+I403+J403-K403+L403+M403-N403))</f>
        <v/>
      </c>
      <c r="P403" s="700"/>
      <c r="Q403" s="696"/>
      <c r="R403" s="696"/>
      <c r="S403" s="701"/>
      <c r="T403" s="702"/>
      <c r="U403" s="699" t="str">
        <f>IF(B403="","",IF(H403="","",SUM(P403:T403)))</f>
        <v/>
      </c>
      <c r="V403" s="699" t="str">
        <f>IF(B403="","",IF(H403="","",IF(O403+U403&lt;0,0,O403+U403)))</f>
        <v/>
      </c>
      <c r="W403" s="1115" t="str">
        <f>IF(AG403="DQ","DQ",IF(V403="","",IF(V404="",V403,IF(V405="",AVERAGE(V403:V404),IF(V406="",AVERAGE(V403:V405),IF(V407="",AVERAGE(V403:V406),TRIMMEAN(V403:V407,0.4)))))))</f>
        <v/>
      </c>
      <c r="X403" s="703"/>
      <c r="Y403" s="701"/>
      <c r="Z403" s="702"/>
      <c r="AA403" s="1105"/>
      <c r="AB403" s="704" t="str">
        <f>IF(X403="","",IF(X403="TO","TO",X403*60+Y403+Z403/100))</f>
        <v/>
      </c>
      <c r="AC403" s="1106" t="str">
        <f>IF(AG403="DQ","DQ",IF(AB403="","",IF(AB404="",AB403,AVERAGE(AB403:AB404))))</f>
        <v/>
      </c>
      <c r="AD403" s="1082" t="str">
        <f>IF(C403="Male","",IF(AC403="","",IF(AA403="","",IF(AC403="TO",W403,IF(AA403="no",W403,IF(30-(AC403-$AI$3)/10&lt;0,0,30-(AC403-$AI$3)/10+W403))))))</f>
        <v/>
      </c>
      <c r="AE403" s="1109" t="str">
        <f>IF(C403="Female","",IF(AC403="","",IF(AA403="","",IF(AC403="TO",W403,IF(AA403="no",W403,IF(30-(AC403-$AI$4)/10&lt;0,0,30-(AC403-$AI$4)/10+W403))))))</f>
        <v/>
      </c>
      <c r="AF403" s="1112" t="str">
        <f>IF(B403="","",IF(AG403="DQ","DQ",IF(AC403="","",IF(C403="Female",AD403,AE403))))</f>
        <v/>
      </c>
      <c r="AG403" s="1088"/>
    </row>
    <row r="404" spans="1:33" x14ac:dyDescent="0.2">
      <c r="A404" s="1125"/>
      <c r="B404" s="1128"/>
      <c r="C404" s="1075"/>
      <c r="D404" s="1139"/>
      <c r="E404" s="1094"/>
      <c r="F404" s="1075"/>
      <c r="G404" s="705" t="s">
        <v>4</v>
      </c>
      <c r="H404" s="706" t="str">
        <f>IF(P404&lt;&gt;"",H403,"")</f>
        <v/>
      </c>
      <c r="I404" s="707" t="str">
        <f>IF(Q404&lt;&gt;"",I403,"")</f>
        <v/>
      </c>
      <c r="J404" s="707" t="str">
        <f>IF(R404&lt;&gt;"",J403,"")</f>
        <v/>
      </c>
      <c r="K404" s="707" t="str">
        <f>IF(R404&lt;&gt;"",K403,"")</f>
        <v/>
      </c>
      <c r="L404" s="707" t="str">
        <f>IF(S404&lt;&gt;"",L403,"")</f>
        <v/>
      </c>
      <c r="M404" s="708" t="str">
        <f>IF(T404&lt;&gt;"",M403,"")</f>
        <v/>
      </c>
      <c r="N404" s="709" t="str">
        <f>IF(H404&lt;&gt;"",N403,"")</f>
        <v/>
      </c>
      <c r="O404" s="710" t="str">
        <f>IF(B403="","",IF(H404="","",H404+I404+J404-K404+L404+M404-N404))</f>
        <v/>
      </c>
      <c r="P404" s="711"/>
      <c r="Q404" s="711"/>
      <c r="R404" s="711"/>
      <c r="S404" s="711"/>
      <c r="T404" s="712"/>
      <c r="U404" s="713" t="str">
        <f>IF(B403="","",IF(H404="","",SUM(P404:T404)))</f>
        <v/>
      </c>
      <c r="V404" s="713" t="str">
        <f>IF(B403="","",IF(H404="","",IF(O404+U404&lt;0,0,O404+U404)))</f>
        <v/>
      </c>
      <c r="W404" s="1116"/>
      <c r="X404" s="714"/>
      <c r="Y404" s="715"/>
      <c r="Z404" s="712"/>
      <c r="AA404" s="1088"/>
      <c r="AB404" s="716" t="str">
        <f>IF(X404="","",X404*60+Y404+Z404/100)</f>
        <v/>
      </c>
      <c r="AC404" s="1107"/>
      <c r="AD404" s="1083"/>
      <c r="AE404" s="1110"/>
      <c r="AF404" s="1113"/>
      <c r="AG404" s="1088"/>
    </row>
    <row r="405" spans="1:33" x14ac:dyDescent="0.2">
      <c r="A405" s="1125"/>
      <c r="B405" s="1128"/>
      <c r="C405" s="1075"/>
      <c r="D405" s="1139"/>
      <c r="E405" s="1094"/>
      <c r="F405" s="1075"/>
      <c r="G405" s="705" t="s">
        <v>8</v>
      </c>
      <c r="H405" s="706" t="str">
        <f>IF(P405&lt;&gt;"",H403,"")</f>
        <v/>
      </c>
      <c r="I405" s="707" t="str">
        <f>IF(Q405&lt;&gt;"",I403,"")</f>
        <v/>
      </c>
      <c r="J405" s="707" t="str">
        <f>IF(R405&lt;&gt;"",J403,"")</f>
        <v/>
      </c>
      <c r="K405" s="707" t="str">
        <f>IF(R405&lt;&gt;"",K403,"")</f>
        <v/>
      </c>
      <c r="L405" s="707" t="str">
        <f>IF(S405&lt;&gt;"",L403,"")</f>
        <v/>
      </c>
      <c r="M405" s="708" t="str">
        <f>IF(T405&lt;&gt;"",M403,"")</f>
        <v/>
      </c>
      <c r="N405" s="709" t="str">
        <f>IF(H405&lt;&gt;"",N403,"")</f>
        <v/>
      </c>
      <c r="O405" s="713" t="str">
        <f>IF(B403="","",IF(H405="","",H405+I405+J405-K405+L405+M405-N405))</f>
        <v/>
      </c>
      <c r="P405" s="711"/>
      <c r="Q405" s="711"/>
      <c r="R405" s="711"/>
      <c r="S405" s="711"/>
      <c r="T405" s="712"/>
      <c r="U405" s="699" t="str">
        <f>IF(B403="","",IF(H405="","",SUM(P405:T405)))</f>
        <v/>
      </c>
      <c r="V405" s="699" t="str">
        <f>IF(B403="","",IF(H405="","",IF(O405+U405&lt;0,0,O405+U405)))</f>
        <v/>
      </c>
      <c r="W405" s="1116"/>
      <c r="X405" s="717"/>
      <c r="Y405" s="718"/>
      <c r="Z405" s="719"/>
      <c r="AA405" s="1088"/>
      <c r="AB405" s="720"/>
      <c r="AC405" s="1107"/>
      <c r="AD405" s="1083"/>
      <c r="AE405" s="1110"/>
      <c r="AF405" s="1113"/>
      <c r="AG405" s="1088"/>
    </row>
    <row r="406" spans="1:33" x14ac:dyDescent="0.2">
      <c r="A406" s="1125"/>
      <c r="B406" s="1128"/>
      <c r="C406" s="1075"/>
      <c r="D406" s="1139"/>
      <c r="E406" s="1094"/>
      <c r="F406" s="1075"/>
      <c r="G406" s="705" t="s">
        <v>5</v>
      </c>
      <c r="H406" s="706" t="str">
        <f>IF(P406&lt;&gt;"",H403,"")</f>
        <v/>
      </c>
      <c r="I406" s="707" t="str">
        <f>IF(Q406&lt;&gt;"",I403,"")</f>
        <v/>
      </c>
      <c r="J406" s="707" t="str">
        <f>IF(R406&lt;&gt;"",J403,"")</f>
        <v/>
      </c>
      <c r="K406" s="707" t="str">
        <f>IF(R406&lt;&gt;"",K403,"")</f>
        <v/>
      </c>
      <c r="L406" s="707" t="str">
        <f>IF(S406&lt;&gt;"",L403,"")</f>
        <v/>
      </c>
      <c r="M406" s="708" t="str">
        <f>IF(T406&lt;&gt;"",M403,"")</f>
        <v/>
      </c>
      <c r="N406" s="709" t="str">
        <f>IF(H406&lt;&gt;"",N403,"")</f>
        <v/>
      </c>
      <c r="O406" s="721" t="str">
        <f>IF(B403="","",IF(H406="","",H406+I406+J406-K406+L406+M406-N406))</f>
        <v/>
      </c>
      <c r="P406" s="711"/>
      <c r="Q406" s="711"/>
      <c r="R406" s="711"/>
      <c r="S406" s="711"/>
      <c r="T406" s="712"/>
      <c r="U406" s="713" t="str">
        <f>IF(B403="","",IF(H406="","",SUM(P406:T406)))</f>
        <v/>
      </c>
      <c r="V406" s="713" t="str">
        <f>IF(B403="","",IF(H406="","",IF(O406+U406&lt;0,0,O406+U406)))</f>
        <v/>
      </c>
      <c r="W406" s="1116"/>
      <c r="X406" s="717"/>
      <c r="Y406" s="718"/>
      <c r="Z406" s="719"/>
      <c r="AA406" s="1088"/>
      <c r="AB406" s="720"/>
      <c r="AC406" s="1107"/>
      <c r="AD406" s="1083"/>
      <c r="AE406" s="1110"/>
      <c r="AF406" s="1113"/>
      <c r="AG406" s="1088"/>
    </row>
    <row r="407" spans="1:33" ht="16" thickBot="1" x14ac:dyDescent="0.25">
      <c r="A407" s="1126"/>
      <c r="B407" s="1129"/>
      <c r="C407" s="1076"/>
      <c r="D407" s="1140"/>
      <c r="E407" s="1095"/>
      <c r="F407" s="1076"/>
      <c r="G407" s="760" t="s">
        <v>6</v>
      </c>
      <c r="H407" s="723" t="str">
        <f>IF(P407&lt;&gt;"",H403,"")</f>
        <v/>
      </c>
      <c r="I407" s="724" t="str">
        <f>IF(Q407&lt;&gt;"",I403,"")</f>
        <v/>
      </c>
      <c r="J407" s="724" t="str">
        <f>IF(R407&lt;&gt;"",J403,"")</f>
        <v/>
      </c>
      <c r="K407" s="724" t="str">
        <f>IF(R407&lt;&gt;"",K403,"")</f>
        <v/>
      </c>
      <c r="L407" s="724" t="str">
        <f>IF(S407&lt;&gt;"",L403,"")</f>
        <v/>
      </c>
      <c r="M407" s="725" t="str">
        <f>IF(T407&lt;&gt;"",M403,"")</f>
        <v/>
      </c>
      <c r="N407" s="726" t="str">
        <f>IF(H407&lt;&gt;"",N403,"")</f>
        <v/>
      </c>
      <c r="O407" s="699" t="str">
        <f>IF(B403="","",IF(H407="","",H407+I407+J407-K407+L407+M407-N407))</f>
        <v/>
      </c>
      <c r="P407" s="727"/>
      <c r="Q407" s="727"/>
      <c r="R407" s="727"/>
      <c r="S407" s="727"/>
      <c r="T407" s="728"/>
      <c r="U407" s="721" t="str">
        <f>IF(B403="","",IF(H407="","",SUM(P407:T407)))</f>
        <v/>
      </c>
      <c r="V407" s="721" t="str">
        <f>IF(B403="","",IF(H407="","",IF(O407+U407&lt;0,0,O407+U407)))</f>
        <v/>
      </c>
      <c r="W407" s="1117"/>
      <c r="X407" s="729"/>
      <c r="Y407" s="730"/>
      <c r="Z407" s="731"/>
      <c r="AA407" s="1089"/>
      <c r="AB407" s="732"/>
      <c r="AC407" s="1108"/>
      <c r="AD407" s="1084"/>
      <c r="AE407" s="1111"/>
      <c r="AF407" s="1114"/>
      <c r="AG407" s="1089"/>
    </row>
    <row r="408" spans="1:33" x14ac:dyDescent="0.2">
      <c r="A408" s="1130" t="str">
        <f>IF('Names And Totals'!A88="","",'Names And Totals'!A88)</f>
        <v/>
      </c>
      <c r="B408" s="1133" t="str">
        <f>IF('Names And Totals'!B88="","",'Names And Totals'!B88)</f>
        <v/>
      </c>
      <c r="C408" s="1071" t="str">
        <f>IF('Names And Totals'!B88="","",'Names And Totals'!E88)</f>
        <v/>
      </c>
      <c r="D408" s="1136" t="str">
        <f>IF(AF408="","",IF(AF408="DQ","DQ",RANK(AF408,$AF$13:$AF$508,0)+SUMPRODUCT(--(AF408=$AF$13:$AF$508),--(AC408&gt;$AC$13:$AC$508))))</f>
        <v/>
      </c>
      <c r="E408" s="1096" t="str">
        <f>IF(AE408="","",IF(AG408="DQ","DQ",RANK(AE408,$AE$13:$AE$508,0)+SUMPRODUCT(--(AE408=$AE$13:$AE$508),--(AC408&gt;$AC$13:$AC$508))))</f>
        <v/>
      </c>
      <c r="F408" s="1071" t="str">
        <f>IF(AD408="","",IF(AG408="DQ","DQ",RANK(AD408,$AD$13:$AD$508,0)+SUMPRODUCT(--(AD408=$AD$13:$AD$508),--(AC408&gt;$AC$13:$AC$508))))</f>
        <v/>
      </c>
      <c r="G408" s="733" t="s">
        <v>7</v>
      </c>
      <c r="H408" s="761"/>
      <c r="I408" s="762"/>
      <c r="J408" s="762"/>
      <c r="K408" s="762"/>
      <c r="L408" s="762"/>
      <c r="M408" s="763"/>
      <c r="N408" s="764"/>
      <c r="O408" s="734" t="str">
        <f>IF(B408="","",IF(H408="","",H408+I408+J408-K408+L408+M408-N408))</f>
        <v/>
      </c>
      <c r="P408" s="765"/>
      <c r="Q408" s="762"/>
      <c r="R408" s="762"/>
      <c r="S408" s="766"/>
      <c r="T408" s="767"/>
      <c r="U408" s="734" t="str">
        <f>IF(B408="","",IF(H408="","",SUM(P408:T408)))</f>
        <v/>
      </c>
      <c r="V408" s="734" t="str">
        <f>IF(B408="","",IF(H408="","",IF(O408+U408&lt;0,0,O408+U408)))</f>
        <v/>
      </c>
      <c r="W408" s="1118" t="str">
        <f>IF(AG408="DQ","DQ",IF(V408="","",IF(V409="",V408,IF(V410="",AVERAGE(V408:V409),IF(V411="",AVERAGE(V408:V410),IF(V412="",AVERAGE(V408:V411),TRIMMEAN(V408:V412,0.4)))))))</f>
        <v/>
      </c>
      <c r="X408" s="768"/>
      <c r="Y408" s="766"/>
      <c r="Z408" s="767"/>
      <c r="AA408" s="1090"/>
      <c r="AB408" s="735" t="str">
        <f>IF(X408="","",IF(X408="TO","TO",X408*60+Y408+Z408/100))</f>
        <v/>
      </c>
      <c r="AC408" s="1121" t="str">
        <f>IF(AG408="DQ","DQ",IF(AB408="","",IF(AB409="",AB408,AVERAGE(AB408:AB409))))</f>
        <v/>
      </c>
      <c r="AD408" s="1085" t="str">
        <f>IF(C408="Male","",IF(AC408="","",IF(AA408="","",IF(AC408="TO",W408,IF(AA408="no",W408,IF(30-(AC408-$AI$3)/10&lt;0,0,30-(AC408-$AI$3)/10+W408))))))</f>
        <v/>
      </c>
      <c r="AE408" s="1099" t="str">
        <f>IF(C408="Female","",IF(AC408="","",IF(AA408="","",IF(AC408="TO",W408,IF(AA408="no",W408,IF(30-(AC408-$AI$4)/10&lt;0,0,30-(AC408-$AI$4)/10+W408))))))</f>
        <v/>
      </c>
      <c r="AF408" s="1102" t="str">
        <f>IF(B408="","",IF(AG408="DQ","DQ",IF(AC408="","",IF(C408="Female",AD408,AE408))))</f>
        <v/>
      </c>
      <c r="AG408" s="1090"/>
    </row>
    <row r="409" spans="1:33" x14ac:dyDescent="0.2">
      <c r="A409" s="1131"/>
      <c r="B409" s="1134"/>
      <c r="C409" s="1072"/>
      <c r="D409" s="1137"/>
      <c r="E409" s="1097"/>
      <c r="F409" s="1072"/>
      <c r="G409" s="736" t="s">
        <v>4</v>
      </c>
      <c r="H409" s="737" t="str">
        <f>IF(P409&lt;&gt;"",H408,"")</f>
        <v/>
      </c>
      <c r="I409" s="738" t="str">
        <f>IF(Q409&lt;&gt;"",I408,"")</f>
        <v/>
      </c>
      <c r="J409" s="738" t="str">
        <f>IF(R409&lt;&gt;"",J408,"")</f>
        <v/>
      </c>
      <c r="K409" s="738" t="str">
        <f>IF(R409&lt;&gt;"",K408,"")</f>
        <v/>
      </c>
      <c r="L409" s="738" t="str">
        <f>IF(S409&lt;&gt;"",L408,"")</f>
        <v/>
      </c>
      <c r="M409" s="739" t="str">
        <f>IF(T409&lt;&gt;"",M408,"")</f>
        <v/>
      </c>
      <c r="N409" s="740" t="str">
        <f>IF(H409&lt;&gt;"",N408,"")</f>
        <v/>
      </c>
      <c r="O409" s="741" t="str">
        <f>IF(B408="","",IF(H409="","",H409+I409+J409-K409+L409+M409-N409))</f>
        <v/>
      </c>
      <c r="P409" s="769"/>
      <c r="Q409" s="769"/>
      <c r="R409" s="769"/>
      <c r="S409" s="769"/>
      <c r="T409" s="770"/>
      <c r="U409" s="742" t="str">
        <f>IF(B408="","",IF(H409="","",SUM(P409:T409)))</f>
        <v/>
      </c>
      <c r="V409" s="742" t="str">
        <f>IF(B408="","",IF(H409="","",IF(O409+U409&lt;0,0,O409+U409)))</f>
        <v/>
      </c>
      <c r="W409" s="1119"/>
      <c r="X409" s="771"/>
      <c r="Y409" s="772"/>
      <c r="Z409" s="770"/>
      <c r="AA409" s="1091"/>
      <c r="AB409" s="743" t="str">
        <f>IF(X409="","",X409*60+Y409+Z409/100)</f>
        <v/>
      </c>
      <c r="AC409" s="1122"/>
      <c r="AD409" s="1086"/>
      <c r="AE409" s="1100"/>
      <c r="AF409" s="1103"/>
      <c r="AG409" s="1091"/>
    </row>
    <row r="410" spans="1:33" x14ac:dyDescent="0.2">
      <c r="A410" s="1131"/>
      <c r="B410" s="1134"/>
      <c r="C410" s="1072"/>
      <c r="D410" s="1137"/>
      <c r="E410" s="1097"/>
      <c r="F410" s="1072"/>
      <c r="G410" s="736" t="s">
        <v>8</v>
      </c>
      <c r="H410" s="737" t="str">
        <f>IF(P410&lt;&gt;"",H408,"")</f>
        <v/>
      </c>
      <c r="I410" s="738" t="str">
        <f>IF(Q410&lt;&gt;"",I408,"")</f>
        <v/>
      </c>
      <c r="J410" s="738" t="str">
        <f>IF(R410&lt;&gt;"",J408,"")</f>
        <v/>
      </c>
      <c r="K410" s="738" t="str">
        <f>IF(R410&lt;&gt;"",K408,"")</f>
        <v/>
      </c>
      <c r="L410" s="738" t="str">
        <f>IF(S410&lt;&gt;"",L408,"")</f>
        <v/>
      </c>
      <c r="M410" s="739" t="str">
        <f>IF(T410&lt;&gt;"",M408,"")</f>
        <v/>
      </c>
      <c r="N410" s="740" t="str">
        <f>IF(H410&lt;&gt;"",N408,"")</f>
        <v/>
      </c>
      <c r="O410" s="742" t="str">
        <f>IF(B408="","",IF(H410="","",H410+I410+J410-K410+L410+M410-N410))</f>
        <v/>
      </c>
      <c r="P410" s="769"/>
      <c r="Q410" s="769"/>
      <c r="R410" s="769"/>
      <c r="S410" s="769"/>
      <c r="T410" s="770"/>
      <c r="U410" s="744" t="str">
        <f>IF(B408="","",IF(H410="","",SUM(P410:T410)))</f>
        <v/>
      </c>
      <c r="V410" s="744" t="str">
        <f>IF(B408="","",IF(H410="","",IF(O410+U410&lt;0,0,O410+U410)))</f>
        <v/>
      </c>
      <c r="W410" s="1119"/>
      <c r="X410" s="745"/>
      <c r="Y410" s="746"/>
      <c r="Z410" s="747"/>
      <c r="AA410" s="1091"/>
      <c r="AB410" s="748"/>
      <c r="AC410" s="1122"/>
      <c r="AD410" s="1086"/>
      <c r="AE410" s="1100"/>
      <c r="AF410" s="1103"/>
      <c r="AG410" s="1091"/>
    </row>
    <row r="411" spans="1:33" x14ac:dyDescent="0.2">
      <c r="A411" s="1131"/>
      <c r="B411" s="1134"/>
      <c r="C411" s="1072"/>
      <c r="D411" s="1137"/>
      <c r="E411" s="1097"/>
      <c r="F411" s="1072"/>
      <c r="G411" s="736" t="s">
        <v>5</v>
      </c>
      <c r="H411" s="737" t="str">
        <f>IF(P411&lt;&gt;"",H408,"")</f>
        <v/>
      </c>
      <c r="I411" s="738" t="str">
        <f>IF(Q411&lt;&gt;"",I408,"")</f>
        <v/>
      </c>
      <c r="J411" s="738" t="str">
        <f>IF(R411&lt;&gt;"",J408,"")</f>
        <v/>
      </c>
      <c r="K411" s="738" t="str">
        <f>IF(R411&lt;&gt;"",K408,"")</f>
        <v/>
      </c>
      <c r="L411" s="738" t="str">
        <f>IF(S411&lt;&gt;"",L408,"")</f>
        <v/>
      </c>
      <c r="M411" s="739" t="str">
        <f>IF(T411&lt;&gt;"",M408,"")</f>
        <v/>
      </c>
      <c r="N411" s="740" t="str">
        <f>IF(H411&lt;&gt;"",N408,"")</f>
        <v/>
      </c>
      <c r="O411" s="749" t="str">
        <f>IF(B408="","",IF(H411="","",H411+I411+J411-K411+L411+M411-N411))</f>
        <v/>
      </c>
      <c r="P411" s="769"/>
      <c r="Q411" s="769"/>
      <c r="R411" s="769"/>
      <c r="S411" s="769"/>
      <c r="T411" s="770"/>
      <c r="U411" s="742" t="str">
        <f>IF(B408="","",IF(H411="","",SUM(P411:T411)))</f>
        <v/>
      </c>
      <c r="V411" s="742" t="str">
        <f>IF(B408="","",IF(H411="","",IF(O411+U411&lt;0,0,O411+U411)))</f>
        <v/>
      </c>
      <c r="W411" s="1119"/>
      <c r="X411" s="745"/>
      <c r="Y411" s="746"/>
      <c r="Z411" s="747"/>
      <c r="AA411" s="1091"/>
      <c r="AB411" s="748"/>
      <c r="AC411" s="1122"/>
      <c r="AD411" s="1086"/>
      <c r="AE411" s="1100"/>
      <c r="AF411" s="1103"/>
      <c r="AG411" s="1091"/>
    </row>
    <row r="412" spans="1:33" ht="16" thickBot="1" x14ac:dyDescent="0.25">
      <c r="A412" s="1132"/>
      <c r="B412" s="1135"/>
      <c r="C412" s="1073"/>
      <c r="D412" s="1138"/>
      <c r="E412" s="1098"/>
      <c r="F412" s="1073"/>
      <c r="G412" s="750" t="s">
        <v>6</v>
      </c>
      <c r="H412" s="751" t="str">
        <f>IF(P412&lt;&gt;"",H408,"")</f>
        <v/>
      </c>
      <c r="I412" s="752" t="str">
        <f>IF(Q412&lt;&gt;"",I408,"")</f>
        <v/>
      </c>
      <c r="J412" s="752" t="str">
        <f>IF(R412&lt;&gt;"",J408,"")</f>
        <v/>
      </c>
      <c r="K412" s="752" t="str">
        <f>IF(R412&lt;&gt;"",K408,"")</f>
        <v/>
      </c>
      <c r="L412" s="752" t="str">
        <f>IF(S412&lt;&gt;"",L408,"")</f>
        <v/>
      </c>
      <c r="M412" s="753" t="str">
        <f>IF(T412&lt;&gt;"",M408,"")</f>
        <v/>
      </c>
      <c r="N412" s="754" t="str">
        <f>IF(H412&lt;&gt;"",N408,"")</f>
        <v/>
      </c>
      <c r="O412" s="755" t="str">
        <f>IF(B408="","",IF(H412="","",H412+I412+J412-K412+L412+M412-N412))</f>
        <v/>
      </c>
      <c r="P412" s="773"/>
      <c r="Q412" s="773"/>
      <c r="R412" s="773"/>
      <c r="S412" s="773"/>
      <c r="T412" s="774"/>
      <c r="U412" s="755" t="str">
        <f>IF(B408="","",IF(H412="","",SUM(P412:T412)))</f>
        <v/>
      </c>
      <c r="V412" s="755" t="str">
        <f>IF(B408="","",IF(H412="","",IF(O412+U412&lt;0,0,O412+U412)))</f>
        <v/>
      </c>
      <c r="W412" s="1120"/>
      <c r="X412" s="756"/>
      <c r="Y412" s="757"/>
      <c r="Z412" s="758"/>
      <c r="AA412" s="1092"/>
      <c r="AB412" s="759"/>
      <c r="AC412" s="1123"/>
      <c r="AD412" s="1087"/>
      <c r="AE412" s="1101"/>
      <c r="AF412" s="1104"/>
      <c r="AG412" s="1092"/>
    </row>
    <row r="413" spans="1:33" x14ac:dyDescent="0.2">
      <c r="A413" s="1125" t="str">
        <f>IF('Names And Totals'!A89="","",'Names And Totals'!A89)</f>
        <v/>
      </c>
      <c r="B413" s="1128" t="str">
        <f>IF('Names And Totals'!B89="","",'Names And Totals'!B89)</f>
        <v/>
      </c>
      <c r="C413" s="1074" t="str">
        <f>IF('Names And Totals'!B89="","",'Names And Totals'!E89)</f>
        <v/>
      </c>
      <c r="D413" s="1139" t="str">
        <f>IF(AF413="","",IF(AF413="DQ","DQ",RANK(AF413,$AF$13:$AF$508,0)+SUMPRODUCT(--(AF413=$AF$13:$AF$508),--(AC413&gt;$AC$13:$AC$508))))</f>
        <v/>
      </c>
      <c r="E413" s="1093" t="str">
        <f>IF(AE413="","",IF(AG413="DQ","DQ",RANK(AE413,$AE$13:$AE$508,0)+SUMPRODUCT(--(AE413=$AE$13:$AE$508),--(AC413&gt;$AC$13:$AC$508))))</f>
        <v/>
      </c>
      <c r="F413" s="1074" t="str">
        <f>IF(AD413="","",IF(AG413="DQ","DQ",RANK(AD413,$AD$13:$AD$508,0)+SUMPRODUCT(--(AD413=$AD$13:$AD$508),--(AC413&gt;$AC$13:$AC$508))))</f>
        <v/>
      </c>
      <c r="G413" s="705" t="s">
        <v>7</v>
      </c>
      <c r="H413" s="695"/>
      <c r="I413" s="696"/>
      <c r="J413" s="696"/>
      <c r="K413" s="696"/>
      <c r="L413" s="696"/>
      <c r="M413" s="697"/>
      <c r="N413" s="698"/>
      <c r="O413" s="699" t="str">
        <f>IF(B413="","",IF(H413="","",H413+I413+J413-K413+L413+M413-N413))</f>
        <v/>
      </c>
      <c r="P413" s="700"/>
      <c r="Q413" s="696"/>
      <c r="R413" s="696"/>
      <c r="S413" s="701"/>
      <c r="T413" s="702"/>
      <c r="U413" s="699" t="str">
        <f>IF(B413="","",IF(H413="","",SUM(P413:T413)))</f>
        <v/>
      </c>
      <c r="V413" s="699" t="str">
        <f>IF(B413="","",IF(H413="","",IF(O413+U413&lt;0,0,O413+U413)))</f>
        <v/>
      </c>
      <c r="W413" s="1115" t="str">
        <f>IF(AG413="DQ","DQ",IF(V413="","",IF(V414="",V413,IF(V415="",AVERAGE(V413:V414),IF(V416="",AVERAGE(V413:V415),IF(V417="",AVERAGE(V413:V416),TRIMMEAN(V413:V417,0.4)))))))</f>
        <v/>
      </c>
      <c r="X413" s="703"/>
      <c r="Y413" s="701"/>
      <c r="Z413" s="702"/>
      <c r="AA413" s="1105"/>
      <c r="AB413" s="704" t="str">
        <f>IF(X413="","",IF(X413="TO","TO",X413*60+Y413+Z413/100))</f>
        <v/>
      </c>
      <c r="AC413" s="1106" t="str">
        <f>IF(AG413="DQ","DQ",IF(AB413="","",IF(AB414="",AB413,AVERAGE(AB413:AB414))))</f>
        <v/>
      </c>
      <c r="AD413" s="1082" t="str">
        <f>IF(C413="Male","",IF(AC413="","",IF(AA413="","",IF(AC413="TO",W413,IF(AA413="no",W413,IF(30-(AC413-$AI$3)/10&lt;0,0,30-(AC413-$AI$3)/10+W413))))))</f>
        <v/>
      </c>
      <c r="AE413" s="1109" t="str">
        <f>IF(C413="Female","",IF(AC413="","",IF(AA413="","",IF(AC413="TO",W413,IF(AA413="no",W413,IF(30-(AC413-$AI$4)/10&lt;0,0,30-(AC413-$AI$4)/10+W413))))))</f>
        <v/>
      </c>
      <c r="AF413" s="1112" t="str">
        <f>IF(B413="","",IF(AG413="DQ","DQ",IF(AC413="","",IF(C413="Female",AD413,AE413))))</f>
        <v/>
      </c>
      <c r="AG413" s="1088"/>
    </row>
    <row r="414" spans="1:33" x14ac:dyDescent="0.2">
      <c r="A414" s="1125"/>
      <c r="B414" s="1128"/>
      <c r="C414" s="1075"/>
      <c r="D414" s="1139"/>
      <c r="E414" s="1094"/>
      <c r="F414" s="1075"/>
      <c r="G414" s="705" t="s">
        <v>4</v>
      </c>
      <c r="H414" s="706" t="str">
        <f>IF(P414&lt;&gt;"",H413,"")</f>
        <v/>
      </c>
      <c r="I414" s="707" t="str">
        <f>IF(Q414&lt;&gt;"",I413,"")</f>
        <v/>
      </c>
      <c r="J414" s="707" t="str">
        <f>IF(R414&lt;&gt;"",J413,"")</f>
        <v/>
      </c>
      <c r="K414" s="707" t="str">
        <f>IF(R414&lt;&gt;"",K413,"")</f>
        <v/>
      </c>
      <c r="L414" s="707" t="str">
        <f>IF(S414&lt;&gt;"",L413,"")</f>
        <v/>
      </c>
      <c r="M414" s="708" t="str">
        <f>IF(T414&lt;&gt;"",M413,"")</f>
        <v/>
      </c>
      <c r="N414" s="709" t="str">
        <f>IF(H414&lt;&gt;"",N413,"")</f>
        <v/>
      </c>
      <c r="O414" s="710" t="str">
        <f>IF(B413="","",IF(H414="","",H414+I414+J414-K414+L414+M414-N414))</f>
        <v/>
      </c>
      <c r="P414" s="711"/>
      <c r="Q414" s="711"/>
      <c r="R414" s="711"/>
      <c r="S414" s="711"/>
      <c r="T414" s="712"/>
      <c r="U414" s="713" t="str">
        <f>IF(B413="","",IF(H414="","",SUM(P414:T414)))</f>
        <v/>
      </c>
      <c r="V414" s="713" t="str">
        <f>IF(B413="","",IF(H414="","",IF(O414+U414&lt;0,0,O414+U414)))</f>
        <v/>
      </c>
      <c r="W414" s="1116"/>
      <c r="X414" s="714"/>
      <c r="Y414" s="715"/>
      <c r="Z414" s="712"/>
      <c r="AA414" s="1088"/>
      <c r="AB414" s="716" t="str">
        <f>IF(X414="","",X414*60+Y414+Z414/100)</f>
        <v/>
      </c>
      <c r="AC414" s="1107"/>
      <c r="AD414" s="1083"/>
      <c r="AE414" s="1110"/>
      <c r="AF414" s="1113"/>
      <c r="AG414" s="1088"/>
    </row>
    <row r="415" spans="1:33" x14ac:dyDescent="0.2">
      <c r="A415" s="1125"/>
      <c r="B415" s="1128"/>
      <c r="C415" s="1075"/>
      <c r="D415" s="1139"/>
      <c r="E415" s="1094"/>
      <c r="F415" s="1075"/>
      <c r="G415" s="705" t="s">
        <v>8</v>
      </c>
      <c r="H415" s="706" t="str">
        <f>IF(P415&lt;&gt;"",H413,"")</f>
        <v/>
      </c>
      <c r="I415" s="707" t="str">
        <f>IF(Q415&lt;&gt;"",I413,"")</f>
        <v/>
      </c>
      <c r="J415" s="707" t="str">
        <f>IF(R415&lt;&gt;"",J413,"")</f>
        <v/>
      </c>
      <c r="K415" s="707" t="str">
        <f>IF(R415&lt;&gt;"",K413,"")</f>
        <v/>
      </c>
      <c r="L415" s="707" t="str">
        <f>IF(S415&lt;&gt;"",L413,"")</f>
        <v/>
      </c>
      <c r="M415" s="708" t="str">
        <f>IF(T415&lt;&gt;"",M413,"")</f>
        <v/>
      </c>
      <c r="N415" s="709" t="str">
        <f>IF(H415&lt;&gt;"",N413,"")</f>
        <v/>
      </c>
      <c r="O415" s="713" t="str">
        <f>IF(B413="","",IF(H415="","",H415+I415+J415-K415+L415+M415-N415))</f>
        <v/>
      </c>
      <c r="P415" s="711"/>
      <c r="Q415" s="711"/>
      <c r="R415" s="711"/>
      <c r="S415" s="711"/>
      <c r="T415" s="712"/>
      <c r="U415" s="699" t="str">
        <f>IF(B413="","",IF(H415="","",SUM(P415:T415)))</f>
        <v/>
      </c>
      <c r="V415" s="699" t="str">
        <f>IF(B413="","",IF(H415="","",IF(O415+U415&lt;0,0,O415+U415)))</f>
        <v/>
      </c>
      <c r="W415" s="1116"/>
      <c r="X415" s="717"/>
      <c r="Y415" s="718"/>
      <c r="Z415" s="719"/>
      <c r="AA415" s="1088"/>
      <c r="AB415" s="720"/>
      <c r="AC415" s="1107"/>
      <c r="AD415" s="1083"/>
      <c r="AE415" s="1110"/>
      <c r="AF415" s="1113"/>
      <c r="AG415" s="1088"/>
    </row>
    <row r="416" spans="1:33" x14ac:dyDescent="0.2">
      <c r="A416" s="1125"/>
      <c r="B416" s="1128"/>
      <c r="C416" s="1075"/>
      <c r="D416" s="1139"/>
      <c r="E416" s="1094"/>
      <c r="F416" s="1075"/>
      <c r="G416" s="705" t="s">
        <v>5</v>
      </c>
      <c r="H416" s="706" t="str">
        <f>IF(P416&lt;&gt;"",H413,"")</f>
        <v/>
      </c>
      <c r="I416" s="707" t="str">
        <f>IF(Q416&lt;&gt;"",I413,"")</f>
        <v/>
      </c>
      <c r="J416" s="707" t="str">
        <f>IF(R416&lt;&gt;"",J413,"")</f>
        <v/>
      </c>
      <c r="K416" s="707" t="str">
        <f>IF(R416&lt;&gt;"",K413,"")</f>
        <v/>
      </c>
      <c r="L416" s="707" t="str">
        <f>IF(S416&lt;&gt;"",L413,"")</f>
        <v/>
      </c>
      <c r="M416" s="708" t="str">
        <f>IF(T416&lt;&gt;"",M413,"")</f>
        <v/>
      </c>
      <c r="N416" s="709" t="str">
        <f>IF(H416&lt;&gt;"",N413,"")</f>
        <v/>
      </c>
      <c r="O416" s="721" t="str">
        <f>IF(B413="","",IF(H416="","",H416+I416+J416-K416+L416+M416-N416))</f>
        <v/>
      </c>
      <c r="P416" s="711"/>
      <c r="Q416" s="711"/>
      <c r="R416" s="711"/>
      <c r="S416" s="711"/>
      <c r="T416" s="712"/>
      <c r="U416" s="713" t="str">
        <f>IF(B413="","",IF(H416="","",SUM(P416:T416)))</f>
        <v/>
      </c>
      <c r="V416" s="713" t="str">
        <f>IF(B413="","",IF(H416="","",IF(O416+U416&lt;0,0,O416+U416)))</f>
        <v/>
      </c>
      <c r="W416" s="1116"/>
      <c r="X416" s="717"/>
      <c r="Y416" s="718"/>
      <c r="Z416" s="719"/>
      <c r="AA416" s="1088"/>
      <c r="AB416" s="720"/>
      <c r="AC416" s="1107"/>
      <c r="AD416" s="1083"/>
      <c r="AE416" s="1110"/>
      <c r="AF416" s="1113"/>
      <c r="AG416" s="1088"/>
    </row>
    <row r="417" spans="1:33" ht="16" thickBot="1" x14ac:dyDescent="0.25">
      <c r="A417" s="1126"/>
      <c r="B417" s="1129"/>
      <c r="C417" s="1076"/>
      <c r="D417" s="1140"/>
      <c r="E417" s="1095"/>
      <c r="F417" s="1076"/>
      <c r="G417" s="760" t="s">
        <v>6</v>
      </c>
      <c r="H417" s="723" t="str">
        <f>IF(P417&lt;&gt;"",H413,"")</f>
        <v/>
      </c>
      <c r="I417" s="724" t="str">
        <f>IF(Q417&lt;&gt;"",I413,"")</f>
        <v/>
      </c>
      <c r="J417" s="724" t="str">
        <f>IF(R417&lt;&gt;"",J413,"")</f>
        <v/>
      </c>
      <c r="K417" s="724" t="str">
        <f>IF(R417&lt;&gt;"",K413,"")</f>
        <v/>
      </c>
      <c r="L417" s="724" t="str">
        <f>IF(S417&lt;&gt;"",L413,"")</f>
        <v/>
      </c>
      <c r="M417" s="725" t="str">
        <f>IF(T417&lt;&gt;"",M413,"")</f>
        <v/>
      </c>
      <c r="N417" s="726" t="str">
        <f>IF(H417&lt;&gt;"",N413,"")</f>
        <v/>
      </c>
      <c r="O417" s="699" t="str">
        <f>IF(B413="","",IF(H417="","",H417+I417+J417-K417+L417+M417-N417))</f>
        <v/>
      </c>
      <c r="P417" s="727"/>
      <c r="Q417" s="727"/>
      <c r="R417" s="727"/>
      <c r="S417" s="727"/>
      <c r="T417" s="728"/>
      <c r="U417" s="721" t="str">
        <f>IF(B413="","",IF(H417="","",SUM(P417:T417)))</f>
        <v/>
      </c>
      <c r="V417" s="721" t="str">
        <f>IF(B413="","",IF(H417="","",IF(O417+U417&lt;0,0,O417+U417)))</f>
        <v/>
      </c>
      <c r="W417" s="1117"/>
      <c r="X417" s="729"/>
      <c r="Y417" s="730"/>
      <c r="Z417" s="731"/>
      <c r="AA417" s="1089"/>
      <c r="AB417" s="732"/>
      <c r="AC417" s="1108"/>
      <c r="AD417" s="1084"/>
      <c r="AE417" s="1111"/>
      <c r="AF417" s="1114"/>
      <c r="AG417" s="1089"/>
    </row>
    <row r="418" spans="1:33" x14ac:dyDescent="0.2">
      <c r="A418" s="1130" t="str">
        <f>IF('Names And Totals'!A90="","",'Names And Totals'!A90)</f>
        <v/>
      </c>
      <c r="B418" s="1133" t="str">
        <f>IF('Names And Totals'!B90="","",'Names And Totals'!B90)</f>
        <v/>
      </c>
      <c r="C418" s="1071" t="str">
        <f>IF('Names And Totals'!B90="","",'Names And Totals'!E90)</f>
        <v/>
      </c>
      <c r="D418" s="1136" t="str">
        <f>IF(AF418="","",IF(AF418="DQ","DQ",RANK(AF418,$AF$13:$AF$508,0)+SUMPRODUCT(--(AF418=$AF$13:$AF$508),--(AC418&gt;$AC$13:$AC$508))))</f>
        <v/>
      </c>
      <c r="E418" s="1096" t="str">
        <f>IF(AE418="","",IF(AG418="DQ","DQ",RANK(AE418,$AE$13:$AE$508,0)+SUMPRODUCT(--(AE418=$AE$13:$AE$508),--(AC418&gt;$AC$13:$AC$508))))</f>
        <v/>
      </c>
      <c r="F418" s="1071" t="str">
        <f>IF(AD418="","",IF(AG418="DQ","DQ",RANK(AD418,$AD$13:$AD$508,0)+SUMPRODUCT(--(AD418=$AD$13:$AD$508),--(AC418&gt;$AC$13:$AC$508))))</f>
        <v/>
      </c>
      <c r="G418" s="733" t="s">
        <v>7</v>
      </c>
      <c r="H418" s="761"/>
      <c r="I418" s="762"/>
      <c r="J418" s="762"/>
      <c r="K418" s="762"/>
      <c r="L418" s="762"/>
      <c r="M418" s="763"/>
      <c r="N418" s="764"/>
      <c r="O418" s="734" t="str">
        <f>IF(B418="","",IF(H418="","",H418+I418+J418-K418+L418+M418-N418))</f>
        <v/>
      </c>
      <c r="P418" s="765"/>
      <c r="Q418" s="762"/>
      <c r="R418" s="762"/>
      <c r="S418" s="766"/>
      <c r="T418" s="767"/>
      <c r="U418" s="734" t="str">
        <f>IF(B418="","",IF(H418="","",SUM(P418:T418)))</f>
        <v/>
      </c>
      <c r="V418" s="734" t="str">
        <f>IF(B418="","",IF(H418="","",IF(O418+U418&lt;0,0,O418+U418)))</f>
        <v/>
      </c>
      <c r="W418" s="1118" t="str">
        <f>IF(AG418="DQ","DQ",IF(V418="","",IF(V419="",V418,IF(V420="",AVERAGE(V418:V419),IF(V421="",AVERAGE(V418:V420),IF(V422="",AVERAGE(V418:V421),TRIMMEAN(V418:V422,0.4)))))))</f>
        <v/>
      </c>
      <c r="X418" s="768"/>
      <c r="Y418" s="766"/>
      <c r="Z418" s="767"/>
      <c r="AA418" s="1090"/>
      <c r="AB418" s="735" t="str">
        <f>IF(X418="","",IF(X418="TO","TO",X418*60+Y418+Z418/100))</f>
        <v/>
      </c>
      <c r="AC418" s="1121" t="str">
        <f>IF(AG418="DQ","DQ",IF(AB418="","",IF(AB419="",AB418,AVERAGE(AB418:AB419))))</f>
        <v/>
      </c>
      <c r="AD418" s="1085" t="str">
        <f>IF(C418="Male","",IF(AC418="","",IF(AA418="","",IF(AC418="TO",W418,IF(AA418="no",W418,IF(30-(AC418-$AI$3)/10&lt;0,0,30-(AC418-$AI$3)/10+W418))))))</f>
        <v/>
      </c>
      <c r="AE418" s="1099" t="str">
        <f>IF(C418="Female","",IF(AC418="","",IF(AA418="","",IF(AC418="TO",W418,IF(AA418="no",W418,IF(30-(AC418-$AI$4)/10&lt;0,0,30-(AC418-$AI$4)/10+W418))))))</f>
        <v/>
      </c>
      <c r="AF418" s="1102" t="str">
        <f>IF(B418="","",IF(AG418="DQ","DQ",IF(AC418="","",IF(C418="Female",AD418,AE418))))</f>
        <v/>
      </c>
      <c r="AG418" s="1090"/>
    </row>
    <row r="419" spans="1:33" x14ac:dyDescent="0.2">
      <c r="A419" s="1131"/>
      <c r="B419" s="1134"/>
      <c r="C419" s="1072"/>
      <c r="D419" s="1137"/>
      <c r="E419" s="1097"/>
      <c r="F419" s="1072"/>
      <c r="G419" s="736" t="s">
        <v>4</v>
      </c>
      <c r="H419" s="737" t="str">
        <f>IF(P419&lt;&gt;"",H418,"")</f>
        <v/>
      </c>
      <c r="I419" s="738" t="str">
        <f>IF(Q419&lt;&gt;"",I418,"")</f>
        <v/>
      </c>
      <c r="J419" s="738" t="str">
        <f>IF(R419&lt;&gt;"",J418,"")</f>
        <v/>
      </c>
      <c r="K419" s="738" t="str">
        <f>IF(R419&lt;&gt;"",K418,"")</f>
        <v/>
      </c>
      <c r="L419" s="738" t="str">
        <f>IF(S419&lt;&gt;"",L418,"")</f>
        <v/>
      </c>
      <c r="M419" s="739" t="str">
        <f>IF(T419&lt;&gt;"",M418,"")</f>
        <v/>
      </c>
      <c r="N419" s="740" t="str">
        <f>IF(H419&lt;&gt;"",N418,"")</f>
        <v/>
      </c>
      <c r="O419" s="741" t="str">
        <f>IF(B418="","",IF(H419="","",H419+I419+J419-K419+L419+M419-N419))</f>
        <v/>
      </c>
      <c r="P419" s="769"/>
      <c r="Q419" s="769"/>
      <c r="R419" s="769"/>
      <c r="S419" s="769"/>
      <c r="T419" s="770"/>
      <c r="U419" s="742" t="str">
        <f>IF(B418="","",IF(H419="","",SUM(P419:T419)))</f>
        <v/>
      </c>
      <c r="V419" s="742" t="str">
        <f>IF(B418="","",IF(H419="","",IF(O419+U419&lt;0,0,O419+U419)))</f>
        <v/>
      </c>
      <c r="W419" s="1119"/>
      <c r="X419" s="771"/>
      <c r="Y419" s="772"/>
      <c r="Z419" s="770"/>
      <c r="AA419" s="1091"/>
      <c r="AB419" s="743" t="str">
        <f>IF(X419="","",X419*60+Y419+Z419/100)</f>
        <v/>
      </c>
      <c r="AC419" s="1122"/>
      <c r="AD419" s="1086"/>
      <c r="AE419" s="1100"/>
      <c r="AF419" s="1103"/>
      <c r="AG419" s="1091"/>
    </row>
    <row r="420" spans="1:33" x14ac:dyDescent="0.2">
      <c r="A420" s="1131"/>
      <c r="B420" s="1134"/>
      <c r="C420" s="1072"/>
      <c r="D420" s="1137"/>
      <c r="E420" s="1097"/>
      <c r="F420" s="1072"/>
      <c r="G420" s="736" t="s">
        <v>8</v>
      </c>
      <c r="H420" s="737" t="str">
        <f>IF(P420&lt;&gt;"",H418,"")</f>
        <v/>
      </c>
      <c r="I420" s="738" t="str">
        <f>IF(Q420&lt;&gt;"",I418,"")</f>
        <v/>
      </c>
      <c r="J420" s="738" t="str">
        <f>IF(R420&lt;&gt;"",J418,"")</f>
        <v/>
      </c>
      <c r="K420" s="738" t="str">
        <f>IF(R420&lt;&gt;"",K418,"")</f>
        <v/>
      </c>
      <c r="L420" s="738" t="str">
        <f>IF(S420&lt;&gt;"",L418,"")</f>
        <v/>
      </c>
      <c r="M420" s="739" t="str">
        <f>IF(T420&lt;&gt;"",M418,"")</f>
        <v/>
      </c>
      <c r="N420" s="740" t="str">
        <f>IF(H420&lt;&gt;"",N418,"")</f>
        <v/>
      </c>
      <c r="O420" s="742" t="str">
        <f>IF(B418="","",IF(H420="","",H420+I420+J420-K420+L420+M420-N420))</f>
        <v/>
      </c>
      <c r="P420" s="769"/>
      <c r="Q420" s="769"/>
      <c r="R420" s="769"/>
      <c r="S420" s="769"/>
      <c r="T420" s="770"/>
      <c r="U420" s="744" t="str">
        <f>IF(B418="","",IF(H420="","",SUM(P420:T420)))</f>
        <v/>
      </c>
      <c r="V420" s="744" t="str">
        <f>IF(B418="","",IF(H420="","",IF(O420+U420&lt;0,0,O420+U420)))</f>
        <v/>
      </c>
      <c r="W420" s="1119"/>
      <c r="X420" s="745"/>
      <c r="Y420" s="746"/>
      <c r="Z420" s="747"/>
      <c r="AA420" s="1091"/>
      <c r="AB420" s="748"/>
      <c r="AC420" s="1122"/>
      <c r="AD420" s="1086"/>
      <c r="AE420" s="1100"/>
      <c r="AF420" s="1103"/>
      <c r="AG420" s="1091"/>
    </row>
    <row r="421" spans="1:33" x14ac:dyDescent="0.2">
      <c r="A421" s="1131"/>
      <c r="B421" s="1134"/>
      <c r="C421" s="1072"/>
      <c r="D421" s="1137"/>
      <c r="E421" s="1097"/>
      <c r="F421" s="1072"/>
      <c r="G421" s="736" t="s">
        <v>5</v>
      </c>
      <c r="H421" s="737" t="str">
        <f>IF(P421&lt;&gt;"",H418,"")</f>
        <v/>
      </c>
      <c r="I421" s="738" t="str">
        <f>IF(Q421&lt;&gt;"",I418,"")</f>
        <v/>
      </c>
      <c r="J421" s="738" t="str">
        <f>IF(R421&lt;&gt;"",J418,"")</f>
        <v/>
      </c>
      <c r="K421" s="738" t="str">
        <f>IF(R421&lt;&gt;"",K418,"")</f>
        <v/>
      </c>
      <c r="L421" s="738" t="str">
        <f>IF(S421&lt;&gt;"",L418,"")</f>
        <v/>
      </c>
      <c r="M421" s="739" t="str">
        <f>IF(T421&lt;&gt;"",M418,"")</f>
        <v/>
      </c>
      <c r="N421" s="740" t="str">
        <f>IF(H421&lt;&gt;"",N418,"")</f>
        <v/>
      </c>
      <c r="O421" s="749" t="str">
        <f>IF(B418="","",IF(H421="","",H421+I421+J421-K421+L421+M421-N421))</f>
        <v/>
      </c>
      <c r="P421" s="769"/>
      <c r="Q421" s="769"/>
      <c r="R421" s="769"/>
      <c r="S421" s="769"/>
      <c r="T421" s="770"/>
      <c r="U421" s="742" t="str">
        <f>IF(B418="","",IF(H421="","",SUM(P421:T421)))</f>
        <v/>
      </c>
      <c r="V421" s="742" t="str">
        <f>IF(B418="","",IF(H421="","",IF(O421+U421&lt;0,0,O421+U421)))</f>
        <v/>
      </c>
      <c r="W421" s="1119"/>
      <c r="X421" s="745"/>
      <c r="Y421" s="746"/>
      <c r="Z421" s="747"/>
      <c r="AA421" s="1091"/>
      <c r="AB421" s="748"/>
      <c r="AC421" s="1122"/>
      <c r="AD421" s="1086"/>
      <c r="AE421" s="1100"/>
      <c r="AF421" s="1103"/>
      <c r="AG421" s="1091"/>
    </row>
    <row r="422" spans="1:33" ht="16" thickBot="1" x14ac:dyDescent="0.25">
      <c r="A422" s="1132"/>
      <c r="B422" s="1135"/>
      <c r="C422" s="1073"/>
      <c r="D422" s="1138"/>
      <c r="E422" s="1098"/>
      <c r="F422" s="1073"/>
      <c r="G422" s="750" t="s">
        <v>6</v>
      </c>
      <c r="H422" s="751" t="str">
        <f>IF(P422&lt;&gt;"",H418,"")</f>
        <v/>
      </c>
      <c r="I422" s="752" t="str">
        <f>IF(Q422&lt;&gt;"",I418,"")</f>
        <v/>
      </c>
      <c r="J422" s="752" t="str">
        <f>IF(R422&lt;&gt;"",J418,"")</f>
        <v/>
      </c>
      <c r="K422" s="752" t="str">
        <f>IF(R422&lt;&gt;"",K418,"")</f>
        <v/>
      </c>
      <c r="L422" s="752" t="str">
        <f>IF(S422&lt;&gt;"",L418,"")</f>
        <v/>
      </c>
      <c r="M422" s="753" t="str">
        <f>IF(T422&lt;&gt;"",M418,"")</f>
        <v/>
      </c>
      <c r="N422" s="754" t="str">
        <f>IF(H422&lt;&gt;"",N418,"")</f>
        <v/>
      </c>
      <c r="O422" s="755" t="str">
        <f>IF(B418="","",IF(H422="","",H422+I422+J422-K422+L422+M422-N422))</f>
        <v/>
      </c>
      <c r="P422" s="773"/>
      <c r="Q422" s="773"/>
      <c r="R422" s="773"/>
      <c r="S422" s="773"/>
      <c r="T422" s="774"/>
      <c r="U422" s="755" t="str">
        <f>IF(B418="","",IF(H422="","",SUM(P422:T422)))</f>
        <v/>
      </c>
      <c r="V422" s="755" t="str">
        <f>IF(B418="","",IF(H422="","",IF(O422+U422&lt;0,0,O422+U422)))</f>
        <v/>
      </c>
      <c r="W422" s="1120"/>
      <c r="X422" s="756"/>
      <c r="Y422" s="757"/>
      <c r="Z422" s="758"/>
      <c r="AA422" s="1092"/>
      <c r="AB422" s="759"/>
      <c r="AC422" s="1123"/>
      <c r="AD422" s="1087"/>
      <c r="AE422" s="1101"/>
      <c r="AF422" s="1104"/>
      <c r="AG422" s="1092"/>
    </row>
    <row r="423" spans="1:33" x14ac:dyDescent="0.2">
      <c r="A423" s="1125" t="str">
        <f>IF('Names And Totals'!A91="","",'Names And Totals'!A91)</f>
        <v/>
      </c>
      <c r="B423" s="1128" t="str">
        <f>IF('Names And Totals'!B91="","",'Names And Totals'!B91)</f>
        <v/>
      </c>
      <c r="C423" s="1074" t="str">
        <f>IF('Names And Totals'!B91="","",'Names And Totals'!E91)</f>
        <v/>
      </c>
      <c r="D423" s="1139" t="str">
        <f>IF(AF423="","",IF(AF423="DQ","DQ",RANK(AF423,$AF$13:$AF$508,0)+SUMPRODUCT(--(AF423=$AF$13:$AF$508),--(AC423&gt;$AC$13:$AC$508))))</f>
        <v/>
      </c>
      <c r="E423" s="1093" t="str">
        <f>IF(AE423="","",IF(AG423="DQ","DQ",RANK(AE423,$AE$13:$AE$508,0)+SUMPRODUCT(--(AE423=$AE$13:$AE$508),--(AC423&gt;$AC$13:$AC$508))))</f>
        <v/>
      </c>
      <c r="F423" s="1074" t="str">
        <f>IF(AD423="","",IF(AG423="DQ","DQ",RANK(AD423,$AD$13:$AD$508,0)+SUMPRODUCT(--(AD423=$AD$13:$AD$508),--(AC423&gt;$AC$13:$AC$508))))</f>
        <v/>
      </c>
      <c r="G423" s="705" t="s">
        <v>7</v>
      </c>
      <c r="H423" s="695"/>
      <c r="I423" s="696"/>
      <c r="J423" s="696"/>
      <c r="K423" s="696"/>
      <c r="L423" s="696"/>
      <c r="M423" s="697"/>
      <c r="N423" s="698"/>
      <c r="O423" s="699" t="str">
        <f>IF(B423="","",IF(H423="","",H423+I423+J423-K423+L423+M423-N423))</f>
        <v/>
      </c>
      <c r="P423" s="700"/>
      <c r="Q423" s="696"/>
      <c r="R423" s="696"/>
      <c r="S423" s="701"/>
      <c r="T423" s="702"/>
      <c r="U423" s="699" t="str">
        <f>IF(B423="","",IF(H423="","",SUM(P423:T423)))</f>
        <v/>
      </c>
      <c r="V423" s="699" t="str">
        <f>IF(B423="","",IF(H423="","",IF(O423+U423&lt;0,0,O423+U423)))</f>
        <v/>
      </c>
      <c r="W423" s="1115" t="str">
        <f>IF(AG423="DQ","DQ",IF(V423="","",IF(V424="",V423,IF(V425="",AVERAGE(V423:V424),IF(V426="",AVERAGE(V423:V425),IF(V427="",AVERAGE(V423:V426),TRIMMEAN(V423:V427,0.4)))))))</f>
        <v/>
      </c>
      <c r="X423" s="703"/>
      <c r="Y423" s="701"/>
      <c r="Z423" s="702"/>
      <c r="AA423" s="1105"/>
      <c r="AB423" s="704" t="str">
        <f>IF(X423="","",IF(X423="TO","TO",X423*60+Y423+Z423/100))</f>
        <v/>
      </c>
      <c r="AC423" s="1106" t="str">
        <f>IF(AG423="DQ","DQ",IF(AB423="","",IF(AB424="",AB423,AVERAGE(AB423:AB424))))</f>
        <v/>
      </c>
      <c r="AD423" s="1082" t="str">
        <f>IF(C423="Male","",IF(AC423="","",IF(AA423="","",IF(AC423="TO",W423,IF(AA423="no",W423,IF(30-(AC423-$AI$3)/10&lt;0,0,30-(AC423-$AI$3)/10+W423))))))</f>
        <v/>
      </c>
      <c r="AE423" s="1109" t="str">
        <f>IF(C423="Female","",IF(AC423="","",IF(AA423="","",IF(AC423="TO",W423,IF(AA423="no",W423,IF(30-(AC423-$AI$4)/10&lt;0,0,30-(AC423-$AI$4)/10+W423))))))</f>
        <v/>
      </c>
      <c r="AF423" s="1112" t="str">
        <f>IF(B423="","",IF(AG423="DQ","DQ",IF(AC423="","",IF(C423="Female",AD423,AE423))))</f>
        <v/>
      </c>
      <c r="AG423" s="1088"/>
    </row>
    <row r="424" spans="1:33" x14ac:dyDescent="0.2">
      <c r="A424" s="1125"/>
      <c r="B424" s="1128"/>
      <c r="C424" s="1075"/>
      <c r="D424" s="1139"/>
      <c r="E424" s="1094"/>
      <c r="F424" s="1075"/>
      <c r="G424" s="705" t="s">
        <v>4</v>
      </c>
      <c r="H424" s="706" t="str">
        <f>IF(P424&lt;&gt;"",H423,"")</f>
        <v/>
      </c>
      <c r="I424" s="707" t="str">
        <f>IF(Q424&lt;&gt;"",I423,"")</f>
        <v/>
      </c>
      <c r="J424" s="707" t="str">
        <f>IF(R424&lt;&gt;"",J423,"")</f>
        <v/>
      </c>
      <c r="K424" s="707" t="str">
        <f>IF(R424&lt;&gt;"",K423,"")</f>
        <v/>
      </c>
      <c r="L424" s="707" t="str">
        <f>IF(S424&lt;&gt;"",L423,"")</f>
        <v/>
      </c>
      <c r="M424" s="708" t="str">
        <f>IF(T424&lt;&gt;"",M423,"")</f>
        <v/>
      </c>
      <c r="N424" s="709" t="str">
        <f>IF(H424&lt;&gt;"",N423,"")</f>
        <v/>
      </c>
      <c r="O424" s="710" t="str">
        <f>IF(B423="","",IF(H424="","",H424+I424+J424-K424+L424+M424-N424))</f>
        <v/>
      </c>
      <c r="P424" s="711"/>
      <c r="Q424" s="711"/>
      <c r="R424" s="711"/>
      <c r="S424" s="711"/>
      <c r="T424" s="712"/>
      <c r="U424" s="713" t="str">
        <f>IF(B423="","",IF(H424="","",SUM(P424:T424)))</f>
        <v/>
      </c>
      <c r="V424" s="713" t="str">
        <f>IF(B423="","",IF(H424="","",IF(O424+U424&lt;0,0,O424+U424)))</f>
        <v/>
      </c>
      <c r="W424" s="1116"/>
      <c r="X424" s="714"/>
      <c r="Y424" s="715"/>
      <c r="Z424" s="712"/>
      <c r="AA424" s="1088"/>
      <c r="AB424" s="716" t="str">
        <f>IF(X424="","",X424*60+Y424+Z424/100)</f>
        <v/>
      </c>
      <c r="AC424" s="1107"/>
      <c r="AD424" s="1083"/>
      <c r="AE424" s="1110"/>
      <c r="AF424" s="1113"/>
      <c r="AG424" s="1088"/>
    </row>
    <row r="425" spans="1:33" x14ac:dyDescent="0.2">
      <c r="A425" s="1125"/>
      <c r="B425" s="1128"/>
      <c r="C425" s="1075"/>
      <c r="D425" s="1139"/>
      <c r="E425" s="1094"/>
      <c r="F425" s="1075"/>
      <c r="G425" s="705" t="s">
        <v>8</v>
      </c>
      <c r="H425" s="706" t="str">
        <f>IF(P425&lt;&gt;"",H423,"")</f>
        <v/>
      </c>
      <c r="I425" s="707" t="str">
        <f>IF(Q425&lt;&gt;"",I423,"")</f>
        <v/>
      </c>
      <c r="J425" s="707" t="str">
        <f>IF(R425&lt;&gt;"",J423,"")</f>
        <v/>
      </c>
      <c r="K425" s="707" t="str">
        <f>IF(R425&lt;&gt;"",K423,"")</f>
        <v/>
      </c>
      <c r="L425" s="707" t="str">
        <f>IF(S425&lt;&gt;"",L423,"")</f>
        <v/>
      </c>
      <c r="M425" s="708" t="str">
        <f>IF(T425&lt;&gt;"",M423,"")</f>
        <v/>
      </c>
      <c r="N425" s="709" t="str">
        <f>IF(H425&lt;&gt;"",N423,"")</f>
        <v/>
      </c>
      <c r="O425" s="713" t="str">
        <f>IF(B423="","",IF(H425="","",H425+I425+J425-K425+L425+M425-N425))</f>
        <v/>
      </c>
      <c r="P425" s="711"/>
      <c r="Q425" s="711"/>
      <c r="R425" s="711"/>
      <c r="S425" s="711"/>
      <c r="T425" s="712"/>
      <c r="U425" s="699" t="str">
        <f>IF(B423="","",IF(H425="","",SUM(P425:T425)))</f>
        <v/>
      </c>
      <c r="V425" s="699" t="str">
        <f>IF(B423="","",IF(H425="","",IF(O425+U425&lt;0,0,O425+U425)))</f>
        <v/>
      </c>
      <c r="W425" s="1116"/>
      <c r="X425" s="717"/>
      <c r="Y425" s="718"/>
      <c r="Z425" s="719"/>
      <c r="AA425" s="1088"/>
      <c r="AB425" s="720"/>
      <c r="AC425" s="1107"/>
      <c r="AD425" s="1083"/>
      <c r="AE425" s="1110"/>
      <c r="AF425" s="1113"/>
      <c r="AG425" s="1088"/>
    </row>
    <row r="426" spans="1:33" x14ac:dyDescent="0.2">
      <c r="A426" s="1125"/>
      <c r="B426" s="1128"/>
      <c r="C426" s="1075"/>
      <c r="D426" s="1139"/>
      <c r="E426" s="1094"/>
      <c r="F426" s="1075"/>
      <c r="G426" s="705" t="s">
        <v>5</v>
      </c>
      <c r="H426" s="706" t="str">
        <f>IF(P426&lt;&gt;"",H423,"")</f>
        <v/>
      </c>
      <c r="I426" s="707" t="str">
        <f>IF(Q426&lt;&gt;"",I423,"")</f>
        <v/>
      </c>
      <c r="J426" s="707" t="str">
        <f>IF(R426&lt;&gt;"",J423,"")</f>
        <v/>
      </c>
      <c r="K426" s="707" t="str">
        <f>IF(R426&lt;&gt;"",K423,"")</f>
        <v/>
      </c>
      <c r="L426" s="707" t="str">
        <f>IF(S426&lt;&gt;"",L423,"")</f>
        <v/>
      </c>
      <c r="M426" s="708" t="str">
        <f>IF(T426&lt;&gt;"",M423,"")</f>
        <v/>
      </c>
      <c r="N426" s="709" t="str">
        <f>IF(H426&lt;&gt;"",N423,"")</f>
        <v/>
      </c>
      <c r="O426" s="721" t="str">
        <f>IF(B423="","",IF(H426="","",H426+I426+J426-K426+L426+M426-N426))</f>
        <v/>
      </c>
      <c r="P426" s="711"/>
      <c r="Q426" s="711"/>
      <c r="R426" s="711"/>
      <c r="S426" s="711"/>
      <c r="T426" s="712"/>
      <c r="U426" s="713" t="str">
        <f>IF(B423="","",IF(H426="","",SUM(P426:T426)))</f>
        <v/>
      </c>
      <c r="V426" s="713" t="str">
        <f>IF(B423="","",IF(H426="","",IF(O426+U426&lt;0,0,O426+U426)))</f>
        <v/>
      </c>
      <c r="W426" s="1116"/>
      <c r="X426" s="717"/>
      <c r="Y426" s="718"/>
      <c r="Z426" s="719"/>
      <c r="AA426" s="1088"/>
      <c r="AB426" s="720"/>
      <c r="AC426" s="1107"/>
      <c r="AD426" s="1083"/>
      <c r="AE426" s="1110"/>
      <c r="AF426" s="1113"/>
      <c r="AG426" s="1088"/>
    </row>
    <row r="427" spans="1:33" ht="16" thickBot="1" x14ac:dyDescent="0.25">
      <c r="A427" s="1126"/>
      <c r="B427" s="1129"/>
      <c r="C427" s="1076"/>
      <c r="D427" s="1140"/>
      <c r="E427" s="1095"/>
      <c r="F427" s="1076"/>
      <c r="G427" s="760" t="s">
        <v>6</v>
      </c>
      <c r="H427" s="723" t="str">
        <f>IF(P427&lt;&gt;"",H423,"")</f>
        <v/>
      </c>
      <c r="I427" s="724" t="str">
        <f>IF(Q427&lt;&gt;"",I423,"")</f>
        <v/>
      </c>
      <c r="J427" s="724" t="str">
        <f>IF(R427&lt;&gt;"",J423,"")</f>
        <v/>
      </c>
      <c r="K427" s="724" t="str">
        <f>IF(R427&lt;&gt;"",K423,"")</f>
        <v/>
      </c>
      <c r="L427" s="724" t="str">
        <f>IF(S427&lt;&gt;"",L423,"")</f>
        <v/>
      </c>
      <c r="M427" s="725" t="str">
        <f>IF(T427&lt;&gt;"",M423,"")</f>
        <v/>
      </c>
      <c r="N427" s="726" t="str">
        <f>IF(H427&lt;&gt;"",N423,"")</f>
        <v/>
      </c>
      <c r="O427" s="699" t="str">
        <f>IF(B423="","",IF(H427="","",H427+I427+J427-K427+L427+M427-N427))</f>
        <v/>
      </c>
      <c r="P427" s="727"/>
      <c r="Q427" s="727"/>
      <c r="R427" s="727"/>
      <c r="S427" s="727"/>
      <c r="T427" s="728"/>
      <c r="U427" s="721" t="str">
        <f>IF(B423="","",IF(H427="","",SUM(P427:T427)))</f>
        <v/>
      </c>
      <c r="V427" s="721" t="str">
        <f>IF(B423="","",IF(H427="","",IF(O427+U427&lt;0,0,O427+U427)))</f>
        <v/>
      </c>
      <c r="W427" s="1117"/>
      <c r="X427" s="729"/>
      <c r="Y427" s="730"/>
      <c r="Z427" s="731"/>
      <c r="AA427" s="1089"/>
      <c r="AB427" s="732"/>
      <c r="AC427" s="1108"/>
      <c r="AD427" s="1084"/>
      <c r="AE427" s="1111"/>
      <c r="AF427" s="1114"/>
      <c r="AG427" s="1089"/>
    </row>
    <row r="428" spans="1:33" x14ac:dyDescent="0.2">
      <c r="A428" s="1130" t="str">
        <f>IF('Names And Totals'!A92="","",'Names And Totals'!A92)</f>
        <v/>
      </c>
      <c r="B428" s="1133" t="str">
        <f>IF('Names And Totals'!B92="","",'Names And Totals'!B92)</f>
        <v/>
      </c>
      <c r="C428" s="1071" t="str">
        <f>IF('Names And Totals'!B92="","",'Names And Totals'!E92)</f>
        <v/>
      </c>
      <c r="D428" s="1136" t="str">
        <f>IF(AF428="","",IF(AF428="DQ","DQ",RANK(AF428,$AF$13:$AF$508,0)+SUMPRODUCT(--(AF428=$AF$13:$AF$508),--(AC428&gt;$AC$13:$AC$508))))</f>
        <v/>
      </c>
      <c r="E428" s="1096" t="str">
        <f>IF(AE428="","",IF(AG428="DQ","DQ",RANK(AE428,$AE$13:$AE$508,0)+SUMPRODUCT(--(AE428=$AE$13:$AE$508),--(AC428&gt;$AC$13:$AC$508))))</f>
        <v/>
      </c>
      <c r="F428" s="1071" t="str">
        <f>IF(AD428="","",IF(AG428="DQ","DQ",RANK(AD428,$AD$13:$AD$508,0)+SUMPRODUCT(--(AD428=$AD$13:$AD$508),--(AC428&gt;$AC$13:$AC$508))))</f>
        <v/>
      </c>
      <c r="G428" s="733" t="s">
        <v>7</v>
      </c>
      <c r="H428" s="761"/>
      <c r="I428" s="762"/>
      <c r="J428" s="762"/>
      <c r="K428" s="762"/>
      <c r="L428" s="762"/>
      <c r="M428" s="763"/>
      <c r="N428" s="764"/>
      <c r="O428" s="734" t="str">
        <f>IF(B428="","",IF(H428="","",H428+I428+J428-K428+L428+M428-N428))</f>
        <v/>
      </c>
      <c r="P428" s="765"/>
      <c r="Q428" s="762"/>
      <c r="R428" s="762"/>
      <c r="S428" s="766"/>
      <c r="T428" s="767"/>
      <c r="U428" s="734" t="str">
        <f>IF(B428="","",IF(H428="","",SUM(P428:T428)))</f>
        <v/>
      </c>
      <c r="V428" s="734" t="str">
        <f>IF(B428="","",IF(H428="","",IF(O428+U428&lt;0,0,O428+U428)))</f>
        <v/>
      </c>
      <c r="W428" s="1118" t="str">
        <f>IF(AG428="DQ","DQ",IF(V428="","",IF(V429="",V428,IF(V430="",AVERAGE(V428:V429),IF(V431="",AVERAGE(V428:V430),IF(V432="",AVERAGE(V428:V431),TRIMMEAN(V428:V432,0.4)))))))</f>
        <v/>
      </c>
      <c r="X428" s="768"/>
      <c r="Y428" s="766"/>
      <c r="Z428" s="767"/>
      <c r="AA428" s="1090"/>
      <c r="AB428" s="735" t="str">
        <f>IF(X428="","",IF(X428="TO","TO",X428*60+Y428+Z428/100))</f>
        <v/>
      </c>
      <c r="AC428" s="1121" t="str">
        <f>IF(AG428="DQ","DQ",IF(AB428="","",IF(AB429="",AB428,AVERAGE(AB428:AB429))))</f>
        <v/>
      </c>
      <c r="AD428" s="1085" t="str">
        <f>IF(C428="Male","",IF(AC428="","",IF(AA428="","",IF(AC428="TO",W428,IF(AA428="no",W428,IF(30-(AC428-$AI$3)/10&lt;0,0,30-(AC428-$AI$3)/10+W428))))))</f>
        <v/>
      </c>
      <c r="AE428" s="1099" t="str">
        <f>IF(C428="Female","",IF(AC428="","",IF(AA428="","",IF(AC428="TO",W428,IF(AA428="no",W428,IF(30-(AC428-$AI$4)/10&lt;0,0,30-(AC428-$AI$4)/10+W428))))))</f>
        <v/>
      </c>
      <c r="AF428" s="1102" t="str">
        <f>IF(B428="","",IF(AG428="DQ","DQ",IF(AC428="","",IF(C428="Female",AD428,AE428))))</f>
        <v/>
      </c>
      <c r="AG428" s="1090"/>
    </row>
    <row r="429" spans="1:33" x14ac:dyDescent="0.2">
      <c r="A429" s="1131"/>
      <c r="B429" s="1134"/>
      <c r="C429" s="1072"/>
      <c r="D429" s="1137"/>
      <c r="E429" s="1097"/>
      <c r="F429" s="1072"/>
      <c r="G429" s="736" t="s">
        <v>4</v>
      </c>
      <c r="H429" s="737" t="str">
        <f>IF(P429&lt;&gt;"",H428,"")</f>
        <v/>
      </c>
      <c r="I429" s="738" t="str">
        <f>IF(Q429&lt;&gt;"",I428,"")</f>
        <v/>
      </c>
      <c r="J429" s="738" t="str">
        <f>IF(R429&lt;&gt;"",J428,"")</f>
        <v/>
      </c>
      <c r="K429" s="738" t="str">
        <f>IF(R429&lt;&gt;"",K428,"")</f>
        <v/>
      </c>
      <c r="L429" s="738" t="str">
        <f>IF(S429&lt;&gt;"",L428,"")</f>
        <v/>
      </c>
      <c r="M429" s="739" t="str">
        <f>IF(T429&lt;&gt;"",M428,"")</f>
        <v/>
      </c>
      <c r="N429" s="740" t="str">
        <f>IF(H429&lt;&gt;"",N428,"")</f>
        <v/>
      </c>
      <c r="O429" s="741" t="str">
        <f>IF(B428="","",IF(H429="","",H429+I429+J429-K429+L429+M429-N429))</f>
        <v/>
      </c>
      <c r="P429" s="769"/>
      <c r="Q429" s="769"/>
      <c r="R429" s="769"/>
      <c r="S429" s="769"/>
      <c r="T429" s="770"/>
      <c r="U429" s="742" t="str">
        <f>IF(B428="","",IF(H429="","",SUM(P429:T429)))</f>
        <v/>
      </c>
      <c r="V429" s="742" t="str">
        <f>IF(B428="","",IF(H429="","",IF(O429+U429&lt;0,0,O429+U429)))</f>
        <v/>
      </c>
      <c r="W429" s="1119"/>
      <c r="X429" s="771"/>
      <c r="Y429" s="772"/>
      <c r="Z429" s="770"/>
      <c r="AA429" s="1091"/>
      <c r="AB429" s="743" t="str">
        <f>IF(X429="","",X429*60+Y429+Z429/100)</f>
        <v/>
      </c>
      <c r="AC429" s="1122"/>
      <c r="AD429" s="1086"/>
      <c r="AE429" s="1100"/>
      <c r="AF429" s="1103"/>
      <c r="AG429" s="1091"/>
    </row>
    <row r="430" spans="1:33" x14ac:dyDescent="0.2">
      <c r="A430" s="1131"/>
      <c r="B430" s="1134"/>
      <c r="C430" s="1072"/>
      <c r="D430" s="1137"/>
      <c r="E430" s="1097"/>
      <c r="F430" s="1072"/>
      <c r="G430" s="736" t="s">
        <v>8</v>
      </c>
      <c r="H430" s="737" t="str">
        <f>IF(P430&lt;&gt;"",H428,"")</f>
        <v/>
      </c>
      <c r="I430" s="738" t="str">
        <f>IF(Q430&lt;&gt;"",I428,"")</f>
        <v/>
      </c>
      <c r="J430" s="738" t="str">
        <f>IF(R430&lt;&gt;"",J428,"")</f>
        <v/>
      </c>
      <c r="K430" s="738" t="str">
        <f>IF(R430&lt;&gt;"",K428,"")</f>
        <v/>
      </c>
      <c r="L430" s="738" t="str">
        <f>IF(S430&lt;&gt;"",L428,"")</f>
        <v/>
      </c>
      <c r="M430" s="739" t="str">
        <f>IF(T430&lt;&gt;"",M428,"")</f>
        <v/>
      </c>
      <c r="N430" s="740" t="str">
        <f>IF(H430&lt;&gt;"",N428,"")</f>
        <v/>
      </c>
      <c r="O430" s="742" t="str">
        <f>IF(B428="","",IF(H430="","",H430+I430+J430-K430+L430+M430-N430))</f>
        <v/>
      </c>
      <c r="P430" s="769"/>
      <c r="Q430" s="769"/>
      <c r="R430" s="769"/>
      <c r="S430" s="769"/>
      <c r="T430" s="770"/>
      <c r="U430" s="744" t="str">
        <f>IF(B428="","",IF(H430="","",SUM(P430:T430)))</f>
        <v/>
      </c>
      <c r="V430" s="744" t="str">
        <f>IF(B428="","",IF(H430="","",IF(O430+U430&lt;0,0,O430+U430)))</f>
        <v/>
      </c>
      <c r="W430" s="1119"/>
      <c r="X430" s="745"/>
      <c r="Y430" s="746"/>
      <c r="Z430" s="747"/>
      <c r="AA430" s="1091"/>
      <c r="AB430" s="748"/>
      <c r="AC430" s="1122"/>
      <c r="AD430" s="1086"/>
      <c r="AE430" s="1100"/>
      <c r="AF430" s="1103"/>
      <c r="AG430" s="1091"/>
    </row>
    <row r="431" spans="1:33" x14ac:dyDescent="0.2">
      <c r="A431" s="1131"/>
      <c r="B431" s="1134"/>
      <c r="C431" s="1072"/>
      <c r="D431" s="1137"/>
      <c r="E431" s="1097"/>
      <c r="F431" s="1072"/>
      <c r="G431" s="736" t="s">
        <v>5</v>
      </c>
      <c r="H431" s="737" t="str">
        <f>IF(P431&lt;&gt;"",H428,"")</f>
        <v/>
      </c>
      <c r="I431" s="738" t="str">
        <f>IF(Q431&lt;&gt;"",I428,"")</f>
        <v/>
      </c>
      <c r="J431" s="738" t="str">
        <f>IF(R431&lt;&gt;"",J428,"")</f>
        <v/>
      </c>
      <c r="K431" s="738" t="str">
        <f>IF(R431&lt;&gt;"",K428,"")</f>
        <v/>
      </c>
      <c r="L431" s="738" t="str">
        <f>IF(S431&lt;&gt;"",L428,"")</f>
        <v/>
      </c>
      <c r="M431" s="739" t="str">
        <f>IF(T431&lt;&gt;"",M428,"")</f>
        <v/>
      </c>
      <c r="N431" s="740" t="str">
        <f>IF(H431&lt;&gt;"",N428,"")</f>
        <v/>
      </c>
      <c r="O431" s="749" t="str">
        <f>IF(B428="","",IF(H431="","",H431+I431+J431-K431+L431+M431-N431))</f>
        <v/>
      </c>
      <c r="P431" s="769"/>
      <c r="Q431" s="769"/>
      <c r="R431" s="769"/>
      <c r="S431" s="769"/>
      <c r="T431" s="770"/>
      <c r="U431" s="742" t="str">
        <f>IF(B428="","",IF(H431="","",SUM(P431:T431)))</f>
        <v/>
      </c>
      <c r="V431" s="742" t="str">
        <f>IF(B428="","",IF(H431="","",IF(O431+U431&lt;0,0,O431+U431)))</f>
        <v/>
      </c>
      <c r="W431" s="1119"/>
      <c r="X431" s="745"/>
      <c r="Y431" s="746"/>
      <c r="Z431" s="747"/>
      <c r="AA431" s="1091"/>
      <c r="AB431" s="748"/>
      <c r="AC431" s="1122"/>
      <c r="AD431" s="1086"/>
      <c r="AE431" s="1100"/>
      <c r="AF431" s="1103"/>
      <c r="AG431" s="1091"/>
    </row>
    <row r="432" spans="1:33" ht="16" thickBot="1" x14ac:dyDescent="0.25">
      <c r="A432" s="1132"/>
      <c r="B432" s="1135"/>
      <c r="C432" s="1073"/>
      <c r="D432" s="1138"/>
      <c r="E432" s="1098"/>
      <c r="F432" s="1073"/>
      <c r="G432" s="750" t="s">
        <v>6</v>
      </c>
      <c r="H432" s="751" t="str">
        <f>IF(P432&lt;&gt;"",H428,"")</f>
        <v/>
      </c>
      <c r="I432" s="752" t="str">
        <f>IF(Q432&lt;&gt;"",I428,"")</f>
        <v/>
      </c>
      <c r="J432" s="752" t="str">
        <f>IF(R432&lt;&gt;"",J428,"")</f>
        <v/>
      </c>
      <c r="K432" s="752" t="str">
        <f>IF(R432&lt;&gt;"",K428,"")</f>
        <v/>
      </c>
      <c r="L432" s="752" t="str">
        <f>IF(S432&lt;&gt;"",L428,"")</f>
        <v/>
      </c>
      <c r="M432" s="753" t="str">
        <f>IF(T432&lt;&gt;"",M428,"")</f>
        <v/>
      </c>
      <c r="N432" s="754" t="str">
        <f>IF(H432&lt;&gt;"",N428,"")</f>
        <v/>
      </c>
      <c r="O432" s="755" t="str">
        <f>IF(B428="","",IF(H432="","",H432+I432+J432-K432+L432+M432-N432))</f>
        <v/>
      </c>
      <c r="P432" s="773"/>
      <c r="Q432" s="773"/>
      <c r="R432" s="773"/>
      <c r="S432" s="773"/>
      <c r="T432" s="774"/>
      <c r="U432" s="755" t="str">
        <f>IF(B428="","",IF(H432="","",SUM(P432:T432)))</f>
        <v/>
      </c>
      <c r="V432" s="755" t="str">
        <f>IF(B428="","",IF(H432="","",IF(O432+U432&lt;0,0,O432+U432)))</f>
        <v/>
      </c>
      <c r="W432" s="1120"/>
      <c r="X432" s="756"/>
      <c r="Y432" s="757"/>
      <c r="Z432" s="758"/>
      <c r="AA432" s="1092"/>
      <c r="AB432" s="759"/>
      <c r="AC432" s="1123"/>
      <c r="AD432" s="1087"/>
      <c r="AE432" s="1101"/>
      <c r="AF432" s="1104"/>
      <c r="AG432" s="1092"/>
    </row>
    <row r="433" spans="1:33" x14ac:dyDescent="0.2">
      <c r="A433" s="1125" t="str">
        <f>IF('Names And Totals'!A93="","",'Names And Totals'!A93)</f>
        <v/>
      </c>
      <c r="B433" s="1128" t="str">
        <f>IF('Names And Totals'!B93="","",'Names And Totals'!B93)</f>
        <v/>
      </c>
      <c r="C433" s="1074" t="str">
        <f>IF('Names And Totals'!B93="","",'Names And Totals'!E93)</f>
        <v/>
      </c>
      <c r="D433" s="1139" t="str">
        <f>IF(AF433="","",IF(AF433="DQ","DQ",RANK(AF433,$AF$13:$AF$508,0)+SUMPRODUCT(--(AF433=$AF$13:$AF$508),--(AC433&gt;$AC$13:$AC$508))))</f>
        <v/>
      </c>
      <c r="E433" s="1093" t="str">
        <f>IF(AE433="","",IF(AG433="DQ","DQ",RANK(AE433,$AE$13:$AE$508,0)+SUMPRODUCT(--(AE433=$AE$13:$AE$508),--(AC433&gt;$AC$13:$AC$508))))</f>
        <v/>
      </c>
      <c r="F433" s="1074" t="str">
        <f>IF(AD433="","",IF(AG433="DQ","DQ",RANK(AD433,$AD$13:$AD$508,0)+SUMPRODUCT(--(AD433=$AD$13:$AD$508),--(AC433&gt;$AC$13:$AC$508))))</f>
        <v/>
      </c>
      <c r="G433" s="705" t="s">
        <v>7</v>
      </c>
      <c r="H433" s="695"/>
      <c r="I433" s="696"/>
      <c r="J433" s="696"/>
      <c r="K433" s="696"/>
      <c r="L433" s="696"/>
      <c r="M433" s="697"/>
      <c r="N433" s="698"/>
      <c r="O433" s="699" t="str">
        <f>IF(B433="","",IF(H433="","",H433+I433+J433-K433+L433+M433-N433))</f>
        <v/>
      </c>
      <c r="P433" s="700"/>
      <c r="Q433" s="696"/>
      <c r="R433" s="696"/>
      <c r="S433" s="701"/>
      <c r="T433" s="702"/>
      <c r="U433" s="699" t="str">
        <f>IF(B433="","",IF(H433="","",SUM(P433:T433)))</f>
        <v/>
      </c>
      <c r="V433" s="699" t="str">
        <f>IF(B433="","",IF(H433="","",IF(O433+U433&lt;0,0,O433+U433)))</f>
        <v/>
      </c>
      <c r="W433" s="1115" t="str">
        <f>IF(AG433="DQ","DQ",IF(V433="","",IF(V434="",V433,IF(V435="",AVERAGE(V433:V434),IF(V436="",AVERAGE(V433:V435),IF(V437="",AVERAGE(V433:V436),TRIMMEAN(V433:V437,0.4)))))))</f>
        <v/>
      </c>
      <c r="X433" s="703"/>
      <c r="Y433" s="701"/>
      <c r="Z433" s="702"/>
      <c r="AA433" s="1105"/>
      <c r="AB433" s="704" t="str">
        <f>IF(X433="","",IF(X433="TO","TO",X433*60+Y433+Z433/100))</f>
        <v/>
      </c>
      <c r="AC433" s="1106" t="str">
        <f>IF(AG433="DQ","DQ",IF(AB433="","",IF(AB434="",AB433,AVERAGE(AB433:AB434))))</f>
        <v/>
      </c>
      <c r="AD433" s="1082" t="str">
        <f>IF(C433="Male","",IF(AC433="","",IF(AA433="","",IF(AC433="TO",W433,IF(AA433="no",W433,IF(30-(AC433-$AI$3)/10&lt;0,0,30-(AC433-$AI$3)/10+W433))))))</f>
        <v/>
      </c>
      <c r="AE433" s="1109" t="str">
        <f>IF(C433="Female","",IF(AC433="","",IF(AA433="","",IF(AC433="TO",W433,IF(AA433="no",W433,IF(30-(AC433-$AI$4)/10&lt;0,0,30-(AC433-$AI$4)/10+W433))))))</f>
        <v/>
      </c>
      <c r="AF433" s="1112" t="str">
        <f>IF(B433="","",IF(AG433="DQ","DQ",IF(AC433="","",IF(C433="Female",AD433,AE433))))</f>
        <v/>
      </c>
      <c r="AG433" s="1088"/>
    </row>
    <row r="434" spans="1:33" x14ac:dyDescent="0.2">
      <c r="A434" s="1125"/>
      <c r="B434" s="1128"/>
      <c r="C434" s="1075"/>
      <c r="D434" s="1139"/>
      <c r="E434" s="1094"/>
      <c r="F434" s="1075"/>
      <c r="G434" s="705" t="s">
        <v>4</v>
      </c>
      <c r="H434" s="706" t="str">
        <f>IF(P434&lt;&gt;"",H433,"")</f>
        <v/>
      </c>
      <c r="I434" s="707" t="str">
        <f>IF(Q434&lt;&gt;"",I433,"")</f>
        <v/>
      </c>
      <c r="J434" s="707" t="str">
        <f>IF(R434&lt;&gt;"",J433,"")</f>
        <v/>
      </c>
      <c r="K434" s="707" t="str">
        <f>IF(R434&lt;&gt;"",K433,"")</f>
        <v/>
      </c>
      <c r="L434" s="707" t="str">
        <f>IF(S434&lt;&gt;"",L433,"")</f>
        <v/>
      </c>
      <c r="M434" s="708" t="str">
        <f>IF(T434&lt;&gt;"",M433,"")</f>
        <v/>
      </c>
      <c r="N434" s="709" t="str">
        <f>IF(H434&lt;&gt;"",N433,"")</f>
        <v/>
      </c>
      <c r="O434" s="710" t="str">
        <f>IF(B433="","",IF(H434="","",H434+I434+J434-K434+L434+M434-N434))</f>
        <v/>
      </c>
      <c r="P434" s="711"/>
      <c r="Q434" s="711"/>
      <c r="R434" s="711"/>
      <c r="S434" s="711"/>
      <c r="T434" s="712"/>
      <c r="U434" s="713" t="str">
        <f>IF(B433="","",IF(H434="","",SUM(P434:T434)))</f>
        <v/>
      </c>
      <c r="V434" s="713" t="str">
        <f>IF(B433="","",IF(H434="","",IF(O434+U434&lt;0,0,O434+U434)))</f>
        <v/>
      </c>
      <c r="W434" s="1116"/>
      <c r="X434" s="714"/>
      <c r="Y434" s="715"/>
      <c r="Z434" s="712"/>
      <c r="AA434" s="1088"/>
      <c r="AB434" s="716" t="str">
        <f>IF(X434="","",X434*60+Y434+Z434/100)</f>
        <v/>
      </c>
      <c r="AC434" s="1107"/>
      <c r="AD434" s="1083"/>
      <c r="AE434" s="1110"/>
      <c r="AF434" s="1113"/>
      <c r="AG434" s="1088"/>
    </row>
    <row r="435" spans="1:33" x14ac:dyDescent="0.2">
      <c r="A435" s="1125"/>
      <c r="B435" s="1128"/>
      <c r="C435" s="1075"/>
      <c r="D435" s="1139"/>
      <c r="E435" s="1094"/>
      <c r="F435" s="1075"/>
      <c r="G435" s="705" t="s">
        <v>8</v>
      </c>
      <c r="H435" s="706" t="str">
        <f>IF(P435&lt;&gt;"",H433,"")</f>
        <v/>
      </c>
      <c r="I435" s="707" t="str">
        <f>IF(Q435&lt;&gt;"",I433,"")</f>
        <v/>
      </c>
      <c r="J435" s="707" t="str">
        <f>IF(R435&lt;&gt;"",J433,"")</f>
        <v/>
      </c>
      <c r="K435" s="707" t="str">
        <f>IF(R435&lt;&gt;"",K433,"")</f>
        <v/>
      </c>
      <c r="L435" s="707" t="str">
        <f>IF(S435&lt;&gt;"",L433,"")</f>
        <v/>
      </c>
      <c r="M435" s="708" t="str">
        <f>IF(T435&lt;&gt;"",M433,"")</f>
        <v/>
      </c>
      <c r="N435" s="709" t="str">
        <f>IF(H435&lt;&gt;"",N433,"")</f>
        <v/>
      </c>
      <c r="O435" s="713" t="str">
        <f>IF(B433="","",IF(H435="","",H435+I435+J435-K435+L435+M435-N435))</f>
        <v/>
      </c>
      <c r="P435" s="711"/>
      <c r="Q435" s="711"/>
      <c r="R435" s="711"/>
      <c r="S435" s="711"/>
      <c r="T435" s="712"/>
      <c r="U435" s="699" t="str">
        <f>IF(B433="","",IF(H435="","",SUM(P435:T435)))</f>
        <v/>
      </c>
      <c r="V435" s="699" t="str">
        <f>IF(B433="","",IF(H435="","",IF(O435+U435&lt;0,0,O435+U435)))</f>
        <v/>
      </c>
      <c r="W435" s="1116"/>
      <c r="X435" s="717"/>
      <c r="Y435" s="718"/>
      <c r="Z435" s="719"/>
      <c r="AA435" s="1088"/>
      <c r="AB435" s="720"/>
      <c r="AC435" s="1107"/>
      <c r="AD435" s="1083"/>
      <c r="AE435" s="1110"/>
      <c r="AF435" s="1113"/>
      <c r="AG435" s="1088"/>
    </row>
    <row r="436" spans="1:33" x14ac:dyDescent="0.2">
      <c r="A436" s="1125"/>
      <c r="B436" s="1128"/>
      <c r="C436" s="1075"/>
      <c r="D436" s="1139"/>
      <c r="E436" s="1094"/>
      <c r="F436" s="1075"/>
      <c r="G436" s="705" t="s">
        <v>5</v>
      </c>
      <c r="H436" s="706" t="str">
        <f>IF(P436&lt;&gt;"",H433,"")</f>
        <v/>
      </c>
      <c r="I436" s="707" t="str">
        <f>IF(Q436&lt;&gt;"",I433,"")</f>
        <v/>
      </c>
      <c r="J436" s="707" t="str">
        <f>IF(R436&lt;&gt;"",J433,"")</f>
        <v/>
      </c>
      <c r="K436" s="707" t="str">
        <f>IF(R436&lt;&gt;"",K433,"")</f>
        <v/>
      </c>
      <c r="L436" s="707" t="str">
        <f>IF(S436&lt;&gt;"",L433,"")</f>
        <v/>
      </c>
      <c r="M436" s="708" t="str">
        <f>IF(T436&lt;&gt;"",M433,"")</f>
        <v/>
      </c>
      <c r="N436" s="709" t="str">
        <f>IF(H436&lt;&gt;"",N433,"")</f>
        <v/>
      </c>
      <c r="O436" s="721" t="str">
        <f>IF(B433="","",IF(H436="","",H436+I436+J436-K436+L436+M436-N436))</f>
        <v/>
      </c>
      <c r="P436" s="711"/>
      <c r="Q436" s="711"/>
      <c r="R436" s="711"/>
      <c r="S436" s="711"/>
      <c r="T436" s="712"/>
      <c r="U436" s="713" t="str">
        <f>IF(B433="","",IF(H436="","",SUM(P436:T436)))</f>
        <v/>
      </c>
      <c r="V436" s="713" t="str">
        <f>IF(B433="","",IF(H436="","",IF(O436+U436&lt;0,0,O436+U436)))</f>
        <v/>
      </c>
      <c r="W436" s="1116"/>
      <c r="X436" s="717"/>
      <c r="Y436" s="718"/>
      <c r="Z436" s="719"/>
      <c r="AA436" s="1088"/>
      <c r="AB436" s="720"/>
      <c r="AC436" s="1107"/>
      <c r="AD436" s="1083"/>
      <c r="AE436" s="1110"/>
      <c r="AF436" s="1113"/>
      <c r="AG436" s="1088"/>
    </row>
    <row r="437" spans="1:33" ht="16" thickBot="1" x14ac:dyDescent="0.25">
      <c r="A437" s="1126"/>
      <c r="B437" s="1129"/>
      <c r="C437" s="1076"/>
      <c r="D437" s="1140"/>
      <c r="E437" s="1095"/>
      <c r="F437" s="1076"/>
      <c r="G437" s="760" t="s">
        <v>6</v>
      </c>
      <c r="H437" s="723" t="str">
        <f>IF(P437&lt;&gt;"",H433,"")</f>
        <v/>
      </c>
      <c r="I437" s="724" t="str">
        <f>IF(Q437&lt;&gt;"",I433,"")</f>
        <v/>
      </c>
      <c r="J437" s="724" t="str">
        <f>IF(R437&lt;&gt;"",J433,"")</f>
        <v/>
      </c>
      <c r="K437" s="724" t="str">
        <f>IF(R437&lt;&gt;"",K433,"")</f>
        <v/>
      </c>
      <c r="L437" s="724" t="str">
        <f>IF(S437&lt;&gt;"",L433,"")</f>
        <v/>
      </c>
      <c r="M437" s="725" t="str">
        <f>IF(T437&lt;&gt;"",M433,"")</f>
        <v/>
      </c>
      <c r="N437" s="726" t="str">
        <f>IF(H437&lt;&gt;"",N433,"")</f>
        <v/>
      </c>
      <c r="O437" s="699" t="str">
        <f>IF(B433="","",IF(H437="","",H437+I437+J437-K437+L437+M437-N437))</f>
        <v/>
      </c>
      <c r="P437" s="727"/>
      <c r="Q437" s="727"/>
      <c r="R437" s="727"/>
      <c r="S437" s="727"/>
      <c r="T437" s="728"/>
      <c r="U437" s="721" t="str">
        <f>IF(B433="","",IF(H437="","",SUM(P437:T437)))</f>
        <v/>
      </c>
      <c r="V437" s="721" t="str">
        <f>IF(B433="","",IF(H437="","",IF(O437+U437&lt;0,0,O437+U437)))</f>
        <v/>
      </c>
      <c r="W437" s="1117"/>
      <c r="X437" s="729"/>
      <c r="Y437" s="730"/>
      <c r="Z437" s="731"/>
      <c r="AA437" s="1089"/>
      <c r="AB437" s="732"/>
      <c r="AC437" s="1108"/>
      <c r="AD437" s="1084"/>
      <c r="AE437" s="1111"/>
      <c r="AF437" s="1114"/>
      <c r="AG437" s="1089"/>
    </row>
    <row r="438" spans="1:33" x14ac:dyDescent="0.2">
      <c r="A438" s="1130" t="str">
        <f>IF('Names And Totals'!A94="","",'Names And Totals'!A94)</f>
        <v/>
      </c>
      <c r="B438" s="1133" t="str">
        <f>IF('Names And Totals'!B94="","",'Names And Totals'!B94)</f>
        <v/>
      </c>
      <c r="C438" s="1071" t="str">
        <f>IF('Names And Totals'!B94="","",'Names And Totals'!E94)</f>
        <v/>
      </c>
      <c r="D438" s="1136" t="str">
        <f>IF(AF438="","",IF(AF438="DQ","DQ",RANK(AF438,$AF$13:$AF$508,0)+SUMPRODUCT(--(AF438=$AF$13:$AF$508),--(AC438&gt;$AC$13:$AC$508))))</f>
        <v/>
      </c>
      <c r="E438" s="1096" t="str">
        <f>IF(AE438="","",IF(AG438="DQ","DQ",RANK(AE438,$AE$13:$AE$508,0)+SUMPRODUCT(--(AE438=$AE$13:$AE$508),--(AC438&gt;$AC$13:$AC$508))))</f>
        <v/>
      </c>
      <c r="F438" s="1071" t="str">
        <f>IF(AD438="","",IF(AG438="DQ","DQ",RANK(AD438,$AD$13:$AD$508,0)+SUMPRODUCT(--(AD438=$AD$13:$AD$508),--(AC438&gt;$AC$13:$AC$508))))</f>
        <v/>
      </c>
      <c r="G438" s="733" t="s">
        <v>7</v>
      </c>
      <c r="H438" s="761"/>
      <c r="I438" s="762"/>
      <c r="J438" s="762"/>
      <c r="K438" s="762"/>
      <c r="L438" s="762"/>
      <c r="M438" s="763"/>
      <c r="N438" s="764"/>
      <c r="O438" s="734" t="str">
        <f>IF(B438="","",IF(H438="","",H438+I438+J438-K438+L438+M438-N438))</f>
        <v/>
      </c>
      <c r="P438" s="765"/>
      <c r="Q438" s="762"/>
      <c r="R438" s="762"/>
      <c r="S438" s="766"/>
      <c r="T438" s="767"/>
      <c r="U438" s="734" t="str">
        <f>IF(B438="","",IF(H438="","",SUM(P438:T438)))</f>
        <v/>
      </c>
      <c r="V438" s="734" t="str">
        <f>IF(B438="","",IF(H438="","",IF(O438+U438&lt;0,0,O438+U438)))</f>
        <v/>
      </c>
      <c r="W438" s="1118" t="str">
        <f>IF(AG438="DQ","DQ",IF(V438="","",IF(V439="",V438,IF(V440="",AVERAGE(V438:V439),IF(V441="",AVERAGE(V438:V440),IF(V442="",AVERAGE(V438:V441),TRIMMEAN(V438:V442,0.4)))))))</f>
        <v/>
      </c>
      <c r="X438" s="768"/>
      <c r="Y438" s="766"/>
      <c r="Z438" s="767"/>
      <c r="AA438" s="1090"/>
      <c r="AB438" s="735" t="str">
        <f>IF(X438="","",IF(X438="TO","TO",X438*60+Y438+Z438/100))</f>
        <v/>
      </c>
      <c r="AC438" s="1121" t="str">
        <f>IF(AG438="DQ","DQ",IF(AB438="","",IF(AB439="",AB438,AVERAGE(AB438:AB439))))</f>
        <v/>
      </c>
      <c r="AD438" s="1085" t="str">
        <f>IF(C438="Male","",IF(AC438="","",IF(AA438="","",IF(AC438="TO",W438,IF(AA438="no",W438,IF(30-(AC438-$AI$3)/10&lt;0,0,30-(AC438-$AI$3)/10+W438))))))</f>
        <v/>
      </c>
      <c r="AE438" s="1099" t="str">
        <f>IF(C438="Female","",IF(AC438="","",IF(AA438="","",IF(AC438="TO",W438,IF(AA438="no",W438,IF(30-(AC438-$AI$4)/10&lt;0,0,30-(AC438-$AI$4)/10+W438))))))</f>
        <v/>
      </c>
      <c r="AF438" s="1102" t="str">
        <f>IF(B438="","",IF(AG438="DQ","DQ",IF(AC438="","",IF(C438="Female",AD438,AE438))))</f>
        <v/>
      </c>
      <c r="AG438" s="1090"/>
    </row>
    <row r="439" spans="1:33" x14ac:dyDescent="0.2">
      <c r="A439" s="1131"/>
      <c r="B439" s="1134"/>
      <c r="C439" s="1072"/>
      <c r="D439" s="1137"/>
      <c r="E439" s="1097"/>
      <c r="F439" s="1072"/>
      <c r="G439" s="736" t="s">
        <v>4</v>
      </c>
      <c r="H439" s="737" t="str">
        <f>IF(P439&lt;&gt;"",H438,"")</f>
        <v/>
      </c>
      <c r="I439" s="738" t="str">
        <f>IF(Q439&lt;&gt;"",I438,"")</f>
        <v/>
      </c>
      <c r="J439" s="738" t="str">
        <f>IF(R439&lt;&gt;"",J438,"")</f>
        <v/>
      </c>
      <c r="K439" s="738" t="str">
        <f>IF(R439&lt;&gt;"",K438,"")</f>
        <v/>
      </c>
      <c r="L439" s="738" t="str">
        <f>IF(S439&lt;&gt;"",L438,"")</f>
        <v/>
      </c>
      <c r="M439" s="739" t="str">
        <f>IF(T439&lt;&gt;"",M438,"")</f>
        <v/>
      </c>
      <c r="N439" s="740" t="str">
        <f>IF(H439&lt;&gt;"",N438,"")</f>
        <v/>
      </c>
      <c r="O439" s="741" t="str">
        <f>IF(B438="","",IF(H439="","",H439+I439+J439-K439+L439+M439-N439))</f>
        <v/>
      </c>
      <c r="P439" s="769"/>
      <c r="Q439" s="769"/>
      <c r="R439" s="769"/>
      <c r="S439" s="769"/>
      <c r="T439" s="770"/>
      <c r="U439" s="742" t="str">
        <f>IF(B438="","",IF(H439="","",SUM(P439:T439)))</f>
        <v/>
      </c>
      <c r="V439" s="742" t="str">
        <f>IF(B438="","",IF(H439="","",IF(O439+U439&lt;0,0,O439+U439)))</f>
        <v/>
      </c>
      <c r="W439" s="1119"/>
      <c r="X439" s="771"/>
      <c r="Y439" s="772"/>
      <c r="Z439" s="770"/>
      <c r="AA439" s="1091"/>
      <c r="AB439" s="743" t="str">
        <f>IF(X439="","",X439*60+Y439+Z439/100)</f>
        <v/>
      </c>
      <c r="AC439" s="1122"/>
      <c r="AD439" s="1086"/>
      <c r="AE439" s="1100"/>
      <c r="AF439" s="1103"/>
      <c r="AG439" s="1091"/>
    </row>
    <row r="440" spans="1:33" x14ac:dyDescent="0.2">
      <c r="A440" s="1131"/>
      <c r="B440" s="1134"/>
      <c r="C440" s="1072"/>
      <c r="D440" s="1137"/>
      <c r="E440" s="1097"/>
      <c r="F440" s="1072"/>
      <c r="G440" s="736" t="s">
        <v>8</v>
      </c>
      <c r="H440" s="737" t="str">
        <f>IF(P440&lt;&gt;"",H438,"")</f>
        <v/>
      </c>
      <c r="I440" s="738" t="str">
        <f>IF(Q440&lt;&gt;"",I438,"")</f>
        <v/>
      </c>
      <c r="J440" s="738" t="str">
        <f>IF(R440&lt;&gt;"",J438,"")</f>
        <v/>
      </c>
      <c r="K440" s="738" t="str">
        <f>IF(R440&lt;&gt;"",K438,"")</f>
        <v/>
      </c>
      <c r="L440" s="738" t="str">
        <f>IF(S440&lt;&gt;"",L438,"")</f>
        <v/>
      </c>
      <c r="M440" s="739" t="str">
        <f>IF(T440&lt;&gt;"",M438,"")</f>
        <v/>
      </c>
      <c r="N440" s="740" t="str">
        <f>IF(H440&lt;&gt;"",N438,"")</f>
        <v/>
      </c>
      <c r="O440" s="742" t="str">
        <f>IF(B438="","",IF(H440="","",H440+I440+J440-K440+L440+M440-N440))</f>
        <v/>
      </c>
      <c r="P440" s="769"/>
      <c r="Q440" s="769"/>
      <c r="R440" s="769"/>
      <c r="S440" s="769"/>
      <c r="T440" s="770"/>
      <c r="U440" s="744" t="str">
        <f>IF(B438="","",IF(H440="","",SUM(P440:T440)))</f>
        <v/>
      </c>
      <c r="V440" s="744" t="str">
        <f>IF(B438="","",IF(H440="","",IF(O440+U440&lt;0,0,O440+U440)))</f>
        <v/>
      </c>
      <c r="W440" s="1119"/>
      <c r="X440" s="745"/>
      <c r="Y440" s="746"/>
      <c r="Z440" s="747"/>
      <c r="AA440" s="1091"/>
      <c r="AB440" s="748"/>
      <c r="AC440" s="1122"/>
      <c r="AD440" s="1086"/>
      <c r="AE440" s="1100"/>
      <c r="AF440" s="1103"/>
      <c r="AG440" s="1091"/>
    </row>
    <row r="441" spans="1:33" x14ac:dyDescent="0.2">
      <c r="A441" s="1131"/>
      <c r="B441" s="1134"/>
      <c r="C441" s="1072"/>
      <c r="D441" s="1137"/>
      <c r="E441" s="1097"/>
      <c r="F441" s="1072"/>
      <c r="G441" s="736" t="s">
        <v>5</v>
      </c>
      <c r="H441" s="737" t="str">
        <f>IF(P441&lt;&gt;"",H438,"")</f>
        <v/>
      </c>
      <c r="I441" s="738" t="str">
        <f>IF(Q441&lt;&gt;"",I438,"")</f>
        <v/>
      </c>
      <c r="J441" s="738" t="str">
        <f>IF(R441&lt;&gt;"",J438,"")</f>
        <v/>
      </c>
      <c r="K441" s="738" t="str">
        <f>IF(R441&lt;&gt;"",K438,"")</f>
        <v/>
      </c>
      <c r="L441" s="738" t="str">
        <f>IF(S441&lt;&gt;"",L438,"")</f>
        <v/>
      </c>
      <c r="M441" s="739" t="str">
        <f>IF(T441&lt;&gt;"",M438,"")</f>
        <v/>
      </c>
      <c r="N441" s="740" t="str">
        <f>IF(H441&lt;&gt;"",N438,"")</f>
        <v/>
      </c>
      <c r="O441" s="749" t="str">
        <f>IF(B438="","",IF(H441="","",H441+I441+J441-K441+L441+M441-N441))</f>
        <v/>
      </c>
      <c r="P441" s="769"/>
      <c r="Q441" s="769"/>
      <c r="R441" s="769"/>
      <c r="S441" s="769"/>
      <c r="T441" s="770"/>
      <c r="U441" s="742" t="str">
        <f>IF(B438="","",IF(H441="","",SUM(P441:T441)))</f>
        <v/>
      </c>
      <c r="V441" s="742" t="str">
        <f>IF(B438="","",IF(H441="","",IF(O441+U441&lt;0,0,O441+U441)))</f>
        <v/>
      </c>
      <c r="W441" s="1119"/>
      <c r="X441" s="745"/>
      <c r="Y441" s="746"/>
      <c r="Z441" s="747"/>
      <c r="AA441" s="1091"/>
      <c r="AB441" s="748"/>
      <c r="AC441" s="1122"/>
      <c r="AD441" s="1086"/>
      <c r="AE441" s="1100"/>
      <c r="AF441" s="1103"/>
      <c r="AG441" s="1091"/>
    </row>
    <row r="442" spans="1:33" ht="16" thickBot="1" x14ac:dyDescent="0.25">
      <c r="A442" s="1132"/>
      <c r="B442" s="1135"/>
      <c r="C442" s="1073"/>
      <c r="D442" s="1138"/>
      <c r="E442" s="1098"/>
      <c r="F442" s="1073"/>
      <c r="G442" s="750" t="s">
        <v>6</v>
      </c>
      <c r="H442" s="751" t="str">
        <f>IF(P442&lt;&gt;"",H438,"")</f>
        <v/>
      </c>
      <c r="I442" s="752" t="str">
        <f>IF(Q442&lt;&gt;"",I438,"")</f>
        <v/>
      </c>
      <c r="J442" s="752" t="str">
        <f>IF(R442&lt;&gt;"",J438,"")</f>
        <v/>
      </c>
      <c r="K442" s="752" t="str">
        <f>IF(R442&lt;&gt;"",K438,"")</f>
        <v/>
      </c>
      <c r="L442" s="752" t="str">
        <f>IF(S442&lt;&gt;"",L438,"")</f>
        <v/>
      </c>
      <c r="M442" s="753" t="str">
        <f>IF(T442&lt;&gt;"",M438,"")</f>
        <v/>
      </c>
      <c r="N442" s="754" t="str">
        <f>IF(H442&lt;&gt;"",N438,"")</f>
        <v/>
      </c>
      <c r="O442" s="755" t="str">
        <f>IF(B438="","",IF(H442="","",H442+I442+J442-K442+L442+M442-N442))</f>
        <v/>
      </c>
      <c r="P442" s="773"/>
      <c r="Q442" s="773"/>
      <c r="R442" s="773"/>
      <c r="S442" s="773"/>
      <c r="T442" s="774"/>
      <c r="U442" s="755" t="str">
        <f>IF(B438="","",IF(H442="","",SUM(P442:T442)))</f>
        <v/>
      </c>
      <c r="V442" s="755" t="str">
        <f>IF(B438="","",IF(H442="","",IF(O442+U442&lt;0,0,O442+U442)))</f>
        <v/>
      </c>
      <c r="W442" s="1120"/>
      <c r="X442" s="756"/>
      <c r="Y442" s="757"/>
      <c r="Z442" s="758"/>
      <c r="AA442" s="1092"/>
      <c r="AB442" s="759"/>
      <c r="AC442" s="1123"/>
      <c r="AD442" s="1087"/>
      <c r="AE442" s="1101"/>
      <c r="AF442" s="1104"/>
      <c r="AG442" s="1092"/>
    </row>
    <row r="443" spans="1:33" x14ac:dyDescent="0.2">
      <c r="A443" s="1125" t="str">
        <f>IF('Names And Totals'!A95="","",'Names And Totals'!A95)</f>
        <v/>
      </c>
      <c r="B443" s="1128" t="str">
        <f>IF('Names And Totals'!B95="","",'Names And Totals'!B95)</f>
        <v/>
      </c>
      <c r="C443" s="1074" t="str">
        <f>IF('Names And Totals'!B95="","",'Names And Totals'!E95)</f>
        <v/>
      </c>
      <c r="D443" s="1139" t="str">
        <f>IF(AF443="","",IF(AF443="DQ","DQ",RANK(AF443,$AF$13:$AF$508,0)+SUMPRODUCT(--(AF443=$AF$13:$AF$508),--(AC443&gt;$AC$13:$AC$508))))</f>
        <v/>
      </c>
      <c r="E443" s="1093" t="str">
        <f>IF(AE443="","",IF(AG443="DQ","DQ",RANK(AE443,$AE$13:$AE$508,0)+SUMPRODUCT(--(AE443=$AE$13:$AE$508),--(AC443&gt;$AC$13:$AC$508))))</f>
        <v/>
      </c>
      <c r="F443" s="1074" t="str">
        <f>IF(AD443="","",IF(AG443="DQ","DQ",RANK(AD443,$AD$13:$AD$508,0)+SUMPRODUCT(--(AD443=$AD$13:$AD$508),--(AC443&gt;$AC$13:$AC$508))))</f>
        <v/>
      </c>
      <c r="G443" s="705" t="s">
        <v>7</v>
      </c>
      <c r="H443" s="695"/>
      <c r="I443" s="696"/>
      <c r="J443" s="696"/>
      <c r="K443" s="696"/>
      <c r="L443" s="696"/>
      <c r="M443" s="697"/>
      <c r="N443" s="698"/>
      <c r="O443" s="699" t="str">
        <f>IF(B443="","",IF(H443="","",H443+I443+J443-K443+L443+M443-N443))</f>
        <v/>
      </c>
      <c r="P443" s="700"/>
      <c r="Q443" s="696"/>
      <c r="R443" s="696"/>
      <c r="S443" s="701"/>
      <c r="T443" s="702"/>
      <c r="U443" s="699" t="str">
        <f>IF(B443="","",IF(H443="","",SUM(P443:T443)))</f>
        <v/>
      </c>
      <c r="V443" s="699" t="str">
        <f>IF(B443="","",IF(H443="","",IF(O443+U443&lt;0,0,O443+U443)))</f>
        <v/>
      </c>
      <c r="W443" s="1115" t="str">
        <f>IF(AG443="DQ","DQ",IF(V443="","",IF(V444="",V443,IF(V445="",AVERAGE(V443:V444),IF(V446="",AVERAGE(V443:V445),IF(V447="",AVERAGE(V443:V446),TRIMMEAN(V443:V447,0.4)))))))</f>
        <v/>
      </c>
      <c r="X443" s="703"/>
      <c r="Y443" s="701"/>
      <c r="Z443" s="702"/>
      <c r="AA443" s="1105"/>
      <c r="AB443" s="704" t="str">
        <f>IF(X443="","",IF(X443="TO","TO",X443*60+Y443+Z443/100))</f>
        <v/>
      </c>
      <c r="AC443" s="1106" t="str">
        <f>IF(AG443="DQ","DQ",IF(AB443="","",IF(AB444="",AB443,AVERAGE(AB443:AB444))))</f>
        <v/>
      </c>
      <c r="AD443" s="1082" t="str">
        <f>IF(C443="Male","",IF(AC443="","",IF(AA443="","",IF(AC443="TO",W443,IF(AA443="no",W443,IF(30-(AC443-$AI$3)/10&lt;0,0,30-(AC443-$AI$3)/10+W443))))))</f>
        <v/>
      </c>
      <c r="AE443" s="1109" t="str">
        <f>IF(C443="Female","",IF(AC443="","",IF(AA443="","",IF(AC443="TO",W443,IF(AA443="no",W443,IF(30-(AC443-$AI$4)/10&lt;0,0,30-(AC443-$AI$4)/10+W443))))))</f>
        <v/>
      </c>
      <c r="AF443" s="1112" t="str">
        <f>IF(B443="","",IF(AG443="DQ","DQ",IF(AC443="","",IF(C443="Female",AD443,AE443))))</f>
        <v/>
      </c>
      <c r="AG443" s="1088"/>
    </row>
    <row r="444" spans="1:33" x14ac:dyDescent="0.2">
      <c r="A444" s="1125"/>
      <c r="B444" s="1128"/>
      <c r="C444" s="1075"/>
      <c r="D444" s="1139"/>
      <c r="E444" s="1094"/>
      <c r="F444" s="1075"/>
      <c r="G444" s="705" t="s">
        <v>4</v>
      </c>
      <c r="H444" s="706" t="str">
        <f>IF(P444&lt;&gt;"",H443,"")</f>
        <v/>
      </c>
      <c r="I444" s="707" t="str">
        <f>IF(Q444&lt;&gt;"",I443,"")</f>
        <v/>
      </c>
      <c r="J444" s="707" t="str">
        <f>IF(R444&lt;&gt;"",J443,"")</f>
        <v/>
      </c>
      <c r="K444" s="707" t="str">
        <f>IF(R444&lt;&gt;"",K443,"")</f>
        <v/>
      </c>
      <c r="L444" s="707" t="str">
        <f>IF(S444&lt;&gt;"",L443,"")</f>
        <v/>
      </c>
      <c r="M444" s="708" t="str">
        <f>IF(T444&lt;&gt;"",M443,"")</f>
        <v/>
      </c>
      <c r="N444" s="709" t="str">
        <f>IF(H444&lt;&gt;"",N443,"")</f>
        <v/>
      </c>
      <c r="O444" s="710" t="str">
        <f>IF(B443="","",IF(H444="","",H444+I444+J444-K444+L444+M444-N444))</f>
        <v/>
      </c>
      <c r="P444" s="711"/>
      <c r="Q444" s="711"/>
      <c r="R444" s="711"/>
      <c r="S444" s="711"/>
      <c r="T444" s="712"/>
      <c r="U444" s="713" t="str">
        <f>IF(B443="","",IF(H444="","",SUM(P444:T444)))</f>
        <v/>
      </c>
      <c r="V444" s="713" t="str">
        <f>IF(B443="","",IF(H444="","",IF(O444+U444&lt;0,0,O444+U444)))</f>
        <v/>
      </c>
      <c r="W444" s="1116"/>
      <c r="X444" s="714"/>
      <c r="Y444" s="715"/>
      <c r="Z444" s="712"/>
      <c r="AA444" s="1088"/>
      <c r="AB444" s="716" t="str">
        <f>IF(X444="","",X444*60+Y444+Z444/100)</f>
        <v/>
      </c>
      <c r="AC444" s="1107"/>
      <c r="AD444" s="1083"/>
      <c r="AE444" s="1110"/>
      <c r="AF444" s="1113"/>
      <c r="AG444" s="1088"/>
    </row>
    <row r="445" spans="1:33" x14ac:dyDescent="0.2">
      <c r="A445" s="1125"/>
      <c r="B445" s="1128"/>
      <c r="C445" s="1075"/>
      <c r="D445" s="1139"/>
      <c r="E445" s="1094"/>
      <c r="F445" s="1075"/>
      <c r="G445" s="705" t="s">
        <v>8</v>
      </c>
      <c r="H445" s="706" t="str">
        <f>IF(P445&lt;&gt;"",H443,"")</f>
        <v/>
      </c>
      <c r="I445" s="707" t="str">
        <f>IF(Q445&lt;&gt;"",I443,"")</f>
        <v/>
      </c>
      <c r="J445" s="707" t="str">
        <f>IF(R445&lt;&gt;"",J443,"")</f>
        <v/>
      </c>
      <c r="K445" s="707" t="str">
        <f>IF(R445&lt;&gt;"",K443,"")</f>
        <v/>
      </c>
      <c r="L445" s="707" t="str">
        <f>IF(S445&lt;&gt;"",L443,"")</f>
        <v/>
      </c>
      <c r="M445" s="708" t="str">
        <f>IF(T445&lt;&gt;"",M443,"")</f>
        <v/>
      </c>
      <c r="N445" s="709" t="str">
        <f>IF(H445&lt;&gt;"",N443,"")</f>
        <v/>
      </c>
      <c r="O445" s="713" t="str">
        <f>IF(B443="","",IF(H445="","",H445+I445+J445-K445+L445+M445-N445))</f>
        <v/>
      </c>
      <c r="P445" s="711"/>
      <c r="Q445" s="711"/>
      <c r="R445" s="711"/>
      <c r="S445" s="711"/>
      <c r="T445" s="712"/>
      <c r="U445" s="699" t="str">
        <f>IF(B443="","",IF(H445="","",SUM(P445:T445)))</f>
        <v/>
      </c>
      <c r="V445" s="699" t="str">
        <f>IF(B443="","",IF(H445="","",IF(O445+U445&lt;0,0,O445+U445)))</f>
        <v/>
      </c>
      <c r="W445" s="1116"/>
      <c r="X445" s="717"/>
      <c r="Y445" s="718"/>
      <c r="Z445" s="719"/>
      <c r="AA445" s="1088"/>
      <c r="AB445" s="720"/>
      <c r="AC445" s="1107"/>
      <c r="AD445" s="1083"/>
      <c r="AE445" s="1110"/>
      <c r="AF445" s="1113"/>
      <c r="AG445" s="1088"/>
    </row>
    <row r="446" spans="1:33" x14ac:dyDescent="0.2">
      <c r="A446" s="1125"/>
      <c r="B446" s="1128"/>
      <c r="C446" s="1075"/>
      <c r="D446" s="1139"/>
      <c r="E446" s="1094"/>
      <c r="F446" s="1075"/>
      <c r="G446" s="705" t="s">
        <v>5</v>
      </c>
      <c r="H446" s="706" t="str">
        <f>IF(P446&lt;&gt;"",H443,"")</f>
        <v/>
      </c>
      <c r="I446" s="707" t="str">
        <f>IF(Q446&lt;&gt;"",I443,"")</f>
        <v/>
      </c>
      <c r="J446" s="707" t="str">
        <f>IF(R446&lt;&gt;"",J443,"")</f>
        <v/>
      </c>
      <c r="K446" s="707" t="str">
        <f>IF(R446&lt;&gt;"",K443,"")</f>
        <v/>
      </c>
      <c r="L446" s="707" t="str">
        <f>IF(S446&lt;&gt;"",L443,"")</f>
        <v/>
      </c>
      <c r="M446" s="708" t="str">
        <f>IF(T446&lt;&gt;"",M443,"")</f>
        <v/>
      </c>
      <c r="N446" s="709" t="str">
        <f>IF(H446&lt;&gt;"",N443,"")</f>
        <v/>
      </c>
      <c r="O446" s="721" t="str">
        <f>IF(B443="","",IF(H446="","",H446+I446+J446-K446+L446+M446-N446))</f>
        <v/>
      </c>
      <c r="P446" s="711"/>
      <c r="Q446" s="711"/>
      <c r="R446" s="711"/>
      <c r="S446" s="711"/>
      <c r="T446" s="712"/>
      <c r="U446" s="713" t="str">
        <f>IF(B443="","",IF(H446="","",SUM(P446:T446)))</f>
        <v/>
      </c>
      <c r="V446" s="713" t="str">
        <f>IF(B443="","",IF(H446="","",IF(O446+U446&lt;0,0,O446+U446)))</f>
        <v/>
      </c>
      <c r="W446" s="1116"/>
      <c r="X446" s="717"/>
      <c r="Y446" s="718"/>
      <c r="Z446" s="719"/>
      <c r="AA446" s="1088"/>
      <c r="AB446" s="720"/>
      <c r="AC446" s="1107"/>
      <c r="AD446" s="1083"/>
      <c r="AE446" s="1110"/>
      <c r="AF446" s="1113"/>
      <c r="AG446" s="1088"/>
    </row>
    <row r="447" spans="1:33" ht="16" thickBot="1" x14ac:dyDescent="0.25">
      <c r="A447" s="1126"/>
      <c r="B447" s="1129"/>
      <c r="C447" s="1076"/>
      <c r="D447" s="1140"/>
      <c r="E447" s="1095"/>
      <c r="F447" s="1076"/>
      <c r="G447" s="760" t="s">
        <v>6</v>
      </c>
      <c r="H447" s="723" t="str">
        <f>IF(P447&lt;&gt;"",H443,"")</f>
        <v/>
      </c>
      <c r="I447" s="724" t="str">
        <f>IF(Q447&lt;&gt;"",I443,"")</f>
        <v/>
      </c>
      <c r="J447" s="724" t="str">
        <f>IF(R447&lt;&gt;"",J443,"")</f>
        <v/>
      </c>
      <c r="K447" s="724" t="str">
        <f>IF(R447&lt;&gt;"",K443,"")</f>
        <v/>
      </c>
      <c r="L447" s="724" t="str">
        <f>IF(S447&lt;&gt;"",L443,"")</f>
        <v/>
      </c>
      <c r="M447" s="725" t="str">
        <f>IF(T447&lt;&gt;"",M443,"")</f>
        <v/>
      </c>
      <c r="N447" s="726" t="str">
        <f>IF(H447&lt;&gt;"",N443,"")</f>
        <v/>
      </c>
      <c r="O447" s="699" t="str">
        <f>IF(B443="","",IF(H447="","",H447+I447+J447-K447+L447+M447-N447))</f>
        <v/>
      </c>
      <c r="P447" s="727"/>
      <c r="Q447" s="727"/>
      <c r="R447" s="727"/>
      <c r="S447" s="727"/>
      <c r="T447" s="728"/>
      <c r="U447" s="721" t="str">
        <f>IF(B443="","",IF(H447="","",SUM(P447:T447)))</f>
        <v/>
      </c>
      <c r="V447" s="721" t="str">
        <f>IF(B443="","",IF(H447="","",IF(O447+U447&lt;0,0,O447+U447)))</f>
        <v/>
      </c>
      <c r="W447" s="1117"/>
      <c r="X447" s="729"/>
      <c r="Y447" s="730"/>
      <c r="Z447" s="731"/>
      <c r="AA447" s="1089"/>
      <c r="AB447" s="732"/>
      <c r="AC447" s="1108"/>
      <c r="AD447" s="1084"/>
      <c r="AE447" s="1111"/>
      <c r="AF447" s="1114"/>
      <c r="AG447" s="1089"/>
    </row>
    <row r="448" spans="1:33" x14ac:dyDescent="0.2">
      <c r="A448" s="1130" t="str">
        <f>IF('Names And Totals'!A96="","",'Names And Totals'!A96)</f>
        <v/>
      </c>
      <c r="B448" s="1133" t="str">
        <f>IF('Names And Totals'!B96="","",'Names And Totals'!B96)</f>
        <v/>
      </c>
      <c r="C448" s="1071" t="str">
        <f>IF('Names And Totals'!B96="","",'Names And Totals'!E96)</f>
        <v/>
      </c>
      <c r="D448" s="1136" t="str">
        <f>IF(AF448="","",IF(AF448="DQ","DQ",RANK(AF448,$AF$13:$AF$508,0)+SUMPRODUCT(--(AF448=$AF$13:$AF$508),--(AC448&gt;$AC$13:$AC$508))))</f>
        <v/>
      </c>
      <c r="E448" s="1096" t="str">
        <f>IF(AE448="","",IF(AG448="DQ","DQ",RANK(AE448,$AE$13:$AE$508,0)+SUMPRODUCT(--(AE448=$AE$13:$AE$508),--(AC448&gt;$AC$13:$AC$508))))</f>
        <v/>
      </c>
      <c r="F448" s="1071" t="str">
        <f>IF(AD448="","",IF(AG448="DQ","DQ",RANK(AD448,$AD$13:$AD$508,0)+SUMPRODUCT(--(AD448=$AD$13:$AD$508),--(AC448&gt;$AC$13:$AC$508))))</f>
        <v/>
      </c>
      <c r="G448" s="733" t="s">
        <v>7</v>
      </c>
      <c r="H448" s="761"/>
      <c r="I448" s="762"/>
      <c r="J448" s="762"/>
      <c r="K448" s="762"/>
      <c r="L448" s="762"/>
      <c r="M448" s="763"/>
      <c r="N448" s="764"/>
      <c r="O448" s="734" t="str">
        <f>IF(B448="","",IF(H448="","",H448+I448+J448-K448+L448+M448-N448))</f>
        <v/>
      </c>
      <c r="P448" s="765"/>
      <c r="Q448" s="762"/>
      <c r="R448" s="762"/>
      <c r="S448" s="766"/>
      <c r="T448" s="767"/>
      <c r="U448" s="734" t="str">
        <f>IF(B448="","",IF(H448="","",SUM(P448:T448)))</f>
        <v/>
      </c>
      <c r="V448" s="734" t="str">
        <f>IF(B448="","",IF(H448="","",IF(O448+U448&lt;0,0,O448+U448)))</f>
        <v/>
      </c>
      <c r="W448" s="1118" t="str">
        <f>IF(AG448="DQ","DQ",IF(V448="","",IF(V449="",V448,IF(V450="",AVERAGE(V448:V449),IF(V451="",AVERAGE(V448:V450),IF(V452="",AVERAGE(V448:V451),TRIMMEAN(V448:V452,0.4)))))))</f>
        <v/>
      </c>
      <c r="X448" s="768"/>
      <c r="Y448" s="766"/>
      <c r="Z448" s="767"/>
      <c r="AA448" s="1090"/>
      <c r="AB448" s="735" t="str">
        <f>IF(X448="","",IF(X448="TO","TO",X448*60+Y448+Z448/100))</f>
        <v/>
      </c>
      <c r="AC448" s="1121" t="str">
        <f>IF(AG448="DQ","DQ",IF(AB448="","",IF(AB449="",AB448,AVERAGE(AB448:AB449))))</f>
        <v/>
      </c>
      <c r="AD448" s="1085" t="str">
        <f>IF(C448="Male","",IF(AC448="","",IF(AA448="","",IF(AC448="TO",W448,IF(AA448="no",W448,IF(30-(AC448-$AI$3)/10&lt;0,0,30-(AC448-$AI$3)/10+W448))))))</f>
        <v/>
      </c>
      <c r="AE448" s="1099" t="str">
        <f>IF(C448="Female","",IF(AC448="","",IF(AA448="","",IF(AC448="TO",W448,IF(AA448="no",W448,IF(30-(AC448-$AI$4)/10&lt;0,0,30-(AC448-$AI$4)/10+W448))))))</f>
        <v/>
      </c>
      <c r="AF448" s="1102" t="str">
        <f>IF(B448="","",IF(AG448="DQ","DQ",IF(AC448="","",IF(C448="Female",AD448,AE448))))</f>
        <v/>
      </c>
      <c r="AG448" s="1090"/>
    </row>
    <row r="449" spans="1:33" x14ac:dyDescent="0.2">
      <c r="A449" s="1131"/>
      <c r="B449" s="1134"/>
      <c r="C449" s="1072"/>
      <c r="D449" s="1137"/>
      <c r="E449" s="1097"/>
      <c r="F449" s="1072"/>
      <c r="G449" s="736" t="s">
        <v>4</v>
      </c>
      <c r="H449" s="737" t="str">
        <f>IF(P449&lt;&gt;"",H448,"")</f>
        <v/>
      </c>
      <c r="I449" s="738" t="str">
        <f>IF(Q449&lt;&gt;"",I448,"")</f>
        <v/>
      </c>
      <c r="J449" s="738" t="str">
        <f>IF(R449&lt;&gt;"",J448,"")</f>
        <v/>
      </c>
      <c r="K449" s="738" t="str">
        <f>IF(R449&lt;&gt;"",K448,"")</f>
        <v/>
      </c>
      <c r="L449" s="738" t="str">
        <f>IF(S449&lt;&gt;"",L448,"")</f>
        <v/>
      </c>
      <c r="M449" s="739" t="str">
        <f>IF(T449&lt;&gt;"",M448,"")</f>
        <v/>
      </c>
      <c r="N449" s="740" t="str">
        <f>IF(H449&lt;&gt;"",N448,"")</f>
        <v/>
      </c>
      <c r="O449" s="741" t="str">
        <f>IF(B448="","",IF(H449="","",H449+I449+J449-K449+L449+M449-N449))</f>
        <v/>
      </c>
      <c r="P449" s="769"/>
      <c r="Q449" s="769"/>
      <c r="R449" s="769"/>
      <c r="S449" s="769"/>
      <c r="T449" s="770"/>
      <c r="U449" s="742" t="str">
        <f>IF(B448="","",IF(H449="","",SUM(P449:T449)))</f>
        <v/>
      </c>
      <c r="V449" s="742" t="str">
        <f>IF(B448="","",IF(H449="","",IF(O449+U449&lt;0,0,O449+U449)))</f>
        <v/>
      </c>
      <c r="W449" s="1119"/>
      <c r="X449" s="771"/>
      <c r="Y449" s="772"/>
      <c r="Z449" s="770"/>
      <c r="AA449" s="1091"/>
      <c r="AB449" s="743" t="str">
        <f>IF(X449="","",X449*60+Y449+Z449/100)</f>
        <v/>
      </c>
      <c r="AC449" s="1122"/>
      <c r="AD449" s="1086"/>
      <c r="AE449" s="1100"/>
      <c r="AF449" s="1103"/>
      <c r="AG449" s="1091"/>
    </row>
    <row r="450" spans="1:33" x14ac:dyDescent="0.2">
      <c r="A450" s="1131"/>
      <c r="B450" s="1134"/>
      <c r="C450" s="1072"/>
      <c r="D450" s="1137"/>
      <c r="E450" s="1097"/>
      <c r="F450" s="1072"/>
      <c r="G450" s="736" t="s">
        <v>8</v>
      </c>
      <c r="H450" s="737" t="str">
        <f>IF(P450&lt;&gt;"",H448,"")</f>
        <v/>
      </c>
      <c r="I450" s="738" t="str">
        <f>IF(Q450&lt;&gt;"",I448,"")</f>
        <v/>
      </c>
      <c r="J450" s="738" t="str">
        <f>IF(R450&lt;&gt;"",J448,"")</f>
        <v/>
      </c>
      <c r="K450" s="738" t="str">
        <f>IF(R450&lt;&gt;"",K448,"")</f>
        <v/>
      </c>
      <c r="L450" s="738" t="str">
        <f>IF(S450&lt;&gt;"",L448,"")</f>
        <v/>
      </c>
      <c r="M450" s="739" t="str">
        <f>IF(T450&lt;&gt;"",M448,"")</f>
        <v/>
      </c>
      <c r="N450" s="740" t="str">
        <f>IF(H450&lt;&gt;"",N448,"")</f>
        <v/>
      </c>
      <c r="O450" s="742" t="str">
        <f>IF(B448="","",IF(H450="","",H450+I450+J450-K450+L450+M450-N450))</f>
        <v/>
      </c>
      <c r="P450" s="769"/>
      <c r="Q450" s="769"/>
      <c r="R450" s="769"/>
      <c r="S450" s="769"/>
      <c r="T450" s="770"/>
      <c r="U450" s="744" t="str">
        <f>IF(B448="","",IF(H450="","",SUM(P450:T450)))</f>
        <v/>
      </c>
      <c r="V450" s="744" t="str">
        <f>IF(B448="","",IF(H450="","",IF(O450+U450&lt;0,0,O450+U450)))</f>
        <v/>
      </c>
      <c r="W450" s="1119"/>
      <c r="X450" s="745"/>
      <c r="Y450" s="746"/>
      <c r="Z450" s="747"/>
      <c r="AA450" s="1091"/>
      <c r="AB450" s="748"/>
      <c r="AC450" s="1122"/>
      <c r="AD450" s="1086"/>
      <c r="AE450" s="1100"/>
      <c r="AF450" s="1103"/>
      <c r="AG450" s="1091"/>
    </row>
    <row r="451" spans="1:33" x14ac:dyDescent="0.2">
      <c r="A451" s="1131"/>
      <c r="B451" s="1134"/>
      <c r="C451" s="1072"/>
      <c r="D451" s="1137"/>
      <c r="E451" s="1097"/>
      <c r="F451" s="1072"/>
      <c r="G451" s="736" t="s">
        <v>5</v>
      </c>
      <c r="H451" s="737" t="str">
        <f>IF(P451&lt;&gt;"",H448,"")</f>
        <v/>
      </c>
      <c r="I451" s="738" t="str">
        <f>IF(Q451&lt;&gt;"",I448,"")</f>
        <v/>
      </c>
      <c r="J451" s="738" t="str">
        <f>IF(R451&lt;&gt;"",J448,"")</f>
        <v/>
      </c>
      <c r="K451" s="738" t="str">
        <f>IF(R451&lt;&gt;"",K448,"")</f>
        <v/>
      </c>
      <c r="L451" s="738" t="str">
        <f>IF(S451&lt;&gt;"",L448,"")</f>
        <v/>
      </c>
      <c r="M451" s="739" t="str">
        <f>IF(T451&lt;&gt;"",M448,"")</f>
        <v/>
      </c>
      <c r="N451" s="740" t="str">
        <f>IF(H451&lt;&gt;"",N448,"")</f>
        <v/>
      </c>
      <c r="O451" s="749" t="str">
        <f>IF(B448="","",IF(H451="","",H451+I451+J451-K451+L451+M451-N451))</f>
        <v/>
      </c>
      <c r="P451" s="769"/>
      <c r="Q451" s="769"/>
      <c r="R451" s="769"/>
      <c r="S451" s="769"/>
      <c r="T451" s="770"/>
      <c r="U451" s="742" t="str">
        <f>IF(B448="","",IF(H451="","",SUM(P451:T451)))</f>
        <v/>
      </c>
      <c r="V451" s="742" t="str">
        <f>IF(B448="","",IF(H451="","",IF(O451+U451&lt;0,0,O451+U451)))</f>
        <v/>
      </c>
      <c r="W451" s="1119"/>
      <c r="X451" s="745"/>
      <c r="Y451" s="746"/>
      <c r="Z451" s="747"/>
      <c r="AA451" s="1091"/>
      <c r="AB451" s="748"/>
      <c r="AC451" s="1122"/>
      <c r="AD451" s="1086"/>
      <c r="AE451" s="1100"/>
      <c r="AF451" s="1103"/>
      <c r="AG451" s="1091"/>
    </row>
    <row r="452" spans="1:33" ht="16" thickBot="1" x14ac:dyDescent="0.25">
      <c r="A452" s="1132"/>
      <c r="B452" s="1135"/>
      <c r="C452" s="1073"/>
      <c r="D452" s="1138"/>
      <c r="E452" s="1098"/>
      <c r="F452" s="1073"/>
      <c r="G452" s="750" t="s">
        <v>6</v>
      </c>
      <c r="H452" s="751" t="str">
        <f>IF(P452&lt;&gt;"",H448,"")</f>
        <v/>
      </c>
      <c r="I452" s="752" t="str">
        <f>IF(Q452&lt;&gt;"",I448,"")</f>
        <v/>
      </c>
      <c r="J452" s="752" t="str">
        <f>IF(R452&lt;&gt;"",J448,"")</f>
        <v/>
      </c>
      <c r="K452" s="752" t="str">
        <f>IF(R452&lt;&gt;"",K448,"")</f>
        <v/>
      </c>
      <c r="L452" s="752" t="str">
        <f>IF(S452&lt;&gt;"",L448,"")</f>
        <v/>
      </c>
      <c r="M452" s="753" t="str">
        <f>IF(T452&lt;&gt;"",M448,"")</f>
        <v/>
      </c>
      <c r="N452" s="754" t="str">
        <f>IF(H452&lt;&gt;"",N448,"")</f>
        <v/>
      </c>
      <c r="O452" s="755" t="str">
        <f>IF(B448="","",IF(H452="","",H452+I452+J452-K452+L452+M452-N452))</f>
        <v/>
      </c>
      <c r="P452" s="773"/>
      <c r="Q452" s="773"/>
      <c r="R452" s="773"/>
      <c r="S452" s="773"/>
      <c r="T452" s="774"/>
      <c r="U452" s="755" t="str">
        <f>IF(B448="","",IF(H452="","",SUM(P452:T452)))</f>
        <v/>
      </c>
      <c r="V452" s="755" t="str">
        <f>IF(B448="","",IF(H452="","",IF(O452+U452&lt;0,0,O452+U452)))</f>
        <v/>
      </c>
      <c r="W452" s="1120"/>
      <c r="X452" s="756"/>
      <c r="Y452" s="757"/>
      <c r="Z452" s="758"/>
      <c r="AA452" s="1092"/>
      <c r="AB452" s="759"/>
      <c r="AC452" s="1123"/>
      <c r="AD452" s="1087"/>
      <c r="AE452" s="1101"/>
      <c r="AF452" s="1104"/>
      <c r="AG452" s="1092"/>
    </row>
    <row r="453" spans="1:33" x14ac:dyDescent="0.2">
      <c r="A453" s="1125" t="str">
        <f>IF('Names And Totals'!A97="","",'Names And Totals'!A97)</f>
        <v/>
      </c>
      <c r="B453" s="1128" t="str">
        <f>IF('Names And Totals'!B97="","",'Names And Totals'!B97)</f>
        <v/>
      </c>
      <c r="C453" s="1074" t="str">
        <f>IF('Names And Totals'!B97="","",'Names And Totals'!E97)</f>
        <v/>
      </c>
      <c r="D453" s="1139" t="str">
        <f>IF(AF453="","",IF(AF453="DQ","DQ",RANK(AF453,$AF$13:$AF$508,0)+SUMPRODUCT(--(AF453=$AF$13:$AF$508),--(AC453&gt;$AC$13:$AC$508))))</f>
        <v/>
      </c>
      <c r="E453" s="1093" t="str">
        <f>IF(AE453="","",IF(AG453="DQ","DQ",RANK(AE453,$AE$13:$AE$508,0)+SUMPRODUCT(--(AE453=$AE$13:$AE$508),--(AC453&gt;$AC$13:$AC$508))))</f>
        <v/>
      </c>
      <c r="F453" s="1074" t="str">
        <f>IF(AD453="","",IF(AG453="DQ","DQ",RANK(AD453,$AD$13:$AD$508,0)+SUMPRODUCT(--(AD453=$AD$13:$AD$508),--(AC453&gt;$AC$13:$AC$508))))</f>
        <v/>
      </c>
      <c r="G453" s="705" t="s">
        <v>7</v>
      </c>
      <c r="H453" s="695"/>
      <c r="I453" s="696"/>
      <c r="J453" s="696"/>
      <c r="K453" s="696"/>
      <c r="L453" s="696"/>
      <c r="M453" s="697"/>
      <c r="N453" s="698"/>
      <c r="O453" s="699" t="str">
        <f>IF(B453="","",IF(H453="","",H453+I453+J453-K453+L453+M453-N453))</f>
        <v/>
      </c>
      <c r="P453" s="700"/>
      <c r="Q453" s="696"/>
      <c r="R453" s="696"/>
      <c r="S453" s="701"/>
      <c r="T453" s="702"/>
      <c r="U453" s="699" t="str">
        <f>IF(B453="","",IF(H453="","",SUM(P453:T453)))</f>
        <v/>
      </c>
      <c r="V453" s="699" t="str">
        <f>IF(B453="","",IF(H453="","",IF(O453+U453&lt;0,0,O453+U453)))</f>
        <v/>
      </c>
      <c r="W453" s="1115" t="str">
        <f>IF(AG453="DQ","DQ",IF(V453="","",IF(V454="",V453,IF(V455="",AVERAGE(V453:V454),IF(V456="",AVERAGE(V453:V455),IF(V457="",AVERAGE(V453:V456),TRIMMEAN(V453:V457,0.4)))))))</f>
        <v/>
      </c>
      <c r="X453" s="703"/>
      <c r="Y453" s="701"/>
      <c r="Z453" s="702"/>
      <c r="AA453" s="1105"/>
      <c r="AB453" s="704" t="str">
        <f>IF(X453="","",IF(X453="TO","TO",X453*60+Y453+Z453/100))</f>
        <v/>
      </c>
      <c r="AC453" s="1106" t="str">
        <f>IF(AG453="DQ","DQ",IF(AB453="","",IF(AB454="",AB453,AVERAGE(AB453:AB454))))</f>
        <v/>
      </c>
      <c r="AD453" s="1082" t="str">
        <f>IF(C453="Male","",IF(AC453="","",IF(AA453="","",IF(AC453="TO",W453,IF(AA453="no",W453,IF(30-(AC453-$AI$3)/10&lt;0,0,30-(AC453-$AI$3)/10+W453))))))</f>
        <v/>
      </c>
      <c r="AE453" s="1109" t="str">
        <f>IF(C453="Female","",IF(AC453="","",IF(AA453="","",IF(AC453="TO",W453,IF(AA453="no",W453,IF(30-(AC453-$AI$4)/10&lt;0,0,30-(AC453-$AI$4)/10+W453))))))</f>
        <v/>
      </c>
      <c r="AF453" s="1112" t="str">
        <f>IF(B453="","",IF(AG453="DQ","DQ",IF(AC453="","",IF(C453="Female",AD453,AE453))))</f>
        <v/>
      </c>
      <c r="AG453" s="1088"/>
    </row>
    <row r="454" spans="1:33" x14ac:dyDescent="0.2">
      <c r="A454" s="1125"/>
      <c r="B454" s="1128"/>
      <c r="C454" s="1075"/>
      <c r="D454" s="1139"/>
      <c r="E454" s="1094"/>
      <c r="F454" s="1075"/>
      <c r="G454" s="705" t="s">
        <v>4</v>
      </c>
      <c r="H454" s="706" t="str">
        <f>IF(P454&lt;&gt;"",H453,"")</f>
        <v/>
      </c>
      <c r="I454" s="707" t="str">
        <f>IF(Q454&lt;&gt;"",I453,"")</f>
        <v/>
      </c>
      <c r="J454" s="707" t="str">
        <f>IF(R454&lt;&gt;"",J453,"")</f>
        <v/>
      </c>
      <c r="K454" s="707" t="str">
        <f>IF(R454&lt;&gt;"",K453,"")</f>
        <v/>
      </c>
      <c r="L454" s="707" t="str">
        <f>IF(S454&lt;&gt;"",L453,"")</f>
        <v/>
      </c>
      <c r="M454" s="708" t="str">
        <f>IF(T454&lt;&gt;"",M453,"")</f>
        <v/>
      </c>
      <c r="N454" s="709" t="str">
        <f>IF(H454&lt;&gt;"",N453,"")</f>
        <v/>
      </c>
      <c r="O454" s="710" t="str">
        <f>IF(B453="","",IF(H454="","",H454+I454+J454-K454+L454+M454-N454))</f>
        <v/>
      </c>
      <c r="P454" s="711"/>
      <c r="Q454" s="711"/>
      <c r="R454" s="711"/>
      <c r="S454" s="711"/>
      <c r="T454" s="712"/>
      <c r="U454" s="713" t="str">
        <f>IF(B453="","",IF(H454="","",SUM(P454:T454)))</f>
        <v/>
      </c>
      <c r="V454" s="713" t="str">
        <f>IF(B453="","",IF(H454="","",IF(O454+U454&lt;0,0,O454+U454)))</f>
        <v/>
      </c>
      <c r="W454" s="1116"/>
      <c r="X454" s="714"/>
      <c r="Y454" s="715"/>
      <c r="Z454" s="712"/>
      <c r="AA454" s="1088"/>
      <c r="AB454" s="716" t="str">
        <f>IF(X454="","",X454*60+Y454+Z454/100)</f>
        <v/>
      </c>
      <c r="AC454" s="1107"/>
      <c r="AD454" s="1083"/>
      <c r="AE454" s="1110"/>
      <c r="AF454" s="1113"/>
      <c r="AG454" s="1088"/>
    </row>
    <row r="455" spans="1:33" x14ac:dyDescent="0.2">
      <c r="A455" s="1125"/>
      <c r="B455" s="1128"/>
      <c r="C455" s="1075"/>
      <c r="D455" s="1139"/>
      <c r="E455" s="1094"/>
      <c r="F455" s="1075"/>
      <c r="G455" s="705" t="s">
        <v>8</v>
      </c>
      <c r="H455" s="706" t="str">
        <f>IF(P455&lt;&gt;"",H453,"")</f>
        <v/>
      </c>
      <c r="I455" s="707" t="str">
        <f>IF(Q455&lt;&gt;"",I453,"")</f>
        <v/>
      </c>
      <c r="J455" s="707" t="str">
        <f>IF(R455&lt;&gt;"",J453,"")</f>
        <v/>
      </c>
      <c r="K455" s="707" t="str">
        <f>IF(R455&lt;&gt;"",K453,"")</f>
        <v/>
      </c>
      <c r="L455" s="707" t="str">
        <f>IF(S455&lt;&gt;"",L453,"")</f>
        <v/>
      </c>
      <c r="M455" s="708" t="str">
        <f>IF(T455&lt;&gt;"",M453,"")</f>
        <v/>
      </c>
      <c r="N455" s="709" t="str">
        <f>IF(H455&lt;&gt;"",N453,"")</f>
        <v/>
      </c>
      <c r="O455" s="713" t="str">
        <f>IF(B453="","",IF(H455="","",H455+I455+J455-K455+L455+M455-N455))</f>
        <v/>
      </c>
      <c r="P455" s="711"/>
      <c r="Q455" s="711"/>
      <c r="R455" s="711"/>
      <c r="S455" s="711"/>
      <c r="T455" s="712"/>
      <c r="U455" s="699" t="str">
        <f>IF(B453="","",IF(H455="","",SUM(P455:T455)))</f>
        <v/>
      </c>
      <c r="V455" s="699" t="str">
        <f>IF(B453="","",IF(H455="","",IF(O455+U455&lt;0,0,O455+U455)))</f>
        <v/>
      </c>
      <c r="W455" s="1116"/>
      <c r="X455" s="717"/>
      <c r="Y455" s="718"/>
      <c r="Z455" s="719"/>
      <c r="AA455" s="1088"/>
      <c r="AB455" s="720"/>
      <c r="AC455" s="1107"/>
      <c r="AD455" s="1083"/>
      <c r="AE455" s="1110"/>
      <c r="AF455" s="1113"/>
      <c r="AG455" s="1088"/>
    </row>
    <row r="456" spans="1:33" x14ac:dyDescent="0.2">
      <c r="A456" s="1125"/>
      <c r="B456" s="1128"/>
      <c r="C456" s="1075"/>
      <c r="D456" s="1139"/>
      <c r="E456" s="1094"/>
      <c r="F456" s="1075"/>
      <c r="G456" s="705" t="s">
        <v>5</v>
      </c>
      <c r="H456" s="706" t="str">
        <f>IF(P456&lt;&gt;"",H453,"")</f>
        <v/>
      </c>
      <c r="I456" s="707" t="str">
        <f>IF(Q456&lt;&gt;"",I453,"")</f>
        <v/>
      </c>
      <c r="J456" s="707" t="str">
        <f>IF(R456&lt;&gt;"",J453,"")</f>
        <v/>
      </c>
      <c r="K456" s="707" t="str">
        <f>IF(R456&lt;&gt;"",K453,"")</f>
        <v/>
      </c>
      <c r="L456" s="707" t="str">
        <f>IF(S456&lt;&gt;"",L453,"")</f>
        <v/>
      </c>
      <c r="M456" s="708" t="str">
        <f>IF(T456&lt;&gt;"",M453,"")</f>
        <v/>
      </c>
      <c r="N456" s="709" t="str">
        <f>IF(H456&lt;&gt;"",N453,"")</f>
        <v/>
      </c>
      <c r="O456" s="721" t="str">
        <f>IF(B453="","",IF(H456="","",H456+I456+J456-K456+L456+M456-N456))</f>
        <v/>
      </c>
      <c r="P456" s="711"/>
      <c r="Q456" s="711"/>
      <c r="R456" s="711"/>
      <c r="S456" s="711"/>
      <c r="T456" s="712"/>
      <c r="U456" s="713" t="str">
        <f>IF(B453="","",IF(H456="","",SUM(P456:T456)))</f>
        <v/>
      </c>
      <c r="V456" s="713" t="str">
        <f>IF(B453="","",IF(H456="","",IF(O456+U456&lt;0,0,O456+U456)))</f>
        <v/>
      </c>
      <c r="W456" s="1116"/>
      <c r="X456" s="717"/>
      <c r="Y456" s="718"/>
      <c r="Z456" s="719"/>
      <c r="AA456" s="1088"/>
      <c r="AB456" s="720"/>
      <c r="AC456" s="1107"/>
      <c r="AD456" s="1083"/>
      <c r="AE456" s="1110"/>
      <c r="AF456" s="1113"/>
      <c r="AG456" s="1088"/>
    </row>
    <row r="457" spans="1:33" ht="16" thickBot="1" x14ac:dyDescent="0.25">
      <c r="A457" s="1126"/>
      <c r="B457" s="1129"/>
      <c r="C457" s="1076"/>
      <c r="D457" s="1140"/>
      <c r="E457" s="1095"/>
      <c r="F457" s="1076"/>
      <c r="G457" s="760" t="s">
        <v>6</v>
      </c>
      <c r="H457" s="723" t="str">
        <f>IF(P457&lt;&gt;"",H453,"")</f>
        <v/>
      </c>
      <c r="I457" s="724" t="str">
        <f>IF(Q457&lt;&gt;"",I453,"")</f>
        <v/>
      </c>
      <c r="J457" s="724" t="str">
        <f>IF(R457&lt;&gt;"",J453,"")</f>
        <v/>
      </c>
      <c r="K457" s="724" t="str">
        <f>IF(R457&lt;&gt;"",K453,"")</f>
        <v/>
      </c>
      <c r="L457" s="724" t="str">
        <f>IF(S457&lt;&gt;"",L453,"")</f>
        <v/>
      </c>
      <c r="M457" s="725" t="str">
        <f>IF(T457&lt;&gt;"",M453,"")</f>
        <v/>
      </c>
      <c r="N457" s="726" t="str">
        <f>IF(H457&lt;&gt;"",N453,"")</f>
        <v/>
      </c>
      <c r="O457" s="699" t="str">
        <f>IF(B453="","",IF(H457="","",H457+I457+J457-K457+L457+M457-N457))</f>
        <v/>
      </c>
      <c r="P457" s="727"/>
      <c r="Q457" s="727"/>
      <c r="R457" s="727"/>
      <c r="S457" s="727"/>
      <c r="T457" s="728"/>
      <c r="U457" s="721" t="str">
        <f>IF(B453="","",IF(H457="","",SUM(P457:T457)))</f>
        <v/>
      </c>
      <c r="V457" s="721" t="str">
        <f>IF(B453="","",IF(H457="","",IF(O457+U457&lt;0,0,O457+U457)))</f>
        <v/>
      </c>
      <c r="W457" s="1117"/>
      <c r="X457" s="729"/>
      <c r="Y457" s="730"/>
      <c r="Z457" s="731"/>
      <c r="AA457" s="1089"/>
      <c r="AB457" s="732"/>
      <c r="AC457" s="1108"/>
      <c r="AD457" s="1084"/>
      <c r="AE457" s="1111"/>
      <c r="AF457" s="1114"/>
      <c r="AG457" s="1089"/>
    </row>
    <row r="458" spans="1:33" x14ac:dyDescent="0.2">
      <c r="A458" s="1130" t="str">
        <f>IF('Names And Totals'!A98="","",'Names And Totals'!A98)</f>
        <v/>
      </c>
      <c r="B458" s="1133" t="str">
        <f>IF('Names And Totals'!B98="","",'Names And Totals'!B98)</f>
        <v/>
      </c>
      <c r="C458" s="1071" t="str">
        <f>IF('Names And Totals'!B98="","",'Names And Totals'!E98)</f>
        <v/>
      </c>
      <c r="D458" s="1136" t="str">
        <f>IF(AF458="","",IF(AF458="DQ","DQ",RANK(AF458,$AF$13:$AF$508,0)+SUMPRODUCT(--(AF458=$AF$13:$AF$508),--(AC458&gt;$AC$13:$AC$508))))</f>
        <v/>
      </c>
      <c r="E458" s="1096" t="str">
        <f>IF(AE458="","",IF(AG458="DQ","DQ",RANK(AE458,$AE$13:$AE$508,0)+SUMPRODUCT(--(AE458=$AE$13:$AE$508),--(AC458&gt;$AC$13:$AC$508))))</f>
        <v/>
      </c>
      <c r="F458" s="1071" t="str">
        <f>IF(AD458="","",IF(AG458="DQ","DQ",RANK(AD458,$AD$13:$AD$508,0)+SUMPRODUCT(--(AD458=$AD$13:$AD$508),--(AC458&gt;$AC$13:$AC$508))))</f>
        <v/>
      </c>
      <c r="G458" s="733" t="s">
        <v>7</v>
      </c>
      <c r="H458" s="761"/>
      <c r="I458" s="762"/>
      <c r="J458" s="762"/>
      <c r="K458" s="762"/>
      <c r="L458" s="762"/>
      <c r="M458" s="763"/>
      <c r="N458" s="764"/>
      <c r="O458" s="734" t="str">
        <f>IF(B458="","",IF(H458="","",H458+I458+J458-K458+L458+M458-N458))</f>
        <v/>
      </c>
      <c r="P458" s="765"/>
      <c r="Q458" s="762"/>
      <c r="R458" s="762"/>
      <c r="S458" s="766"/>
      <c r="T458" s="767"/>
      <c r="U458" s="734" t="str">
        <f>IF(B458="","",IF(H458="","",SUM(P458:T458)))</f>
        <v/>
      </c>
      <c r="V458" s="734" t="str">
        <f>IF(B458="","",IF(H458="","",IF(O458+U458&lt;0,0,O458+U458)))</f>
        <v/>
      </c>
      <c r="W458" s="1118" t="str">
        <f>IF(AG458="DQ","DQ",IF(V458="","",IF(V459="",V458,IF(V460="",AVERAGE(V458:V459),IF(V461="",AVERAGE(V458:V460),IF(V462="",AVERAGE(V458:V461),TRIMMEAN(V458:V462,0.4)))))))</f>
        <v/>
      </c>
      <c r="X458" s="768"/>
      <c r="Y458" s="766"/>
      <c r="Z458" s="767"/>
      <c r="AA458" s="1090"/>
      <c r="AB458" s="735" t="str">
        <f>IF(X458="","",IF(X458="TO","TO",X458*60+Y458+Z458/100))</f>
        <v/>
      </c>
      <c r="AC458" s="1121" t="str">
        <f>IF(AG458="DQ","DQ",IF(AB458="","",IF(AB459="",AB458,AVERAGE(AB458:AB459))))</f>
        <v/>
      </c>
      <c r="AD458" s="1085" t="str">
        <f>IF(C458="Male","",IF(AC458="","",IF(AA458="","",IF(AC458="TO",W458,IF(AA458="no",W458,IF(30-(AC458-$AI$3)/10&lt;0,0,30-(AC458-$AI$3)/10+W458))))))</f>
        <v/>
      </c>
      <c r="AE458" s="1099" t="str">
        <f>IF(C458="Female","",IF(AC458="","",IF(AA458="","",IF(AC458="TO",W458,IF(AA458="no",W458,IF(30-(AC458-$AI$4)/10&lt;0,0,30-(AC458-$AI$4)/10+W458))))))</f>
        <v/>
      </c>
      <c r="AF458" s="1102" t="str">
        <f>IF(B458="","",IF(AG458="DQ","DQ",IF(AC458="","",IF(C458="Female",AD458,AE458))))</f>
        <v/>
      </c>
      <c r="AG458" s="1090"/>
    </row>
    <row r="459" spans="1:33" x14ac:dyDescent="0.2">
      <c r="A459" s="1131"/>
      <c r="B459" s="1134"/>
      <c r="C459" s="1072"/>
      <c r="D459" s="1137"/>
      <c r="E459" s="1097"/>
      <c r="F459" s="1072"/>
      <c r="G459" s="736" t="s">
        <v>4</v>
      </c>
      <c r="H459" s="737" t="str">
        <f>IF(P459&lt;&gt;"",H458,"")</f>
        <v/>
      </c>
      <c r="I459" s="738" t="str">
        <f>IF(Q459&lt;&gt;"",I458,"")</f>
        <v/>
      </c>
      <c r="J459" s="738" t="str">
        <f>IF(R459&lt;&gt;"",J458,"")</f>
        <v/>
      </c>
      <c r="K459" s="738" t="str">
        <f>IF(R459&lt;&gt;"",K458,"")</f>
        <v/>
      </c>
      <c r="L459" s="738" t="str">
        <f>IF(S459&lt;&gt;"",L458,"")</f>
        <v/>
      </c>
      <c r="M459" s="739" t="str">
        <f>IF(T459&lt;&gt;"",M458,"")</f>
        <v/>
      </c>
      <c r="N459" s="740" t="str">
        <f>IF(H459&lt;&gt;"",N458,"")</f>
        <v/>
      </c>
      <c r="O459" s="741" t="str">
        <f>IF(B458="","",IF(H459="","",H459+I459+J459-K459+L459+M459-N459))</f>
        <v/>
      </c>
      <c r="P459" s="769"/>
      <c r="Q459" s="769"/>
      <c r="R459" s="769"/>
      <c r="S459" s="769"/>
      <c r="T459" s="770"/>
      <c r="U459" s="742" t="str">
        <f>IF(B458="","",IF(H459="","",SUM(P459:T459)))</f>
        <v/>
      </c>
      <c r="V459" s="742" t="str">
        <f>IF(B458="","",IF(H459="","",IF(O459+U459&lt;0,0,O459+U459)))</f>
        <v/>
      </c>
      <c r="W459" s="1119"/>
      <c r="X459" s="771"/>
      <c r="Y459" s="772"/>
      <c r="Z459" s="770"/>
      <c r="AA459" s="1091"/>
      <c r="AB459" s="743" t="str">
        <f>IF(X459="","",X459*60+Y459+Z459/100)</f>
        <v/>
      </c>
      <c r="AC459" s="1122"/>
      <c r="AD459" s="1086"/>
      <c r="AE459" s="1100"/>
      <c r="AF459" s="1103"/>
      <c r="AG459" s="1091"/>
    </row>
    <row r="460" spans="1:33" x14ac:dyDescent="0.2">
      <c r="A460" s="1131"/>
      <c r="B460" s="1134"/>
      <c r="C460" s="1072"/>
      <c r="D460" s="1137"/>
      <c r="E460" s="1097"/>
      <c r="F460" s="1072"/>
      <c r="G460" s="736" t="s">
        <v>8</v>
      </c>
      <c r="H460" s="737" t="str">
        <f>IF(P460&lt;&gt;"",H458,"")</f>
        <v/>
      </c>
      <c r="I460" s="738" t="str">
        <f>IF(Q460&lt;&gt;"",I458,"")</f>
        <v/>
      </c>
      <c r="J460" s="738" t="str">
        <f>IF(R460&lt;&gt;"",J458,"")</f>
        <v/>
      </c>
      <c r="K460" s="738" t="str">
        <f>IF(R460&lt;&gt;"",K458,"")</f>
        <v/>
      </c>
      <c r="L460" s="738" t="str">
        <f>IF(S460&lt;&gt;"",L458,"")</f>
        <v/>
      </c>
      <c r="M460" s="739" t="str">
        <f>IF(T460&lt;&gt;"",M458,"")</f>
        <v/>
      </c>
      <c r="N460" s="740" t="str">
        <f>IF(H460&lt;&gt;"",N458,"")</f>
        <v/>
      </c>
      <c r="O460" s="742" t="str">
        <f>IF(B458="","",IF(H460="","",H460+I460+J460-K460+L460+M460-N460))</f>
        <v/>
      </c>
      <c r="P460" s="769"/>
      <c r="Q460" s="769"/>
      <c r="R460" s="769"/>
      <c r="S460" s="769"/>
      <c r="T460" s="770"/>
      <c r="U460" s="744" t="str">
        <f>IF(B458="","",IF(H460="","",SUM(P460:T460)))</f>
        <v/>
      </c>
      <c r="V460" s="744" t="str">
        <f>IF(B458="","",IF(H460="","",IF(O460+U460&lt;0,0,O460+U460)))</f>
        <v/>
      </c>
      <c r="W460" s="1119"/>
      <c r="X460" s="745"/>
      <c r="Y460" s="746"/>
      <c r="Z460" s="747"/>
      <c r="AA460" s="1091"/>
      <c r="AB460" s="748"/>
      <c r="AC460" s="1122"/>
      <c r="AD460" s="1086"/>
      <c r="AE460" s="1100"/>
      <c r="AF460" s="1103"/>
      <c r="AG460" s="1091"/>
    </row>
    <row r="461" spans="1:33" x14ac:dyDescent="0.2">
      <c r="A461" s="1131"/>
      <c r="B461" s="1134"/>
      <c r="C461" s="1072"/>
      <c r="D461" s="1137"/>
      <c r="E461" s="1097"/>
      <c r="F461" s="1072"/>
      <c r="G461" s="736" t="s">
        <v>5</v>
      </c>
      <c r="H461" s="737" t="str">
        <f>IF(P461&lt;&gt;"",H458,"")</f>
        <v/>
      </c>
      <c r="I461" s="738" t="str">
        <f>IF(Q461&lt;&gt;"",I458,"")</f>
        <v/>
      </c>
      <c r="J461" s="738" t="str">
        <f>IF(R461&lt;&gt;"",J458,"")</f>
        <v/>
      </c>
      <c r="K461" s="738" t="str">
        <f>IF(R461&lt;&gt;"",K458,"")</f>
        <v/>
      </c>
      <c r="L461" s="738" t="str">
        <f>IF(S461&lt;&gt;"",L458,"")</f>
        <v/>
      </c>
      <c r="M461" s="739" t="str">
        <f>IF(T461&lt;&gt;"",M458,"")</f>
        <v/>
      </c>
      <c r="N461" s="740" t="str">
        <f>IF(H461&lt;&gt;"",N458,"")</f>
        <v/>
      </c>
      <c r="O461" s="749" t="str">
        <f>IF(B458="","",IF(H461="","",H461+I461+J461-K461+L461+M461-N461))</f>
        <v/>
      </c>
      <c r="P461" s="769"/>
      <c r="Q461" s="769"/>
      <c r="R461" s="769"/>
      <c r="S461" s="769"/>
      <c r="T461" s="770"/>
      <c r="U461" s="742" t="str">
        <f>IF(B458="","",IF(H461="","",SUM(P461:T461)))</f>
        <v/>
      </c>
      <c r="V461" s="742" t="str">
        <f>IF(B458="","",IF(H461="","",IF(O461+U461&lt;0,0,O461+U461)))</f>
        <v/>
      </c>
      <c r="W461" s="1119"/>
      <c r="X461" s="745"/>
      <c r="Y461" s="746"/>
      <c r="Z461" s="747"/>
      <c r="AA461" s="1091"/>
      <c r="AB461" s="748"/>
      <c r="AC461" s="1122"/>
      <c r="AD461" s="1086"/>
      <c r="AE461" s="1100"/>
      <c r="AF461" s="1103"/>
      <c r="AG461" s="1091"/>
    </row>
    <row r="462" spans="1:33" ht="16" thickBot="1" x14ac:dyDescent="0.25">
      <c r="A462" s="1132"/>
      <c r="B462" s="1135"/>
      <c r="C462" s="1073"/>
      <c r="D462" s="1138"/>
      <c r="E462" s="1098"/>
      <c r="F462" s="1073"/>
      <c r="G462" s="750" t="s">
        <v>6</v>
      </c>
      <c r="H462" s="751" t="str">
        <f>IF(P462&lt;&gt;"",H458,"")</f>
        <v/>
      </c>
      <c r="I462" s="752" t="str">
        <f>IF(Q462&lt;&gt;"",I458,"")</f>
        <v/>
      </c>
      <c r="J462" s="752" t="str">
        <f>IF(R462&lt;&gt;"",J458,"")</f>
        <v/>
      </c>
      <c r="K462" s="752" t="str">
        <f>IF(R462&lt;&gt;"",K458,"")</f>
        <v/>
      </c>
      <c r="L462" s="752" t="str">
        <f>IF(S462&lt;&gt;"",L458,"")</f>
        <v/>
      </c>
      <c r="M462" s="753" t="str">
        <f>IF(T462&lt;&gt;"",M458,"")</f>
        <v/>
      </c>
      <c r="N462" s="754" t="str">
        <f>IF(H462&lt;&gt;"",N458,"")</f>
        <v/>
      </c>
      <c r="O462" s="755" t="str">
        <f>IF(B458="","",IF(H462="","",H462+I462+J462-K462+L462+M462-N462))</f>
        <v/>
      </c>
      <c r="P462" s="773"/>
      <c r="Q462" s="773"/>
      <c r="R462" s="773"/>
      <c r="S462" s="773"/>
      <c r="T462" s="774"/>
      <c r="U462" s="755" t="str">
        <f>IF(B458="","",IF(H462="","",SUM(P462:T462)))</f>
        <v/>
      </c>
      <c r="V462" s="755" t="str">
        <f>IF(B458="","",IF(H462="","",IF(O462+U462&lt;0,0,O462+U462)))</f>
        <v/>
      </c>
      <c r="W462" s="1120"/>
      <c r="X462" s="756"/>
      <c r="Y462" s="757"/>
      <c r="Z462" s="758"/>
      <c r="AA462" s="1092"/>
      <c r="AB462" s="759"/>
      <c r="AC462" s="1123"/>
      <c r="AD462" s="1087"/>
      <c r="AE462" s="1101"/>
      <c r="AF462" s="1104"/>
      <c r="AG462" s="1092"/>
    </row>
    <row r="463" spans="1:33" x14ac:dyDescent="0.2">
      <c r="A463" s="1125" t="str">
        <f>IF('Names And Totals'!A99="","",'Names And Totals'!A99)</f>
        <v/>
      </c>
      <c r="B463" s="1128" t="str">
        <f>IF('Names And Totals'!B99="","",'Names And Totals'!B99)</f>
        <v/>
      </c>
      <c r="C463" s="1074" t="str">
        <f>IF('Names And Totals'!B99="","",'Names And Totals'!E99)</f>
        <v/>
      </c>
      <c r="D463" s="1139" t="str">
        <f>IF(AF463="","",IF(AF463="DQ","DQ",RANK(AF463,$AF$13:$AF$508,0)+SUMPRODUCT(--(AF463=$AF$13:$AF$508),--(AC463&gt;$AC$13:$AC$508))))</f>
        <v/>
      </c>
      <c r="E463" s="1093" t="str">
        <f>IF(AE463="","",IF(AG463="DQ","DQ",RANK(AE463,$AE$13:$AE$508,0)+SUMPRODUCT(--(AE463=$AE$13:$AE$508),--(AC463&gt;$AC$13:$AC$508))))</f>
        <v/>
      </c>
      <c r="F463" s="1074" t="str">
        <f>IF(AD463="","",IF(AG463="DQ","DQ",RANK(AD463,$AD$13:$AD$508,0)+SUMPRODUCT(--(AD463=$AD$13:$AD$508),--(AC463&gt;$AC$13:$AC$508))))</f>
        <v/>
      </c>
      <c r="G463" s="705" t="s">
        <v>7</v>
      </c>
      <c r="H463" s="695"/>
      <c r="I463" s="696"/>
      <c r="J463" s="696"/>
      <c r="K463" s="696"/>
      <c r="L463" s="696"/>
      <c r="M463" s="697"/>
      <c r="N463" s="698"/>
      <c r="O463" s="699" t="str">
        <f>IF(B463="","",IF(H463="","",H463+I463+J463-K463+L463+M463-N463))</f>
        <v/>
      </c>
      <c r="P463" s="700"/>
      <c r="Q463" s="696"/>
      <c r="R463" s="696"/>
      <c r="S463" s="701"/>
      <c r="T463" s="702"/>
      <c r="U463" s="699" t="str">
        <f>IF(B463="","",IF(H463="","",SUM(P463:T463)))</f>
        <v/>
      </c>
      <c r="V463" s="699" t="str">
        <f>IF(B463="","",IF(H463="","",IF(O463+U463&lt;0,0,O463+U463)))</f>
        <v/>
      </c>
      <c r="W463" s="1115" t="str">
        <f>IF(AG463="DQ","DQ",IF(V463="","",IF(V464="",V463,IF(V465="",AVERAGE(V463:V464),IF(V466="",AVERAGE(V463:V465),IF(V467="",AVERAGE(V463:V466),TRIMMEAN(V463:V467,0.4)))))))</f>
        <v/>
      </c>
      <c r="X463" s="703"/>
      <c r="Y463" s="701"/>
      <c r="Z463" s="702"/>
      <c r="AA463" s="1105"/>
      <c r="AB463" s="704" t="str">
        <f>IF(X463="","",IF(X463="TO","TO",X463*60+Y463+Z463/100))</f>
        <v/>
      </c>
      <c r="AC463" s="1106" t="str">
        <f>IF(AG463="DQ","DQ",IF(AB463="","",IF(AB464="",AB463,AVERAGE(AB463:AB464))))</f>
        <v/>
      </c>
      <c r="AD463" s="1082" t="str">
        <f>IF(C463="Male","",IF(AC463="","",IF(AA463="","",IF(AC463="TO",W463,IF(AA463="no",W463,IF(30-(AC463-$AI$3)/10&lt;0,0,30-(AC463-$AI$3)/10+W463))))))</f>
        <v/>
      </c>
      <c r="AE463" s="1109" t="str">
        <f>IF(C463="Female","",IF(AC463="","",IF(AA463="","",IF(AC463="TO",W463,IF(AA463="no",W463,IF(30-(AC463-$AI$4)/10&lt;0,0,30-(AC463-$AI$4)/10+W463))))))</f>
        <v/>
      </c>
      <c r="AF463" s="1112" t="str">
        <f>IF(B463="","",IF(AG463="DQ","DQ",IF(AC463="","",IF(C463="Female",AD463,AE463))))</f>
        <v/>
      </c>
      <c r="AG463" s="1088"/>
    </row>
    <row r="464" spans="1:33" x14ac:dyDescent="0.2">
      <c r="A464" s="1125"/>
      <c r="B464" s="1128"/>
      <c r="C464" s="1075"/>
      <c r="D464" s="1139"/>
      <c r="E464" s="1094"/>
      <c r="F464" s="1075"/>
      <c r="G464" s="705" t="s">
        <v>4</v>
      </c>
      <c r="H464" s="706" t="str">
        <f>IF(P464&lt;&gt;"",H463,"")</f>
        <v/>
      </c>
      <c r="I464" s="707" t="str">
        <f>IF(Q464&lt;&gt;"",I463,"")</f>
        <v/>
      </c>
      <c r="J464" s="707" t="str">
        <f>IF(R464&lt;&gt;"",J463,"")</f>
        <v/>
      </c>
      <c r="K464" s="707" t="str">
        <f>IF(R464&lt;&gt;"",K463,"")</f>
        <v/>
      </c>
      <c r="L464" s="707" t="str">
        <f>IF(S464&lt;&gt;"",L463,"")</f>
        <v/>
      </c>
      <c r="M464" s="708" t="str">
        <f>IF(T464&lt;&gt;"",M463,"")</f>
        <v/>
      </c>
      <c r="N464" s="709" t="str">
        <f>IF(H464&lt;&gt;"",N463,"")</f>
        <v/>
      </c>
      <c r="O464" s="710" t="str">
        <f>IF(B463="","",IF(H464="","",H464+I464+J464-K464+L464+M464-N464))</f>
        <v/>
      </c>
      <c r="P464" s="711"/>
      <c r="Q464" s="711"/>
      <c r="R464" s="711"/>
      <c r="S464" s="711"/>
      <c r="T464" s="712"/>
      <c r="U464" s="713" t="str">
        <f>IF(B463="","",IF(H464="","",SUM(P464:T464)))</f>
        <v/>
      </c>
      <c r="V464" s="713" t="str">
        <f>IF(B463="","",IF(H464="","",IF(O464+U464&lt;0,0,O464+U464)))</f>
        <v/>
      </c>
      <c r="W464" s="1116"/>
      <c r="X464" s="714"/>
      <c r="Y464" s="715"/>
      <c r="Z464" s="712"/>
      <c r="AA464" s="1088"/>
      <c r="AB464" s="716" t="str">
        <f>IF(X464="","",X464*60+Y464+Z464/100)</f>
        <v/>
      </c>
      <c r="AC464" s="1107"/>
      <c r="AD464" s="1083"/>
      <c r="AE464" s="1110"/>
      <c r="AF464" s="1113"/>
      <c r="AG464" s="1088"/>
    </row>
    <row r="465" spans="1:33" x14ac:dyDescent="0.2">
      <c r="A465" s="1125"/>
      <c r="B465" s="1128"/>
      <c r="C465" s="1075"/>
      <c r="D465" s="1139"/>
      <c r="E465" s="1094"/>
      <c r="F465" s="1075"/>
      <c r="G465" s="705" t="s">
        <v>8</v>
      </c>
      <c r="H465" s="706" t="str">
        <f>IF(P465&lt;&gt;"",H463,"")</f>
        <v/>
      </c>
      <c r="I465" s="707" t="str">
        <f>IF(Q465&lt;&gt;"",I463,"")</f>
        <v/>
      </c>
      <c r="J465" s="707" t="str">
        <f>IF(R465&lt;&gt;"",J463,"")</f>
        <v/>
      </c>
      <c r="K465" s="707" t="str">
        <f>IF(R465&lt;&gt;"",K463,"")</f>
        <v/>
      </c>
      <c r="L465" s="707" t="str">
        <f>IF(S465&lt;&gt;"",L463,"")</f>
        <v/>
      </c>
      <c r="M465" s="708" t="str">
        <f>IF(T465&lt;&gt;"",M463,"")</f>
        <v/>
      </c>
      <c r="N465" s="709" t="str">
        <f>IF(H465&lt;&gt;"",N463,"")</f>
        <v/>
      </c>
      <c r="O465" s="713" t="str">
        <f>IF(B463="","",IF(H465="","",H465+I465+J465-K465+L465+M465-N465))</f>
        <v/>
      </c>
      <c r="P465" s="711"/>
      <c r="Q465" s="711"/>
      <c r="R465" s="711"/>
      <c r="S465" s="711"/>
      <c r="T465" s="712"/>
      <c r="U465" s="699" t="str">
        <f>IF(B463="","",IF(H465="","",SUM(P465:T465)))</f>
        <v/>
      </c>
      <c r="V465" s="699" t="str">
        <f>IF(B463="","",IF(H465="","",IF(O465+U465&lt;0,0,O465+U465)))</f>
        <v/>
      </c>
      <c r="W465" s="1116"/>
      <c r="X465" s="717"/>
      <c r="Y465" s="718"/>
      <c r="Z465" s="719"/>
      <c r="AA465" s="1088"/>
      <c r="AB465" s="720"/>
      <c r="AC465" s="1107"/>
      <c r="AD465" s="1083"/>
      <c r="AE465" s="1110"/>
      <c r="AF465" s="1113"/>
      <c r="AG465" s="1088"/>
    </row>
    <row r="466" spans="1:33" x14ac:dyDescent="0.2">
      <c r="A466" s="1125"/>
      <c r="B466" s="1128"/>
      <c r="C466" s="1075"/>
      <c r="D466" s="1139"/>
      <c r="E466" s="1094"/>
      <c r="F466" s="1075"/>
      <c r="G466" s="705" t="s">
        <v>5</v>
      </c>
      <c r="H466" s="706" t="str">
        <f>IF(P466&lt;&gt;"",H463,"")</f>
        <v/>
      </c>
      <c r="I466" s="707" t="str">
        <f>IF(Q466&lt;&gt;"",I463,"")</f>
        <v/>
      </c>
      <c r="J466" s="707" t="str">
        <f>IF(R466&lt;&gt;"",J463,"")</f>
        <v/>
      </c>
      <c r="K466" s="707" t="str">
        <f>IF(R466&lt;&gt;"",K463,"")</f>
        <v/>
      </c>
      <c r="L466" s="707" t="str">
        <f>IF(S466&lt;&gt;"",L463,"")</f>
        <v/>
      </c>
      <c r="M466" s="708" t="str">
        <f>IF(T466&lt;&gt;"",M463,"")</f>
        <v/>
      </c>
      <c r="N466" s="709" t="str">
        <f>IF(H466&lt;&gt;"",N463,"")</f>
        <v/>
      </c>
      <c r="O466" s="721" t="str">
        <f>IF(B463="","",IF(H466="","",H466+I466+J466-K466+L466+M466-N466))</f>
        <v/>
      </c>
      <c r="P466" s="711"/>
      <c r="Q466" s="711"/>
      <c r="R466" s="711"/>
      <c r="S466" s="711"/>
      <c r="T466" s="712"/>
      <c r="U466" s="713" t="str">
        <f>IF(B463="","",IF(H466="","",SUM(P466:T466)))</f>
        <v/>
      </c>
      <c r="V466" s="713" t="str">
        <f>IF(B463="","",IF(H466="","",IF(O466+U466&lt;0,0,O466+U466)))</f>
        <v/>
      </c>
      <c r="W466" s="1116"/>
      <c r="X466" s="717"/>
      <c r="Y466" s="718"/>
      <c r="Z466" s="719"/>
      <c r="AA466" s="1088"/>
      <c r="AB466" s="720"/>
      <c r="AC466" s="1107"/>
      <c r="AD466" s="1083"/>
      <c r="AE466" s="1110"/>
      <c r="AF466" s="1113"/>
      <c r="AG466" s="1088"/>
    </row>
    <row r="467" spans="1:33" ht="16" thickBot="1" x14ac:dyDescent="0.25">
      <c r="A467" s="1126"/>
      <c r="B467" s="1129"/>
      <c r="C467" s="1076"/>
      <c r="D467" s="1140"/>
      <c r="E467" s="1095"/>
      <c r="F467" s="1076"/>
      <c r="G467" s="760" t="s">
        <v>6</v>
      </c>
      <c r="H467" s="723" t="str">
        <f>IF(P467&lt;&gt;"",H463,"")</f>
        <v/>
      </c>
      <c r="I467" s="724" t="str">
        <f>IF(Q467&lt;&gt;"",I463,"")</f>
        <v/>
      </c>
      <c r="J467" s="724" t="str">
        <f>IF(R467&lt;&gt;"",J463,"")</f>
        <v/>
      </c>
      <c r="K467" s="724" t="str">
        <f>IF(R467&lt;&gt;"",K463,"")</f>
        <v/>
      </c>
      <c r="L467" s="724" t="str">
        <f>IF(S467&lt;&gt;"",L463,"")</f>
        <v/>
      </c>
      <c r="M467" s="725" t="str">
        <f>IF(T467&lt;&gt;"",M463,"")</f>
        <v/>
      </c>
      <c r="N467" s="726" t="str">
        <f>IF(H467&lt;&gt;"",N463,"")</f>
        <v/>
      </c>
      <c r="O467" s="699" t="str">
        <f>IF(B463="","",IF(H467="","",H467+I467+J467-K467+L467+M467-N467))</f>
        <v/>
      </c>
      <c r="P467" s="727"/>
      <c r="Q467" s="727"/>
      <c r="R467" s="727"/>
      <c r="S467" s="727"/>
      <c r="T467" s="728"/>
      <c r="U467" s="721" t="str">
        <f>IF(B463="","",IF(H467="","",SUM(P467:T467)))</f>
        <v/>
      </c>
      <c r="V467" s="721" t="str">
        <f>IF(B463="","",IF(H467="","",IF(O467+U467&lt;0,0,O467+U467)))</f>
        <v/>
      </c>
      <c r="W467" s="1117"/>
      <c r="X467" s="729"/>
      <c r="Y467" s="730"/>
      <c r="Z467" s="731"/>
      <c r="AA467" s="1089"/>
      <c r="AB467" s="732"/>
      <c r="AC467" s="1108"/>
      <c r="AD467" s="1084"/>
      <c r="AE467" s="1111"/>
      <c r="AF467" s="1114"/>
      <c r="AG467" s="1089"/>
    </row>
    <row r="468" spans="1:33" x14ac:dyDescent="0.2">
      <c r="A468" s="1130" t="str">
        <f>IF('Names And Totals'!A100="","",'Names And Totals'!A100)</f>
        <v/>
      </c>
      <c r="B468" s="1133" t="str">
        <f>IF('Names And Totals'!B100="","",'Names And Totals'!B100)</f>
        <v/>
      </c>
      <c r="C468" s="1071" t="str">
        <f>IF('Names And Totals'!B100="","",'Names And Totals'!E100)</f>
        <v/>
      </c>
      <c r="D468" s="1136" t="str">
        <f>IF(AF468="","",IF(AF468="DQ","DQ",RANK(AF468,$AF$13:$AF$508,0)+SUMPRODUCT(--(AF468=$AF$13:$AF$508),--(AC468&gt;$AC$13:$AC$508))))</f>
        <v/>
      </c>
      <c r="E468" s="1096" t="str">
        <f>IF(AE468="","",IF(AG468="DQ","DQ",RANK(AE468,$AE$13:$AE$508,0)+SUMPRODUCT(--(AE468=$AE$13:$AE$508),--(AC468&gt;$AC$13:$AC$508))))</f>
        <v/>
      </c>
      <c r="F468" s="1071" t="str">
        <f>IF(AD468="","",IF(AG468="DQ","DQ",RANK(AD468,$AD$13:$AD$508,0)+SUMPRODUCT(--(AD468=$AD$13:$AD$508),--(AC468&gt;$AC$13:$AC$508))))</f>
        <v/>
      </c>
      <c r="G468" s="733" t="s">
        <v>7</v>
      </c>
      <c r="H468" s="761"/>
      <c r="I468" s="762"/>
      <c r="J468" s="762"/>
      <c r="K468" s="762"/>
      <c r="L468" s="762"/>
      <c r="M468" s="763"/>
      <c r="N468" s="764"/>
      <c r="O468" s="734" t="str">
        <f>IF(B468="","",IF(H468="","",H468+I468+J468-K468+L468+M468-N468))</f>
        <v/>
      </c>
      <c r="P468" s="765"/>
      <c r="Q468" s="762"/>
      <c r="R468" s="762"/>
      <c r="S468" s="766"/>
      <c r="T468" s="767"/>
      <c r="U468" s="734" t="str">
        <f>IF(B468="","",IF(H468="","",SUM(P468:T468)))</f>
        <v/>
      </c>
      <c r="V468" s="734" t="str">
        <f>IF(B468="","",IF(H468="","",IF(O468+U468&lt;0,0,O468+U468)))</f>
        <v/>
      </c>
      <c r="W468" s="1118" t="str">
        <f>IF(AG468="DQ","DQ",IF(V468="","",IF(V469="",V468,IF(V470="",AVERAGE(V468:V469),IF(V471="",AVERAGE(V468:V470),IF(V472="",AVERAGE(V468:V471),TRIMMEAN(V468:V472,0.4)))))))</f>
        <v/>
      </c>
      <c r="X468" s="768"/>
      <c r="Y468" s="766"/>
      <c r="Z468" s="767"/>
      <c r="AA468" s="1090"/>
      <c r="AB468" s="735" t="str">
        <f>IF(X468="","",IF(X468="TO","TO",X468*60+Y468+Z468/100))</f>
        <v/>
      </c>
      <c r="AC468" s="1121" t="str">
        <f>IF(AG468="DQ","DQ",IF(AB468="","",IF(AB469="",AB468,AVERAGE(AB468:AB469))))</f>
        <v/>
      </c>
      <c r="AD468" s="1085" t="str">
        <f>IF(C468="Male","",IF(AC468="","",IF(AA468="","",IF(AC468="TO",W468,IF(AA468="no",W468,IF(30-(AC468-$AI$3)/10&lt;0,0,30-(AC468-$AI$3)/10+W468))))))</f>
        <v/>
      </c>
      <c r="AE468" s="1099" t="str">
        <f>IF(C468="Female","",IF(AC468="","",IF(AA468="","",IF(AC468="TO",W468,IF(AA468="no",W468,IF(30-(AC468-$AI$4)/10&lt;0,0,30-(AC468-$AI$4)/10+W468))))))</f>
        <v/>
      </c>
      <c r="AF468" s="1102" t="str">
        <f>IF(B468="","",IF(AG468="DQ","DQ",IF(AC468="","",IF(C468="Female",AD468,AE468))))</f>
        <v/>
      </c>
      <c r="AG468" s="1090"/>
    </row>
    <row r="469" spans="1:33" x14ac:dyDescent="0.2">
      <c r="A469" s="1131"/>
      <c r="B469" s="1134"/>
      <c r="C469" s="1072"/>
      <c r="D469" s="1137"/>
      <c r="E469" s="1097"/>
      <c r="F469" s="1072"/>
      <c r="G469" s="736" t="s">
        <v>4</v>
      </c>
      <c r="H469" s="737" t="str">
        <f>IF(P469&lt;&gt;"",H468,"")</f>
        <v/>
      </c>
      <c r="I469" s="738" t="str">
        <f>IF(Q469&lt;&gt;"",I468,"")</f>
        <v/>
      </c>
      <c r="J469" s="738" t="str">
        <f>IF(R469&lt;&gt;"",J468,"")</f>
        <v/>
      </c>
      <c r="K469" s="738" t="str">
        <f>IF(R469&lt;&gt;"",K468,"")</f>
        <v/>
      </c>
      <c r="L469" s="738" t="str">
        <f>IF(S469&lt;&gt;"",L468,"")</f>
        <v/>
      </c>
      <c r="M469" s="739" t="str">
        <f>IF(T469&lt;&gt;"",M468,"")</f>
        <v/>
      </c>
      <c r="N469" s="740" t="str">
        <f>IF(H469&lt;&gt;"",N468,"")</f>
        <v/>
      </c>
      <c r="O469" s="741" t="str">
        <f>IF(B468="","",IF(H469="","",H469+I469+J469-K469+L469+M469-N469))</f>
        <v/>
      </c>
      <c r="P469" s="769"/>
      <c r="Q469" s="769"/>
      <c r="R469" s="769"/>
      <c r="S469" s="769"/>
      <c r="T469" s="770"/>
      <c r="U469" s="742" t="str">
        <f>IF(B468="","",IF(H469="","",SUM(P469:T469)))</f>
        <v/>
      </c>
      <c r="V469" s="742" t="str">
        <f>IF(B468="","",IF(H469="","",IF(O469+U469&lt;0,0,O469+U469)))</f>
        <v/>
      </c>
      <c r="W469" s="1119"/>
      <c r="X469" s="771"/>
      <c r="Y469" s="772"/>
      <c r="Z469" s="770"/>
      <c r="AA469" s="1091"/>
      <c r="AB469" s="743" t="str">
        <f>IF(X469="","",X469*60+Y469+Z469/100)</f>
        <v/>
      </c>
      <c r="AC469" s="1122"/>
      <c r="AD469" s="1086"/>
      <c r="AE469" s="1100"/>
      <c r="AF469" s="1103"/>
      <c r="AG469" s="1091"/>
    </row>
    <row r="470" spans="1:33" x14ac:dyDescent="0.2">
      <c r="A470" s="1131"/>
      <c r="B470" s="1134"/>
      <c r="C470" s="1072"/>
      <c r="D470" s="1137"/>
      <c r="E470" s="1097"/>
      <c r="F470" s="1072"/>
      <c r="G470" s="736" t="s">
        <v>8</v>
      </c>
      <c r="H470" s="737" t="str">
        <f>IF(P470&lt;&gt;"",H468,"")</f>
        <v/>
      </c>
      <c r="I470" s="738" t="str">
        <f>IF(Q470&lt;&gt;"",I468,"")</f>
        <v/>
      </c>
      <c r="J470" s="738" t="str">
        <f>IF(R470&lt;&gt;"",J468,"")</f>
        <v/>
      </c>
      <c r="K470" s="738" t="str">
        <f>IF(R470&lt;&gt;"",K468,"")</f>
        <v/>
      </c>
      <c r="L470" s="738" t="str">
        <f>IF(S470&lt;&gt;"",L468,"")</f>
        <v/>
      </c>
      <c r="M470" s="739" t="str">
        <f>IF(T470&lt;&gt;"",M468,"")</f>
        <v/>
      </c>
      <c r="N470" s="740" t="str">
        <f>IF(H470&lt;&gt;"",N468,"")</f>
        <v/>
      </c>
      <c r="O470" s="742" t="str">
        <f>IF(B468="","",IF(H470="","",H470+I470+J470-K470+L470+M470-N470))</f>
        <v/>
      </c>
      <c r="P470" s="769"/>
      <c r="Q470" s="769"/>
      <c r="R470" s="769"/>
      <c r="S470" s="769"/>
      <c r="T470" s="770"/>
      <c r="U470" s="744" t="str">
        <f>IF(B468="","",IF(H470="","",SUM(P470:T470)))</f>
        <v/>
      </c>
      <c r="V470" s="744" t="str">
        <f>IF(B468="","",IF(H470="","",IF(O470+U470&lt;0,0,O470+U470)))</f>
        <v/>
      </c>
      <c r="W470" s="1119"/>
      <c r="X470" s="745"/>
      <c r="Y470" s="746"/>
      <c r="Z470" s="747"/>
      <c r="AA470" s="1091"/>
      <c r="AB470" s="748"/>
      <c r="AC470" s="1122"/>
      <c r="AD470" s="1086"/>
      <c r="AE470" s="1100"/>
      <c r="AF470" s="1103"/>
      <c r="AG470" s="1091"/>
    </row>
    <row r="471" spans="1:33" x14ac:dyDescent="0.2">
      <c r="A471" s="1131"/>
      <c r="B471" s="1134"/>
      <c r="C471" s="1072"/>
      <c r="D471" s="1137"/>
      <c r="E471" s="1097"/>
      <c r="F471" s="1072"/>
      <c r="G471" s="736" t="s">
        <v>5</v>
      </c>
      <c r="H471" s="737" t="str">
        <f>IF(P471&lt;&gt;"",H468,"")</f>
        <v/>
      </c>
      <c r="I471" s="738" t="str">
        <f>IF(Q471&lt;&gt;"",I468,"")</f>
        <v/>
      </c>
      <c r="J471" s="738" t="str">
        <f>IF(R471&lt;&gt;"",J468,"")</f>
        <v/>
      </c>
      <c r="K471" s="738" t="str">
        <f>IF(R471&lt;&gt;"",K468,"")</f>
        <v/>
      </c>
      <c r="L471" s="738" t="str">
        <f>IF(S471&lt;&gt;"",L468,"")</f>
        <v/>
      </c>
      <c r="M471" s="739" t="str">
        <f>IF(T471&lt;&gt;"",M468,"")</f>
        <v/>
      </c>
      <c r="N471" s="740" t="str">
        <f>IF(H471&lt;&gt;"",N468,"")</f>
        <v/>
      </c>
      <c r="O471" s="749" t="str">
        <f>IF(B468="","",IF(H471="","",H471+I471+J471-K471+L471+M471-N471))</f>
        <v/>
      </c>
      <c r="P471" s="769"/>
      <c r="Q471" s="769"/>
      <c r="R471" s="769"/>
      <c r="S471" s="769"/>
      <c r="T471" s="770"/>
      <c r="U471" s="742" t="str">
        <f>IF(B468="","",IF(H471="","",SUM(P471:T471)))</f>
        <v/>
      </c>
      <c r="V471" s="742" t="str">
        <f>IF(B468="","",IF(H471="","",IF(O471+U471&lt;0,0,O471+U471)))</f>
        <v/>
      </c>
      <c r="W471" s="1119"/>
      <c r="X471" s="745"/>
      <c r="Y471" s="746"/>
      <c r="Z471" s="747"/>
      <c r="AA471" s="1091"/>
      <c r="AB471" s="748"/>
      <c r="AC471" s="1122"/>
      <c r="AD471" s="1086"/>
      <c r="AE471" s="1100"/>
      <c r="AF471" s="1103"/>
      <c r="AG471" s="1091"/>
    </row>
    <row r="472" spans="1:33" ht="16" thickBot="1" x14ac:dyDescent="0.25">
      <c r="A472" s="1132"/>
      <c r="B472" s="1135"/>
      <c r="C472" s="1073"/>
      <c r="D472" s="1138"/>
      <c r="E472" s="1098"/>
      <c r="F472" s="1073"/>
      <c r="G472" s="750" t="s">
        <v>6</v>
      </c>
      <c r="H472" s="751" t="str">
        <f>IF(P472&lt;&gt;"",H468,"")</f>
        <v/>
      </c>
      <c r="I472" s="752" t="str">
        <f>IF(Q472&lt;&gt;"",I468,"")</f>
        <v/>
      </c>
      <c r="J472" s="752" t="str">
        <f>IF(R472&lt;&gt;"",J468,"")</f>
        <v/>
      </c>
      <c r="K472" s="752" t="str">
        <f>IF(R472&lt;&gt;"",K468,"")</f>
        <v/>
      </c>
      <c r="L472" s="752" t="str">
        <f>IF(S472&lt;&gt;"",L468,"")</f>
        <v/>
      </c>
      <c r="M472" s="753" t="str">
        <f>IF(T472&lt;&gt;"",M468,"")</f>
        <v/>
      </c>
      <c r="N472" s="754" t="str">
        <f>IF(H472&lt;&gt;"",N468,"")</f>
        <v/>
      </c>
      <c r="O472" s="755" t="str">
        <f>IF(B468="","",IF(H472="","",H472+I472+J472-K472+L472+M472-N472))</f>
        <v/>
      </c>
      <c r="P472" s="773"/>
      <c r="Q472" s="773"/>
      <c r="R472" s="773"/>
      <c r="S472" s="773"/>
      <c r="T472" s="774"/>
      <c r="U472" s="755" t="str">
        <f>IF(B468="","",IF(H472="","",SUM(P472:T472)))</f>
        <v/>
      </c>
      <c r="V472" s="755" t="str">
        <f>IF(B468="","",IF(H472="","",IF(O472+U472&lt;0,0,O472+U472)))</f>
        <v/>
      </c>
      <c r="W472" s="1120"/>
      <c r="X472" s="756"/>
      <c r="Y472" s="757"/>
      <c r="Z472" s="758"/>
      <c r="AA472" s="1092"/>
      <c r="AB472" s="759"/>
      <c r="AC472" s="1123"/>
      <c r="AD472" s="1087"/>
      <c r="AE472" s="1101"/>
      <c r="AF472" s="1104"/>
      <c r="AG472" s="1092"/>
    </row>
    <row r="473" spans="1:33" x14ac:dyDescent="0.2">
      <c r="A473" s="1125" t="str">
        <f>IF('Names And Totals'!A101="","",'Names And Totals'!A101)</f>
        <v/>
      </c>
      <c r="B473" s="1128" t="str">
        <f>IF('Names And Totals'!B101="","",'Names And Totals'!B101)</f>
        <v/>
      </c>
      <c r="C473" s="1074" t="str">
        <f>IF('Names And Totals'!B101="","",'Names And Totals'!E101)</f>
        <v/>
      </c>
      <c r="D473" s="1139" t="str">
        <f>IF(AF473="","",IF(AF473="DQ","DQ",RANK(AF473,$AF$13:$AF$508,0)+SUMPRODUCT(--(AF473=$AF$13:$AF$508),--(AC473&gt;$AC$13:$AC$508))))</f>
        <v/>
      </c>
      <c r="E473" s="1093" t="str">
        <f>IF(AE473="","",IF(AG473="DQ","DQ",RANK(AE473,$AE$13:$AE$508,0)+SUMPRODUCT(--(AE473=$AE$13:$AE$508),--(AC473&gt;$AC$13:$AC$508))))</f>
        <v/>
      </c>
      <c r="F473" s="1074" t="str">
        <f>IF(AD473="","",IF(AG473="DQ","DQ",RANK(AD473,$AD$13:$AD$508,0)+SUMPRODUCT(--(AD473=$AD$13:$AD$508),--(AC473&gt;$AC$13:$AC$508))))</f>
        <v/>
      </c>
      <c r="G473" s="705" t="s">
        <v>7</v>
      </c>
      <c r="H473" s="695"/>
      <c r="I473" s="696"/>
      <c r="J473" s="696"/>
      <c r="K473" s="696"/>
      <c r="L473" s="696"/>
      <c r="M473" s="697"/>
      <c r="N473" s="698"/>
      <c r="O473" s="699" t="str">
        <f>IF(B473="","",IF(H473="","",H473+I473+J473-K473+L473+M473-N473))</f>
        <v/>
      </c>
      <c r="P473" s="700"/>
      <c r="Q473" s="696"/>
      <c r="R473" s="696"/>
      <c r="S473" s="701"/>
      <c r="T473" s="702"/>
      <c r="U473" s="699" t="str">
        <f>IF(B473="","",IF(H473="","",SUM(P473:T473)))</f>
        <v/>
      </c>
      <c r="V473" s="699" t="str">
        <f>IF(B473="","",IF(H473="","",IF(O473+U473&lt;0,0,O473+U473)))</f>
        <v/>
      </c>
      <c r="W473" s="1115" t="str">
        <f>IF(AG473="DQ","DQ",IF(V473="","",IF(V474="",V473,IF(V475="",AVERAGE(V473:V474),IF(V476="",AVERAGE(V473:V475),IF(V477="",AVERAGE(V473:V476),TRIMMEAN(V473:V477,0.4)))))))</f>
        <v/>
      </c>
      <c r="X473" s="703"/>
      <c r="Y473" s="701"/>
      <c r="Z473" s="702"/>
      <c r="AA473" s="1105"/>
      <c r="AB473" s="704" t="str">
        <f>IF(X473="","",IF(X473="TO","TO",X473*60+Y473+Z473/100))</f>
        <v/>
      </c>
      <c r="AC473" s="1106" t="str">
        <f>IF(AG473="DQ","DQ",IF(AB473="","",IF(AB474="",AB473,AVERAGE(AB473:AB474))))</f>
        <v/>
      </c>
      <c r="AD473" s="1082" t="str">
        <f>IF(C473="Male","",IF(AC473="","",IF(AA473="","",IF(AC473="TO",W473,IF(AA473="no",W473,IF(30-(AC473-$AI$3)/10&lt;0,0,30-(AC473-$AI$3)/10+W473))))))</f>
        <v/>
      </c>
      <c r="AE473" s="1109" t="str">
        <f>IF(C473="Female","",IF(AC473="","",IF(AA473="","",IF(AC473="TO",W473,IF(AA473="no",W473,IF(30-(AC473-$AI$4)/10&lt;0,0,30-(AC473-$AI$4)/10+W473))))))</f>
        <v/>
      </c>
      <c r="AF473" s="1112" t="str">
        <f>IF(B473="","",IF(AG473="DQ","DQ",IF(AC473="","",IF(C473="Female",AD473,AE473))))</f>
        <v/>
      </c>
      <c r="AG473" s="1088"/>
    </row>
    <row r="474" spans="1:33" x14ac:dyDescent="0.2">
      <c r="A474" s="1125"/>
      <c r="B474" s="1128"/>
      <c r="C474" s="1075"/>
      <c r="D474" s="1139"/>
      <c r="E474" s="1094"/>
      <c r="F474" s="1075"/>
      <c r="G474" s="705" t="s">
        <v>4</v>
      </c>
      <c r="H474" s="706" t="str">
        <f>IF(P474&lt;&gt;"",H473,"")</f>
        <v/>
      </c>
      <c r="I474" s="707" t="str">
        <f>IF(Q474&lt;&gt;"",I473,"")</f>
        <v/>
      </c>
      <c r="J474" s="707" t="str">
        <f>IF(R474&lt;&gt;"",J473,"")</f>
        <v/>
      </c>
      <c r="K474" s="707" t="str">
        <f>IF(R474&lt;&gt;"",K473,"")</f>
        <v/>
      </c>
      <c r="L474" s="707" t="str">
        <f>IF(S474&lt;&gt;"",L473,"")</f>
        <v/>
      </c>
      <c r="M474" s="708" t="str">
        <f>IF(T474&lt;&gt;"",M473,"")</f>
        <v/>
      </c>
      <c r="N474" s="709" t="str">
        <f>IF(H474&lt;&gt;"",N473,"")</f>
        <v/>
      </c>
      <c r="O474" s="710" t="str">
        <f>IF(B473="","",IF(H474="","",H474+I474+J474-K474+L474+M474-N474))</f>
        <v/>
      </c>
      <c r="P474" s="711"/>
      <c r="Q474" s="711"/>
      <c r="R474" s="711"/>
      <c r="S474" s="711"/>
      <c r="T474" s="712"/>
      <c r="U474" s="713" t="str">
        <f>IF(B473="","",IF(H474="","",SUM(P474:T474)))</f>
        <v/>
      </c>
      <c r="V474" s="713" t="str">
        <f>IF(B473="","",IF(H474="","",IF(O474+U474&lt;0,0,O474+U474)))</f>
        <v/>
      </c>
      <c r="W474" s="1116"/>
      <c r="X474" s="714"/>
      <c r="Y474" s="715"/>
      <c r="Z474" s="712"/>
      <c r="AA474" s="1088"/>
      <c r="AB474" s="716" t="str">
        <f>IF(X474="","",X474*60+Y474+Z474/100)</f>
        <v/>
      </c>
      <c r="AC474" s="1107"/>
      <c r="AD474" s="1083"/>
      <c r="AE474" s="1110"/>
      <c r="AF474" s="1113"/>
      <c r="AG474" s="1088"/>
    </row>
    <row r="475" spans="1:33" x14ac:dyDescent="0.2">
      <c r="A475" s="1125"/>
      <c r="B475" s="1128"/>
      <c r="C475" s="1075"/>
      <c r="D475" s="1139"/>
      <c r="E475" s="1094"/>
      <c r="F475" s="1075"/>
      <c r="G475" s="705" t="s">
        <v>8</v>
      </c>
      <c r="H475" s="706" t="str">
        <f>IF(P475&lt;&gt;"",H473,"")</f>
        <v/>
      </c>
      <c r="I475" s="707" t="str">
        <f>IF(Q475&lt;&gt;"",I473,"")</f>
        <v/>
      </c>
      <c r="J475" s="707" t="str">
        <f>IF(R475&lt;&gt;"",J473,"")</f>
        <v/>
      </c>
      <c r="K475" s="707" t="str">
        <f>IF(R475&lt;&gt;"",K473,"")</f>
        <v/>
      </c>
      <c r="L475" s="707" t="str">
        <f>IF(S475&lt;&gt;"",L473,"")</f>
        <v/>
      </c>
      <c r="M475" s="708" t="str">
        <f>IF(T475&lt;&gt;"",M473,"")</f>
        <v/>
      </c>
      <c r="N475" s="709" t="str">
        <f>IF(H475&lt;&gt;"",N473,"")</f>
        <v/>
      </c>
      <c r="O475" s="713" t="str">
        <f>IF(B473="","",IF(H475="","",H475+I475+J475-K475+L475+M475-N475))</f>
        <v/>
      </c>
      <c r="P475" s="711"/>
      <c r="Q475" s="711"/>
      <c r="R475" s="711"/>
      <c r="S475" s="711"/>
      <c r="T475" s="712"/>
      <c r="U475" s="699" t="str">
        <f>IF(B473="","",IF(H475="","",SUM(P475:T475)))</f>
        <v/>
      </c>
      <c r="V475" s="699" t="str">
        <f>IF(B473="","",IF(H475="","",IF(O475+U475&lt;0,0,O475+U475)))</f>
        <v/>
      </c>
      <c r="W475" s="1116"/>
      <c r="X475" s="717"/>
      <c r="Y475" s="718"/>
      <c r="Z475" s="719"/>
      <c r="AA475" s="1088"/>
      <c r="AB475" s="720"/>
      <c r="AC475" s="1107"/>
      <c r="AD475" s="1083"/>
      <c r="AE475" s="1110"/>
      <c r="AF475" s="1113"/>
      <c r="AG475" s="1088"/>
    </row>
    <row r="476" spans="1:33" x14ac:dyDescent="0.2">
      <c r="A476" s="1125"/>
      <c r="B476" s="1128"/>
      <c r="C476" s="1075"/>
      <c r="D476" s="1139"/>
      <c r="E476" s="1094"/>
      <c r="F476" s="1075"/>
      <c r="G476" s="705" t="s">
        <v>5</v>
      </c>
      <c r="H476" s="706" t="str">
        <f>IF(P476&lt;&gt;"",H473,"")</f>
        <v/>
      </c>
      <c r="I476" s="707" t="str">
        <f>IF(Q476&lt;&gt;"",I473,"")</f>
        <v/>
      </c>
      <c r="J476" s="707" t="str">
        <f>IF(R476&lt;&gt;"",J473,"")</f>
        <v/>
      </c>
      <c r="K476" s="707" t="str">
        <f>IF(R476&lt;&gt;"",K473,"")</f>
        <v/>
      </c>
      <c r="L476" s="707" t="str">
        <f>IF(S476&lt;&gt;"",L473,"")</f>
        <v/>
      </c>
      <c r="M476" s="708" t="str">
        <f>IF(T476&lt;&gt;"",M473,"")</f>
        <v/>
      </c>
      <c r="N476" s="709" t="str">
        <f>IF(H476&lt;&gt;"",N473,"")</f>
        <v/>
      </c>
      <c r="O476" s="721" t="str">
        <f>IF(B473="","",IF(H476="","",H476+I476+J476-K476+L476+M476-N476))</f>
        <v/>
      </c>
      <c r="P476" s="711"/>
      <c r="Q476" s="711"/>
      <c r="R476" s="711"/>
      <c r="S476" s="711"/>
      <c r="T476" s="712"/>
      <c r="U476" s="713" t="str">
        <f>IF(B473="","",IF(H476="","",SUM(P476:T476)))</f>
        <v/>
      </c>
      <c r="V476" s="713" t="str">
        <f>IF(B473="","",IF(H476="","",IF(O476+U476&lt;0,0,O476+U476)))</f>
        <v/>
      </c>
      <c r="W476" s="1116"/>
      <c r="X476" s="717"/>
      <c r="Y476" s="718"/>
      <c r="Z476" s="719"/>
      <c r="AA476" s="1088"/>
      <c r="AB476" s="720"/>
      <c r="AC476" s="1107"/>
      <c r="AD476" s="1083"/>
      <c r="AE476" s="1110"/>
      <c r="AF476" s="1113"/>
      <c r="AG476" s="1088"/>
    </row>
    <row r="477" spans="1:33" ht="16" thickBot="1" x14ac:dyDescent="0.25">
      <c r="A477" s="1126"/>
      <c r="B477" s="1129"/>
      <c r="C477" s="1076"/>
      <c r="D477" s="1140"/>
      <c r="E477" s="1095"/>
      <c r="F477" s="1076"/>
      <c r="G477" s="760" t="s">
        <v>6</v>
      </c>
      <c r="H477" s="723" t="str">
        <f>IF(P477&lt;&gt;"",H473,"")</f>
        <v/>
      </c>
      <c r="I477" s="724" t="str">
        <f>IF(Q477&lt;&gt;"",I473,"")</f>
        <v/>
      </c>
      <c r="J477" s="724" t="str">
        <f>IF(R477&lt;&gt;"",J473,"")</f>
        <v/>
      </c>
      <c r="K477" s="724" t="str">
        <f>IF(R477&lt;&gt;"",K473,"")</f>
        <v/>
      </c>
      <c r="L477" s="724" t="str">
        <f>IF(S477&lt;&gt;"",L473,"")</f>
        <v/>
      </c>
      <c r="M477" s="725" t="str">
        <f>IF(T477&lt;&gt;"",M473,"")</f>
        <v/>
      </c>
      <c r="N477" s="726" t="str">
        <f>IF(H477&lt;&gt;"",N473,"")</f>
        <v/>
      </c>
      <c r="O477" s="699" t="str">
        <f>IF(B473="","",IF(H477="","",H477+I477+J477-K477+L477+M477-N477))</f>
        <v/>
      </c>
      <c r="P477" s="727"/>
      <c r="Q477" s="727"/>
      <c r="R477" s="727"/>
      <c r="S477" s="727"/>
      <c r="T477" s="728"/>
      <c r="U477" s="721" t="str">
        <f>IF(B473="","",IF(H477="","",SUM(P477:T477)))</f>
        <v/>
      </c>
      <c r="V477" s="721" t="str">
        <f>IF(B473="","",IF(H477="","",IF(O477+U477&lt;0,0,O477+U477)))</f>
        <v/>
      </c>
      <c r="W477" s="1117"/>
      <c r="X477" s="729"/>
      <c r="Y477" s="730"/>
      <c r="Z477" s="731"/>
      <c r="AA477" s="1089"/>
      <c r="AB477" s="732"/>
      <c r="AC477" s="1108"/>
      <c r="AD477" s="1084"/>
      <c r="AE477" s="1111"/>
      <c r="AF477" s="1114"/>
      <c r="AG477" s="1089"/>
    </row>
    <row r="478" spans="1:33" x14ac:dyDescent="0.2">
      <c r="A478" s="1130" t="str">
        <f>IF('Names And Totals'!A102="","",'Names And Totals'!A102)</f>
        <v/>
      </c>
      <c r="B478" s="1133" t="str">
        <f>IF('Names And Totals'!B102="","",'Names And Totals'!B102)</f>
        <v/>
      </c>
      <c r="C478" s="1071" t="str">
        <f>IF('Names And Totals'!B102="","",'Names And Totals'!E102)</f>
        <v/>
      </c>
      <c r="D478" s="1136" t="str">
        <f>IF(AF478="","",IF(AF478="DQ","DQ",RANK(AF478,$AF$13:$AF$508,0)+SUMPRODUCT(--(AF478=$AF$13:$AF$508),--(AC478&gt;$AC$13:$AC$508))))</f>
        <v/>
      </c>
      <c r="E478" s="1096" t="str">
        <f>IF(AE478="","",IF(AG478="DQ","DQ",RANK(AE478,$AE$13:$AE$508,0)+SUMPRODUCT(--(AE478=$AE$13:$AE$508),--(AC478&gt;$AC$13:$AC$508))))</f>
        <v/>
      </c>
      <c r="F478" s="1071" t="str">
        <f>IF(AD478="","",IF(AG478="DQ","DQ",RANK(AD478,$AD$13:$AD$508,0)+SUMPRODUCT(--(AD478=$AD$13:$AD$508),--(AC478&gt;$AC$13:$AC$508))))</f>
        <v/>
      </c>
      <c r="G478" s="733" t="s">
        <v>7</v>
      </c>
      <c r="H478" s="761"/>
      <c r="I478" s="762"/>
      <c r="J478" s="762"/>
      <c r="K478" s="762"/>
      <c r="L478" s="762"/>
      <c r="M478" s="763"/>
      <c r="N478" s="764"/>
      <c r="O478" s="734" t="str">
        <f>IF(B478="","",IF(H478="","",H478+I478+J478-K478+L478+M478-N478))</f>
        <v/>
      </c>
      <c r="P478" s="765"/>
      <c r="Q478" s="762"/>
      <c r="R478" s="762"/>
      <c r="S478" s="766"/>
      <c r="T478" s="767"/>
      <c r="U478" s="734" t="str">
        <f>IF(B478="","",IF(H478="","",SUM(P478:T478)))</f>
        <v/>
      </c>
      <c r="V478" s="734" t="str">
        <f>IF(B478="","",IF(H478="","",IF(O478+U478&lt;0,0,O478+U478)))</f>
        <v/>
      </c>
      <c r="W478" s="1118" t="str">
        <f>IF(AG478="DQ","DQ",IF(V478="","",IF(V479="",V478,IF(V480="",AVERAGE(V478:V479),IF(V481="",AVERAGE(V478:V480),IF(V482="",AVERAGE(V478:V481),TRIMMEAN(V478:V482,0.4)))))))</f>
        <v/>
      </c>
      <c r="X478" s="768"/>
      <c r="Y478" s="766"/>
      <c r="Z478" s="767"/>
      <c r="AA478" s="1090"/>
      <c r="AB478" s="735" t="str">
        <f>IF(X478="","",IF(X478="TO","TO",X478*60+Y478+Z478/100))</f>
        <v/>
      </c>
      <c r="AC478" s="1121" t="str">
        <f>IF(AG478="DQ","DQ",IF(AB478="","",IF(AB479="",AB478,AVERAGE(AB478:AB479))))</f>
        <v/>
      </c>
      <c r="AD478" s="1085" t="str">
        <f>IF(C478="Male","",IF(AC478="","",IF(AA478="","",IF(AC478="TO",W478,IF(AA478="no",W478,IF(30-(AC478-$AI$3)/10&lt;0,0,30-(AC478-$AI$3)/10+W478))))))</f>
        <v/>
      </c>
      <c r="AE478" s="1099" t="str">
        <f>IF(C478="Female","",IF(AC478="","",IF(AA478="","",IF(AC478="TO",W478,IF(AA478="no",W478,IF(30-(AC478-$AI$4)/10&lt;0,0,30-(AC478-$AI$4)/10+W478))))))</f>
        <v/>
      </c>
      <c r="AF478" s="1102" t="str">
        <f>IF(B478="","",IF(AG478="DQ","DQ",IF(AC478="","",IF(C478="Female",AD478,AE478))))</f>
        <v/>
      </c>
      <c r="AG478" s="1090"/>
    </row>
    <row r="479" spans="1:33" x14ac:dyDescent="0.2">
      <c r="A479" s="1131"/>
      <c r="B479" s="1134"/>
      <c r="C479" s="1072"/>
      <c r="D479" s="1137"/>
      <c r="E479" s="1097"/>
      <c r="F479" s="1072"/>
      <c r="G479" s="736" t="s">
        <v>4</v>
      </c>
      <c r="H479" s="737" t="str">
        <f>IF(P479&lt;&gt;"",H478,"")</f>
        <v/>
      </c>
      <c r="I479" s="738" t="str">
        <f>IF(Q479&lt;&gt;"",I478,"")</f>
        <v/>
      </c>
      <c r="J479" s="738" t="str">
        <f>IF(R479&lt;&gt;"",J478,"")</f>
        <v/>
      </c>
      <c r="K479" s="738" t="str">
        <f>IF(R479&lt;&gt;"",K478,"")</f>
        <v/>
      </c>
      <c r="L479" s="738" t="str">
        <f>IF(S479&lt;&gt;"",L478,"")</f>
        <v/>
      </c>
      <c r="M479" s="739" t="str">
        <f>IF(T479&lt;&gt;"",M478,"")</f>
        <v/>
      </c>
      <c r="N479" s="740" t="str">
        <f>IF(H479&lt;&gt;"",N478,"")</f>
        <v/>
      </c>
      <c r="O479" s="741" t="str">
        <f>IF(B478="","",IF(H479="","",H479+I479+J479-K479+L479+M479-N479))</f>
        <v/>
      </c>
      <c r="P479" s="769"/>
      <c r="Q479" s="769"/>
      <c r="R479" s="769"/>
      <c r="S479" s="769"/>
      <c r="T479" s="770"/>
      <c r="U479" s="742" t="str">
        <f>IF(B478="","",IF(H479="","",SUM(P479:T479)))</f>
        <v/>
      </c>
      <c r="V479" s="742" t="str">
        <f>IF(B478="","",IF(H479="","",IF(O479+U479&lt;0,0,O479+U479)))</f>
        <v/>
      </c>
      <c r="W479" s="1119"/>
      <c r="X479" s="771"/>
      <c r="Y479" s="772"/>
      <c r="Z479" s="770"/>
      <c r="AA479" s="1091"/>
      <c r="AB479" s="743" t="str">
        <f>IF(X479="","",X479*60+Y479+Z479/100)</f>
        <v/>
      </c>
      <c r="AC479" s="1122"/>
      <c r="AD479" s="1086"/>
      <c r="AE479" s="1100"/>
      <c r="AF479" s="1103"/>
      <c r="AG479" s="1091"/>
    </row>
    <row r="480" spans="1:33" x14ac:dyDescent="0.2">
      <c r="A480" s="1131"/>
      <c r="B480" s="1134"/>
      <c r="C480" s="1072"/>
      <c r="D480" s="1137"/>
      <c r="E480" s="1097"/>
      <c r="F480" s="1072"/>
      <c r="G480" s="736" t="s">
        <v>8</v>
      </c>
      <c r="H480" s="737" t="str">
        <f>IF(P480&lt;&gt;"",H478,"")</f>
        <v/>
      </c>
      <c r="I480" s="738" t="str">
        <f>IF(Q480&lt;&gt;"",I478,"")</f>
        <v/>
      </c>
      <c r="J480" s="738" t="str">
        <f>IF(R480&lt;&gt;"",J478,"")</f>
        <v/>
      </c>
      <c r="K480" s="738" t="str">
        <f>IF(R480&lt;&gt;"",K478,"")</f>
        <v/>
      </c>
      <c r="L480" s="738" t="str">
        <f>IF(S480&lt;&gt;"",L478,"")</f>
        <v/>
      </c>
      <c r="M480" s="739" t="str">
        <f>IF(T480&lt;&gt;"",M478,"")</f>
        <v/>
      </c>
      <c r="N480" s="740" t="str">
        <f>IF(H480&lt;&gt;"",N478,"")</f>
        <v/>
      </c>
      <c r="O480" s="742" t="str">
        <f>IF(B478="","",IF(H480="","",H480+I480+J480-K480+L480+M480-N480))</f>
        <v/>
      </c>
      <c r="P480" s="769"/>
      <c r="Q480" s="769"/>
      <c r="R480" s="769"/>
      <c r="S480" s="769"/>
      <c r="T480" s="770"/>
      <c r="U480" s="744" t="str">
        <f>IF(B478="","",IF(H480="","",SUM(P480:T480)))</f>
        <v/>
      </c>
      <c r="V480" s="744" t="str">
        <f>IF(B478="","",IF(H480="","",IF(O480+U480&lt;0,0,O480+U480)))</f>
        <v/>
      </c>
      <c r="W480" s="1119"/>
      <c r="X480" s="745"/>
      <c r="Y480" s="746"/>
      <c r="Z480" s="747"/>
      <c r="AA480" s="1091"/>
      <c r="AB480" s="748"/>
      <c r="AC480" s="1122"/>
      <c r="AD480" s="1086"/>
      <c r="AE480" s="1100"/>
      <c r="AF480" s="1103"/>
      <c r="AG480" s="1091"/>
    </row>
    <row r="481" spans="1:33" x14ac:dyDescent="0.2">
      <c r="A481" s="1131"/>
      <c r="B481" s="1134"/>
      <c r="C481" s="1072"/>
      <c r="D481" s="1137"/>
      <c r="E481" s="1097"/>
      <c r="F481" s="1072"/>
      <c r="G481" s="736" t="s">
        <v>5</v>
      </c>
      <c r="H481" s="737" t="str">
        <f>IF(P481&lt;&gt;"",H478,"")</f>
        <v/>
      </c>
      <c r="I481" s="738" t="str">
        <f>IF(Q481&lt;&gt;"",I478,"")</f>
        <v/>
      </c>
      <c r="J481" s="738" t="str">
        <f>IF(R481&lt;&gt;"",J478,"")</f>
        <v/>
      </c>
      <c r="K481" s="738" t="str">
        <f>IF(R481&lt;&gt;"",K478,"")</f>
        <v/>
      </c>
      <c r="L481" s="738" t="str">
        <f>IF(S481&lt;&gt;"",L478,"")</f>
        <v/>
      </c>
      <c r="M481" s="739" t="str">
        <f>IF(T481&lt;&gt;"",M478,"")</f>
        <v/>
      </c>
      <c r="N481" s="740" t="str">
        <f>IF(H481&lt;&gt;"",N478,"")</f>
        <v/>
      </c>
      <c r="O481" s="749" t="str">
        <f>IF(B478="","",IF(H481="","",H481+I481+J481-K481+L481+M481-N481))</f>
        <v/>
      </c>
      <c r="P481" s="769"/>
      <c r="Q481" s="769"/>
      <c r="R481" s="769"/>
      <c r="S481" s="769"/>
      <c r="T481" s="770"/>
      <c r="U481" s="742" t="str">
        <f>IF(B478="","",IF(H481="","",SUM(P481:T481)))</f>
        <v/>
      </c>
      <c r="V481" s="742" t="str">
        <f>IF(B478="","",IF(H481="","",IF(O481+U481&lt;0,0,O481+U481)))</f>
        <v/>
      </c>
      <c r="W481" s="1119"/>
      <c r="X481" s="745"/>
      <c r="Y481" s="746"/>
      <c r="Z481" s="747"/>
      <c r="AA481" s="1091"/>
      <c r="AB481" s="748"/>
      <c r="AC481" s="1122"/>
      <c r="AD481" s="1086"/>
      <c r="AE481" s="1100"/>
      <c r="AF481" s="1103"/>
      <c r="AG481" s="1091"/>
    </row>
    <row r="482" spans="1:33" ht="16" thickBot="1" x14ac:dyDescent="0.25">
      <c r="A482" s="1132"/>
      <c r="B482" s="1135"/>
      <c r="C482" s="1073"/>
      <c r="D482" s="1138"/>
      <c r="E482" s="1098"/>
      <c r="F482" s="1073"/>
      <c r="G482" s="750" t="s">
        <v>6</v>
      </c>
      <c r="H482" s="751" t="str">
        <f>IF(P482&lt;&gt;"",H478,"")</f>
        <v/>
      </c>
      <c r="I482" s="752" t="str">
        <f>IF(Q482&lt;&gt;"",I478,"")</f>
        <v/>
      </c>
      <c r="J482" s="752" t="str">
        <f>IF(R482&lt;&gt;"",J478,"")</f>
        <v/>
      </c>
      <c r="K482" s="752" t="str">
        <f>IF(R482&lt;&gt;"",K478,"")</f>
        <v/>
      </c>
      <c r="L482" s="752" t="str">
        <f>IF(S482&lt;&gt;"",L478,"")</f>
        <v/>
      </c>
      <c r="M482" s="753" t="str">
        <f>IF(T482&lt;&gt;"",M478,"")</f>
        <v/>
      </c>
      <c r="N482" s="754" t="str">
        <f>IF(H482&lt;&gt;"",N478,"")</f>
        <v/>
      </c>
      <c r="O482" s="755" t="str">
        <f>IF(B478="","",IF(H482="","",H482+I482+J482-K482+L482+M482-N482))</f>
        <v/>
      </c>
      <c r="P482" s="773"/>
      <c r="Q482" s="773"/>
      <c r="R482" s="773"/>
      <c r="S482" s="773"/>
      <c r="T482" s="774"/>
      <c r="U482" s="755" t="str">
        <f>IF(B478="","",IF(H482="","",SUM(P482:T482)))</f>
        <v/>
      </c>
      <c r="V482" s="755" t="str">
        <f>IF(B478="","",IF(H482="","",IF(O482+U482&lt;0,0,O482+U482)))</f>
        <v/>
      </c>
      <c r="W482" s="1120"/>
      <c r="X482" s="756"/>
      <c r="Y482" s="757"/>
      <c r="Z482" s="758"/>
      <c r="AA482" s="1092"/>
      <c r="AB482" s="759"/>
      <c r="AC482" s="1123"/>
      <c r="AD482" s="1087"/>
      <c r="AE482" s="1101"/>
      <c r="AF482" s="1104"/>
      <c r="AG482" s="1092"/>
    </row>
    <row r="483" spans="1:33" x14ac:dyDescent="0.2">
      <c r="A483" s="1125" t="str">
        <f>IF('Names And Totals'!A103="","",'Names And Totals'!A103)</f>
        <v/>
      </c>
      <c r="B483" s="1128" t="str">
        <f>IF('Names And Totals'!B103="","",'Names And Totals'!B103)</f>
        <v/>
      </c>
      <c r="C483" s="1074" t="str">
        <f>IF('Names And Totals'!B103="","",'Names And Totals'!E103)</f>
        <v/>
      </c>
      <c r="D483" s="1139" t="str">
        <f>IF(AF483="","",IF(AF483="DQ","DQ",RANK(AF483,$AF$13:$AF$508,0)+SUMPRODUCT(--(AF483=$AF$13:$AF$508),--(AC483&gt;$AC$13:$AC$508))))</f>
        <v/>
      </c>
      <c r="E483" s="1093" t="str">
        <f>IF(AE483="","",IF(AG483="DQ","DQ",RANK(AE483,$AE$13:$AE$508,0)+SUMPRODUCT(--(AE483=$AE$13:$AE$508),--(AC483&gt;$AC$13:$AC$508))))</f>
        <v/>
      </c>
      <c r="F483" s="1074" t="str">
        <f>IF(AD483="","",IF(AG483="DQ","DQ",RANK(AD483,$AD$13:$AD$508,0)+SUMPRODUCT(--(AD483=$AD$13:$AD$508),--(AC483&gt;$AC$13:$AC$508))))</f>
        <v/>
      </c>
      <c r="G483" s="705" t="s">
        <v>7</v>
      </c>
      <c r="H483" s="695"/>
      <c r="I483" s="696"/>
      <c r="J483" s="696"/>
      <c r="K483" s="696"/>
      <c r="L483" s="696"/>
      <c r="M483" s="697"/>
      <c r="N483" s="698"/>
      <c r="O483" s="699" t="str">
        <f>IF(B483="","",IF(H483="","",H483+I483+J483-K483+L483+M483-N483))</f>
        <v/>
      </c>
      <c r="P483" s="700"/>
      <c r="Q483" s="696"/>
      <c r="R483" s="696"/>
      <c r="S483" s="701"/>
      <c r="T483" s="702"/>
      <c r="U483" s="699" t="str">
        <f>IF(B483="","",IF(H483="","",SUM(P483:T483)))</f>
        <v/>
      </c>
      <c r="V483" s="699" t="str">
        <f>IF(B483="","",IF(H483="","",IF(O483+U483&lt;0,0,O483+U483)))</f>
        <v/>
      </c>
      <c r="W483" s="1115" t="str">
        <f>IF(AG483="DQ","DQ",IF(V483="","",IF(V484="",V483,IF(V485="",AVERAGE(V483:V484),IF(V486="",AVERAGE(V483:V485),IF(V487="",AVERAGE(V483:V486),TRIMMEAN(V483:V487,0.4)))))))</f>
        <v/>
      </c>
      <c r="X483" s="703"/>
      <c r="Y483" s="701"/>
      <c r="Z483" s="702"/>
      <c r="AA483" s="1105"/>
      <c r="AB483" s="704" t="str">
        <f>IF(X483="","",IF(X483="TO","TO",X483*60+Y483+Z483/100))</f>
        <v/>
      </c>
      <c r="AC483" s="1106" t="str">
        <f>IF(AG483="DQ","DQ",IF(AB483="","",IF(AB484="",AB483,AVERAGE(AB483:AB484))))</f>
        <v/>
      </c>
      <c r="AD483" s="1082" t="str">
        <f>IF(C483="Male","",IF(AC483="","",IF(AA483="","",IF(AC483="TO",W483,IF(AA483="no",W483,IF(30-(AC483-$AI$3)/10&lt;0,0,30-(AC483-$AI$3)/10+W483))))))</f>
        <v/>
      </c>
      <c r="AE483" s="1109" t="str">
        <f>IF(C483="Female","",IF(AC483="","",IF(AA483="","",IF(AC483="TO",W483,IF(AA483="no",W483,IF(30-(AC483-$AI$4)/10&lt;0,0,30-(AC483-$AI$4)/10+W483))))))</f>
        <v/>
      </c>
      <c r="AF483" s="1112" t="str">
        <f>IF(B483="","",IF(AG483="DQ","DQ",IF(AC483="","",IF(C483="Female",AD483,AE483))))</f>
        <v/>
      </c>
      <c r="AG483" s="1088"/>
    </row>
    <row r="484" spans="1:33" x14ac:dyDescent="0.2">
      <c r="A484" s="1125"/>
      <c r="B484" s="1128"/>
      <c r="C484" s="1075"/>
      <c r="D484" s="1139"/>
      <c r="E484" s="1094"/>
      <c r="F484" s="1075"/>
      <c r="G484" s="705" t="s">
        <v>4</v>
      </c>
      <c r="H484" s="706" t="str">
        <f>IF(P484&lt;&gt;"",H483,"")</f>
        <v/>
      </c>
      <c r="I484" s="707" t="str">
        <f>IF(Q484&lt;&gt;"",I483,"")</f>
        <v/>
      </c>
      <c r="J484" s="707" t="str">
        <f>IF(R484&lt;&gt;"",J483,"")</f>
        <v/>
      </c>
      <c r="K484" s="707" t="str">
        <f>IF(R484&lt;&gt;"",K483,"")</f>
        <v/>
      </c>
      <c r="L484" s="707" t="str">
        <f>IF(S484&lt;&gt;"",L483,"")</f>
        <v/>
      </c>
      <c r="M484" s="708" t="str">
        <f>IF(T484&lt;&gt;"",M483,"")</f>
        <v/>
      </c>
      <c r="N484" s="709" t="str">
        <f>IF(H484&lt;&gt;"",N483,"")</f>
        <v/>
      </c>
      <c r="O484" s="710" t="str">
        <f>IF(B483="","",IF(H484="","",H484+I484+J484-K484+L484+M484-N484))</f>
        <v/>
      </c>
      <c r="P484" s="711"/>
      <c r="Q484" s="711"/>
      <c r="R484" s="711"/>
      <c r="S484" s="711"/>
      <c r="T484" s="712"/>
      <c r="U484" s="713" t="str">
        <f>IF(B483="","",IF(H484="","",SUM(P484:T484)))</f>
        <v/>
      </c>
      <c r="V484" s="713" t="str">
        <f>IF(B483="","",IF(H484="","",IF(O484+U484&lt;0,0,O484+U484)))</f>
        <v/>
      </c>
      <c r="W484" s="1116"/>
      <c r="X484" s="714"/>
      <c r="Y484" s="715"/>
      <c r="Z484" s="712"/>
      <c r="AA484" s="1088"/>
      <c r="AB484" s="716" t="str">
        <f>IF(X484="","",X484*60+Y484+Z484/100)</f>
        <v/>
      </c>
      <c r="AC484" s="1107"/>
      <c r="AD484" s="1083"/>
      <c r="AE484" s="1110"/>
      <c r="AF484" s="1113"/>
      <c r="AG484" s="1088"/>
    </row>
    <row r="485" spans="1:33" x14ac:dyDescent="0.2">
      <c r="A485" s="1125"/>
      <c r="B485" s="1128"/>
      <c r="C485" s="1075"/>
      <c r="D485" s="1139"/>
      <c r="E485" s="1094"/>
      <c r="F485" s="1075"/>
      <c r="G485" s="705" t="s">
        <v>8</v>
      </c>
      <c r="H485" s="706" t="str">
        <f>IF(P485&lt;&gt;"",H483,"")</f>
        <v/>
      </c>
      <c r="I485" s="707" t="str">
        <f>IF(Q485&lt;&gt;"",I483,"")</f>
        <v/>
      </c>
      <c r="J485" s="707" t="str">
        <f>IF(R485&lt;&gt;"",J483,"")</f>
        <v/>
      </c>
      <c r="K485" s="707" t="str">
        <f>IF(R485&lt;&gt;"",K483,"")</f>
        <v/>
      </c>
      <c r="L485" s="707" t="str">
        <f>IF(S485&lt;&gt;"",L483,"")</f>
        <v/>
      </c>
      <c r="M485" s="708" t="str">
        <f>IF(T485&lt;&gt;"",M483,"")</f>
        <v/>
      </c>
      <c r="N485" s="709" t="str">
        <f>IF(H485&lt;&gt;"",N483,"")</f>
        <v/>
      </c>
      <c r="O485" s="713" t="str">
        <f>IF(B483="","",IF(H485="","",H485+I485+J485-K485+L485+M485-N485))</f>
        <v/>
      </c>
      <c r="P485" s="711"/>
      <c r="Q485" s="711"/>
      <c r="R485" s="711"/>
      <c r="S485" s="711"/>
      <c r="T485" s="712"/>
      <c r="U485" s="699" t="str">
        <f>IF(B483="","",IF(H485="","",SUM(P485:T485)))</f>
        <v/>
      </c>
      <c r="V485" s="699" t="str">
        <f>IF(B483="","",IF(H485="","",IF(O485+U485&lt;0,0,O485+U485)))</f>
        <v/>
      </c>
      <c r="W485" s="1116"/>
      <c r="X485" s="717"/>
      <c r="Y485" s="718"/>
      <c r="Z485" s="719"/>
      <c r="AA485" s="1088"/>
      <c r="AB485" s="720"/>
      <c r="AC485" s="1107"/>
      <c r="AD485" s="1083"/>
      <c r="AE485" s="1110"/>
      <c r="AF485" s="1113"/>
      <c r="AG485" s="1088"/>
    </row>
    <row r="486" spans="1:33" x14ac:dyDescent="0.2">
      <c r="A486" s="1125"/>
      <c r="B486" s="1128"/>
      <c r="C486" s="1075"/>
      <c r="D486" s="1139"/>
      <c r="E486" s="1094"/>
      <c r="F486" s="1075"/>
      <c r="G486" s="705" t="s">
        <v>5</v>
      </c>
      <c r="H486" s="706" t="str">
        <f>IF(P486&lt;&gt;"",H483,"")</f>
        <v/>
      </c>
      <c r="I486" s="707" t="str">
        <f>IF(Q486&lt;&gt;"",I483,"")</f>
        <v/>
      </c>
      <c r="J486" s="707" t="str">
        <f>IF(R486&lt;&gt;"",J483,"")</f>
        <v/>
      </c>
      <c r="K486" s="707" t="str">
        <f>IF(R486&lt;&gt;"",K483,"")</f>
        <v/>
      </c>
      <c r="L486" s="707" t="str">
        <f>IF(S486&lt;&gt;"",L483,"")</f>
        <v/>
      </c>
      <c r="M486" s="708" t="str">
        <f>IF(T486&lt;&gt;"",M483,"")</f>
        <v/>
      </c>
      <c r="N486" s="709" t="str">
        <f>IF(H486&lt;&gt;"",N483,"")</f>
        <v/>
      </c>
      <c r="O486" s="721" t="str">
        <f>IF(B483="","",IF(H486="","",H486+I486+J486-K486+L486+M486-N486))</f>
        <v/>
      </c>
      <c r="P486" s="711"/>
      <c r="Q486" s="711"/>
      <c r="R486" s="711"/>
      <c r="S486" s="711"/>
      <c r="T486" s="712"/>
      <c r="U486" s="713" t="str">
        <f>IF(B483="","",IF(H486="","",SUM(P486:T486)))</f>
        <v/>
      </c>
      <c r="V486" s="713" t="str">
        <f>IF(B483="","",IF(H486="","",IF(O486+U486&lt;0,0,O486+U486)))</f>
        <v/>
      </c>
      <c r="W486" s="1116"/>
      <c r="X486" s="717"/>
      <c r="Y486" s="718"/>
      <c r="Z486" s="719"/>
      <c r="AA486" s="1088"/>
      <c r="AB486" s="720"/>
      <c r="AC486" s="1107"/>
      <c r="AD486" s="1083"/>
      <c r="AE486" s="1110"/>
      <c r="AF486" s="1113"/>
      <c r="AG486" s="1088"/>
    </row>
    <row r="487" spans="1:33" ht="16" thickBot="1" x14ac:dyDescent="0.25">
      <c r="A487" s="1126"/>
      <c r="B487" s="1129"/>
      <c r="C487" s="1076"/>
      <c r="D487" s="1140"/>
      <c r="E487" s="1095"/>
      <c r="F487" s="1076"/>
      <c r="G487" s="760" t="s">
        <v>6</v>
      </c>
      <c r="H487" s="723" t="str">
        <f>IF(P487&lt;&gt;"",H483,"")</f>
        <v/>
      </c>
      <c r="I487" s="724" t="str">
        <f>IF(Q487&lt;&gt;"",I483,"")</f>
        <v/>
      </c>
      <c r="J487" s="724" t="str">
        <f>IF(R487&lt;&gt;"",J483,"")</f>
        <v/>
      </c>
      <c r="K487" s="724" t="str">
        <f>IF(R487&lt;&gt;"",K483,"")</f>
        <v/>
      </c>
      <c r="L487" s="724" t="str">
        <f>IF(S487&lt;&gt;"",L483,"")</f>
        <v/>
      </c>
      <c r="M487" s="725" t="str">
        <f>IF(T487&lt;&gt;"",M483,"")</f>
        <v/>
      </c>
      <c r="N487" s="726" t="str">
        <f>IF(H487&lt;&gt;"",N483,"")</f>
        <v/>
      </c>
      <c r="O487" s="699" t="str">
        <f>IF(B483="","",IF(H487="","",H487+I487+J487-K487+L487+M487-N487))</f>
        <v/>
      </c>
      <c r="P487" s="727"/>
      <c r="Q487" s="727"/>
      <c r="R487" s="727"/>
      <c r="S487" s="727"/>
      <c r="T487" s="728"/>
      <c r="U487" s="721" t="str">
        <f>IF(B483="","",IF(H487="","",SUM(P487:T487)))</f>
        <v/>
      </c>
      <c r="V487" s="721" t="str">
        <f>IF(B483="","",IF(H487="","",IF(O487+U487&lt;0,0,O487+U487)))</f>
        <v/>
      </c>
      <c r="W487" s="1117"/>
      <c r="X487" s="729"/>
      <c r="Y487" s="730"/>
      <c r="Z487" s="731"/>
      <c r="AA487" s="1089"/>
      <c r="AB487" s="732"/>
      <c r="AC487" s="1108"/>
      <c r="AD487" s="1084"/>
      <c r="AE487" s="1111"/>
      <c r="AF487" s="1114"/>
      <c r="AG487" s="1089"/>
    </row>
    <row r="488" spans="1:33" x14ac:dyDescent="0.2">
      <c r="A488" s="1130" t="str">
        <f>IF('Names And Totals'!A104="","",'Names And Totals'!A104)</f>
        <v/>
      </c>
      <c r="B488" s="1133" t="str">
        <f>IF('Names And Totals'!B104="","",'Names And Totals'!B104)</f>
        <v/>
      </c>
      <c r="C488" s="1071" t="str">
        <f>IF('Names And Totals'!B104="","",'Names And Totals'!E104)</f>
        <v/>
      </c>
      <c r="D488" s="1136" t="str">
        <f>IF(AF488="","",IF(AF488="DQ","DQ",RANK(AF488,$AF$13:$AF$508,0)+SUMPRODUCT(--(AF488=$AF$13:$AF$508),--(AC488&gt;$AC$13:$AC$508))))</f>
        <v/>
      </c>
      <c r="E488" s="1096" t="str">
        <f>IF(AE488="","",IF(AG488="DQ","DQ",RANK(AE488,$AE$13:$AE$508,0)+SUMPRODUCT(--(AE488=$AE$13:$AE$508),--(AC488&gt;$AC$13:$AC$508))))</f>
        <v/>
      </c>
      <c r="F488" s="1071" t="str">
        <f>IF(AD488="","",IF(AG488="DQ","DQ",RANK(AD488,$AD$13:$AD$508,0)+SUMPRODUCT(--(AD488=$AD$13:$AD$508),--(AC488&gt;$AC$13:$AC$508))))</f>
        <v/>
      </c>
      <c r="G488" s="733" t="s">
        <v>7</v>
      </c>
      <c r="H488" s="761"/>
      <c r="I488" s="762"/>
      <c r="J488" s="762"/>
      <c r="K488" s="762"/>
      <c r="L488" s="762"/>
      <c r="M488" s="763"/>
      <c r="N488" s="764"/>
      <c r="O488" s="734" t="str">
        <f>IF(B488="","",IF(H488="","",H488+I488+J488-K488+L488+M488-N488))</f>
        <v/>
      </c>
      <c r="P488" s="765"/>
      <c r="Q488" s="762"/>
      <c r="R488" s="762"/>
      <c r="S488" s="766"/>
      <c r="T488" s="767"/>
      <c r="U488" s="734" t="str">
        <f>IF(B488="","",IF(H488="","",SUM(P488:T488)))</f>
        <v/>
      </c>
      <c r="V488" s="734" t="str">
        <f>IF(B488="","",IF(H488="","",IF(O488+U488&lt;0,0,O488+U488)))</f>
        <v/>
      </c>
      <c r="W488" s="1118" t="str">
        <f>IF(AG488="DQ","DQ",IF(V488="","",IF(V489="",V488,IF(V490="",AVERAGE(V488:V489),IF(V491="",AVERAGE(V488:V490),IF(V492="",AVERAGE(V488:V491),TRIMMEAN(V488:V492,0.4)))))))</f>
        <v/>
      </c>
      <c r="X488" s="768"/>
      <c r="Y488" s="766"/>
      <c r="Z488" s="767"/>
      <c r="AA488" s="1090"/>
      <c r="AB488" s="735" t="str">
        <f>IF(X488="","",IF(X488="TO","TO",X488*60+Y488+Z488/100))</f>
        <v/>
      </c>
      <c r="AC488" s="1121" t="str">
        <f>IF(AG488="DQ","DQ",IF(AB488="","",IF(AB489="",AB488,AVERAGE(AB488:AB489))))</f>
        <v/>
      </c>
      <c r="AD488" s="1085" t="str">
        <f>IF(C488="Male","",IF(AC488="","",IF(AA488="","",IF(AC488="TO",W488,IF(AA488="no",W488,IF(30-(AC488-$AI$3)/10&lt;0,0,30-(AC488-$AI$3)/10+W488))))))</f>
        <v/>
      </c>
      <c r="AE488" s="1099" t="str">
        <f>IF(C488="Female","",IF(AC488="","",IF(AA488="","",IF(AC488="TO",W488,IF(AA488="no",W488,IF(30-(AC488-$AI$4)/10&lt;0,0,30-(AC488-$AI$4)/10+W488))))))</f>
        <v/>
      </c>
      <c r="AF488" s="1102" t="str">
        <f>IF(B488="","",IF(AG488="DQ","DQ",IF(AC488="","",IF(C488="Female",AD488,AE488))))</f>
        <v/>
      </c>
      <c r="AG488" s="1090"/>
    </row>
    <row r="489" spans="1:33" x14ac:dyDescent="0.2">
      <c r="A489" s="1131"/>
      <c r="B489" s="1134"/>
      <c r="C489" s="1072"/>
      <c r="D489" s="1137"/>
      <c r="E489" s="1097"/>
      <c r="F489" s="1072"/>
      <c r="G489" s="736" t="s">
        <v>4</v>
      </c>
      <c r="H489" s="737" t="str">
        <f>IF(P489&lt;&gt;"",H488,"")</f>
        <v/>
      </c>
      <c r="I489" s="738" t="str">
        <f>IF(Q489&lt;&gt;"",I488,"")</f>
        <v/>
      </c>
      <c r="J489" s="738" t="str">
        <f>IF(R489&lt;&gt;"",J488,"")</f>
        <v/>
      </c>
      <c r="K489" s="738" t="str">
        <f>IF(R489&lt;&gt;"",K488,"")</f>
        <v/>
      </c>
      <c r="L489" s="738" t="str">
        <f>IF(S489&lt;&gt;"",L488,"")</f>
        <v/>
      </c>
      <c r="M489" s="739" t="str">
        <f>IF(T489&lt;&gt;"",M488,"")</f>
        <v/>
      </c>
      <c r="N489" s="740" t="str">
        <f>IF(H489&lt;&gt;"",N488,"")</f>
        <v/>
      </c>
      <c r="O489" s="741" t="str">
        <f>IF(B488="","",IF(H489="","",H489+I489+J489-K489+L489+M489-N489))</f>
        <v/>
      </c>
      <c r="P489" s="769"/>
      <c r="Q489" s="769"/>
      <c r="R489" s="769"/>
      <c r="S489" s="769"/>
      <c r="T489" s="770"/>
      <c r="U489" s="742" t="str">
        <f>IF(B488="","",IF(H489="","",SUM(P489:T489)))</f>
        <v/>
      </c>
      <c r="V489" s="742" t="str">
        <f>IF(B488="","",IF(H489="","",IF(O489+U489&lt;0,0,O489+U489)))</f>
        <v/>
      </c>
      <c r="W489" s="1119"/>
      <c r="X489" s="771"/>
      <c r="Y489" s="772"/>
      <c r="Z489" s="770"/>
      <c r="AA489" s="1091"/>
      <c r="AB489" s="743" t="str">
        <f>IF(X489="","",X489*60+Y489+Z489/100)</f>
        <v/>
      </c>
      <c r="AC489" s="1122"/>
      <c r="AD489" s="1086"/>
      <c r="AE489" s="1100"/>
      <c r="AF489" s="1103"/>
      <c r="AG489" s="1091"/>
    </row>
    <row r="490" spans="1:33" x14ac:dyDescent="0.2">
      <c r="A490" s="1131"/>
      <c r="B490" s="1134"/>
      <c r="C490" s="1072"/>
      <c r="D490" s="1137"/>
      <c r="E490" s="1097"/>
      <c r="F490" s="1072"/>
      <c r="G490" s="736" t="s">
        <v>8</v>
      </c>
      <c r="H490" s="737" t="str">
        <f>IF(P490&lt;&gt;"",H488,"")</f>
        <v/>
      </c>
      <c r="I490" s="738" t="str">
        <f>IF(Q490&lt;&gt;"",I488,"")</f>
        <v/>
      </c>
      <c r="J490" s="738" t="str">
        <f>IF(R490&lt;&gt;"",J488,"")</f>
        <v/>
      </c>
      <c r="K490" s="738" t="str">
        <f>IF(R490&lt;&gt;"",K488,"")</f>
        <v/>
      </c>
      <c r="L490" s="738" t="str">
        <f>IF(S490&lt;&gt;"",L488,"")</f>
        <v/>
      </c>
      <c r="M490" s="739" t="str">
        <f>IF(T490&lt;&gt;"",M488,"")</f>
        <v/>
      </c>
      <c r="N490" s="740" t="str">
        <f>IF(H490&lt;&gt;"",N488,"")</f>
        <v/>
      </c>
      <c r="O490" s="742" t="str">
        <f>IF(B488="","",IF(H490="","",H490+I490+J490-K490+L490+M490-N490))</f>
        <v/>
      </c>
      <c r="P490" s="769"/>
      <c r="Q490" s="769"/>
      <c r="R490" s="769"/>
      <c r="S490" s="769"/>
      <c r="T490" s="770"/>
      <c r="U490" s="744" t="str">
        <f>IF(B488="","",IF(H490="","",SUM(P490:T490)))</f>
        <v/>
      </c>
      <c r="V490" s="744" t="str">
        <f>IF(B488="","",IF(H490="","",IF(O490+U490&lt;0,0,O490+U490)))</f>
        <v/>
      </c>
      <c r="W490" s="1119"/>
      <c r="X490" s="745"/>
      <c r="Y490" s="746"/>
      <c r="Z490" s="747"/>
      <c r="AA490" s="1091"/>
      <c r="AB490" s="748"/>
      <c r="AC490" s="1122"/>
      <c r="AD490" s="1086"/>
      <c r="AE490" s="1100"/>
      <c r="AF490" s="1103"/>
      <c r="AG490" s="1091"/>
    </row>
    <row r="491" spans="1:33" x14ac:dyDescent="0.2">
      <c r="A491" s="1131"/>
      <c r="B491" s="1134"/>
      <c r="C491" s="1072"/>
      <c r="D491" s="1137"/>
      <c r="E491" s="1097"/>
      <c r="F491" s="1072"/>
      <c r="G491" s="736" t="s">
        <v>5</v>
      </c>
      <c r="H491" s="737" t="str">
        <f>IF(P491&lt;&gt;"",H488,"")</f>
        <v/>
      </c>
      <c r="I491" s="738" t="str">
        <f>IF(Q491&lt;&gt;"",I488,"")</f>
        <v/>
      </c>
      <c r="J491" s="738" t="str">
        <f>IF(R491&lt;&gt;"",J488,"")</f>
        <v/>
      </c>
      <c r="K491" s="738" t="str">
        <f>IF(R491&lt;&gt;"",K488,"")</f>
        <v/>
      </c>
      <c r="L491" s="738" t="str">
        <f>IF(S491&lt;&gt;"",L488,"")</f>
        <v/>
      </c>
      <c r="M491" s="739" t="str">
        <f>IF(T491&lt;&gt;"",M488,"")</f>
        <v/>
      </c>
      <c r="N491" s="740" t="str">
        <f>IF(H491&lt;&gt;"",N488,"")</f>
        <v/>
      </c>
      <c r="O491" s="749" t="str">
        <f>IF(B488="","",IF(H491="","",H491+I491+J491-K491+L491+M491-N491))</f>
        <v/>
      </c>
      <c r="P491" s="769"/>
      <c r="Q491" s="769"/>
      <c r="R491" s="769"/>
      <c r="S491" s="769"/>
      <c r="T491" s="770"/>
      <c r="U491" s="742" t="str">
        <f>IF(B488="","",IF(H491="","",SUM(P491:T491)))</f>
        <v/>
      </c>
      <c r="V491" s="742" t="str">
        <f>IF(B488="","",IF(H491="","",IF(O491+U491&lt;0,0,O491+U491)))</f>
        <v/>
      </c>
      <c r="W491" s="1119"/>
      <c r="X491" s="745"/>
      <c r="Y491" s="746"/>
      <c r="Z491" s="747"/>
      <c r="AA491" s="1091"/>
      <c r="AB491" s="748"/>
      <c r="AC491" s="1122"/>
      <c r="AD491" s="1086"/>
      <c r="AE491" s="1100"/>
      <c r="AF491" s="1103"/>
      <c r="AG491" s="1091"/>
    </row>
    <row r="492" spans="1:33" ht="16" thickBot="1" x14ac:dyDescent="0.25">
      <c r="A492" s="1132"/>
      <c r="B492" s="1135"/>
      <c r="C492" s="1073"/>
      <c r="D492" s="1138"/>
      <c r="E492" s="1098"/>
      <c r="F492" s="1073"/>
      <c r="G492" s="750" t="s">
        <v>6</v>
      </c>
      <c r="H492" s="751" t="str">
        <f>IF(P492&lt;&gt;"",H488,"")</f>
        <v/>
      </c>
      <c r="I492" s="752" t="str">
        <f>IF(Q492&lt;&gt;"",I488,"")</f>
        <v/>
      </c>
      <c r="J492" s="752" t="str">
        <f>IF(R492&lt;&gt;"",J488,"")</f>
        <v/>
      </c>
      <c r="K492" s="752" t="str">
        <f>IF(R492&lt;&gt;"",K488,"")</f>
        <v/>
      </c>
      <c r="L492" s="752" t="str">
        <f>IF(S492&lt;&gt;"",L488,"")</f>
        <v/>
      </c>
      <c r="M492" s="753" t="str">
        <f>IF(T492&lt;&gt;"",M488,"")</f>
        <v/>
      </c>
      <c r="N492" s="754" t="str">
        <f>IF(H492&lt;&gt;"",N488,"")</f>
        <v/>
      </c>
      <c r="O492" s="755" t="str">
        <f>IF(B488="","",IF(H492="","",H492+I492+J492-K492+L492+M492-N492))</f>
        <v/>
      </c>
      <c r="P492" s="773"/>
      <c r="Q492" s="773"/>
      <c r="R492" s="773"/>
      <c r="S492" s="773"/>
      <c r="T492" s="774"/>
      <c r="U492" s="755" t="str">
        <f>IF(B488="","",IF(H492="","",SUM(P492:T492)))</f>
        <v/>
      </c>
      <c r="V492" s="755" t="str">
        <f>IF(B488="","",IF(H492="","",IF(O492+U492&lt;0,0,O492+U492)))</f>
        <v/>
      </c>
      <c r="W492" s="1120"/>
      <c r="X492" s="756"/>
      <c r="Y492" s="757"/>
      <c r="Z492" s="758"/>
      <c r="AA492" s="1092"/>
      <c r="AB492" s="759"/>
      <c r="AC492" s="1123"/>
      <c r="AD492" s="1087"/>
      <c r="AE492" s="1101"/>
      <c r="AF492" s="1104"/>
      <c r="AG492" s="1092"/>
    </row>
    <row r="493" spans="1:33" x14ac:dyDescent="0.2">
      <c r="A493" s="1125" t="str">
        <f>IF('Names And Totals'!A105="","",'Names And Totals'!A105)</f>
        <v/>
      </c>
      <c r="B493" s="1128" t="str">
        <f>IF('Names And Totals'!B105="","",'Names And Totals'!B105)</f>
        <v/>
      </c>
      <c r="C493" s="1074" t="str">
        <f>IF('Names And Totals'!B105="","",'Names And Totals'!E105)</f>
        <v/>
      </c>
      <c r="D493" s="1139" t="str">
        <f>IF(AF493="","",IF(AF493="DQ","DQ",RANK(AF493,$AF$13:$AF$508,0)+SUMPRODUCT(--(AF493=$AF$13:$AF$508),--(AC493&gt;$AC$13:$AC$508))))</f>
        <v/>
      </c>
      <c r="E493" s="1093" t="str">
        <f>IF(AE493="","",IF(AG493="DQ","DQ",RANK(AE493,$AE$13:$AE$508,0)+SUMPRODUCT(--(AE493=$AE$13:$AE$508),--(AC493&gt;$AC$13:$AC$508))))</f>
        <v/>
      </c>
      <c r="F493" s="1074" t="str">
        <f>IF(AD493="","",IF(AG493="DQ","DQ",RANK(AD493,$AD$13:$AD$508,0)+SUMPRODUCT(--(AD493=$AD$13:$AD$508),--(AC493&gt;$AC$13:$AC$508))))</f>
        <v/>
      </c>
      <c r="G493" s="705" t="s">
        <v>7</v>
      </c>
      <c r="H493" s="695"/>
      <c r="I493" s="696"/>
      <c r="J493" s="696"/>
      <c r="K493" s="696"/>
      <c r="L493" s="696"/>
      <c r="M493" s="697"/>
      <c r="N493" s="698"/>
      <c r="O493" s="699" t="str">
        <f>IF(B493="","",IF(H493="","",H493+I493+J493-K493+L493+M493-N493))</f>
        <v/>
      </c>
      <c r="P493" s="700"/>
      <c r="Q493" s="696"/>
      <c r="R493" s="696"/>
      <c r="S493" s="701"/>
      <c r="T493" s="702"/>
      <c r="U493" s="699" t="str">
        <f>IF(B493="","",IF(H493="","",SUM(P493:T493)))</f>
        <v/>
      </c>
      <c r="V493" s="699" t="str">
        <f>IF(B493="","",IF(H493="","",IF(O493+U493&lt;0,0,O493+U493)))</f>
        <v/>
      </c>
      <c r="W493" s="1115" t="str">
        <f>IF(AG493="DQ","DQ",IF(V493="","",IF(V494="",V493,IF(V495="",AVERAGE(V493:V494),IF(V496="",AVERAGE(V493:V495),IF(V497="",AVERAGE(V493:V496),TRIMMEAN(V493:V497,0.4)))))))</f>
        <v/>
      </c>
      <c r="X493" s="703"/>
      <c r="Y493" s="701"/>
      <c r="Z493" s="702"/>
      <c r="AA493" s="1105"/>
      <c r="AB493" s="704" t="str">
        <f>IF(X493="","",IF(X493="TO","TO",X493*60+Y493+Z493/100))</f>
        <v/>
      </c>
      <c r="AC493" s="1106" t="str">
        <f>IF(AG493="DQ","DQ",IF(AB493="","",IF(AB494="",AB493,AVERAGE(AB493:AB494))))</f>
        <v/>
      </c>
      <c r="AD493" s="1082" t="str">
        <f>IF(C493="Male","",IF(AC493="","",IF(AA493="","",IF(AC493="TO",W493,IF(AA493="no",W493,IF(30-(AC493-$AI$3)/10&lt;0,0,30-(AC493-$AI$3)/10+W493))))))</f>
        <v/>
      </c>
      <c r="AE493" s="1109" t="str">
        <f>IF(C493="Female","",IF(AC493="","",IF(AA493="","",IF(AC493="TO",W493,IF(AA493="no",W493,IF(30-(AC493-$AI$4)/10&lt;0,0,30-(AC493-$AI$4)/10+W493))))))</f>
        <v/>
      </c>
      <c r="AF493" s="1112" t="str">
        <f>IF(B493="","",IF(AG493="DQ","DQ",IF(AC493="","",IF(C493="Female",AD493,AE493))))</f>
        <v/>
      </c>
      <c r="AG493" s="1088"/>
    </row>
    <row r="494" spans="1:33" x14ac:dyDescent="0.2">
      <c r="A494" s="1125"/>
      <c r="B494" s="1128"/>
      <c r="C494" s="1075"/>
      <c r="D494" s="1139"/>
      <c r="E494" s="1094"/>
      <c r="F494" s="1075"/>
      <c r="G494" s="705" t="s">
        <v>4</v>
      </c>
      <c r="H494" s="706" t="str">
        <f>IF(P494&lt;&gt;"",H493,"")</f>
        <v/>
      </c>
      <c r="I494" s="707" t="str">
        <f>IF(Q494&lt;&gt;"",I493,"")</f>
        <v/>
      </c>
      <c r="J494" s="707" t="str">
        <f>IF(R494&lt;&gt;"",J493,"")</f>
        <v/>
      </c>
      <c r="K494" s="707" t="str">
        <f>IF(R494&lt;&gt;"",K493,"")</f>
        <v/>
      </c>
      <c r="L494" s="707" t="str">
        <f>IF(S494&lt;&gt;"",L493,"")</f>
        <v/>
      </c>
      <c r="M494" s="708" t="str">
        <f>IF(T494&lt;&gt;"",M493,"")</f>
        <v/>
      </c>
      <c r="N494" s="709" t="str">
        <f>IF(H494&lt;&gt;"",N493,"")</f>
        <v/>
      </c>
      <c r="O494" s="710" t="str">
        <f>IF(B493="","",IF(H494="","",H494+I494+J494-K494+L494+M494-N494))</f>
        <v/>
      </c>
      <c r="P494" s="711"/>
      <c r="Q494" s="711"/>
      <c r="R494" s="711"/>
      <c r="S494" s="711"/>
      <c r="T494" s="712"/>
      <c r="U494" s="713" t="str">
        <f>IF(B493="","",IF(H494="","",SUM(P494:T494)))</f>
        <v/>
      </c>
      <c r="V494" s="713" t="str">
        <f>IF(B493="","",IF(H494="","",IF(O494+U494&lt;0,0,O494+U494)))</f>
        <v/>
      </c>
      <c r="W494" s="1116"/>
      <c r="X494" s="714"/>
      <c r="Y494" s="715"/>
      <c r="Z494" s="712"/>
      <c r="AA494" s="1088"/>
      <c r="AB494" s="716" t="str">
        <f>IF(X494="","",X494*60+Y494+Z494/100)</f>
        <v/>
      </c>
      <c r="AC494" s="1107"/>
      <c r="AD494" s="1083"/>
      <c r="AE494" s="1110"/>
      <c r="AF494" s="1113"/>
      <c r="AG494" s="1088"/>
    </row>
    <row r="495" spans="1:33" x14ac:dyDescent="0.2">
      <c r="A495" s="1125"/>
      <c r="B495" s="1128"/>
      <c r="C495" s="1075"/>
      <c r="D495" s="1139"/>
      <c r="E495" s="1094"/>
      <c r="F495" s="1075"/>
      <c r="G495" s="705" t="s">
        <v>8</v>
      </c>
      <c r="H495" s="706" t="str">
        <f>IF(P495&lt;&gt;"",H493,"")</f>
        <v/>
      </c>
      <c r="I495" s="707" t="str">
        <f>IF(Q495&lt;&gt;"",I493,"")</f>
        <v/>
      </c>
      <c r="J495" s="707" t="str">
        <f>IF(R495&lt;&gt;"",J493,"")</f>
        <v/>
      </c>
      <c r="K495" s="707" t="str">
        <f>IF(R495&lt;&gt;"",K493,"")</f>
        <v/>
      </c>
      <c r="L495" s="707" t="str">
        <f>IF(S495&lt;&gt;"",L493,"")</f>
        <v/>
      </c>
      <c r="M495" s="708" t="str">
        <f>IF(T495&lt;&gt;"",M493,"")</f>
        <v/>
      </c>
      <c r="N495" s="709" t="str">
        <f>IF(H495&lt;&gt;"",N493,"")</f>
        <v/>
      </c>
      <c r="O495" s="713" t="str">
        <f>IF(B493="","",IF(H495="","",H495+I495+J495-K495+L495+M495-N495))</f>
        <v/>
      </c>
      <c r="P495" s="711"/>
      <c r="Q495" s="711"/>
      <c r="R495" s="711"/>
      <c r="S495" s="711"/>
      <c r="T495" s="712"/>
      <c r="U495" s="699" t="str">
        <f>IF(B493="","",IF(H495="","",SUM(P495:T495)))</f>
        <v/>
      </c>
      <c r="V495" s="699" t="str">
        <f>IF(B493="","",IF(H495="","",IF(O495+U495&lt;0,0,O495+U495)))</f>
        <v/>
      </c>
      <c r="W495" s="1116"/>
      <c r="X495" s="717"/>
      <c r="Y495" s="718"/>
      <c r="Z495" s="719"/>
      <c r="AA495" s="1088"/>
      <c r="AB495" s="720"/>
      <c r="AC495" s="1107"/>
      <c r="AD495" s="1083"/>
      <c r="AE495" s="1110"/>
      <c r="AF495" s="1113"/>
      <c r="AG495" s="1088"/>
    </row>
    <row r="496" spans="1:33" x14ac:dyDescent="0.2">
      <c r="A496" s="1125"/>
      <c r="B496" s="1128"/>
      <c r="C496" s="1075"/>
      <c r="D496" s="1139"/>
      <c r="E496" s="1094"/>
      <c r="F496" s="1075"/>
      <c r="G496" s="705" t="s">
        <v>5</v>
      </c>
      <c r="H496" s="706" t="str">
        <f>IF(P496&lt;&gt;"",H493,"")</f>
        <v/>
      </c>
      <c r="I496" s="707" t="str">
        <f>IF(Q496&lt;&gt;"",I493,"")</f>
        <v/>
      </c>
      <c r="J496" s="707" t="str">
        <f>IF(R496&lt;&gt;"",J493,"")</f>
        <v/>
      </c>
      <c r="K496" s="707" t="str">
        <f>IF(R496&lt;&gt;"",K493,"")</f>
        <v/>
      </c>
      <c r="L496" s="707" t="str">
        <f>IF(S496&lt;&gt;"",L493,"")</f>
        <v/>
      </c>
      <c r="M496" s="708" t="str">
        <f>IF(T496&lt;&gt;"",M493,"")</f>
        <v/>
      </c>
      <c r="N496" s="709" t="str">
        <f>IF(H496&lt;&gt;"",N493,"")</f>
        <v/>
      </c>
      <c r="O496" s="721" t="str">
        <f>IF(B493="","",IF(H496="","",H496+I496+J496-K496+L496+M496-N496))</f>
        <v/>
      </c>
      <c r="P496" s="711"/>
      <c r="Q496" s="711"/>
      <c r="R496" s="711"/>
      <c r="S496" s="711"/>
      <c r="T496" s="712"/>
      <c r="U496" s="713" t="str">
        <f>IF(B493="","",IF(H496="","",SUM(P496:T496)))</f>
        <v/>
      </c>
      <c r="V496" s="713" t="str">
        <f>IF(B493="","",IF(H496="","",IF(O496+U496&lt;0,0,O496+U496)))</f>
        <v/>
      </c>
      <c r="W496" s="1116"/>
      <c r="X496" s="717"/>
      <c r="Y496" s="718"/>
      <c r="Z496" s="719"/>
      <c r="AA496" s="1088"/>
      <c r="AB496" s="720"/>
      <c r="AC496" s="1107"/>
      <c r="AD496" s="1083"/>
      <c r="AE496" s="1110"/>
      <c r="AF496" s="1113"/>
      <c r="AG496" s="1088"/>
    </row>
    <row r="497" spans="1:33" ht="16" thickBot="1" x14ac:dyDescent="0.25">
      <c r="A497" s="1126"/>
      <c r="B497" s="1129"/>
      <c r="C497" s="1076"/>
      <c r="D497" s="1140"/>
      <c r="E497" s="1095"/>
      <c r="F497" s="1076"/>
      <c r="G497" s="760" t="s">
        <v>6</v>
      </c>
      <c r="H497" s="723" t="str">
        <f>IF(P497&lt;&gt;"",H493,"")</f>
        <v/>
      </c>
      <c r="I497" s="724" t="str">
        <f>IF(Q497&lt;&gt;"",I493,"")</f>
        <v/>
      </c>
      <c r="J497" s="724" t="str">
        <f>IF(R497&lt;&gt;"",J493,"")</f>
        <v/>
      </c>
      <c r="K497" s="724" t="str">
        <f>IF(R497&lt;&gt;"",K493,"")</f>
        <v/>
      </c>
      <c r="L497" s="724" t="str">
        <f>IF(S497&lt;&gt;"",L493,"")</f>
        <v/>
      </c>
      <c r="M497" s="725" t="str">
        <f>IF(T497&lt;&gt;"",M493,"")</f>
        <v/>
      </c>
      <c r="N497" s="726" t="str">
        <f>IF(H497&lt;&gt;"",N493,"")</f>
        <v/>
      </c>
      <c r="O497" s="699" t="str">
        <f>IF(B493="","",IF(H497="","",H497+I497+J497-K497+L497+M497-N497))</f>
        <v/>
      </c>
      <c r="P497" s="727"/>
      <c r="Q497" s="727"/>
      <c r="R497" s="727"/>
      <c r="S497" s="727"/>
      <c r="T497" s="728"/>
      <c r="U497" s="721" t="str">
        <f>IF(B493="","",IF(H497="","",SUM(P497:T497)))</f>
        <v/>
      </c>
      <c r="V497" s="721" t="str">
        <f>IF(B493="","",IF(H497="","",IF(O497+U497&lt;0,0,O497+U497)))</f>
        <v/>
      </c>
      <c r="W497" s="1117"/>
      <c r="X497" s="729"/>
      <c r="Y497" s="730"/>
      <c r="Z497" s="731"/>
      <c r="AA497" s="1089"/>
      <c r="AB497" s="732"/>
      <c r="AC497" s="1108"/>
      <c r="AD497" s="1084"/>
      <c r="AE497" s="1111"/>
      <c r="AF497" s="1114"/>
      <c r="AG497" s="1089"/>
    </row>
    <row r="498" spans="1:33" x14ac:dyDescent="0.2">
      <c r="A498" s="1130" t="str">
        <f>IF('Names And Totals'!A106="","",'Names And Totals'!A106)</f>
        <v/>
      </c>
      <c r="B498" s="1133" t="str">
        <f>IF('Names And Totals'!B106="","",'Names And Totals'!B106)</f>
        <v/>
      </c>
      <c r="C498" s="1071" t="str">
        <f>IF('Names And Totals'!B106="","",'Names And Totals'!E106)</f>
        <v/>
      </c>
      <c r="D498" s="1136" t="str">
        <f>IF(AF498="","",IF(AF498="DQ","DQ",RANK(AF498,$AF$13:$AF$508,0)+SUMPRODUCT(--(AF498=$AF$13:$AF$508),--(AC498&gt;$AC$13:$AC$508))))</f>
        <v/>
      </c>
      <c r="E498" s="1096" t="str">
        <f>IF(AE498="","",IF(AG498="DQ","DQ",RANK(AE498,$AE$13:$AE$508,0)+SUMPRODUCT(--(AE498=$AE$13:$AE$508),--(AC498&gt;$AC$13:$AC$508))))</f>
        <v/>
      </c>
      <c r="F498" s="1071" t="str">
        <f>IF(AD498="","",IF(AG498="DQ","DQ",RANK(AD498,$AD$13:$AD$508,0)+SUMPRODUCT(--(AD498=$AD$13:$AD$508),--(AC498&gt;$AC$13:$AC$508))))</f>
        <v/>
      </c>
      <c r="G498" s="733" t="s">
        <v>7</v>
      </c>
      <c r="H498" s="761"/>
      <c r="I498" s="762"/>
      <c r="J498" s="762"/>
      <c r="K498" s="762"/>
      <c r="L498" s="762"/>
      <c r="M498" s="763"/>
      <c r="N498" s="764"/>
      <c r="O498" s="734" t="str">
        <f>IF(B498="","",IF(H498="","",H498+I498+J498-K498+L498+M498-N498))</f>
        <v/>
      </c>
      <c r="P498" s="765"/>
      <c r="Q498" s="762"/>
      <c r="R498" s="762"/>
      <c r="S498" s="766"/>
      <c r="T498" s="767"/>
      <c r="U498" s="734" t="str">
        <f>IF(B498="","",IF(H498="","",SUM(P498:T498)))</f>
        <v/>
      </c>
      <c r="V498" s="734" t="str">
        <f>IF(B498="","",IF(H498="","",IF(O498+U498&lt;0,0,O498+U498)))</f>
        <v/>
      </c>
      <c r="W498" s="1118" t="str">
        <f>IF(AG498="DQ","DQ",IF(V498="","",IF(V499="",V498,IF(V500="",AVERAGE(V498:V499),IF(V501="",AVERAGE(V498:V500),IF(V502="",AVERAGE(V498:V501),TRIMMEAN(V498:V502,0.4)))))))</f>
        <v/>
      </c>
      <c r="X498" s="768"/>
      <c r="Y498" s="766"/>
      <c r="Z498" s="767"/>
      <c r="AA498" s="1090"/>
      <c r="AB498" s="735" t="str">
        <f>IF(X498="","",IF(X498="TO","TO",X498*60+Y498+Z498/100))</f>
        <v/>
      </c>
      <c r="AC498" s="1121" t="str">
        <f>IF(AG498="DQ","DQ",IF(AB498="","",IF(AB499="",AB498,AVERAGE(AB498:AB499))))</f>
        <v/>
      </c>
      <c r="AD498" s="1085" t="str">
        <f>IF(C498="Male","",IF(AC498="","",IF(AA498="","",IF(AC498="TO",W498,IF(AA498="no",W498,IF(30-(AC498-$AI$3)/10&lt;0,0,30-(AC498-$AI$3)/10+W498))))))</f>
        <v/>
      </c>
      <c r="AE498" s="1099" t="str">
        <f>IF(C498="Female","",IF(AC498="","",IF(AA498="","",IF(AC498="TO",W498,IF(AA498="no",W498,IF(30-(AC498-$AI$4)/10&lt;0,0,30-(AC498-$AI$4)/10+W498))))))</f>
        <v/>
      </c>
      <c r="AF498" s="1102" t="str">
        <f>IF(B498="","",IF(AG498="DQ","DQ",IF(AC498="","",IF(C498="Female",AD498,AE498))))</f>
        <v/>
      </c>
      <c r="AG498" s="1090"/>
    </row>
    <row r="499" spans="1:33" x14ac:dyDescent="0.2">
      <c r="A499" s="1131"/>
      <c r="B499" s="1134"/>
      <c r="C499" s="1072"/>
      <c r="D499" s="1137"/>
      <c r="E499" s="1097"/>
      <c r="F499" s="1072"/>
      <c r="G499" s="736" t="s">
        <v>4</v>
      </c>
      <c r="H499" s="737" t="str">
        <f>IF(P499&lt;&gt;"",H498,"")</f>
        <v/>
      </c>
      <c r="I499" s="738" t="str">
        <f>IF(Q499&lt;&gt;"",I498,"")</f>
        <v/>
      </c>
      <c r="J499" s="738" t="str">
        <f>IF(R499&lt;&gt;"",J498,"")</f>
        <v/>
      </c>
      <c r="K499" s="738" t="str">
        <f>IF(R499&lt;&gt;"",K498,"")</f>
        <v/>
      </c>
      <c r="L499" s="738" t="str">
        <f>IF(S499&lt;&gt;"",L498,"")</f>
        <v/>
      </c>
      <c r="M499" s="739" t="str">
        <f>IF(T499&lt;&gt;"",M498,"")</f>
        <v/>
      </c>
      <c r="N499" s="740" t="str">
        <f>IF(H499&lt;&gt;"",N498,"")</f>
        <v/>
      </c>
      <c r="O499" s="741" t="str">
        <f>IF(B498="","",IF(H499="","",H499+I499+J499-K499+L499+M499-N499))</f>
        <v/>
      </c>
      <c r="P499" s="769"/>
      <c r="Q499" s="769"/>
      <c r="R499" s="769"/>
      <c r="S499" s="769"/>
      <c r="T499" s="770"/>
      <c r="U499" s="742" t="str">
        <f>IF(B498="","",IF(H499="","",SUM(P499:T499)))</f>
        <v/>
      </c>
      <c r="V499" s="742" t="str">
        <f>IF(B498="","",IF(H499="","",IF(O499+U499&lt;0,0,O499+U499)))</f>
        <v/>
      </c>
      <c r="W499" s="1119"/>
      <c r="X499" s="771"/>
      <c r="Y499" s="772"/>
      <c r="Z499" s="770"/>
      <c r="AA499" s="1091"/>
      <c r="AB499" s="743" t="str">
        <f>IF(X499="","",X499*60+Y499+Z499/100)</f>
        <v/>
      </c>
      <c r="AC499" s="1122"/>
      <c r="AD499" s="1086"/>
      <c r="AE499" s="1100"/>
      <c r="AF499" s="1103"/>
      <c r="AG499" s="1091"/>
    </row>
    <row r="500" spans="1:33" x14ac:dyDescent="0.2">
      <c r="A500" s="1131"/>
      <c r="B500" s="1134"/>
      <c r="C500" s="1072"/>
      <c r="D500" s="1137"/>
      <c r="E500" s="1097"/>
      <c r="F500" s="1072"/>
      <c r="G500" s="736" t="s">
        <v>8</v>
      </c>
      <c r="H500" s="737" t="str">
        <f>IF(P500&lt;&gt;"",H498,"")</f>
        <v/>
      </c>
      <c r="I500" s="738" t="str">
        <f>IF(Q500&lt;&gt;"",I498,"")</f>
        <v/>
      </c>
      <c r="J500" s="738" t="str">
        <f>IF(R500&lt;&gt;"",J498,"")</f>
        <v/>
      </c>
      <c r="K500" s="738" t="str">
        <f>IF(R500&lt;&gt;"",K498,"")</f>
        <v/>
      </c>
      <c r="L500" s="738" t="str">
        <f>IF(S500&lt;&gt;"",L498,"")</f>
        <v/>
      </c>
      <c r="M500" s="739" t="str">
        <f>IF(T500&lt;&gt;"",M498,"")</f>
        <v/>
      </c>
      <c r="N500" s="740" t="str">
        <f>IF(H500&lt;&gt;"",N498,"")</f>
        <v/>
      </c>
      <c r="O500" s="742" t="str">
        <f>IF(B498="","",IF(H500="","",H500+I500+J500-K500+L500+M500-N500))</f>
        <v/>
      </c>
      <c r="P500" s="769"/>
      <c r="Q500" s="769"/>
      <c r="R500" s="769"/>
      <c r="S500" s="769"/>
      <c r="T500" s="770"/>
      <c r="U500" s="744" t="str">
        <f>IF(B498="","",IF(H500="","",SUM(P500:T500)))</f>
        <v/>
      </c>
      <c r="V500" s="744" t="str">
        <f>IF(B498="","",IF(H500="","",IF(O500+U500&lt;0,0,O500+U500)))</f>
        <v/>
      </c>
      <c r="W500" s="1119"/>
      <c r="X500" s="745"/>
      <c r="Y500" s="746"/>
      <c r="Z500" s="747"/>
      <c r="AA500" s="1091"/>
      <c r="AB500" s="748"/>
      <c r="AC500" s="1122"/>
      <c r="AD500" s="1086"/>
      <c r="AE500" s="1100"/>
      <c r="AF500" s="1103"/>
      <c r="AG500" s="1091"/>
    </row>
    <row r="501" spans="1:33" x14ac:dyDescent="0.2">
      <c r="A501" s="1131"/>
      <c r="B501" s="1134"/>
      <c r="C501" s="1072"/>
      <c r="D501" s="1137"/>
      <c r="E501" s="1097"/>
      <c r="F501" s="1072"/>
      <c r="G501" s="736" t="s">
        <v>5</v>
      </c>
      <c r="H501" s="737" t="str">
        <f>IF(P501&lt;&gt;"",H498,"")</f>
        <v/>
      </c>
      <c r="I501" s="738" t="str">
        <f>IF(Q501&lt;&gt;"",I498,"")</f>
        <v/>
      </c>
      <c r="J501" s="738" t="str">
        <f>IF(R501&lt;&gt;"",J498,"")</f>
        <v/>
      </c>
      <c r="K501" s="738" t="str">
        <f>IF(R501&lt;&gt;"",K498,"")</f>
        <v/>
      </c>
      <c r="L501" s="738" t="str">
        <f>IF(S501&lt;&gt;"",L498,"")</f>
        <v/>
      </c>
      <c r="M501" s="739" t="str">
        <f>IF(T501&lt;&gt;"",M498,"")</f>
        <v/>
      </c>
      <c r="N501" s="740" t="str">
        <f>IF(H501&lt;&gt;"",N498,"")</f>
        <v/>
      </c>
      <c r="O501" s="749" t="str">
        <f>IF(B498="","",IF(H501="","",H501+I501+J501-K501+L501+M501-N501))</f>
        <v/>
      </c>
      <c r="P501" s="769"/>
      <c r="Q501" s="769"/>
      <c r="R501" s="769"/>
      <c r="S501" s="769"/>
      <c r="T501" s="770"/>
      <c r="U501" s="742" t="str">
        <f>IF(B498="","",IF(H501="","",SUM(P501:T501)))</f>
        <v/>
      </c>
      <c r="V501" s="742" t="str">
        <f>IF(B498="","",IF(H501="","",IF(O501+U501&lt;0,0,O501+U501)))</f>
        <v/>
      </c>
      <c r="W501" s="1119"/>
      <c r="X501" s="745"/>
      <c r="Y501" s="746"/>
      <c r="Z501" s="747"/>
      <c r="AA501" s="1091"/>
      <c r="AB501" s="748"/>
      <c r="AC501" s="1122"/>
      <c r="AD501" s="1086"/>
      <c r="AE501" s="1100"/>
      <c r="AF501" s="1103"/>
      <c r="AG501" s="1091"/>
    </row>
    <row r="502" spans="1:33" ht="16" thickBot="1" x14ac:dyDescent="0.25">
      <c r="A502" s="1132"/>
      <c r="B502" s="1135"/>
      <c r="C502" s="1073"/>
      <c r="D502" s="1138"/>
      <c r="E502" s="1098"/>
      <c r="F502" s="1073"/>
      <c r="G502" s="750" t="s">
        <v>6</v>
      </c>
      <c r="H502" s="751" t="str">
        <f>IF(P502&lt;&gt;"",H498,"")</f>
        <v/>
      </c>
      <c r="I502" s="752" t="str">
        <f>IF(Q502&lt;&gt;"",I498,"")</f>
        <v/>
      </c>
      <c r="J502" s="752" t="str">
        <f>IF(R502&lt;&gt;"",J498,"")</f>
        <v/>
      </c>
      <c r="K502" s="752" t="str">
        <f>IF(R502&lt;&gt;"",K498,"")</f>
        <v/>
      </c>
      <c r="L502" s="752" t="str">
        <f>IF(S502&lt;&gt;"",L498,"")</f>
        <v/>
      </c>
      <c r="M502" s="753" t="str">
        <f>IF(T502&lt;&gt;"",M498,"")</f>
        <v/>
      </c>
      <c r="N502" s="754" t="str">
        <f>IF(H502&lt;&gt;"",N498,"")</f>
        <v/>
      </c>
      <c r="O502" s="755" t="str">
        <f>IF(B498="","",IF(H502="","",H502+I502+J502-K502+L502+M502-N502))</f>
        <v/>
      </c>
      <c r="P502" s="773"/>
      <c r="Q502" s="773"/>
      <c r="R502" s="773"/>
      <c r="S502" s="773"/>
      <c r="T502" s="774"/>
      <c r="U502" s="755" t="str">
        <f>IF(B498="","",IF(H502="","",SUM(P502:T502)))</f>
        <v/>
      </c>
      <c r="V502" s="755" t="str">
        <f>IF(B498="","",IF(H502="","",IF(O502+U502&lt;0,0,O502+U502)))</f>
        <v/>
      </c>
      <c r="W502" s="1120"/>
      <c r="X502" s="756"/>
      <c r="Y502" s="757"/>
      <c r="Z502" s="758"/>
      <c r="AA502" s="1092"/>
      <c r="AB502" s="759"/>
      <c r="AC502" s="1123"/>
      <c r="AD502" s="1087"/>
      <c r="AE502" s="1101"/>
      <c r="AF502" s="1104"/>
      <c r="AG502" s="1092"/>
    </row>
    <row r="503" spans="1:33" x14ac:dyDescent="0.2">
      <c r="A503" s="1125" t="str">
        <f>IF('Names And Totals'!A107="","",'Names And Totals'!A107)</f>
        <v/>
      </c>
      <c r="B503" s="1128" t="str">
        <f>IF('Names And Totals'!B107="","",'Names And Totals'!B107)</f>
        <v/>
      </c>
      <c r="C503" s="1074" t="str">
        <f>IF('Names And Totals'!B107="","",'Names And Totals'!E107)</f>
        <v/>
      </c>
      <c r="D503" s="1139" t="str">
        <f>IF(AF503="","",IF(AF503="DQ","DQ",RANK(AF503,$AF$13:$AF$508,0)+SUMPRODUCT(--(AF503=$AF$13:$AF$508),--(AC503&gt;$AC$13:$AC$508))))</f>
        <v/>
      </c>
      <c r="E503" s="1093" t="str">
        <f>IF(AE503="","",IF(AG503="DQ","DQ",RANK(AE503,$AE$13:$AE$508,0)+SUMPRODUCT(--(AE503=$AE$13:$AE$508),--(AC503&gt;$AC$13:$AC$508))))</f>
        <v/>
      </c>
      <c r="F503" s="1074" t="str">
        <f>IF(AD503="","",IF(AG503="DQ","DQ",RANK(AD503,$AD$13:$AD$508,0)+SUMPRODUCT(--(AD503=$AD$13:$AD$508),--(AC503&gt;$AC$13:$AC$508))))</f>
        <v/>
      </c>
      <c r="G503" s="705" t="s">
        <v>7</v>
      </c>
      <c r="H503" s="695"/>
      <c r="I503" s="696"/>
      <c r="J503" s="696"/>
      <c r="K503" s="696"/>
      <c r="L503" s="696"/>
      <c r="M503" s="697"/>
      <c r="N503" s="698"/>
      <c r="O503" s="699" t="str">
        <f>IF(B503="","",IF(H503="","",H503+I503+J503-K503+L503+M503-N503))</f>
        <v/>
      </c>
      <c r="P503" s="700"/>
      <c r="Q503" s="696"/>
      <c r="R503" s="696"/>
      <c r="S503" s="701"/>
      <c r="T503" s="702"/>
      <c r="U503" s="699" t="str">
        <f>IF(B503="","",IF(H503="","",SUM(P503:T503)))</f>
        <v/>
      </c>
      <c r="V503" s="699" t="str">
        <f>IF(B503="","",IF(H503="","",IF(O503+U503&lt;0,0,O503+U503)))</f>
        <v/>
      </c>
      <c r="W503" s="1115" t="str">
        <f>IF(AG503="DQ","DQ",IF(V503="","",IF(V504="",V503,IF(V505="",AVERAGE(V503:V504),IF(V506="",AVERAGE(V503:V505),IF(V507="",AVERAGE(V503:V506),TRIMMEAN(V503:V507,0.4)))))))</f>
        <v/>
      </c>
      <c r="X503" s="703"/>
      <c r="Y503" s="701"/>
      <c r="Z503" s="702"/>
      <c r="AA503" s="1105"/>
      <c r="AB503" s="704" t="str">
        <f>IF(X503="","",IF(X503="TO","TO",X503*60+Y503+Z503/100))</f>
        <v/>
      </c>
      <c r="AC503" s="1106" t="str">
        <f>IF(AG503="DQ","DQ",IF(AB503="","",IF(AB504="",AB503,AVERAGE(AB503:AB504))))</f>
        <v/>
      </c>
      <c r="AD503" s="1082" t="str">
        <f>IF(C503="Male","",IF(AC503="","",IF(AA503="","",IF(AC503="TO",W503,IF(AA503="no",W503,IF(30-(AC503-$AI$3)/10&lt;0,0,30-(AC503-$AI$3)/10+W503))))))</f>
        <v/>
      </c>
      <c r="AE503" s="1109" t="str">
        <f>IF(C503="Female","",IF(AC503="","",IF(AA503="","",IF(AC503="TO",W503,IF(AA503="no",W503,IF(30-(AC503-$AI$4)/10&lt;0,0,30-(AC503-$AI$4)/10+W503))))))</f>
        <v/>
      </c>
      <c r="AF503" s="1112" t="str">
        <f>IF(B503="","",IF(AG503="DQ","DQ",IF(AC503="","",IF(C503="Female",AD503,AE503))))</f>
        <v/>
      </c>
      <c r="AG503" s="1088"/>
    </row>
    <row r="504" spans="1:33" x14ac:dyDescent="0.2">
      <c r="A504" s="1125"/>
      <c r="B504" s="1128"/>
      <c r="C504" s="1075"/>
      <c r="D504" s="1139"/>
      <c r="E504" s="1094"/>
      <c r="F504" s="1075"/>
      <c r="G504" s="705" t="s">
        <v>4</v>
      </c>
      <c r="H504" s="706" t="str">
        <f>IF(P504&lt;&gt;"",H503,"")</f>
        <v/>
      </c>
      <c r="I504" s="707" t="str">
        <f>IF(Q504&lt;&gt;"",I503,"")</f>
        <v/>
      </c>
      <c r="J504" s="707" t="str">
        <f>IF(R504&lt;&gt;"",J503,"")</f>
        <v/>
      </c>
      <c r="K504" s="707" t="str">
        <f>IF(R504&lt;&gt;"",K503,"")</f>
        <v/>
      </c>
      <c r="L504" s="707" t="str">
        <f>IF(S504&lt;&gt;"",L503,"")</f>
        <v/>
      </c>
      <c r="M504" s="708" t="str">
        <f>IF(T504&lt;&gt;"",M503,"")</f>
        <v/>
      </c>
      <c r="N504" s="709" t="str">
        <f>IF(H504&lt;&gt;"",N503,"")</f>
        <v/>
      </c>
      <c r="O504" s="710" t="str">
        <f>IF(B503="","",IF(H504="","",H504+I504+J504-K504+L504+M504-N504))</f>
        <v/>
      </c>
      <c r="P504" s="711"/>
      <c r="Q504" s="711"/>
      <c r="R504" s="711"/>
      <c r="S504" s="711"/>
      <c r="T504" s="712"/>
      <c r="U504" s="713" t="str">
        <f>IF(B503="","",IF(H504="","",SUM(P504:T504)))</f>
        <v/>
      </c>
      <c r="V504" s="713" t="str">
        <f>IF(B503="","",IF(H504="","",IF(O504+U504&lt;0,0,O504+U504)))</f>
        <v/>
      </c>
      <c r="W504" s="1116"/>
      <c r="X504" s="714"/>
      <c r="Y504" s="715"/>
      <c r="Z504" s="712"/>
      <c r="AA504" s="1088"/>
      <c r="AB504" s="716" t="str">
        <f>IF(X504="","",X504*60+Y504+Z504/100)</f>
        <v/>
      </c>
      <c r="AC504" s="1107"/>
      <c r="AD504" s="1083"/>
      <c r="AE504" s="1110"/>
      <c r="AF504" s="1113"/>
      <c r="AG504" s="1088"/>
    </row>
    <row r="505" spans="1:33" x14ac:dyDescent="0.2">
      <c r="A505" s="1125"/>
      <c r="B505" s="1128"/>
      <c r="C505" s="1075"/>
      <c r="D505" s="1139"/>
      <c r="E505" s="1094"/>
      <c r="F505" s="1075"/>
      <c r="G505" s="705" t="s">
        <v>8</v>
      </c>
      <c r="H505" s="706" t="str">
        <f>IF(P505&lt;&gt;"",H503,"")</f>
        <v/>
      </c>
      <c r="I505" s="707" t="str">
        <f>IF(Q505&lt;&gt;"",I503,"")</f>
        <v/>
      </c>
      <c r="J505" s="707" t="str">
        <f>IF(R505&lt;&gt;"",J503,"")</f>
        <v/>
      </c>
      <c r="K505" s="707" t="str">
        <f>IF(R505&lt;&gt;"",K503,"")</f>
        <v/>
      </c>
      <c r="L505" s="707" t="str">
        <f>IF(S505&lt;&gt;"",L503,"")</f>
        <v/>
      </c>
      <c r="M505" s="708" t="str">
        <f>IF(T505&lt;&gt;"",M503,"")</f>
        <v/>
      </c>
      <c r="N505" s="709" t="str">
        <f>IF(H505&lt;&gt;"",N503,"")</f>
        <v/>
      </c>
      <c r="O505" s="713" t="str">
        <f>IF(B503="","",IF(H505="","",H505+I505+J505-K505+L505+M505-N505))</f>
        <v/>
      </c>
      <c r="P505" s="711"/>
      <c r="Q505" s="711"/>
      <c r="R505" s="711"/>
      <c r="S505" s="711"/>
      <c r="T505" s="712"/>
      <c r="U505" s="699" t="str">
        <f>IF(B503="","",IF(H505="","",SUM(P505:T505)))</f>
        <v/>
      </c>
      <c r="V505" s="699" t="str">
        <f>IF(B503="","",IF(H505="","",IF(O505+U505&lt;0,0,O505+U505)))</f>
        <v/>
      </c>
      <c r="W505" s="1116"/>
      <c r="X505" s="717"/>
      <c r="Y505" s="718"/>
      <c r="Z505" s="719"/>
      <c r="AA505" s="1088"/>
      <c r="AB505" s="720"/>
      <c r="AC505" s="1107"/>
      <c r="AD505" s="1083"/>
      <c r="AE505" s="1110"/>
      <c r="AF505" s="1113"/>
      <c r="AG505" s="1088"/>
    </row>
    <row r="506" spans="1:33" x14ac:dyDescent="0.2">
      <c r="A506" s="1125"/>
      <c r="B506" s="1128"/>
      <c r="C506" s="1075"/>
      <c r="D506" s="1139"/>
      <c r="E506" s="1094"/>
      <c r="F506" s="1075"/>
      <c r="G506" s="705" t="s">
        <v>5</v>
      </c>
      <c r="H506" s="706" t="str">
        <f>IF(P506&lt;&gt;"",H503,"")</f>
        <v/>
      </c>
      <c r="I506" s="707" t="str">
        <f>IF(Q506&lt;&gt;"",I503,"")</f>
        <v/>
      </c>
      <c r="J506" s="707" t="str">
        <f>IF(R506&lt;&gt;"",J503,"")</f>
        <v/>
      </c>
      <c r="K506" s="707" t="str">
        <f>IF(R506&lt;&gt;"",K503,"")</f>
        <v/>
      </c>
      <c r="L506" s="707" t="str">
        <f>IF(S506&lt;&gt;"",L503,"")</f>
        <v/>
      </c>
      <c r="M506" s="708" t="str">
        <f>IF(T506&lt;&gt;"",M503,"")</f>
        <v/>
      </c>
      <c r="N506" s="709" t="str">
        <f>IF(H506&lt;&gt;"",N503,"")</f>
        <v/>
      </c>
      <c r="O506" s="721" t="str">
        <f>IF(B503="","",IF(H506="","",H506+I506+J506-K506+L506+M506-N506))</f>
        <v/>
      </c>
      <c r="P506" s="711"/>
      <c r="Q506" s="711"/>
      <c r="R506" s="711"/>
      <c r="S506" s="711"/>
      <c r="T506" s="712"/>
      <c r="U506" s="713" t="str">
        <f>IF(B503="","",IF(H506="","",SUM(P506:T506)))</f>
        <v/>
      </c>
      <c r="V506" s="713" t="str">
        <f>IF(B503="","",IF(H506="","",IF(O506+U506&lt;0,0,O506+U506)))</f>
        <v/>
      </c>
      <c r="W506" s="1116"/>
      <c r="X506" s="717"/>
      <c r="Y506" s="718"/>
      <c r="Z506" s="719"/>
      <c r="AA506" s="1088"/>
      <c r="AB506" s="720"/>
      <c r="AC506" s="1107"/>
      <c r="AD506" s="1083"/>
      <c r="AE506" s="1110"/>
      <c r="AF506" s="1113"/>
      <c r="AG506" s="1088"/>
    </row>
    <row r="507" spans="1:33" ht="16" thickBot="1" x14ac:dyDescent="0.25">
      <c r="A507" s="1126"/>
      <c r="B507" s="1129"/>
      <c r="C507" s="1076"/>
      <c r="D507" s="1140"/>
      <c r="E507" s="1095"/>
      <c r="F507" s="1076"/>
      <c r="G507" s="760" t="s">
        <v>6</v>
      </c>
      <c r="H507" s="723" t="str">
        <f>IF(P507&lt;&gt;"",H503,"")</f>
        <v/>
      </c>
      <c r="I507" s="724" t="str">
        <f>IF(Q507&lt;&gt;"",I503,"")</f>
        <v/>
      </c>
      <c r="J507" s="724" t="str">
        <f>IF(R507&lt;&gt;"",J503,"")</f>
        <v/>
      </c>
      <c r="K507" s="724" t="str">
        <f>IF(R507&lt;&gt;"",K503,"")</f>
        <v/>
      </c>
      <c r="L507" s="724" t="str">
        <f>IF(S507&lt;&gt;"",L503,"")</f>
        <v/>
      </c>
      <c r="M507" s="725" t="str">
        <f>IF(T507&lt;&gt;"",M503,"")</f>
        <v/>
      </c>
      <c r="N507" s="726" t="str">
        <f>IF(H507&lt;&gt;"",N503,"")</f>
        <v/>
      </c>
      <c r="O507" s="699" t="str">
        <f>IF(B503="","",IF(H507="","",H507+I507+J507-K507+L507+M507-N507))</f>
        <v/>
      </c>
      <c r="P507" s="727"/>
      <c r="Q507" s="727"/>
      <c r="R507" s="727"/>
      <c r="S507" s="727"/>
      <c r="T507" s="728"/>
      <c r="U507" s="721" t="str">
        <f>IF(B503="","",IF(H507="","",SUM(P507:T507)))</f>
        <v/>
      </c>
      <c r="V507" s="721" t="str">
        <f>IF(B503="","",IF(H507="","",IF(O507+U507&lt;0,0,O507+U507)))</f>
        <v/>
      </c>
      <c r="W507" s="1117"/>
      <c r="X507" s="729"/>
      <c r="Y507" s="730"/>
      <c r="Z507" s="731"/>
      <c r="AA507" s="1089"/>
      <c r="AB507" s="732"/>
      <c r="AC507" s="1108"/>
      <c r="AD507" s="1084"/>
      <c r="AE507" s="1111"/>
      <c r="AF507" s="1114"/>
      <c r="AG507" s="1089"/>
    </row>
    <row r="508" spans="1:33" x14ac:dyDescent="0.2">
      <c r="A508" s="1130" t="str">
        <f>IF('Names And Totals'!A108="","",'Names And Totals'!A108)</f>
        <v/>
      </c>
      <c r="B508" s="1133" t="str">
        <f>IF('Names And Totals'!B108="","",'Names And Totals'!B108)</f>
        <v/>
      </c>
      <c r="C508" s="1071" t="str">
        <f>IF('Names And Totals'!B108="","",'Names And Totals'!E108)</f>
        <v/>
      </c>
      <c r="D508" s="1136" t="str">
        <f>IF(AF508="","",IF(AF508="DQ","DQ",RANK(AF508,$AF$13:$AF$508,0)+SUMPRODUCT(--(AF508=$AF$13:$AF$508),--(AC508&gt;$AC$13:$AC$508))))</f>
        <v/>
      </c>
      <c r="E508" s="1096" t="str">
        <f>IF(AE508="","",IF(AG508="DQ","DQ",RANK(AE508,$AE$13:$AE$508,0)+SUMPRODUCT(--(AE508=$AE$13:$AE$508),--(AC508&gt;$AC$13:$AC$508))))</f>
        <v/>
      </c>
      <c r="F508" s="1071" t="str">
        <f>IF(AD508="","",IF(AG508="DQ","DQ",RANK(AD508,$AD$13:$AD$508,0)+SUMPRODUCT(--(AD508=$AD$13:$AD$508),--(AC508&gt;$AC$13:$AC$508))))</f>
        <v/>
      </c>
      <c r="G508" s="733" t="s">
        <v>7</v>
      </c>
      <c r="H508" s="761"/>
      <c r="I508" s="762"/>
      <c r="J508" s="762"/>
      <c r="K508" s="762"/>
      <c r="L508" s="762"/>
      <c r="M508" s="763"/>
      <c r="N508" s="764"/>
      <c r="O508" s="734" t="str">
        <f>IF(B508="","",IF(H508="","",H508+I508+J508-K508+L508+M508-N508))</f>
        <v/>
      </c>
      <c r="P508" s="765"/>
      <c r="Q508" s="762"/>
      <c r="R508" s="762"/>
      <c r="S508" s="766"/>
      <c r="T508" s="767"/>
      <c r="U508" s="734" t="str">
        <f>IF(B508="","",IF(H508="","",SUM(P508:T508)))</f>
        <v/>
      </c>
      <c r="V508" s="734" t="str">
        <f>IF(B508="","",IF(H508="","",IF(O508+U508&lt;0,0,O508+U508)))</f>
        <v/>
      </c>
      <c r="W508" s="1118" t="str">
        <f>IF(AG508="DQ","DQ",IF(V508="","",IF(V509="",V508,IF(V510="",AVERAGE(V508:V509),IF(V511="",AVERAGE(V508:V510),IF(V512="",AVERAGE(V508:V511),TRIMMEAN(V508:V512,0.4)))))))</f>
        <v/>
      </c>
      <c r="X508" s="768"/>
      <c r="Y508" s="766"/>
      <c r="Z508" s="767"/>
      <c r="AA508" s="1090"/>
      <c r="AB508" s="735" t="str">
        <f>IF(X508="","",IF(X508="TO","TO",X508*60+Y508+Z508/100))</f>
        <v/>
      </c>
      <c r="AC508" s="1121" t="str">
        <f>IF(AG508="DQ","DQ",IF(AB508="","",IF(AB509="",AB508,AVERAGE(AB508:AB509))))</f>
        <v/>
      </c>
      <c r="AD508" s="1085" t="str">
        <f>IF(C508="Male","",IF(AC508="","",IF(AA508="","",IF(AC508="TO",W508,IF(AA508="no",W508,IF(30-(AC508-$AI$3)/10&lt;0,0,30-(AC508-$AI$3)/10+W508))))))</f>
        <v/>
      </c>
      <c r="AE508" s="1099" t="str">
        <f>IF(C508="Female","",IF(AC508="","",IF(AA508="","",IF(AC508="TO",W508,IF(AA508="no",W508,IF(30-(AC508-$AI$4)/10&lt;0,0,30-(AC508-$AI$4)/10+W508))))))</f>
        <v/>
      </c>
      <c r="AF508" s="1102" t="str">
        <f>IF(B508="","",IF(AG508="DQ","DQ",IF(AC508="","",IF(C508="Female",AD508,AE508))))</f>
        <v/>
      </c>
      <c r="AG508" s="1090"/>
    </row>
    <row r="509" spans="1:33" x14ac:dyDescent="0.2">
      <c r="A509" s="1131"/>
      <c r="B509" s="1134"/>
      <c r="C509" s="1072"/>
      <c r="D509" s="1137"/>
      <c r="E509" s="1097"/>
      <c r="F509" s="1072"/>
      <c r="G509" s="736" t="s">
        <v>4</v>
      </c>
      <c r="H509" s="737" t="str">
        <f>IF(P509&lt;&gt;"",H508,"")</f>
        <v/>
      </c>
      <c r="I509" s="738" t="str">
        <f>IF(Q509&lt;&gt;"",I508,"")</f>
        <v/>
      </c>
      <c r="J509" s="738" t="str">
        <f>IF(R509&lt;&gt;"",J508,"")</f>
        <v/>
      </c>
      <c r="K509" s="738" t="str">
        <f>IF(R509&lt;&gt;"",K508,"")</f>
        <v/>
      </c>
      <c r="L509" s="738" t="str">
        <f>IF(S509&lt;&gt;"",L508,"")</f>
        <v/>
      </c>
      <c r="M509" s="739" t="str">
        <f>IF(T509&lt;&gt;"",M508,"")</f>
        <v/>
      </c>
      <c r="N509" s="740" t="str">
        <f>IF(H509&lt;&gt;"",N508,"")</f>
        <v/>
      </c>
      <c r="O509" s="741" t="str">
        <f>IF(B508="","",IF(H509="","",H509+I509+J509-K509+L509+M509-N509))</f>
        <v/>
      </c>
      <c r="P509" s="769"/>
      <c r="Q509" s="769"/>
      <c r="R509" s="769"/>
      <c r="S509" s="769"/>
      <c r="T509" s="770"/>
      <c r="U509" s="742" t="str">
        <f>IF(B508="","",IF(H509="","",SUM(P509:T509)))</f>
        <v/>
      </c>
      <c r="V509" s="742" t="str">
        <f>IF(B508="","",IF(H509="","",IF(O509+U509&lt;0,0,O509+U509)))</f>
        <v/>
      </c>
      <c r="W509" s="1119"/>
      <c r="X509" s="771"/>
      <c r="Y509" s="772"/>
      <c r="Z509" s="770"/>
      <c r="AA509" s="1091"/>
      <c r="AB509" s="743" t="str">
        <f>IF(X509="","",X509*60+Y509+Z509/100)</f>
        <v/>
      </c>
      <c r="AC509" s="1122"/>
      <c r="AD509" s="1086"/>
      <c r="AE509" s="1100"/>
      <c r="AF509" s="1103"/>
      <c r="AG509" s="1091"/>
    </row>
    <row r="510" spans="1:33" x14ac:dyDescent="0.2">
      <c r="A510" s="1131"/>
      <c r="B510" s="1134"/>
      <c r="C510" s="1072"/>
      <c r="D510" s="1137"/>
      <c r="E510" s="1097"/>
      <c r="F510" s="1072"/>
      <c r="G510" s="736" t="s">
        <v>8</v>
      </c>
      <c r="H510" s="737" t="str">
        <f>IF(P510&lt;&gt;"",H508,"")</f>
        <v/>
      </c>
      <c r="I510" s="738" t="str">
        <f>IF(Q510&lt;&gt;"",I508,"")</f>
        <v/>
      </c>
      <c r="J510" s="738" t="str">
        <f>IF(R510&lt;&gt;"",J508,"")</f>
        <v/>
      </c>
      <c r="K510" s="738" t="str">
        <f>IF(R510&lt;&gt;"",K508,"")</f>
        <v/>
      </c>
      <c r="L510" s="738" t="str">
        <f>IF(S510&lt;&gt;"",L508,"")</f>
        <v/>
      </c>
      <c r="M510" s="739" t="str">
        <f>IF(T510&lt;&gt;"",M508,"")</f>
        <v/>
      </c>
      <c r="N510" s="740" t="str">
        <f>IF(H510&lt;&gt;"",N508,"")</f>
        <v/>
      </c>
      <c r="O510" s="742" t="str">
        <f>IF(B508="","",IF(H510="","",H510+I510+J510-K510+L510+M510-N510))</f>
        <v/>
      </c>
      <c r="P510" s="769"/>
      <c r="Q510" s="769"/>
      <c r="R510" s="769"/>
      <c r="S510" s="769"/>
      <c r="T510" s="770"/>
      <c r="U510" s="744" t="str">
        <f>IF(B508="","",IF(H510="","",SUM(P510:T510)))</f>
        <v/>
      </c>
      <c r="V510" s="744" t="str">
        <f>IF(B508="","",IF(H510="","",IF(O510+U510&lt;0,0,O510+U510)))</f>
        <v/>
      </c>
      <c r="W510" s="1119"/>
      <c r="X510" s="745"/>
      <c r="Y510" s="746"/>
      <c r="Z510" s="747"/>
      <c r="AA510" s="1091"/>
      <c r="AB510" s="748"/>
      <c r="AC510" s="1122"/>
      <c r="AD510" s="1086"/>
      <c r="AE510" s="1100"/>
      <c r="AF510" s="1103"/>
      <c r="AG510" s="1091"/>
    </row>
    <row r="511" spans="1:33" x14ac:dyDescent="0.2">
      <c r="A511" s="1131"/>
      <c r="B511" s="1134"/>
      <c r="C511" s="1072"/>
      <c r="D511" s="1137"/>
      <c r="E511" s="1097"/>
      <c r="F511" s="1072"/>
      <c r="G511" s="736" t="s">
        <v>5</v>
      </c>
      <c r="H511" s="737" t="str">
        <f>IF(P511&lt;&gt;"",H508,"")</f>
        <v/>
      </c>
      <c r="I511" s="738" t="str">
        <f>IF(Q511&lt;&gt;"",I508,"")</f>
        <v/>
      </c>
      <c r="J511" s="738" t="str">
        <f>IF(R511&lt;&gt;"",J508,"")</f>
        <v/>
      </c>
      <c r="K511" s="738" t="str">
        <f>IF(R511&lt;&gt;"",K508,"")</f>
        <v/>
      </c>
      <c r="L511" s="738" t="str">
        <f>IF(S511&lt;&gt;"",L508,"")</f>
        <v/>
      </c>
      <c r="M511" s="739" t="str">
        <f>IF(T511&lt;&gt;"",M508,"")</f>
        <v/>
      </c>
      <c r="N511" s="740" t="str">
        <f>IF(H511&lt;&gt;"",N508,"")</f>
        <v/>
      </c>
      <c r="O511" s="749" t="str">
        <f>IF(B508="","",IF(H511="","",H511+I511+J511-K511+L511+M511-N511))</f>
        <v/>
      </c>
      <c r="P511" s="769"/>
      <c r="Q511" s="769"/>
      <c r="R511" s="769"/>
      <c r="S511" s="769"/>
      <c r="T511" s="770"/>
      <c r="U511" s="742" t="str">
        <f>IF(B508="","",IF(H511="","",SUM(P511:T511)))</f>
        <v/>
      </c>
      <c r="V511" s="742" t="str">
        <f>IF(B508="","",IF(H511="","",IF(O511+U511&lt;0,0,O511+U511)))</f>
        <v/>
      </c>
      <c r="W511" s="1119"/>
      <c r="X511" s="745"/>
      <c r="Y511" s="746"/>
      <c r="Z511" s="747"/>
      <c r="AA511" s="1091"/>
      <c r="AB511" s="748"/>
      <c r="AC511" s="1122"/>
      <c r="AD511" s="1086"/>
      <c r="AE511" s="1100"/>
      <c r="AF511" s="1103"/>
      <c r="AG511" s="1091"/>
    </row>
    <row r="512" spans="1:33" ht="16" thickBot="1" x14ac:dyDescent="0.25">
      <c r="A512" s="1132"/>
      <c r="B512" s="1135"/>
      <c r="C512" s="1073"/>
      <c r="D512" s="1138"/>
      <c r="E512" s="1098"/>
      <c r="F512" s="1073"/>
      <c r="G512" s="750" t="s">
        <v>6</v>
      </c>
      <c r="H512" s="751" t="str">
        <f>IF(P512&lt;&gt;"",H508,"")</f>
        <v/>
      </c>
      <c r="I512" s="752" t="str">
        <f>IF(Q512&lt;&gt;"",I508,"")</f>
        <v/>
      </c>
      <c r="J512" s="752" t="str">
        <f>IF(R512&lt;&gt;"",J508,"")</f>
        <v/>
      </c>
      <c r="K512" s="752" t="str">
        <f>IF(R512&lt;&gt;"",K508,"")</f>
        <v/>
      </c>
      <c r="L512" s="752" t="str">
        <f>IF(S512&lt;&gt;"",L508,"")</f>
        <v/>
      </c>
      <c r="M512" s="753" t="str">
        <f>IF(T512&lt;&gt;"",M508,"")</f>
        <v/>
      </c>
      <c r="N512" s="754" t="str">
        <f>IF(H512&lt;&gt;"",N508,"")</f>
        <v/>
      </c>
      <c r="O512" s="755" t="str">
        <f>IF(B508="","",IF(H512="","",H512+I512+J512-K512+L512+M512-N512))</f>
        <v/>
      </c>
      <c r="P512" s="773"/>
      <c r="Q512" s="773"/>
      <c r="R512" s="773"/>
      <c r="S512" s="773"/>
      <c r="T512" s="774"/>
      <c r="U512" s="755" t="str">
        <f>IF(B508="","",IF(H512="","",SUM(P512:T512)))</f>
        <v/>
      </c>
      <c r="V512" s="755" t="str">
        <f>IF(B508="","",IF(H512="","",IF(O512+U512&lt;0,0,O512+U512)))</f>
        <v/>
      </c>
      <c r="W512" s="1120"/>
      <c r="X512" s="756"/>
      <c r="Y512" s="757"/>
      <c r="Z512" s="758"/>
      <c r="AA512" s="1092"/>
      <c r="AB512" s="759"/>
      <c r="AC512" s="1123"/>
      <c r="AD512" s="1087"/>
      <c r="AE512" s="1101"/>
      <c r="AF512" s="1104"/>
      <c r="AG512" s="1092"/>
    </row>
  </sheetData>
  <sheetProtection algorithmName="SHA-512" hashValue="m4lyBLHANEFi3cL3Fy3eTQ0cU5nPziDqgKVbAq1D2cT0p0UMa6G9DHrveptjd4dio0cW03wI/WTbaFxIxf66ig==" saltValue="i4sDhJjfbYsiNupxQ/WIMg==" spinCount="100000" sheet="1" objects="1" scenarios="1"/>
  <mergeCells count="1347">
    <mergeCell ref="F448:F452"/>
    <mergeCell ref="E498:E502"/>
    <mergeCell ref="F498:F502"/>
    <mergeCell ref="E503:E507"/>
    <mergeCell ref="E508:E512"/>
    <mergeCell ref="F508:F512"/>
    <mergeCell ref="E453:E457"/>
    <mergeCell ref="F453:F457"/>
    <mergeCell ref="E458:E462"/>
    <mergeCell ref="F458:F462"/>
    <mergeCell ref="E463:E467"/>
    <mergeCell ref="F463:F467"/>
    <mergeCell ref="E468:E472"/>
    <mergeCell ref="F468:F472"/>
    <mergeCell ref="E473:E477"/>
    <mergeCell ref="F473:F477"/>
    <mergeCell ref="E478:E482"/>
    <mergeCell ref="F478:F482"/>
    <mergeCell ref="E483:E487"/>
    <mergeCell ref="F483:F487"/>
    <mergeCell ref="E488:E492"/>
    <mergeCell ref="F488:F492"/>
    <mergeCell ref="E493:E497"/>
    <mergeCell ref="F493:F497"/>
    <mergeCell ref="F503:F507"/>
    <mergeCell ref="F373:F377"/>
    <mergeCell ref="E378:E382"/>
    <mergeCell ref="F378:F382"/>
    <mergeCell ref="E383:E387"/>
    <mergeCell ref="F383:F387"/>
    <mergeCell ref="E388:E392"/>
    <mergeCell ref="F388:F392"/>
    <mergeCell ref="E393:E397"/>
    <mergeCell ref="F393:F397"/>
    <mergeCell ref="E398:E402"/>
    <mergeCell ref="F398:F402"/>
    <mergeCell ref="E403:E407"/>
    <mergeCell ref="F403:F407"/>
    <mergeCell ref="E408:E412"/>
    <mergeCell ref="F408:F412"/>
    <mergeCell ref="E413:E417"/>
    <mergeCell ref="F413:F417"/>
    <mergeCell ref="E418:E422"/>
    <mergeCell ref="F418:F422"/>
    <mergeCell ref="E423:E427"/>
    <mergeCell ref="F423:F427"/>
    <mergeCell ref="E428:E432"/>
    <mergeCell ref="F428:F432"/>
    <mergeCell ref="E433:E437"/>
    <mergeCell ref="F433:F437"/>
    <mergeCell ref="E438:E442"/>
    <mergeCell ref="F438:F442"/>
    <mergeCell ref="E443:E447"/>
    <mergeCell ref="F443:F447"/>
    <mergeCell ref="E448:E452"/>
    <mergeCell ref="E328:E332"/>
    <mergeCell ref="F328:F332"/>
    <mergeCell ref="E333:E337"/>
    <mergeCell ref="F333:F337"/>
    <mergeCell ref="E338:E342"/>
    <mergeCell ref="F338:F342"/>
    <mergeCell ref="E343:E347"/>
    <mergeCell ref="F343:F347"/>
    <mergeCell ref="E348:E352"/>
    <mergeCell ref="F348:F352"/>
    <mergeCell ref="E353:E357"/>
    <mergeCell ref="F353:F357"/>
    <mergeCell ref="E358:E362"/>
    <mergeCell ref="F358:F362"/>
    <mergeCell ref="E363:E367"/>
    <mergeCell ref="F363:F367"/>
    <mergeCell ref="E368:E372"/>
    <mergeCell ref="F368:F372"/>
    <mergeCell ref="E373:E377"/>
    <mergeCell ref="E283:E287"/>
    <mergeCell ref="F283:F287"/>
    <mergeCell ref="E288:E292"/>
    <mergeCell ref="F288:F292"/>
    <mergeCell ref="E293:E297"/>
    <mergeCell ref="F293:F297"/>
    <mergeCell ref="E298:E302"/>
    <mergeCell ref="F298:F302"/>
    <mergeCell ref="E303:E307"/>
    <mergeCell ref="F303:F307"/>
    <mergeCell ref="E308:E312"/>
    <mergeCell ref="F308:F312"/>
    <mergeCell ref="E313:E317"/>
    <mergeCell ref="F313:F317"/>
    <mergeCell ref="E318:E322"/>
    <mergeCell ref="F318:F322"/>
    <mergeCell ref="E323:E327"/>
    <mergeCell ref="F323:F327"/>
    <mergeCell ref="E238:E242"/>
    <mergeCell ref="F238:F242"/>
    <mergeCell ref="E243:E247"/>
    <mergeCell ref="F243:F247"/>
    <mergeCell ref="E248:E252"/>
    <mergeCell ref="F248:F252"/>
    <mergeCell ref="E253:E257"/>
    <mergeCell ref="F253:F257"/>
    <mergeCell ref="E258:E262"/>
    <mergeCell ref="F258:F262"/>
    <mergeCell ref="E263:E267"/>
    <mergeCell ref="F263:F267"/>
    <mergeCell ref="E268:E272"/>
    <mergeCell ref="F268:F272"/>
    <mergeCell ref="E273:E277"/>
    <mergeCell ref="F273:F277"/>
    <mergeCell ref="E278:E282"/>
    <mergeCell ref="F278:F282"/>
    <mergeCell ref="E193:E197"/>
    <mergeCell ref="F193:F197"/>
    <mergeCell ref="E198:E202"/>
    <mergeCell ref="F198:F202"/>
    <mergeCell ref="E203:E207"/>
    <mergeCell ref="F203:F207"/>
    <mergeCell ref="E208:E212"/>
    <mergeCell ref="F208:F212"/>
    <mergeCell ref="E213:E217"/>
    <mergeCell ref="F213:F217"/>
    <mergeCell ref="E218:E222"/>
    <mergeCell ref="F218:F222"/>
    <mergeCell ref="E223:E227"/>
    <mergeCell ref="F223:F227"/>
    <mergeCell ref="E228:E232"/>
    <mergeCell ref="F228:F232"/>
    <mergeCell ref="E233:E237"/>
    <mergeCell ref="F233:F237"/>
    <mergeCell ref="E148:E152"/>
    <mergeCell ref="F148:F152"/>
    <mergeCell ref="E153:E157"/>
    <mergeCell ref="F153:F157"/>
    <mergeCell ref="E158:E162"/>
    <mergeCell ref="F158:F162"/>
    <mergeCell ref="E163:E167"/>
    <mergeCell ref="F163:F167"/>
    <mergeCell ref="E168:E172"/>
    <mergeCell ref="F168:F172"/>
    <mergeCell ref="E173:E177"/>
    <mergeCell ref="F173:F177"/>
    <mergeCell ref="E178:E182"/>
    <mergeCell ref="F178:F182"/>
    <mergeCell ref="E183:E187"/>
    <mergeCell ref="F183:F187"/>
    <mergeCell ref="E188:E192"/>
    <mergeCell ref="F188:F192"/>
    <mergeCell ref="AG123:AG127"/>
    <mergeCell ref="AG128:AG132"/>
    <mergeCell ref="AG133:AG137"/>
    <mergeCell ref="AG53:AG57"/>
    <mergeCell ref="AG58:AG62"/>
    <mergeCell ref="AG63:AG67"/>
    <mergeCell ref="AG68:AG72"/>
    <mergeCell ref="AG73:AG77"/>
    <mergeCell ref="AG78:AG82"/>
    <mergeCell ref="AG83:AG87"/>
    <mergeCell ref="AG88:AG92"/>
    <mergeCell ref="AG93:AG97"/>
    <mergeCell ref="AG98:AG102"/>
    <mergeCell ref="B8:B12"/>
    <mergeCell ref="A8:A12"/>
    <mergeCell ref="D8:D12"/>
    <mergeCell ref="W8:W12"/>
    <mergeCell ref="AC8:AC12"/>
    <mergeCell ref="AE8:AE12"/>
    <mergeCell ref="AF8:AF12"/>
    <mergeCell ref="A123:A127"/>
    <mergeCell ref="B123:B127"/>
    <mergeCell ref="D123:D127"/>
    <mergeCell ref="W123:W127"/>
    <mergeCell ref="AC123:AC127"/>
    <mergeCell ref="AE123:AE127"/>
    <mergeCell ref="AF123:AF127"/>
    <mergeCell ref="A118:A122"/>
    <mergeCell ref="AF128:AF132"/>
    <mergeCell ref="B118:B122"/>
    <mergeCell ref="D118:D122"/>
    <mergeCell ref="W118:W122"/>
    <mergeCell ref="A493:A497"/>
    <mergeCell ref="B493:B497"/>
    <mergeCell ref="A498:A502"/>
    <mergeCell ref="B498:B502"/>
    <mergeCell ref="A378:A382"/>
    <mergeCell ref="B378:B382"/>
    <mergeCell ref="A383:A387"/>
    <mergeCell ref="B383:B387"/>
    <mergeCell ref="A388:A392"/>
    <mergeCell ref="B388:B392"/>
    <mergeCell ref="A393:A397"/>
    <mergeCell ref="B393:B397"/>
    <mergeCell ref="A398:A402"/>
    <mergeCell ref="B398:B402"/>
    <mergeCell ref="A403:A407"/>
    <mergeCell ref="B403:B407"/>
    <mergeCell ref="A408:A412"/>
    <mergeCell ref="B408:B412"/>
    <mergeCell ref="A503:A507"/>
    <mergeCell ref="B503:B507"/>
    <mergeCell ref="A508:A512"/>
    <mergeCell ref="B508:B512"/>
    <mergeCell ref="A468:A472"/>
    <mergeCell ref="B468:B472"/>
    <mergeCell ref="A473:A477"/>
    <mergeCell ref="B473:B477"/>
    <mergeCell ref="A478:A482"/>
    <mergeCell ref="B478:B482"/>
    <mergeCell ref="A483:A487"/>
    <mergeCell ref="B483:B487"/>
    <mergeCell ref="A488:A492"/>
    <mergeCell ref="B488:B492"/>
    <mergeCell ref="A423:A427"/>
    <mergeCell ref="B423:B427"/>
    <mergeCell ref="A428:A432"/>
    <mergeCell ref="B428:B432"/>
    <mergeCell ref="A433:A437"/>
    <mergeCell ref="B433:B437"/>
    <mergeCell ref="A438:A442"/>
    <mergeCell ref="B438:B442"/>
    <mergeCell ref="A443:A447"/>
    <mergeCell ref="B443:B447"/>
    <mergeCell ref="A448:A452"/>
    <mergeCell ref="B448:B452"/>
    <mergeCell ref="A453:A457"/>
    <mergeCell ref="B453:B457"/>
    <mergeCell ref="A458:A462"/>
    <mergeCell ref="B458:B462"/>
    <mergeCell ref="A463:A467"/>
    <mergeCell ref="B463:B467"/>
    <mergeCell ref="B313:B317"/>
    <mergeCell ref="A318:A322"/>
    <mergeCell ref="B318:B322"/>
    <mergeCell ref="A323:A327"/>
    <mergeCell ref="B323:B327"/>
    <mergeCell ref="A328:A332"/>
    <mergeCell ref="B328:B332"/>
    <mergeCell ref="A413:A417"/>
    <mergeCell ref="B413:B417"/>
    <mergeCell ref="A418:A422"/>
    <mergeCell ref="B418:B422"/>
    <mergeCell ref="A333:A337"/>
    <mergeCell ref="B333:B337"/>
    <mergeCell ref="A338:A342"/>
    <mergeCell ref="B338:B342"/>
    <mergeCell ref="A343:A347"/>
    <mergeCell ref="B343:B347"/>
    <mergeCell ref="A348:A352"/>
    <mergeCell ref="B348:B352"/>
    <mergeCell ref="A353:A357"/>
    <mergeCell ref="B353:B357"/>
    <mergeCell ref="A358:A362"/>
    <mergeCell ref="B358:B362"/>
    <mergeCell ref="A363:A367"/>
    <mergeCell ref="B363:B367"/>
    <mergeCell ref="A368:A372"/>
    <mergeCell ref="B368:B372"/>
    <mergeCell ref="A373:A377"/>
    <mergeCell ref="B373:B377"/>
    <mergeCell ref="A313:A317"/>
    <mergeCell ref="A268:A272"/>
    <mergeCell ref="B268:B272"/>
    <mergeCell ref="A273:A277"/>
    <mergeCell ref="B273:B277"/>
    <mergeCell ref="A278:A282"/>
    <mergeCell ref="B278:B282"/>
    <mergeCell ref="A283:A287"/>
    <mergeCell ref="B283:B287"/>
    <mergeCell ref="A288:A292"/>
    <mergeCell ref="B288:B292"/>
    <mergeCell ref="A293:A297"/>
    <mergeCell ref="B293:B297"/>
    <mergeCell ref="A298:A302"/>
    <mergeCell ref="B298:B302"/>
    <mergeCell ref="A303:A307"/>
    <mergeCell ref="B303:B307"/>
    <mergeCell ref="A308:A312"/>
    <mergeCell ref="B308:B312"/>
    <mergeCell ref="A223:A227"/>
    <mergeCell ref="B223:B227"/>
    <mergeCell ref="A228:A232"/>
    <mergeCell ref="B228:B232"/>
    <mergeCell ref="A233:A237"/>
    <mergeCell ref="B233:B237"/>
    <mergeCell ref="A238:A242"/>
    <mergeCell ref="B238:B242"/>
    <mergeCell ref="A243:A247"/>
    <mergeCell ref="B243:B247"/>
    <mergeCell ref="A248:A252"/>
    <mergeCell ref="B248:B252"/>
    <mergeCell ref="A253:A257"/>
    <mergeCell ref="B253:B257"/>
    <mergeCell ref="A258:A262"/>
    <mergeCell ref="B258:B262"/>
    <mergeCell ref="A263:A267"/>
    <mergeCell ref="B263:B267"/>
    <mergeCell ref="A178:A182"/>
    <mergeCell ref="B178:B182"/>
    <mergeCell ref="A183:A187"/>
    <mergeCell ref="B183:B187"/>
    <mergeCell ref="A188:A192"/>
    <mergeCell ref="B188:B192"/>
    <mergeCell ref="A193:A197"/>
    <mergeCell ref="B193:B197"/>
    <mergeCell ref="A198:A202"/>
    <mergeCell ref="B198:B202"/>
    <mergeCell ref="A203:A207"/>
    <mergeCell ref="B203:B207"/>
    <mergeCell ref="A208:A212"/>
    <mergeCell ref="B208:B212"/>
    <mergeCell ref="A213:A217"/>
    <mergeCell ref="B213:B217"/>
    <mergeCell ref="A218:A222"/>
    <mergeCell ref="B218:B222"/>
    <mergeCell ref="D433:D437"/>
    <mergeCell ref="D438:D442"/>
    <mergeCell ref="D443:D447"/>
    <mergeCell ref="D448:D452"/>
    <mergeCell ref="D453:D457"/>
    <mergeCell ref="D458:D462"/>
    <mergeCell ref="D463:D467"/>
    <mergeCell ref="D468:D472"/>
    <mergeCell ref="D473:D477"/>
    <mergeCell ref="D478:D482"/>
    <mergeCell ref="D483:D487"/>
    <mergeCell ref="D488:D492"/>
    <mergeCell ref="D493:D497"/>
    <mergeCell ref="D498:D502"/>
    <mergeCell ref="D503:D507"/>
    <mergeCell ref="D508:D512"/>
    <mergeCell ref="A138:A142"/>
    <mergeCell ref="B138:B142"/>
    <mergeCell ref="A143:A147"/>
    <mergeCell ref="B143:B147"/>
    <mergeCell ref="A148:A152"/>
    <mergeCell ref="B148:B152"/>
    <mergeCell ref="A153:A157"/>
    <mergeCell ref="B153:B157"/>
    <mergeCell ref="A158:A162"/>
    <mergeCell ref="B158:B162"/>
    <mergeCell ref="A163:A167"/>
    <mergeCell ref="B163:B167"/>
    <mergeCell ref="A168:A172"/>
    <mergeCell ref="B168:B172"/>
    <mergeCell ref="A173:A177"/>
    <mergeCell ref="B173:B177"/>
    <mergeCell ref="D348:D352"/>
    <mergeCell ref="D353:D357"/>
    <mergeCell ref="D358:D362"/>
    <mergeCell ref="D363:D367"/>
    <mergeCell ref="D368:D372"/>
    <mergeCell ref="D373:D377"/>
    <mergeCell ref="D378:D382"/>
    <mergeCell ref="D383:D387"/>
    <mergeCell ref="D388:D392"/>
    <mergeCell ref="D393:D397"/>
    <mergeCell ref="D398:D402"/>
    <mergeCell ref="D403:D407"/>
    <mergeCell ref="D408:D412"/>
    <mergeCell ref="D413:D417"/>
    <mergeCell ref="D418:D422"/>
    <mergeCell ref="D423:D427"/>
    <mergeCell ref="D428:D432"/>
    <mergeCell ref="D263:D267"/>
    <mergeCell ref="D268:D272"/>
    <mergeCell ref="D273:D277"/>
    <mergeCell ref="D278:D282"/>
    <mergeCell ref="D283:D287"/>
    <mergeCell ref="D288:D292"/>
    <mergeCell ref="D293:D297"/>
    <mergeCell ref="D298:D302"/>
    <mergeCell ref="D303:D307"/>
    <mergeCell ref="D308:D312"/>
    <mergeCell ref="D313:D317"/>
    <mergeCell ref="D318:D322"/>
    <mergeCell ref="D323:D327"/>
    <mergeCell ref="D328:D332"/>
    <mergeCell ref="D333:D337"/>
    <mergeCell ref="D338:D342"/>
    <mergeCell ref="D343:D347"/>
    <mergeCell ref="W508:W512"/>
    <mergeCell ref="AC508:AC512"/>
    <mergeCell ref="AE508:AE512"/>
    <mergeCell ref="AF508:AF512"/>
    <mergeCell ref="AG508:AG512"/>
    <mergeCell ref="AA508:AA512"/>
    <mergeCell ref="AD508:AD512"/>
    <mergeCell ref="D138:D142"/>
    <mergeCell ref="D143:D147"/>
    <mergeCell ref="D148:D152"/>
    <mergeCell ref="D153:D157"/>
    <mergeCell ref="D158:D162"/>
    <mergeCell ref="D163:D167"/>
    <mergeCell ref="D168:D172"/>
    <mergeCell ref="D173:D177"/>
    <mergeCell ref="D178:D182"/>
    <mergeCell ref="D183:D187"/>
    <mergeCell ref="D188:D192"/>
    <mergeCell ref="D193:D197"/>
    <mergeCell ref="D198:D202"/>
    <mergeCell ref="D203:D207"/>
    <mergeCell ref="D208:D212"/>
    <mergeCell ref="D213:D217"/>
    <mergeCell ref="D218:D222"/>
    <mergeCell ref="D223:D227"/>
    <mergeCell ref="D228:D232"/>
    <mergeCell ref="D233:D237"/>
    <mergeCell ref="D238:D242"/>
    <mergeCell ref="D243:D247"/>
    <mergeCell ref="D248:D252"/>
    <mergeCell ref="D253:D257"/>
    <mergeCell ref="D258:D262"/>
    <mergeCell ref="W493:W497"/>
    <mergeCell ref="AC493:AC497"/>
    <mergeCell ref="AE493:AE497"/>
    <mergeCell ref="AF493:AF497"/>
    <mergeCell ref="AG493:AG497"/>
    <mergeCell ref="AA488:AA492"/>
    <mergeCell ref="AA493:AA497"/>
    <mergeCell ref="AD488:AD492"/>
    <mergeCell ref="AD493:AD497"/>
    <mergeCell ref="W498:W502"/>
    <mergeCell ref="AC498:AC502"/>
    <mergeCell ref="AE498:AE502"/>
    <mergeCell ref="AF498:AF502"/>
    <mergeCell ref="AG498:AG502"/>
    <mergeCell ref="W503:W507"/>
    <mergeCell ref="AC503:AC507"/>
    <mergeCell ref="AE503:AE507"/>
    <mergeCell ref="AF503:AF507"/>
    <mergeCell ref="AG503:AG507"/>
    <mergeCell ref="AA498:AA502"/>
    <mergeCell ref="AA503:AA507"/>
    <mergeCell ref="AD498:AD502"/>
    <mergeCell ref="AD503:AD507"/>
    <mergeCell ref="W478:W482"/>
    <mergeCell ref="AC478:AC482"/>
    <mergeCell ref="AE478:AE482"/>
    <mergeCell ref="AF478:AF482"/>
    <mergeCell ref="AG478:AG482"/>
    <mergeCell ref="W483:W487"/>
    <mergeCell ref="AC483:AC487"/>
    <mergeCell ref="AE483:AE487"/>
    <mergeCell ref="AF483:AF487"/>
    <mergeCell ref="AG483:AG487"/>
    <mergeCell ref="AA478:AA482"/>
    <mergeCell ref="AA483:AA487"/>
    <mergeCell ref="AD478:AD482"/>
    <mergeCell ref="AD483:AD487"/>
    <mergeCell ref="W488:W492"/>
    <mergeCell ref="AC488:AC492"/>
    <mergeCell ref="AE488:AE492"/>
    <mergeCell ref="AF488:AF492"/>
    <mergeCell ref="AG488:AG492"/>
    <mergeCell ref="W463:W467"/>
    <mergeCell ref="AC463:AC467"/>
    <mergeCell ref="AE463:AE467"/>
    <mergeCell ref="AF463:AF467"/>
    <mergeCell ref="AG463:AG467"/>
    <mergeCell ref="AA458:AA462"/>
    <mergeCell ref="AA463:AA467"/>
    <mergeCell ref="AD458:AD462"/>
    <mergeCell ref="AD463:AD467"/>
    <mergeCell ref="W468:W472"/>
    <mergeCell ref="AC468:AC472"/>
    <mergeCell ref="AE468:AE472"/>
    <mergeCell ref="AF468:AF472"/>
    <mergeCell ref="AG468:AG472"/>
    <mergeCell ref="W473:W477"/>
    <mergeCell ref="AC473:AC477"/>
    <mergeCell ref="AE473:AE477"/>
    <mergeCell ref="AF473:AF477"/>
    <mergeCell ref="AG473:AG477"/>
    <mergeCell ref="AA468:AA472"/>
    <mergeCell ref="AA473:AA477"/>
    <mergeCell ref="AD468:AD472"/>
    <mergeCell ref="AD473:AD477"/>
    <mergeCell ref="W448:W452"/>
    <mergeCell ref="AC448:AC452"/>
    <mergeCell ref="AE448:AE452"/>
    <mergeCell ref="AF448:AF452"/>
    <mergeCell ref="AG448:AG452"/>
    <mergeCell ref="W453:W457"/>
    <mergeCell ref="AC453:AC457"/>
    <mergeCell ref="AE453:AE457"/>
    <mergeCell ref="AF453:AF457"/>
    <mergeCell ref="AG453:AG457"/>
    <mergeCell ref="AA448:AA452"/>
    <mergeCell ref="AA453:AA457"/>
    <mergeCell ref="AD448:AD452"/>
    <mergeCell ref="AD453:AD457"/>
    <mergeCell ref="W458:W462"/>
    <mergeCell ref="AC458:AC462"/>
    <mergeCell ref="AE458:AE462"/>
    <mergeCell ref="AF458:AF462"/>
    <mergeCell ref="AG458:AG462"/>
    <mergeCell ref="W433:W437"/>
    <mergeCell ref="AC433:AC437"/>
    <mergeCell ref="AE433:AE437"/>
    <mergeCell ref="AF433:AF437"/>
    <mergeCell ref="AG433:AG437"/>
    <mergeCell ref="AA428:AA432"/>
    <mergeCell ref="AA433:AA437"/>
    <mergeCell ref="AD428:AD432"/>
    <mergeCell ref="AD433:AD437"/>
    <mergeCell ref="W438:W442"/>
    <mergeCell ref="AC438:AC442"/>
    <mergeCell ref="AE438:AE442"/>
    <mergeCell ref="AF438:AF442"/>
    <mergeCell ref="AG438:AG442"/>
    <mergeCell ref="W443:W447"/>
    <mergeCell ref="AC443:AC447"/>
    <mergeCell ref="AE443:AE447"/>
    <mergeCell ref="AF443:AF447"/>
    <mergeCell ref="AG443:AG447"/>
    <mergeCell ref="AA438:AA442"/>
    <mergeCell ref="AA443:AA447"/>
    <mergeCell ref="AD438:AD442"/>
    <mergeCell ref="AD443:AD447"/>
    <mergeCell ref="W418:W422"/>
    <mergeCell ref="AC418:AC422"/>
    <mergeCell ref="AE418:AE422"/>
    <mergeCell ref="AF418:AF422"/>
    <mergeCell ref="AG418:AG422"/>
    <mergeCell ref="W423:W427"/>
    <mergeCell ref="AC423:AC427"/>
    <mergeCell ref="AE423:AE427"/>
    <mergeCell ref="AF423:AF427"/>
    <mergeCell ref="AG423:AG427"/>
    <mergeCell ref="AA418:AA422"/>
    <mergeCell ref="AA423:AA427"/>
    <mergeCell ref="AD418:AD422"/>
    <mergeCell ref="AD423:AD427"/>
    <mergeCell ref="W428:W432"/>
    <mergeCell ref="AC428:AC432"/>
    <mergeCell ref="AE428:AE432"/>
    <mergeCell ref="AF428:AF432"/>
    <mergeCell ref="AG428:AG432"/>
    <mergeCell ref="W403:W407"/>
    <mergeCell ref="AC403:AC407"/>
    <mergeCell ref="AE403:AE407"/>
    <mergeCell ref="AF403:AF407"/>
    <mergeCell ref="AG403:AG407"/>
    <mergeCell ref="AA398:AA402"/>
    <mergeCell ref="AA403:AA407"/>
    <mergeCell ref="AD398:AD402"/>
    <mergeCell ref="AD403:AD407"/>
    <mergeCell ref="W408:W412"/>
    <mergeCell ref="AC408:AC412"/>
    <mergeCell ref="AE408:AE412"/>
    <mergeCell ref="AF408:AF412"/>
    <mergeCell ref="AG408:AG412"/>
    <mergeCell ref="W413:W417"/>
    <mergeCell ref="AC413:AC417"/>
    <mergeCell ref="AE413:AE417"/>
    <mergeCell ref="AF413:AF417"/>
    <mergeCell ref="AG413:AG417"/>
    <mergeCell ref="AA408:AA412"/>
    <mergeCell ref="AA413:AA417"/>
    <mergeCell ref="AD408:AD412"/>
    <mergeCell ref="AD413:AD417"/>
    <mergeCell ref="W388:W392"/>
    <mergeCell ref="AC388:AC392"/>
    <mergeCell ref="AE388:AE392"/>
    <mergeCell ref="AF388:AF392"/>
    <mergeCell ref="AG388:AG392"/>
    <mergeCell ref="W393:W397"/>
    <mergeCell ref="AC393:AC397"/>
    <mergeCell ref="AE393:AE397"/>
    <mergeCell ref="AF393:AF397"/>
    <mergeCell ref="AG393:AG397"/>
    <mergeCell ref="AA388:AA392"/>
    <mergeCell ref="AA393:AA397"/>
    <mergeCell ref="AD388:AD392"/>
    <mergeCell ref="AD393:AD397"/>
    <mergeCell ref="W398:W402"/>
    <mergeCell ref="AC398:AC402"/>
    <mergeCell ref="AE398:AE402"/>
    <mergeCell ref="AF398:AF402"/>
    <mergeCell ref="AG398:AG402"/>
    <mergeCell ref="W373:W377"/>
    <mergeCell ref="AC373:AC377"/>
    <mergeCell ref="AE373:AE377"/>
    <mergeCell ref="AF373:AF377"/>
    <mergeCell ref="AG373:AG377"/>
    <mergeCell ref="AA368:AA372"/>
    <mergeCell ref="AA373:AA377"/>
    <mergeCell ref="AD368:AD372"/>
    <mergeCell ref="AD373:AD377"/>
    <mergeCell ref="W378:W382"/>
    <mergeCell ref="AC378:AC382"/>
    <mergeCell ref="AE378:AE382"/>
    <mergeCell ref="AF378:AF382"/>
    <mergeCell ref="AG378:AG382"/>
    <mergeCell ref="W383:W387"/>
    <mergeCell ref="AC383:AC387"/>
    <mergeCell ref="AE383:AE387"/>
    <mergeCell ref="AF383:AF387"/>
    <mergeCell ref="AG383:AG387"/>
    <mergeCell ref="AA378:AA382"/>
    <mergeCell ref="AA383:AA387"/>
    <mergeCell ref="AD378:AD382"/>
    <mergeCell ref="AD383:AD387"/>
    <mergeCell ref="W358:W362"/>
    <mergeCell ref="AC358:AC362"/>
    <mergeCell ref="AE358:AE362"/>
    <mergeCell ref="AF358:AF362"/>
    <mergeCell ref="AG358:AG362"/>
    <mergeCell ref="W363:W367"/>
    <mergeCell ref="AC363:AC367"/>
    <mergeCell ref="AE363:AE367"/>
    <mergeCell ref="AF363:AF367"/>
    <mergeCell ref="AG363:AG367"/>
    <mergeCell ref="AA358:AA362"/>
    <mergeCell ref="AA363:AA367"/>
    <mergeCell ref="AD358:AD362"/>
    <mergeCell ref="AD363:AD367"/>
    <mergeCell ref="W368:W372"/>
    <mergeCell ref="AC368:AC372"/>
    <mergeCell ref="AE368:AE372"/>
    <mergeCell ref="AF368:AF372"/>
    <mergeCell ref="AG368:AG372"/>
    <mergeCell ref="W343:W347"/>
    <mergeCell ref="AC343:AC347"/>
    <mergeCell ref="AE343:AE347"/>
    <mergeCell ref="AF343:AF347"/>
    <mergeCell ref="AG343:AG347"/>
    <mergeCell ref="AA338:AA342"/>
    <mergeCell ref="AA343:AA347"/>
    <mergeCell ref="AD338:AD342"/>
    <mergeCell ref="AD343:AD347"/>
    <mergeCell ref="W348:W352"/>
    <mergeCell ref="AC348:AC352"/>
    <mergeCell ref="AE348:AE352"/>
    <mergeCell ref="AF348:AF352"/>
    <mergeCell ref="AG348:AG352"/>
    <mergeCell ref="W353:W357"/>
    <mergeCell ref="AC353:AC357"/>
    <mergeCell ref="AE353:AE357"/>
    <mergeCell ref="AF353:AF357"/>
    <mergeCell ref="AG353:AG357"/>
    <mergeCell ref="AA348:AA352"/>
    <mergeCell ref="AA353:AA357"/>
    <mergeCell ref="AD348:AD352"/>
    <mergeCell ref="AD353:AD357"/>
    <mergeCell ref="W328:W332"/>
    <mergeCell ref="AC328:AC332"/>
    <mergeCell ref="AE328:AE332"/>
    <mergeCell ref="AF328:AF332"/>
    <mergeCell ref="AG328:AG332"/>
    <mergeCell ref="W333:W337"/>
    <mergeCell ref="AC333:AC337"/>
    <mergeCell ref="AE333:AE337"/>
    <mergeCell ref="AF333:AF337"/>
    <mergeCell ref="AG333:AG337"/>
    <mergeCell ref="AA328:AA332"/>
    <mergeCell ref="AA333:AA337"/>
    <mergeCell ref="AD328:AD332"/>
    <mergeCell ref="AD333:AD337"/>
    <mergeCell ref="W338:W342"/>
    <mergeCell ref="AC338:AC342"/>
    <mergeCell ref="AE338:AE342"/>
    <mergeCell ref="AF338:AF342"/>
    <mergeCell ref="AG338:AG342"/>
    <mergeCell ref="W313:W317"/>
    <mergeCell ref="AC313:AC317"/>
    <mergeCell ref="AE313:AE317"/>
    <mergeCell ref="AF313:AF317"/>
    <mergeCell ref="AG313:AG317"/>
    <mergeCell ref="AA308:AA312"/>
    <mergeCell ref="AA313:AA317"/>
    <mergeCell ref="AD308:AD312"/>
    <mergeCell ref="AD313:AD317"/>
    <mergeCell ref="W318:W322"/>
    <mergeCell ref="AC318:AC322"/>
    <mergeCell ref="AE318:AE322"/>
    <mergeCell ref="AF318:AF322"/>
    <mergeCell ref="AG318:AG322"/>
    <mergeCell ref="W323:W327"/>
    <mergeCell ref="AC323:AC327"/>
    <mergeCell ref="AE323:AE327"/>
    <mergeCell ref="AF323:AF327"/>
    <mergeCell ref="AG323:AG327"/>
    <mergeCell ref="AA318:AA322"/>
    <mergeCell ref="AA323:AA327"/>
    <mergeCell ref="AD318:AD322"/>
    <mergeCell ref="AD323:AD327"/>
    <mergeCell ref="W298:W302"/>
    <mergeCell ref="AC298:AC302"/>
    <mergeCell ref="AE298:AE302"/>
    <mergeCell ref="AF298:AF302"/>
    <mergeCell ref="AG298:AG302"/>
    <mergeCell ref="W303:W307"/>
    <mergeCell ref="AC303:AC307"/>
    <mergeCell ref="AE303:AE307"/>
    <mergeCell ref="AF303:AF307"/>
    <mergeCell ref="AG303:AG307"/>
    <mergeCell ref="AA298:AA302"/>
    <mergeCell ref="AA303:AA307"/>
    <mergeCell ref="AD298:AD302"/>
    <mergeCell ref="AD303:AD307"/>
    <mergeCell ref="W308:W312"/>
    <mergeCell ref="AC308:AC312"/>
    <mergeCell ref="AE308:AE312"/>
    <mergeCell ref="AF308:AF312"/>
    <mergeCell ref="AG308:AG312"/>
    <mergeCell ref="W283:W287"/>
    <mergeCell ref="AC283:AC287"/>
    <mergeCell ref="AE283:AE287"/>
    <mergeCell ref="AF283:AF287"/>
    <mergeCell ref="AG283:AG287"/>
    <mergeCell ref="AA278:AA282"/>
    <mergeCell ref="AA283:AA287"/>
    <mergeCell ref="AD278:AD282"/>
    <mergeCell ref="AD283:AD287"/>
    <mergeCell ref="W288:W292"/>
    <mergeCell ref="AC288:AC292"/>
    <mergeCell ref="AE288:AE292"/>
    <mergeCell ref="AF288:AF292"/>
    <mergeCell ref="AG288:AG292"/>
    <mergeCell ref="W293:W297"/>
    <mergeCell ref="AC293:AC297"/>
    <mergeCell ref="AE293:AE297"/>
    <mergeCell ref="AF293:AF297"/>
    <mergeCell ref="AG293:AG297"/>
    <mergeCell ref="AA288:AA292"/>
    <mergeCell ref="AA293:AA297"/>
    <mergeCell ref="AD288:AD292"/>
    <mergeCell ref="AD293:AD297"/>
    <mergeCell ref="W268:W272"/>
    <mergeCell ref="AC268:AC272"/>
    <mergeCell ref="AE268:AE272"/>
    <mergeCell ref="AF268:AF272"/>
    <mergeCell ref="AG268:AG272"/>
    <mergeCell ref="W273:W277"/>
    <mergeCell ref="AC273:AC277"/>
    <mergeCell ref="AE273:AE277"/>
    <mergeCell ref="AF273:AF277"/>
    <mergeCell ref="AG273:AG277"/>
    <mergeCell ref="AA268:AA272"/>
    <mergeCell ref="AA273:AA277"/>
    <mergeCell ref="AD268:AD272"/>
    <mergeCell ref="AD273:AD277"/>
    <mergeCell ref="W278:W282"/>
    <mergeCell ref="AC278:AC282"/>
    <mergeCell ref="AE278:AE282"/>
    <mergeCell ref="AF278:AF282"/>
    <mergeCell ref="AG278:AG282"/>
    <mergeCell ref="W253:W257"/>
    <mergeCell ref="AC253:AC257"/>
    <mergeCell ref="AE253:AE257"/>
    <mergeCell ref="AF253:AF257"/>
    <mergeCell ref="AG253:AG257"/>
    <mergeCell ref="AA248:AA252"/>
    <mergeCell ref="AA253:AA257"/>
    <mergeCell ref="AD248:AD252"/>
    <mergeCell ref="AD253:AD257"/>
    <mergeCell ref="W258:W262"/>
    <mergeCell ref="AC258:AC262"/>
    <mergeCell ref="AE258:AE262"/>
    <mergeCell ref="AF258:AF262"/>
    <mergeCell ref="AG258:AG262"/>
    <mergeCell ref="W263:W267"/>
    <mergeCell ref="AC263:AC267"/>
    <mergeCell ref="AE263:AE267"/>
    <mergeCell ref="AF263:AF267"/>
    <mergeCell ref="AG263:AG267"/>
    <mergeCell ref="AA258:AA262"/>
    <mergeCell ref="AA263:AA267"/>
    <mergeCell ref="AD258:AD262"/>
    <mergeCell ref="AD263:AD267"/>
    <mergeCell ref="W238:W242"/>
    <mergeCell ref="AC238:AC242"/>
    <mergeCell ref="AE238:AE242"/>
    <mergeCell ref="AF238:AF242"/>
    <mergeCell ref="AG238:AG242"/>
    <mergeCell ref="W243:W247"/>
    <mergeCell ref="AC243:AC247"/>
    <mergeCell ref="AE243:AE247"/>
    <mergeCell ref="AF243:AF247"/>
    <mergeCell ref="AG243:AG247"/>
    <mergeCell ref="AA238:AA242"/>
    <mergeCell ref="AA243:AA247"/>
    <mergeCell ref="AD238:AD242"/>
    <mergeCell ref="AD243:AD247"/>
    <mergeCell ref="W248:W252"/>
    <mergeCell ref="AC248:AC252"/>
    <mergeCell ref="AE248:AE252"/>
    <mergeCell ref="AF248:AF252"/>
    <mergeCell ref="AG248:AG252"/>
    <mergeCell ref="W223:W227"/>
    <mergeCell ref="AC223:AC227"/>
    <mergeCell ref="AE223:AE227"/>
    <mergeCell ref="AF223:AF227"/>
    <mergeCell ref="AG223:AG227"/>
    <mergeCell ref="AA218:AA222"/>
    <mergeCell ref="AA223:AA227"/>
    <mergeCell ref="AD218:AD222"/>
    <mergeCell ref="AD223:AD227"/>
    <mergeCell ref="W228:W232"/>
    <mergeCell ref="AC228:AC232"/>
    <mergeCell ref="AE228:AE232"/>
    <mergeCell ref="AF228:AF232"/>
    <mergeCell ref="AG228:AG232"/>
    <mergeCell ref="W233:W237"/>
    <mergeCell ref="AC233:AC237"/>
    <mergeCell ref="AE233:AE237"/>
    <mergeCell ref="AF233:AF237"/>
    <mergeCell ref="AG233:AG237"/>
    <mergeCell ref="AA228:AA232"/>
    <mergeCell ref="AA233:AA237"/>
    <mergeCell ref="AD228:AD232"/>
    <mergeCell ref="AD233:AD237"/>
    <mergeCell ref="W208:W212"/>
    <mergeCell ref="AC208:AC212"/>
    <mergeCell ref="AE208:AE212"/>
    <mergeCell ref="AF208:AF212"/>
    <mergeCell ref="AG208:AG212"/>
    <mergeCell ref="W213:W217"/>
    <mergeCell ref="AC213:AC217"/>
    <mergeCell ref="AE213:AE217"/>
    <mergeCell ref="AF213:AF217"/>
    <mergeCell ref="AG213:AG217"/>
    <mergeCell ref="AA208:AA212"/>
    <mergeCell ref="AA213:AA217"/>
    <mergeCell ref="AD208:AD212"/>
    <mergeCell ref="AD213:AD217"/>
    <mergeCell ref="W218:W222"/>
    <mergeCell ref="AC218:AC222"/>
    <mergeCell ref="AE218:AE222"/>
    <mergeCell ref="AF218:AF222"/>
    <mergeCell ref="AG218:AG222"/>
    <mergeCell ref="W193:W197"/>
    <mergeCell ref="AC193:AC197"/>
    <mergeCell ref="AE193:AE197"/>
    <mergeCell ref="AF193:AF197"/>
    <mergeCell ref="AG193:AG197"/>
    <mergeCell ref="AA188:AA192"/>
    <mergeCell ref="AA193:AA197"/>
    <mergeCell ref="AD188:AD192"/>
    <mergeCell ref="AD193:AD197"/>
    <mergeCell ref="W198:W202"/>
    <mergeCell ref="AC198:AC202"/>
    <mergeCell ref="AE198:AE202"/>
    <mergeCell ref="AF198:AF202"/>
    <mergeCell ref="AG198:AG202"/>
    <mergeCell ref="W203:W207"/>
    <mergeCell ref="AC203:AC207"/>
    <mergeCell ref="AE203:AE207"/>
    <mergeCell ref="AF203:AF207"/>
    <mergeCell ref="AG203:AG207"/>
    <mergeCell ref="AA198:AA202"/>
    <mergeCell ref="AA203:AA207"/>
    <mergeCell ref="AD198:AD202"/>
    <mergeCell ref="AD203:AD207"/>
    <mergeCell ref="W178:W182"/>
    <mergeCell ref="AC178:AC182"/>
    <mergeCell ref="AE178:AE182"/>
    <mergeCell ref="AF178:AF182"/>
    <mergeCell ref="AG178:AG182"/>
    <mergeCell ref="W183:W187"/>
    <mergeCell ref="AC183:AC187"/>
    <mergeCell ref="AE183:AE187"/>
    <mergeCell ref="AF183:AF187"/>
    <mergeCell ref="AG183:AG187"/>
    <mergeCell ref="AA178:AA182"/>
    <mergeCell ref="AA183:AA187"/>
    <mergeCell ref="AD178:AD182"/>
    <mergeCell ref="AD183:AD187"/>
    <mergeCell ref="W188:W192"/>
    <mergeCell ref="AC188:AC192"/>
    <mergeCell ref="AE188:AE192"/>
    <mergeCell ref="AF188:AF192"/>
    <mergeCell ref="AG188:AG192"/>
    <mergeCell ref="W163:W167"/>
    <mergeCell ref="AC163:AC167"/>
    <mergeCell ref="AE163:AE167"/>
    <mergeCell ref="AF163:AF167"/>
    <mergeCell ref="AG163:AG167"/>
    <mergeCell ref="AA158:AA162"/>
    <mergeCell ref="AA163:AA167"/>
    <mergeCell ref="AD158:AD162"/>
    <mergeCell ref="AD163:AD167"/>
    <mergeCell ref="W168:W172"/>
    <mergeCell ref="AC168:AC172"/>
    <mergeCell ref="AE168:AE172"/>
    <mergeCell ref="AF168:AF172"/>
    <mergeCell ref="AG168:AG172"/>
    <mergeCell ref="W173:W177"/>
    <mergeCell ref="AC173:AC177"/>
    <mergeCell ref="AE173:AE177"/>
    <mergeCell ref="AF173:AF177"/>
    <mergeCell ref="AG173:AG177"/>
    <mergeCell ref="AA168:AA172"/>
    <mergeCell ref="AA173:AA177"/>
    <mergeCell ref="AD168:AD172"/>
    <mergeCell ref="AD173:AD177"/>
    <mergeCell ref="W148:W152"/>
    <mergeCell ref="AC148:AC152"/>
    <mergeCell ref="AE148:AE152"/>
    <mergeCell ref="AF148:AF152"/>
    <mergeCell ref="AG148:AG152"/>
    <mergeCell ref="W153:W157"/>
    <mergeCell ref="AC153:AC157"/>
    <mergeCell ref="AE153:AE157"/>
    <mergeCell ref="AF153:AF157"/>
    <mergeCell ref="AG153:AG157"/>
    <mergeCell ref="AA148:AA152"/>
    <mergeCell ref="AA153:AA157"/>
    <mergeCell ref="AD148:AD152"/>
    <mergeCell ref="AD153:AD157"/>
    <mergeCell ref="W158:W162"/>
    <mergeCell ref="AC158:AC162"/>
    <mergeCell ref="AE158:AE162"/>
    <mergeCell ref="AF158:AF162"/>
    <mergeCell ref="AG158:AG162"/>
    <mergeCell ref="AE133:AE137"/>
    <mergeCell ref="AF133:AF137"/>
    <mergeCell ref="A128:A132"/>
    <mergeCell ref="B128:B132"/>
    <mergeCell ref="D128:D132"/>
    <mergeCell ref="W128:W132"/>
    <mergeCell ref="AC128:AC132"/>
    <mergeCell ref="AE128:AE132"/>
    <mergeCell ref="AA133:AA137"/>
    <mergeCell ref="C128:C132"/>
    <mergeCell ref="C133:C137"/>
    <mergeCell ref="W138:W142"/>
    <mergeCell ref="AC138:AC142"/>
    <mergeCell ref="AE138:AE142"/>
    <mergeCell ref="AF138:AF142"/>
    <mergeCell ref="AG138:AG142"/>
    <mergeCell ref="W143:W147"/>
    <mergeCell ref="AC143:AC147"/>
    <mergeCell ref="AE143:AE147"/>
    <mergeCell ref="AF143:AF147"/>
    <mergeCell ref="AG143:AG147"/>
    <mergeCell ref="AA138:AA142"/>
    <mergeCell ref="AA143:AA147"/>
    <mergeCell ref="AD138:AD142"/>
    <mergeCell ref="AD143:AD147"/>
    <mergeCell ref="E138:E142"/>
    <mergeCell ref="F138:F142"/>
    <mergeCell ref="E143:E147"/>
    <mergeCell ref="F143:F147"/>
    <mergeCell ref="C138:C142"/>
    <mergeCell ref="C143:C147"/>
    <mergeCell ref="AA128:AA132"/>
    <mergeCell ref="C118:C122"/>
    <mergeCell ref="C123:C127"/>
    <mergeCell ref="AD118:AD122"/>
    <mergeCell ref="AD123:AD127"/>
    <mergeCell ref="E118:E122"/>
    <mergeCell ref="F118:F122"/>
    <mergeCell ref="E123:E127"/>
    <mergeCell ref="F123:F127"/>
    <mergeCell ref="E128:E132"/>
    <mergeCell ref="F128:F132"/>
    <mergeCell ref="A133:A137"/>
    <mergeCell ref="B133:B137"/>
    <mergeCell ref="D133:D137"/>
    <mergeCell ref="W133:W137"/>
    <mergeCell ref="AC133:AC137"/>
    <mergeCell ref="AD128:AD132"/>
    <mergeCell ref="AD133:AD137"/>
    <mergeCell ref="E133:E137"/>
    <mergeCell ref="F133:F137"/>
    <mergeCell ref="AC118:AC122"/>
    <mergeCell ref="A113:A117"/>
    <mergeCell ref="B113:B117"/>
    <mergeCell ref="D113:D117"/>
    <mergeCell ref="W113:W117"/>
    <mergeCell ref="AC113:AC117"/>
    <mergeCell ref="AE113:AE117"/>
    <mergeCell ref="AF113:AF117"/>
    <mergeCell ref="A108:A112"/>
    <mergeCell ref="B108:B112"/>
    <mergeCell ref="D108:D112"/>
    <mergeCell ref="W108:W112"/>
    <mergeCell ref="AC108:AC112"/>
    <mergeCell ref="AE108:AE112"/>
    <mergeCell ref="AF108:AF112"/>
    <mergeCell ref="AA108:AA112"/>
    <mergeCell ref="AA113:AA117"/>
    <mergeCell ref="C108:C112"/>
    <mergeCell ref="C113:C117"/>
    <mergeCell ref="AD108:AD112"/>
    <mergeCell ref="AD113:AD117"/>
    <mergeCell ref="E108:E112"/>
    <mergeCell ref="F108:F112"/>
    <mergeCell ref="E113:E117"/>
    <mergeCell ref="F113:F117"/>
    <mergeCell ref="A103:A107"/>
    <mergeCell ref="B103:B107"/>
    <mergeCell ref="D103:D107"/>
    <mergeCell ref="W103:W107"/>
    <mergeCell ref="AC103:AC107"/>
    <mergeCell ref="AE103:AE107"/>
    <mergeCell ref="AF103:AF107"/>
    <mergeCell ref="A98:A102"/>
    <mergeCell ref="B98:B102"/>
    <mergeCell ref="D98:D102"/>
    <mergeCell ref="W98:W102"/>
    <mergeCell ref="AC98:AC102"/>
    <mergeCell ref="AE98:AE102"/>
    <mergeCell ref="AF98:AF102"/>
    <mergeCell ref="AA98:AA102"/>
    <mergeCell ref="AA103:AA107"/>
    <mergeCell ref="C98:C102"/>
    <mergeCell ref="C103:C107"/>
    <mergeCell ref="AD98:AD102"/>
    <mergeCell ref="AD103:AD107"/>
    <mergeCell ref="E98:E102"/>
    <mergeCell ref="F98:F102"/>
    <mergeCell ref="E103:E107"/>
    <mergeCell ref="F103:F107"/>
    <mergeCell ref="A93:A97"/>
    <mergeCell ref="B93:B97"/>
    <mergeCell ref="D93:D97"/>
    <mergeCell ref="W93:W97"/>
    <mergeCell ref="AC93:AC97"/>
    <mergeCell ref="AE93:AE97"/>
    <mergeCell ref="AF93:AF97"/>
    <mergeCell ref="A88:A92"/>
    <mergeCell ref="B88:B92"/>
    <mergeCell ref="D88:D92"/>
    <mergeCell ref="W88:W92"/>
    <mergeCell ref="AC88:AC92"/>
    <mergeCell ref="AE88:AE92"/>
    <mergeCell ref="AF88:AF92"/>
    <mergeCell ref="AA88:AA92"/>
    <mergeCell ref="AA93:AA97"/>
    <mergeCell ref="C88:C92"/>
    <mergeCell ref="C93:C97"/>
    <mergeCell ref="E88:E92"/>
    <mergeCell ref="F88:F92"/>
    <mergeCell ref="E93:E97"/>
    <mergeCell ref="F93:F97"/>
    <mergeCell ref="A83:A87"/>
    <mergeCell ref="B83:B87"/>
    <mergeCell ref="D83:D87"/>
    <mergeCell ref="W83:W87"/>
    <mergeCell ref="AC83:AC87"/>
    <mergeCell ref="AE83:AE87"/>
    <mergeCell ref="AF83:AF87"/>
    <mergeCell ref="A78:A82"/>
    <mergeCell ref="B78:B82"/>
    <mergeCell ref="D78:D82"/>
    <mergeCell ref="W78:W82"/>
    <mergeCell ref="AC78:AC82"/>
    <mergeCell ref="AE78:AE82"/>
    <mergeCell ref="AF78:AF82"/>
    <mergeCell ref="AA78:AA82"/>
    <mergeCell ref="AA83:AA87"/>
    <mergeCell ref="C78:C82"/>
    <mergeCell ref="C83:C87"/>
    <mergeCell ref="E78:E82"/>
    <mergeCell ref="F78:F82"/>
    <mergeCell ref="E83:E87"/>
    <mergeCell ref="F83:F87"/>
    <mergeCell ref="AF58:AF62"/>
    <mergeCell ref="AA58:AA62"/>
    <mergeCell ref="AA63:AA67"/>
    <mergeCell ref="C58:C62"/>
    <mergeCell ref="C63:C67"/>
    <mergeCell ref="E58:E62"/>
    <mergeCell ref="F58:F62"/>
    <mergeCell ref="E63:E67"/>
    <mergeCell ref="F63:F67"/>
    <mergeCell ref="A73:A77"/>
    <mergeCell ref="B73:B77"/>
    <mergeCell ref="D73:D77"/>
    <mergeCell ref="W73:W77"/>
    <mergeCell ref="AC73:AC77"/>
    <mergeCell ref="AE73:AE77"/>
    <mergeCell ref="AF73:AF77"/>
    <mergeCell ref="A68:A72"/>
    <mergeCell ref="B68:B72"/>
    <mergeCell ref="D68:D72"/>
    <mergeCell ref="W68:W72"/>
    <mergeCell ref="AC68:AC72"/>
    <mergeCell ref="AE68:AE72"/>
    <mergeCell ref="AF68:AF72"/>
    <mergeCell ref="AA68:AA72"/>
    <mergeCell ref="AA73:AA77"/>
    <mergeCell ref="C68:C72"/>
    <mergeCell ref="C73:C77"/>
    <mergeCell ref="E68:E72"/>
    <mergeCell ref="F68:F72"/>
    <mergeCell ref="E73:E77"/>
    <mergeCell ref="F73:F77"/>
    <mergeCell ref="B48:B52"/>
    <mergeCell ref="D48:D52"/>
    <mergeCell ref="W48:W52"/>
    <mergeCell ref="AC48:AC52"/>
    <mergeCell ref="AE48:AE52"/>
    <mergeCell ref="AA38:AA42"/>
    <mergeCell ref="AA43:AA47"/>
    <mergeCell ref="AA48:AA52"/>
    <mergeCell ref="AA53:AA57"/>
    <mergeCell ref="E38:E42"/>
    <mergeCell ref="F38:F42"/>
    <mergeCell ref="A63:A67"/>
    <mergeCell ref="B63:B67"/>
    <mergeCell ref="D63:D67"/>
    <mergeCell ref="W63:W67"/>
    <mergeCell ref="AC63:AC67"/>
    <mergeCell ref="AE63:AE67"/>
    <mergeCell ref="A58:A62"/>
    <mergeCell ref="B58:B62"/>
    <mergeCell ref="D58:D62"/>
    <mergeCell ref="W58:W62"/>
    <mergeCell ref="AC58:AC62"/>
    <mergeCell ref="AE58:AE62"/>
    <mergeCell ref="W18:W22"/>
    <mergeCell ref="AC18:AC22"/>
    <mergeCell ref="AE18:AE22"/>
    <mergeCell ref="A33:A37"/>
    <mergeCell ref="B33:B37"/>
    <mergeCell ref="D33:D37"/>
    <mergeCell ref="W33:W37"/>
    <mergeCell ref="AC33:AC37"/>
    <mergeCell ref="AE33:AE37"/>
    <mergeCell ref="AF33:AF37"/>
    <mergeCell ref="A28:A32"/>
    <mergeCell ref="B28:B32"/>
    <mergeCell ref="D28:D32"/>
    <mergeCell ref="W28:W32"/>
    <mergeCell ref="AC28:AC32"/>
    <mergeCell ref="AE28:AE32"/>
    <mergeCell ref="AA18:AA22"/>
    <mergeCell ref="AA23:AA27"/>
    <mergeCell ref="AA28:AA32"/>
    <mergeCell ref="AA33:AA37"/>
    <mergeCell ref="E18:E22"/>
    <mergeCell ref="F18:F22"/>
    <mergeCell ref="G1:J1"/>
    <mergeCell ref="D13:D17"/>
    <mergeCell ref="B13:B17"/>
    <mergeCell ref="A13:A17"/>
    <mergeCell ref="W13:W17"/>
    <mergeCell ref="AC13:AC17"/>
    <mergeCell ref="AE13:AE17"/>
    <mergeCell ref="AG5:AG7"/>
    <mergeCell ref="AG13:AG17"/>
    <mergeCell ref="D5:D7"/>
    <mergeCell ref="G5:G7"/>
    <mergeCell ref="AF13:AF17"/>
    <mergeCell ref="X6:Z6"/>
    <mergeCell ref="AB5:AB7"/>
    <mergeCell ref="AC5:AC7"/>
    <mergeCell ref="AE5:AE7"/>
    <mergeCell ref="AF5:AF7"/>
    <mergeCell ref="V5:V7"/>
    <mergeCell ref="W5:W7"/>
    <mergeCell ref="AA8:AA12"/>
    <mergeCell ref="A5:B6"/>
    <mergeCell ref="O5:O7"/>
    <mergeCell ref="R6:R7"/>
    <mergeCell ref="S6:S7"/>
    <mergeCell ref="T6:T7"/>
    <mergeCell ref="E5:E7"/>
    <mergeCell ref="F5:F7"/>
    <mergeCell ref="F8:F12"/>
    <mergeCell ref="E8:E12"/>
    <mergeCell ref="C5:C7"/>
    <mergeCell ref="C8:C12"/>
    <mergeCell ref="AB1:AC1"/>
    <mergeCell ref="U5:U7"/>
    <mergeCell ref="AF3:AG4"/>
    <mergeCell ref="AG33:AG37"/>
    <mergeCell ref="AG38:AG42"/>
    <mergeCell ref="AG43:AG47"/>
    <mergeCell ref="AG48:AG52"/>
    <mergeCell ref="AG18:AG22"/>
    <mergeCell ref="AG23:AG27"/>
    <mergeCell ref="AG28:AG32"/>
    <mergeCell ref="AF18:AF22"/>
    <mergeCell ref="AF28:AF32"/>
    <mergeCell ref="AF38:AF42"/>
    <mergeCell ref="AF48:AF52"/>
    <mergeCell ref="AB3:AE4"/>
    <mergeCell ref="P6:P7"/>
    <mergeCell ref="Q6:Q7"/>
    <mergeCell ref="P5:T5"/>
    <mergeCell ref="D4:Z4"/>
    <mergeCell ref="D3:Z3"/>
    <mergeCell ref="H5:N5"/>
    <mergeCell ref="J6:K6"/>
    <mergeCell ref="AG8:AG12"/>
    <mergeCell ref="AA13:AA17"/>
    <mergeCell ref="E13:E17"/>
    <mergeCell ref="F13:F17"/>
    <mergeCell ref="E43:E47"/>
    <mergeCell ref="F43:F47"/>
    <mergeCell ref="E48:E52"/>
    <mergeCell ref="F48:F52"/>
    <mergeCell ref="AA5:AA7"/>
    <mergeCell ref="D23:D27"/>
    <mergeCell ref="W23:W27"/>
    <mergeCell ref="A1:D1"/>
    <mergeCell ref="C148:C152"/>
    <mergeCell ref="C153:C157"/>
    <mergeCell ref="C158:C162"/>
    <mergeCell ref="C163:C167"/>
    <mergeCell ref="C168:C172"/>
    <mergeCell ref="C173:C177"/>
    <mergeCell ref="C178:C182"/>
    <mergeCell ref="C13:C17"/>
    <mergeCell ref="C18:C22"/>
    <mergeCell ref="C23:C27"/>
    <mergeCell ref="C28:C32"/>
    <mergeCell ref="C33:C37"/>
    <mergeCell ref="C38:C42"/>
    <mergeCell ref="C43:C47"/>
    <mergeCell ref="C48:C52"/>
    <mergeCell ref="C53:C57"/>
    <mergeCell ref="A23:A27"/>
    <mergeCell ref="B23:B27"/>
    <mergeCell ref="A18:A22"/>
    <mergeCell ref="B18:B22"/>
    <mergeCell ref="D18:D22"/>
    <mergeCell ref="A43:A47"/>
    <mergeCell ref="B43:B47"/>
    <mergeCell ref="D43:D47"/>
    <mergeCell ref="A38:A42"/>
    <mergeCell ref="B38:B42"/>
    <mergeCell ref="D38:D42"/>
    <mergeCell ref="A53:A57"/>
    <mergeCell ref="B53:B57"/>
    <mergeCell ref="D53:D57"/>
    <mergeCell ref="A48:A52"/>
    <mergeCell ref="AG103:AG107"/>
    <mergeCell ref="AG108:AG112"/>
    <mergeCell ref="AG113:AG117"/>
    <mergeCell ref="AG118:AG122"/>
    <mergeCell ref="E23:E27"/>
    <mergeCell ref="F23:F27"/>
    <mergeCell ref="E28:E32"/>
    <mergeCell ref="F28:F32"/>
    <mergeCell ref="E33:E37"/>
    <mergeCell ref="F33:F37"/>
    <mergeCell ref="E53:E57"/>
    <mergeCell ref="F53:F57"/>
    <mergeCell ref="AE118:AE122"/>
    <mergeCell ref="AF118:AF122"/>
    <mergeCell ref="AA118:AA122"/>
    <mergeCell ref="AA123:AA127"/>
    <mergeCell ref="C228:C232"/>
    <mergeCell ref="AC23:AC27"/>
    <mergeCell ref="AE23:AE27"/>
    <mergeCell ref="AF23:AF27"/>
    <mergeCell ref="W43:W47"/>
    <mergeCell ref="AC43:AC47"/>
    <mergeCell ref="AE43:AE47"/>
    <mergeCell ref="AF43:AF47"/>
    <mergeCell ref="W38:W42"/>
    <mergeCell ref="AC38:AC42"/>
    <mergeCell ref="AE38:AE42"/>
    <mergeCell ref="W53:W57"/>
    <mergeCell ref="AC53:AC57"/>
    <mergeCell ref="AE53:AE57"/>
    <mergeCell ref="AF53:AF57"/>
    <mergeCell ref="AF63:AF67"/>
    <mergeCell ref="C233:C237"/>
    <mergeCell ref="C238:C242"/>
    <mergeCell ref="C243:C247"/>
    <mergeCell ref="C248:C252"/>
    <mergeCell ref="C253:C257"/>
    <mergeCell ref="C258:C262"/>
    <mergeCell ref="C263:C267"/>
    <mergeCell ref="C268:C272"/>
    <mergeCell ref="C183:C187"/>
    <mergeCell ref="C188:C192"/>
    <mergeCell ref="C193:C197"/>
    <mergeCell ref="C198:C202"/>
    <mergeCell ref="C203:C207"/>
    <mergeCell ref="C208:C212"/>
    <mergeCell ref="C213:C217"/>
    <mergeCell ref="C218:C222"/>
    <mergeCell ref="C223:C227"/>
    <mergeCell ref="C318:C322"/>
    <mergeCell ref="C323:C327"/>
    <mergeCell ref="C328:C332"/>
    <mergeCell ref="C333:C337"/>
    <mergeCell ref="C338:C342"/>
    <mergeCell ref="C343:C347"/>
    <mergeCell ref="C348:C352"/>
    <mergeCell ref="C353:C357"/>
    <mergeCell ref="C358:C362"/>
    <mergeCell ref="C273:C277"/>
    <mergeCell ref="C278:C282"/>
    <mergeCell ref="C283:C287"/>
    <mergeCell ref="C288:C292"/>
    <mergeCell ref="C293:C297"/>
    <mergeCell ref="C298:C302"/>
    <mergeCell ref="C303:C307"/>
    <mergeCell ref="C308:C312"/>
    <mergeCell ref="C313:C317"/>
    <mergeCell ref="C408:C412"/>
    <mergeCell ref="C413:C417"/>
    <mergeCell ref="C418:C422"/>
    <mergeCell ref="C423:C427"/>
    <mergeCell ref="C428:C432"/>
    <mergeCell ref="C433:C437"/>
    <mergeCell ref="C438:C442"/>
    <mergeCell ref="C443:C447"/>
    <mergeCell ref="C448:C452"/>
    <mergeCell ref="C363:C367"/>
    <mergeCell ref="C368:C372"/>
    <mergeCell ref="C373:C377"/>
    <mergeCell ref="C378:C382"/>
    <mergeCell ref="C383:C387"/>
    <mergeCell ref="C388:C392"/>
    <mergeCell ref="C393:C397"/>
    <mergeCell ref="C398:C402"/>
    <mergeCell ref="C403:C407"/>
    <mergeCell ref="C498:C502"/>
    <mergeCell ref="C503:C507"/>
    <mergeCell ref="C508:C512"/>
    <mergeCell ref="AD5:AD7"/>
    <mergeCell ref="AD8:AD12"/>
    <mergeCell ref="AF1:AG1"/>
    <mergeCell ref="AD13:AD17"/>
    <mergeCell ref="AD18:AD22"/>
    <mergeCell ref="AD23:AD27"/>
    <mergeCell ref="AD28:AD32"/>
    <mergeCell ref="AD33:AD37"/>
    <mergeCell ref="AD38:AD42"/>
    <mergeCell ref="AD43:AD47"/>
    <mergeCell ref="AD48:AD52"/>
    <mergeCell ref="AD53:AD57"/>
    <mergeCell ref="AD58:AD62"/>
    <mergeCell ref="AD63:AD67"/>
    <mergeCell ref="AD68:AD72"/>
    <mergeCell ref="AD73:AD77"/>
    <mergeCell ref="AD78:AD82"/>
    <mergeCell ref="AD83:AD87"/>
    <mergeCell ref="AD88:AD92"/>
    <mergeCell ref="AD93:AD97"/>
    <mergeCell ref="C453:C457"/>
    <mergeCell ref="C458:C462"/>
    <mergeCell ref="C463:C467"/>
    <mergeCell ref="C468:C472"/>
    <mergeCell ref="C473:C477"/>
    <mergeCell ref="C478:C482"/>
    <mergeCell ref="C483:C487"/>
    <mergeCell ref="C488:C492"/>
    <mergeCell ref="C493:C497"/>
  </mergeCells>
  <conditionalFormatting sqref="D19:D512">
    <cfRule type="cellIs" dxfId="811" priority="2463" operator="lessThan">
      <formula>4</formula>
    </cfRule>
  </conditionalFormatting>
  <conditionalFormatting sqref="D13:F13 D14:D17 D18:F18">
    <cfRule type="cellIs" dxfId="810" priority="3174" operator="lessThan">
      <formula>4</formula>
    </cfRule>
  </conditionalFormatting>
  <conditionalFormatting sqref="E23:F23 E28:F28">
    <cfRule type="cellIs" dxfId="809" priority="1016" operator="lessThan">
      <formula>4</formula>
    </cfRule>
  </conditionalFormatting>
  <conditionalFormatting sqref="E33:F33 E38:F38">
    <cfRule type="cellIs" dxfId="808" priority="1015" operator="lessThan">
      <formula>4</formula>
    </cfRule>
  </conditionalFormatting>
  <conditionalFormatting sqref="E43:F43 E48:F48">
    <cfRule type="cellIs" dxfId="807" priority="1014" operator="lessThan">
      <formula>4</formula>
    </cfRule>
  </conditionalFormatting>
  <conditionalFormatting sqref="E53:F53 E58:F58">
    <cfRule type="cellIs" dxfId="806" priority="1013" operator="lessThan">
      <formula>4</formula>
    </cfRule>
  </conditionalFormatting>
  <conditionalFormatting sqref="E63:F63 E68:F68">
    <cfRule type="cellIs" dxfId="805" priority="1012" operator="lessThan">
      <formula>4</formula>
    </cfRule>
  </conditionalFormatting>
  <conditionalFormatting sqref="E73:F73 E78:F78">
    <cfRule type="cellIs" dxfId="804" priority="1011" operator="lessThan">
      <formula>4</formula>
    </cfRule>
  </conditionalFormatting>
  <conditionalFormatting sqref="E83:F83 E88:F88">
    <cfRule type="cellIs" dxfId="803" priority="1010" operator="lessThan">
      <formula>4</formula>
    </cfRule>
  </conditionalFormatting>
  <conditionalFormatting sqref="E93:F93 E98:F98">
    <cfRule type="cellIs" dxfId="802" priority="1009" operator="lessThan">
      <formula>4</formula>
    </cfRule>
  </conditionalFormatting>
  <conditionalFormatting sqref="E103:F103 E108:F108">
    <cfRule type="cellIs" dxfId="801" priority="1008" operator="lessThan">
      <formula>4</formula>
    </cfRule>
  </conditionalFormatting>
  <conditionalFormatting sqref="E113:F113 E118:F118">
    <cfRule type="cellIs" dxfId="800" priority="1007" operator="lessThan">
      <formula>4</formula>
    </cfRule>
  </conditionalFormatting>
  <conditionalFormatting sqref="E123:F123 E128:F128">
    <cfRule type="cellIs" dxfId="799" priority="1006" operator="lessThan">
      <formula>4</formula>
    </cfRule>
  </conditionalFormatting>
  <conditionalFormatting sqref="E133:F133 E138:F138">
    <cfRule type="cellIs" dxfId="798" priority="1005" operator="lessThan">
      <formula>4</formula>
    </cfRule>
  </conditionalFormatting>
  <conditionalFormatting sqref="E143:F143 E148:F148">
    <cfRule type="cellIs" dxfId="797" priority="1004" operator="lessThan">
      <formula>4</formula>
    </cfRule>
  </conditionalFormatting>
  <conditionalFormatting sqref="E153:F153 E158:F158">
    <cfRule type="cellIs" dxfId="796" priority="1003" operator="lessThan">
      <formula>4</formula>
    </cfRule>
  </conditionalFormatting>
  <conditionalFormatting sqref="E163:F163 E168:F168">
    <cfRule type="cellIs" dxfId="795" priority="1002" operator="lessThan">
      <formula>4</formula>
    </cfRule>
  </conditionalFormatting>
  <conditionalFormatting sqref="E173:F173 E178:F178">
    <cfRule type="cellIs" dxfId="794" priority="1001" operator="lessThan">
      <formula>4</formula>
    </cfRule>
  </conditionalFormatting>
  <conditionalFormatting sqref="E183:F183 E188:F188">
    <cfRule type="cellIs" dxfId="793" priority="1000" operator="lessThan">
      <formula>4</formula>
    </cfRule>
  </conditionalFormatting>
  <conditionalFormatting sqref="E193:F193 E198:F198">
    <cfRule type="cellIs" dxfId="792" priority="999" operator="lessThan">
      <formula>4</formula>
    </cfRule>
  </conditionalFormatting>
  <conditionalFormatting sqref="E203:F203 E208:F208">
    <cfRule type="cellIs" dxfId="791" priority="998" operator="lessThan">
      <formula>4</formula>
    </cfRule>
  </conditionalFormatting>
  <conditionalFormatting sqref="E213:F213 E218:F218">
    <cfRule type="cellIs" dxfId="790" priority="997" operator="lessThan">
      <formula>4</formula>
    </cfRule>
  </conditionalFormatting>
  <conditionalFormatting sqref="E223:F223 E228:F228">
    <cfRule type="cellIs" dxfId="789" priority="996" operator="lessThan">
      <formula>4</formula>
    </cfRule>
  </conditionalFormatting>
  <conditionalFormatting sqref="E233:F233 E238:F238">
    <cfRule type="cellIs" dxfId="788" priority="995" operator="lessThan">
      <formula>4</formula>
    </cfRule>
  </conditionalFormatting>
  <conditionalFormatting sqref="E243:F243 E248:F248">
    <cfRule type="cellIs" dxfId="787" priority="994" operator="lessThan">
      <formula>4</formula>
    </cfRule>
  </conditionalFormatting>
  <conditionalFormatting sqref="E253:F253 E258:F258">
    <cfRule type="cellIs" dxfId="786" priority="993" operator="lessThan">
      <formula>4</formula>
    </cfRule>
  </conditionalFormatting>
  <conditionalFormatting sqref="E263:F263 E268:F268">
    <cfRule type="cellIs" dxfId="785" priority="992" operator="lessThan">
      <formula>4</formula>
    </cfRule>
  </conditionalFormatting>
  <conditionalFormatting sqref="E273:F273 E278:F278">
    <cfRule type="cellIs" dxfId="784" priority="991" operator="lessThan">
      <formula>4</formula>
    </cfRule>
  </conditionalFormatting>
  <conditionalFormatting sqref="E283:F283 E288:F288">
    <cfRule type="cellIs" dxfId="783" priority="990" operator="lessThan">
      <formula>4</formula>
    </cfRule>
  </conditionalFormatting>
  <conditionalFormatting sqref="E293:F293 E298:F298">
    <cfRule type="cellIs" dxfId="782" priority="989" operator="lessThan">
      <formula>4</formula>
    </cfRule>
  </conditionalFormatting>
  <conditionalFormatting sqref="E303:F303 E308:F308">
    <cfRule type="cellIs" dxfId="781" priority="988" operator="lessThan">
      <formula>4</formula>
    </cfRule>
  </conditionalFormatting>
  <conditionalFormatting sqref="E313:F313 E318:F318">
    <cfRule type="cellIs" dxfId="780" priority="987" operator="lessThan">
      <formula>4</formula>
    </cfRule>
  </conditionalFormatting>
  <conditionalFormatting sqref="E323:F323 E328:F328">
    <cfRule type="cellIs" dxfId="779" priority="986" operator="lessThan">
      <formula>4</formula>
    </cfRule>
  </conditionalFormatting>
  <conditionalFormatting sqref="E333:F333 E338:F338">
    <cfRule type="cellIs" dxfId="778" priority="985" operator="lessThan">
      <formula>4</formula>
    </cfRule>
  </conditionalFormatting>
  <conditionalFormatting sqref="E343:F343 E348:F348">
    <cfRule type="cellIs" dxfId="777" priority="984" operator="lessThan">
      <formula>4</formula>
    </cfRule>
  </conditionalFormatting>
  <conditionalFormatting sqref="E353:F353 E358:F358">
    <cfRule type="cellIs" dxfId="776" priority="983" operator="lessThan">
      <formula>4</formula>
    </cfRule>
  </conditionalFormatting>
  <conditionalFormatting sqref="E363:F363 E368:F368">
    <cfRule type="cellIs" dxfId="775" priority="982" operator="lessThan">
      <formula>4</formula>
    </cfRule>
  </conditionalFormatting>
  <conditionalFormatting sqref="E373:F373 E378:F378">
    <cfRule type="cellIs" dxfId="774" priority="981" operator="lessThan">
      <formula>4</formula>
    </cfRule>
  </conditionalFormatting>
  <conditionalFormatting sqref="E383:F383 E388:F388">
    <cfRule type="cellIs" dxfId="773" priority="980" operator="lessThan">
      <formula>4</formula>
    </cfRule>
  </conditionalFormatting>
  <conditionalFormatting sqref="E393:F393 E398:F398">
    <cfRule type="cellIs" dxfId="772" priority="979" operator="lessThan">
      <formula>4</formula>
    </cfRule>
  </conditionalFormatting>
  <conditionalFormatting sqref="E403:F403 E408:F408">
    <cfRule type="cellIs" dxfId="771" priority="978" operator="lessThan">
      <formula>4</formula>
    </cfRule>
  </conditionalFormatting>
  <conditionalFormatting sqref="E413:F413 E418:F418">
    <cfRule type="cellIs" dxfId="770" priority="977" operator="lessThan">
      <formula>4</formula>
    </cfRule>
  </conditionalFormatting>
  <conditionalFormatting sqref="E423:F423 E428:F428">
    <cfRule type="cellIs" dxfId="769" priority="976" operator="lessThan">
      <formula>4</formula>
    </cfRule>
  </conditionalFormatting>
  <conditionalFormatting sqref="E433:F433 E438:F438">
    <cfRule type="cellIs" dxfId="768" priority="975" operator="lessThan">
      <formula>4</formula>
    </cfRule>
  </conditionalFormatting>
  <conditionalFormatting sqref="E443:F443 E448:F448">
    <cfRule type="cellIs" dxfId="767" priority="974" operator="lessThan">
      <formula>4</formula>
    </cfRule>
  </conditionalFormatting>
  <conditionalFormatting sqref="E453:F453 E458:F458">
    <cfRule type="cellIs" dxfId="766" priority="973" operator="lessThan">
      <formula>4</formula>
    </cfRule>
  </conditionalFormatting>
  <conditionalFormatting sqref="E463:F463 E468:F468">
    <cfRule type="cellIs" dxfId="765" priority="972" operator="lessThan">
      <formula>4</formula>
    </cfRule>
  </conditionalFormatting>
  <conditionalFormatting sqref="E473:F473 E478:F478">
    <cfRule type="cellIs" dxfId="764" priority="971" operator="lessThan">
      <formula>4</formula>
    </cfRule>
  </conditionalFormatting>
  <conditionalFormatting sqref="E483:F483 E488:F488">
    <cfRule type="cellIs" dxfId="763" priority="970" operator="lessThan">
      <formula>4</formula>
    </cfRule>
  </conditionalFormatting>
  <conditionalFormatting sqref="E493:F493 E498:F498">
    <cfRule type="cellIs" dxfId="762" priority="969" operator="lessThan">
      <formula>4</formula>
    </cfRule>
  </conditionalFormatting>
  <conditionalFormatting sqref="E503:F503 E508:F508">
    <cfRule type="cellIs" dxfId="761" priority="968" operator="lessThan">
      <formula>4</formula>
    </cfRule>
  </conditionalFormatting>
  <conditionalFormatting sqref="H13:N13">
    <cfRule type="containsBlanks" dxfId="760" priority="30">
      <formula>LEN(TRIM(H13))=0</formula>
    </cfRule>
  </conditionalFormatting>
  <conditionalFormatting sqref="H14:N17">
    <cfRule type="containsBlanks" dxfId="759" priority="3248">
      <formula>LEN(TRIM(H14))=0</formula>
    </cfRule>
  </conditionalFormatting>
  <conditionalFormatting sqref="H18:N18">
    <cfRule type="containsBlanks" dxfId="758" priority="25">
      <formula>LEN(TRIM(H18))=0</formula>
    </cfRule>
  </conditionalFormatting>
  <conditionalFormatting sqref="H19:N22">
    <cfRule type="containsBlanks" dxfId="757" priority="2460">
      <formula>LEN(TRIM(H19))=0</formula>
    </cfRule>
  </conditionalFormatting>
  <conditionalFormatting sqref="H23:N23">
    <cfRule type="containsBlanks" dxfId="756" priority="1330">
      <formula>LEN(TRIM(H23))=0</formula>
    </cfRule>
  </conditionalFormatting>
  <conditionalFormatting sqref="H24:N27">
    <cfRule type="containsBlanks" dxfId="755" priority="1916">
      <formula>LEN(TRIM(H24))=0</formula>
    </cfRule>
  </conditionalFormatting>
  <conditionalFormatting sqref="H28:N28">
    <cfRule type="containsBlanks" dxfId="754" priority="14">
      <formula>LEN(TRIM(H28))=0</formula>
    </cfRule>
  </conditionalFormatting>
  <conditionalFormatting sqref="H29:N32">
    <cfRule type="containsBlanks" dxfId="753" priority="1910">
      <formula>LEN(TRIM(H29))=0</formula>
    </cfRule>
  </conditionalFormatting>
  <conditionalFormatting sqref="H33:N33">
    <cfRule type="containsBlanks" dxfId="752" priority="19">
      <formula>LEN(TRIM(H33))=0</formula>
    </cfRule>
  </conditionalFormatting>
  <conditionalFormatting sqref="H34:N37">
    <cfRule type="containsBlanks" dxfId="751" priority="414">
      <formula>LEN(TRIM(H34))=0</formula>
    </cfRule>
  </conditionalFormatting>
  <conditionalFormatting sqref="H38:N38">
    <cfRule type="containsBlanks" dxfId="750" priority="407">
      <formula>LEN(TRIM(H38))=0</formula>
    </cfRule>
  </conditionalFormatting>
  <conditionalFormatting sqref="H39:N42">
    <cfRule type="containsBlanks" dxfId="749" priority="412">
      <formula>LEN(TRIM(H39))=0</formula>
    </cfRule>
  </conditionalFormatting>
  <conditionalFormatting sqref="H43:N43">
    <cfRule type="containsBlanks" dxfId="748" priority="406">
      <formula>LEN(TRIM(H43))=0</formula>
    </cfRule>
  </conditionalFormatting>
  <conditionalFormatting sqref="H44:N47">
    <cfRule type="containsBlanks" dxfId="747" priority="411">
      <formula>LEN(TRIM(H44))=0</formula>
    </cfRule>
  </conditionalFormatting>
  <conditionalFormatting sqref="H48:N48">
    <cfRule type="containsBlanks" dxfId="746" priority="409">
      <formula>LEN(TRIM(H48))=0</formula>
    </cfRule>
  </conditionalFormatting>
  <conditionalFormatting sqref="H49:N52">
    <cfRule type="containsBlanks" dxfId="745" priority="410">
      <formula>LEN(TRIM(H49))=0</formula>
    </cfRule>
  </conditionalFormatting>
  <conditionalFormatting sqref="H53:N53">
    <cfRule type="containsBlanks" dxfId="744" priority="398">
      <formula>LEN(TRIM(H53))=0</formula>
    </cfRule>
  </conditionalFormatting>
  <conditionalFormatting sqref="H54:N57">
    <cfRule type="containsBlanks" dxfId="743" priority="404">
      <formula>LEN(TRIM(H54))=0</formula>
    </cfRule>
  </conditionalFormatting>
  <conditionalFormatting sqref="H58:N58">
    <cfRule type="containsBlanks" dxfId="742" priority="397">
      <formula>LEN(TRIM(H58))=0</formula>
    </cfRule>
  </conditionalFormatting>
  <conditionalFormatting sqref="H59:N62">
    <cfRule type="containsBlanks" dxfId="741" priority="402">
      <formula>LEN(TRIM(H59))=0</formula>
    </cfRule>
  </conditionalFormatting>
  <conditionalFormatting sqref="H63:N63">
    <cfRule type="containsBlanks" dxfId="740" priority="396">
      <formula>LEN(TRIM(H63))=0</formula>
    </cfRule>
  </conditionalFormatting>
  <conditionalFormatting sqref="H64:N67">
    <cfRule type="containsBlanks" dxfId="739" priority="401">
      <formula>LEN(TRIM(H64))=0</formula>
    </cfRule>
  </conditionalFormatting>
  <conditionalFormatting sqref="H68:N68">
    <cfRule type="containsBlanks" dxfId="738" priority="399">
      <formula>LEN(TRIM(H68))=0</formula>
    </cfRule>
  </conditionalFormatting>
  <conditionalFormatting sqref="H69:N72">
    <cfRule type="containsBlanks" dxfId="737" priority="400">
      <formula>LEN(TRIM(H69))=0</formula>
    </cfRule>
  </conditionalFormatting>
  <conditionalFormatting sqref="H73:N73">
    <cfRule type="containsBlanks" dxfId="736" priority="388">
      <formula>LEN(TRIM(H73))=0</formula>
    </cfRule>
  </conditionalFormatting>
  <conditionalFormatting sqref="H74:N77">
    <cfRule type="containsBlanks" dxfId="735" priority="394">
      <formula>LEN(TRIM(H74))=0</formula>
    </cfRule>
  </conditionalFormatting>
  <conditionalFormatting sqref="H78:N78">
    <cfRule type="containsBlanks" dxfId="734" priority="387">
      <formula>LEN(TRIM(H78))=0</formula>
    </cfRule>
  </conditionalFormatting>
  <conditionalFormatting sqref="H79:N82">
    <cfRule type="containsBlanks" dxfId="733" priority="392">
      <formula>LEN(TRIM(H79))=0</formula>
    </cfRule>
  </conditionalFormatting>
  <conditionalFormatting sqref="H83:N83">
    <cfRule type="containsBlanks" dxfId="732" priority="386">
      <formula>LEN(TRIM(H83))=0</formula>
    </cfRule>
  </conditionalFormatting>
  <conditionalFormatting sqref="H84:N87">
    <cfRule type="containsBlanks" dxfId="731" priority="391">
      <formula>LEN(TRIM(H84))=0</formula>
    </cfRule>
  </conditionalFormatting>
  <conditionalFormatting sqref="H88:N88">
    <cfRule type="containsBlanks" dxfId="730" priority="389">
      <formula>LEN(TRIM(H88))=0</formula>
    </cfRule>
  </conditionalFormatting>
  <conditionalFormatting sqref="H89:N92">
    <cfRule type="containsBlanks" dxfId="729" priority="390">
      <formula>LEN(TRIM(H89))=0</formula>
    </cfRule>
  </conditionalFormatting>
  <conditionalFormatting sqref="H93:N93">
    <cfRule type="containsBlanks" dxfId="728" priority="378">
      <formula>LEN(TRIM(H93))=0</formula>
    </cfRule>
  </conditionalFormatting>
  <conditionalFormatting sqref="H94:N97">
    <cfRule type="containsBlanks" dxfId="727" priority="384">
      <formula>LEN(TRIM(H94))=0</formula>
    </cfRule>
  </conditionalFormatting>
  <conditionalFormatting sqref="H98:N98">
    <cfRule type="containsBlanks" dxfId="726" priority="377">
      <formula>LEN(TRIM(H98))=0</formula>
    </cfRule>
  </conditionalFormatting>
  <conditionalFormatting sqref="H99:N102">
    <cfRule type="containsBlanks" dxfId="725" priority="382">
      <formula>LEN(TRIM(H99))=0</formula>
    </cfRule>
  </conditionalFormatting>
  <conditionalFormatting sqref="H103:N103">
    <cfRule type="containsBlanks" dxfId="724" priority="376">
      <formula>LEN(TRIM(H103))=0</formula>
    </cfRule>
  </conditionalFormatting>
  <conditionalFormatting sqref="H104:N107">
    <cfRule type="containsBlanks" dxfId="723" priority="381">
      <formula>LEN(TRIM(H104))=0</formula>
    </cfRule>
  </conditionalFormatting>
  <conditionalFormatting sqref="H108:N108">
    <cfRule type="containsBlanks" dxfId="722" priority="379">
      <formula>LEN(TRIM(H108))=0</formula>
    </cfRule>
  </conditionalFormatting>
  <conditionalFormatting sqref="H109:N112">
    <cfRule type="containsBlanks" dxfId="721" priority="380">
      <formula>LEN(TRIM(H109))=0</formula>
    </cfRule>
  </conditionalFormatting>
  <conditionalFormatting sqref="H113:N113">
    <cfRule type="containsBlanks" dxfId="720" priority="368">
      <formula>LEN(TRIM(H113))=0</formula>
    </cfRule>
  </conditionalFormatting>
  <conditionalFormatting sqref="H114:N117">
    <cfRule type="containsBlanks" dxfId="719" priority="374">
      <formula>LEN(TRIM(H114))=0</formula>
    </cfRule>
  </conditionalFormatting>
  <conditionalFormatting sqref="H118:N118">
    <cfRule type="containsBlanks" dxfId="718" priority="367">
      <formula>LEN(TRIM(H118))=0</formula>
    </cfRule>
  </conditionalFormatting>
  <conditionalFormatting sqref="H119:N122">
    <cfRule type="containsBlanks" dxfId="717" priority="372">
      <formula>LEN(TRIM(H119))=0</formula>
    </cfRule>
  </conditionalFormatting>
  <conditionalFormatting sqref="H123:N123">
    <cfRule type="containsBlanks" dxfId="716" priority="366">
      <formula>LEN(TRIM(H123))=0</formula>
    </cfRule>
  </conditionalFormatting>
  <conditionalFormatting sqref="H124:N127">
    <cfRule type="containsBlanks" dxfId="715" priority="371">
      <formula>LEN(TRIM(H124))=0</formula>
    </cfRule>
  </conditionalFormatting>
  <conditionalFormatting sqref="H128:N128">
    <cfRule type="containsBlanks" dxfId="714" priority="369">
      <formula>LEN(TRIM(H128))=0</formula>
    </cfRule>
  </conditionalFormatting>
  <conditionalFormatting sqref="H129:N132">
    <cfRule type="containsBlanks" dxfId="713" priority="370">
      <formula>LEN(TRIM(H129))=0</formula>
    </cfRule>
  </conditionalFormatting>
  <conditionalFormatting sqref="H133:N133">
    <cfRule type="containsBlanks" dxfId="712" priority="358">
      <formula>LEN(TRIM(H133))=0</formula>
    </cfRule>
  </conditionalFormatting>
  <conditionalFormatting sqref="H134:N137">
    <cfRule type="containsBlanks" dxfId="711" priority="364">
      <formula>LEN(TRIM(H134))=0</formula>
    </cfRule>
  </conditionalFormatting>
  <conditionalFormatting sqref="H138:N138">
    <cfRule type="containsBlanks" dxfId="710" priority="357">
      <formula>LEN(TRIM(H138))=0</formula>
    </cfRule>
  </conditionalFormatting>
  <conditionalFormatting sqref="H139:N142">
    <cfRule type="containsBlanks" dxfId="709" priority="362">
      <formula>LEN(TRIM(H139))=0</formula>
    </cfRule>
  </conditionalFormatting>
  <conditionalFormatting sqref="H143:N143">
    <cfRule type="containsBlanks" dxfId="708" priority="356">
      <formula>LEN(TRIM(H143))=0</formula>
    </cfRule>
  </conditionalFormatting>
  <conditionalFormatting sqref="H144:N147">
    <cfRule type="containsBlanks" dxfId="707" priority="361">
      <formula>LEN(TRIM(H144))=0</formula>
    </cfRule>
  </conditionalFormatting>
  <conditionalFormatting sqref="H148:N148">
    <cfRule type="containsBlanks" dxfId="706" priority="359">
      <formula>LEN(TRIM(H148))=0</formula>
    </cfRule>
  </conditionalFormatting>
  <conditionalFormatting sqref="H149:N152">
    <cfRule type="containsBlanks" dxfId="705" priority="360">
      <formula>LEN(TRIM(H149))=0</formula>
    </cfRule>
  </conditionalFormatting>
  <conditionalFormatting sqref="H153:N153">
    <cfRule type="containsBlanks" dxfId="704" priority="348">
      <formula>LEN(TRIM(H153))=0</formula>
    </cfRule>
  </conditionalFormatting>
  <conditionalFormatting sqref="H154:N157">
    <cfRule type="containsBlanks" dxfId="703" priority="354">
      <formula>LEN(TRIM(H154))=0</formula>
    </cfRule>
  </conditionalFormatting>
  <conditionalFormatting sqref="H158:N158">
    <cfRule type="containsBlanks" dxfId="702" priority="347">
      <formula>LEN(TRIM(H158))=0</formula>
    </cfRule>
  </conditionalFormatting>
  <conditionalFormatting sqref="H159:N162">
    <cfRule type="containsBlanks" dxfId="701" priority="352">
      <formula>LEN(TRIM(H159))=0</formula>
    </cfRule>
  </conditionalFormatting>
  <conditionalFormatting sqref="H163:N163">
    <cfRule type="containsBlanks" dxfId="700" priority="346">
      <formula>LEN(TRIM(H163))=0</formula>
    </cfRule>
  </conditionalFormatting>
  <conditionalFormatting sqref="H164:N167">
    <cfRule type="containsBlanks" dxfId="699" priority="351">
      <formula>LEN(TRIM(H164))=0</formula>
    </cfRule>
  </conditionalFormatting>
  <conditionalFormatting sqref="H168:N168">
    <cfRule type="containsBlanks" dxfId="698" priority="349">
      <formula>LEN(TRIM(H168))=0</formula>
    </cfRule>
  </conditionalFormatting>
  <conditionalFormatting sqref="H169:N172">
    <cfRule type="containsBlanks" dxfId="697" priority="350">
      <formula>LEN(TRIM(H169))=0</formula>
    </cfRule>
  </conditionalFormatting>
  <conditionalFormatting sqref="H173:N173">
    <cfRule type="containsBlanks" dxfId="696" priority="338">
      <formula>LEN(TRIM(H173))=0</formula>
    </cfRule>
  </conditionalFormatting>
  <conditionalFormatting sqref="H174:N177">
    <cfRule type="containsBlanks" dxfId="695" priority="344">
      <formula>LEN(TRIM(H174))=0</formula>
    </cfRule>
  </conditionalFormatting>
  <conditionalFormatting sqref="H178:N178">
    <cfRule type="containsBlanks" dxfId="694" priority="337">
      <formula>LEN(TRIM(H178))=0</formula>
    </cfRule>
  </conditionalFormatting>
  <conditionalFormatting sqref="H179:N182">
    <cfRule type="containsBlanks" dxfId="693" priority="342">
      <formula>LEN(TRIM(H179))=0</formula>
    </cfRule>
  </conditionalFormatting>
  <conditionalFormatting sqref="H183:N183">
    <cfRule type="containsBlanks" dxfId="692" priority="336">
      <formula>LEN(TRIM(H183))=0</formula>
    </cfRule>
  </conditionalFormatting>
  <conditionalFormatting sqref="H184:N187">
    <cfRule type="containsBlanks" dxfId="691" priority="341">
      <formula>LEN(TRIM(H184))=0</formula>
    </cfRule>
  </conditionalFormatting>
  <conditionalFormatting sqref="H188:N188">
    <cfRule type="containsBlanks" dxfId="690" priority="339">
      <formula>LEN(TRIM(H188))=0</formula>
    </cfRule>
  </conditionalFormatting>
  <conditionalFormatting sqref="H189:N192">
    <cfRule type="containsBlanks" dxfId="689" priority="340">
      <formula>LEN(TRIM(H189))=0</formula>
    </cfRule>
  </conditionalFormatting>
  <conditionalFormatting sqref="H193:N193">
    <cfRule type="containsBlanks" dxfId="688" priority="328">
      <formula>LEN(TRIM(H193))=0</formula>
    </cfRule>
  </conditionalFormatting>
  <conditionalFormatting sqref="H194:N197">
    <cfRule type="containsBlanks" dxfId="687" priority="334">
      <formula>LEN(TRIM(H194))=0</formula>
    </cfRule>
  </conditionalFormatting>
  <conditionalFormatting sqref="H198:N198">
    <cfRule type="containsBlanks" dxfId="686" priority="327">
      <formula>LEN(TRIM(H198))=0</formula>
    </cfRule>
  </conditionalFormatting>
  <conditionalFormatting sqref="H199:N202">
    <cfRule type="containsBlanks" dxfId="685" priority="332">
      <formula>LEN(TRIM(H199))=0</formula>
    </cfRule>
  </conditionalFormatting>
  <conditionalFormatting sqref="H203:N203">
    <cfRule type="containsBlanks" dxfId="684" priority="326">
      <formula>LEN(TRIM(H203))=0</formula>
    </cfRule>
  </conditionalFormatting>
  <conditionalFormatting sqref="H204:N207">
    <cfRule type="containsBlanks" dxfId="683" priority="331">
      <formula>LEN(TRIM(H204))=0</formula>
    </cfRule>
  </conditionalFormatting>
  <conditionalFormatting sqref="H208:N208">
    <cfRule type="containsBlanks" dxfId="682" priority="329">
      <formula>LEN(TRIM(H208))=0</formula>
    </cfRule>
  </conditionalFormatting>
  <conditionalFormatting sqref="H209:N212">
    <cfRule type="containsBlanks" dxfId="681" priority="330">
      <formula>LEN(TRIM(H209))=0</formula>
    </cfRule>
  </conditionalFormatting>
  <conditionalFormatting sqref="H213:N213">
    <cfRule type="containsBlanks" dxfId="680" priority="318">
      <formula>LEN(TRIM(H213))=0</formula>
    </cfRule>
  </conditionalFormatting>
  <conditionalFormatting sqref="H214:N217">
    <cfRule type="containsBlanks" dxfId="679" priority="324">
      <formula>LEN(TRIM(H214))=0</formula>
    </cfRule>
  </conditionalFormatting>
  <conditionalFormatting sqref="H218:N218">
    <cfRule type="containsBlanks" dxfId="678" priority="317">
      <formula>LEN(TRIM(H218))=0</formula>
    </cfRule>
  </conditionalFormatting>
  <conditionalFormatting sqref="H219:N222">
    <cfRule type="containsBlanks" dxfId="677" priority="322">
      <formula>LEN(TRIM(H219))=0</formula>
    </cfRule>
  </conditionalFormatting>
  <conditionalFormatting sqref="H223:N223">
    <cfRule type="containsBlanks" dxfId="676" priority="316">
      <formula>LEN(TRIM(H223))=0</formula>
    </cfRule>
  </conditionalFormatting>
  <conditionalFormatting sqref="H224:N227">
    <cfRule type="containsBlanks" dxfId="675" priority="321">
      <formula>LEN(TRIM(H224))=0</formula>
    </cfRule>
  </conditionalFormatting>
  <conditionalFormatting sqref="H228:N228">
    <cfRule type="containsBlanks" dxfId="674" priority="319">
      <formula>LEN(TRIM(H228))=0</formula>
    </cfRule>
  </conditionalFormatting>
  <conditionalFormatting sqref="H229:N232">
    <cfRule type="containsBlanks" dxfId="673" priority="320">
      <formula>LEN(TRIM(H229))=0</formula>
    </cfRule>
  </conditionalFormatting>
  <conditionalFormatting sqref="H233:N233">
    <cfRule type="containsBlanks" dxfId="672" priority="308">
      <formula>LEN(TRIM(H233))=0</formula>
    </cfRule>
  </conditionalFormatting>
  <conditionalFormatting sqref="H234:N237">
    <cfRule type="containsBlanks" dxfId="671" priority="314">
      <formula>LEN(TRIM(H234))=0</formula>
    </cfRule>
  </conditionalFormatting>
  <conditionalFormatting sqref="H238:N238">
    <cfRule type="containsBlanks" dxfId="670" priority="307">
      <formula>LEN(TRIM(H238))=0</formula>
    </cfRule>
  </conditionalFormatting>
  <conditionalFormatting sqref="H239:N242">
    <cfRule type="containsBlanks" dxfId="669" priority="312">
      <formula>LEN(TRIM(H239))=0</formula>
    </cfRule>
  </conditionalFormatting>
  <conditionalFormatting sqref="H243:N243">
    <cfRule type="containsBlanks" dxfId="668" priority="306">
      <formula>LEN(TRIM(H243))=0</formula>
    </cfRule>
  </conditionalFormatting>
  <conditionalFormatting sqref="H244:N247">
    <cfRule type="containsBlanks" dxfId="667" priority="311">
      <formula>LEN(TRIM(H244))=0</formula>
    </cfRule>
  </conditionalFormatting>
  <conditionalFormatting sqref="H248:N248">
    <cfRule type="containsBlanks" dxfId="666" priority="309">
      <formula>LEN(TRIM(H248))=0</formula>
    </cfRule>
  </conditionalFormatting>
  <conditionalFormatting sqref="H249:N252">
    <cfRule type="containsBlanks" dxfId="665" priority="310">
      <formula>LEN(TRIM(H249))=0</formula>
    </cfRule>
  </conditionalFormatting>
  <conditionalFormatting sqref="H253:N253">
    <cfRule type="containsBlanks" dxfId="664" priority="298">
      <formula>LEN(TRIM(H253))=0</formula>
    </cfRule>
  </conditionalFormatting>
  <conditionalFormatting sqref="H254:N257">
    <cfRule type="containsBlanks" dxfId="663" priority="304">
      <formula>LEN(TRIM(H254))=0</formula>
    </cfRule>
  </conditionalFormatting>
  <conditionalFormatting sqref="H258:N258">
    <cfRule type="containsBlanks" dxfId="662" priority="297">
      <formula>LEN(TRIM(H258))=0</formula>
    </cfRule>
  </conditionalFormatting>
  <conditionalFormatting sqref="H259:N262">
    <cfRule type="containsBlanks" dxfId="661" priority="302">
      <formula>LEN(TRIM(H259))=0</formula>
    </cfRule>
  </conditionalFormatting>
  <conditionalFormatting sqref="H263:N263">
    <cfRule type="containsBlanks" dxfId="660" priority="296">
      <formula>LEN(TRIM(H263))=0</formula>
    </cfRule>
  </conditionalFormatting>
  <conditionalFormatting sqref="H264:N267">
    <cfRule type="containsBlanks" dxfId="659" priority="301">
      <formula>LEN(TRIM(H264))=0</formula>
    </cfRule>
  </conditionalFormatting>
  <conditionalFormatting sqref="H268:N268">
    <cfRule type="containsBlanks" dxfId="658" priority="299">
      <formula>LEN(TRIM(H268))=0</formula>
    </cfRule>
  </conditionalFormatting>
  <conditionalFormatting sqref="H269:N272">
    <cfRule type="containsBlanks" dxfId="657" priority="300">
      <formula>LEN(TRIM(H269))=0</formula>
    </cfRule>
  </conditionalFormatting>
  <conditionalFormatting sqref="H273:N273">
    <cfRule type="containsBlanks" dxfId="656" priority="288">
      <formula>LEN(TRIM(H273))=0</formula>
    </cfRule>
  </conditionalFormatting>
  <conditionalFormatting sqref="H274:N277">
    <cfRule type="containsBlanks" dxfId="655" priority="294">
      <formula>LEN(TRIM(H274))=0</formula>
    </cfRule>
  </conditionalFormatting>
  <conditionalFormatting sqref="H278:N278">
    <cfRule type="containsBlanks" dxfId="654" priority="287">
      <formula>LEN(TRIM(H278))=0</formula>
    </cfRule>
  </conditionalFormatting>
  <conditionalFormatting sqref="H279:N282">
    <cfRule type="containsBlanks" dxfId="653" priority="292">
      <formula>LEN(TRIM(H279))=0</formula>
    </cfRule>
  </conditionalFormatting>
  <conditionalFormatting sqref="H283:N283">
    <cfRule type="containsBlanks" dxfId="652" priority="286">
      <formula>LEN(TRIM(H283))=0</formula>
    </cfRule>
  </conditionalFormatting>
  <conditionalFormatting sqref="H284:N287">
    <cfRule type="containsBlanks" dxfId="651" priority="291">
      <formula>LEN(TRIM(H284))=0</formula>
    </cfRule>
  </conditionalFormatting>
  <conditionalFormatting sqref="H288:N288">
    <cfRule type="containsBlanks" dxfId="650" priority="289">
      <formula>LEN(TRIM(H288))=0</formula>
    </cfRule>
  </conditionalFormatting>
  <conditionalFormatting sqref="H289:N292">
    <cfRule type="containsBlanks" dxfId="649" priority="290">
      <formula>LEN(TRIM(H289))=0</formula>
    </cfRule>
  </conditionalFormatting>
  <conditionalFormatting sqref="H293:N293">
    <cfRule type="containsBlanks" dxfId="648" priority="278">
      <formula>LEN(TRIM(H293))=0</formula>
    </cfRule>
  </conditionalFormatting>
  <conditionalFormatting sqref="H294:N297">
    <cfRule type="containsBlanks" dxfId="647" priority="284">
      <formula>LEN(TRIM(H294))=0</formula>
    </cfRule>
  </conditionalFormatting>
  <conditionalFormatting sqref="H298:N298">
    <cfRule type="containsBlanks" dxfId="646" priority="277">
      <formula>LEN(TRIM(H298))=0</formula>
    </cfRule>
  </conditionalFormatting>
  <conditionalFormatting sqref="H299:N302">
    <cfRule type="containsBlanks" dxfId="645" priority="282">
      <formula>LEN(TRIM(H299))=0</formula>
    </cfRule>
  </conditionalFormatting>
  <conditionalFormatting sqref="H303:N303">
    <cfRule type="containsBlanks" dxfId="644" priority="276">
      <formula>LEN(TRIM(H303))=0</formula>
    </cfRule>
  </conditionalFormatting>
  <conditionalFormatting sqref="H304:N307">
    <cfRule type="containsBlanks" dxfId="643" priority="281">
      <formula>LEN(TRIM(H304))=0</formula>
    </cfRule>
  </conditionalFormatting>
  <conditionalFormatting sqref="H308:N308">
    <cfRule type="containsBlanks" dxfId="642" priority="279">
      <formula>LEN(TRIM(H308))=0</formula>
    </cfRule>
  </conditionalFormatting>
  <conditionalFormatting sqref="H309:N312">
    <cfRule type="containsBlanks" dxfId="641" priority="280">
      <formula>LEN(TRIM(H309))=0</formula>
    </cfRule>
  </conditionalFormatting>
  <conditionalFormatting sqref="H313:N313">
    <cfRule type="containsBlanks" dxfId="640" priority="268">
      <formula>LEN(TRIM(H313))=0</formula>
    </cfRule>
  </conditionalFormatting>
  <conditionalFormatting sqref="H314:N317">
    <cfRule type="containsBlanks" dxfId="639" priority="274">
      <formula>LEN(TRIM(H314))=0</formula>
    </cfRule>
  </conditionalFormatting>
  <conditionalFormatting sqref="H318:N318">
    <cfRule type="containsBlanks" dxfId="638" priority="267">
      <formula>LEN(TRIM(H318))=0</formula>
    </cfRule>
  </conditionalFormatting>
  <conditionalFormatting sqref="H319:N322">
    <cfRule type="containsBlanks" dxfId="637" priority="272">
      <formula>LEN(TRIM(H319))=0</formula>
    </cfRule>
  </conditionalFormatting>
  <conditionalFormatting sqref="H323:N323">
    <cfRule type="containsBlanks" dxfId="636" priority="266">
      <formula>LEN(TRIM(H323))=0</formula>
    </cfRule>
  </conditionalFormatting>
  <conditionalFormatting sqref="H324:N327">
    <cfRule type="containsBlanks" dxfId="635" priority="271">
      <formula>LEN(TRIM(H324))=0</formula>
    </cfRule>
  </conditionalFormatting>
  <conditionalFormatting sqref="H328:N328">
    <cfRule type="containsBlanks" dxfId="634" priority="269">
      <formula>LEN(TRIM(H328))=0</formula>
    </cfRule>
  </conditionalFormatting>
  <conditionalFormatting sqref="H329:N332">
    <cfRule type="containsBlanks" dxfId="633" priority="270">
      <formula>LEN(TRIM(H329))=0</formula>
    </cfRule>
  </conditionalFormatting>
  <conditionalFormatting sqref="H333:N333">
    <cfRule type="containsBlanks" dxfId="632" priority="258">
      <formula>LEN(TRIM(H333))=0</formula>
    </cfRule>
  </conditionalFormatting>
  <conditionalFormatting sqref="H334:N337">
    <cfRule type="containsBlanks" dxfId="631" priority="264">
      <formula>LEN(TRIM(H334))=0</formula>
    </cfRule>
  </conditionalFormatting>
  <conditionalFormatting sqref="H338:N338">
    <cfRule type="containsBlanks" dxfId="630" priority="257">
      <formula>LEN(TRIM(H338))=0</formula>
    </cfRule>
  </conditionalFormatting>
  <conditionalFormatting sqref="H339:N342">
    <cfRule type="containsBlanks" dxfId="629" priority="262">
      <formula>LEN(TRIM(H339))=0</formula>
    </cfRule>
  </conditionalFormatting>
  <conditionalFormatting sqref="H343:N343">
    <cfRule type="containsBlanks" dxfId="628" priority="256">
      <formula>LEN(TRIM(H343))=0</formula>
    </cfRule>
  </conditionalFormatting>
  <conditionalFormatting sqref="H344:N347">
    <cfRule type="containsBlanks" dxfId="627" priority="261">
      <formula>LEN(TRIM(H344))=0</formula>
    </cfRule>
  </conditionalFormatting>
  <conditionalFormatting sqref="H348:N348">
    <cfRule type="containsBlanks" dxfId="626" priority="259">
      <formula>LEN(TRIM(H348))=0</formula>
    </cfRule>
  </conditionalFormatting>
  <conditionalFormatting sqref="H349:N352">
    <cfRule type="containsBlanks" dxfId="625" priority="260">
      <formula>LEN(TRIM(H349))=0</formula>
    </cfRule>
  </conditionalFormatting>
  <conditionalFormatting sqref="H353:N353">
    <cfRule type="containsBlanks" dxfId="624" priority="248">
      <formula>LEN(TRIM(H353))=0</formula>
    </cfRule>
  </conditionalFormatting>
  <conditionalFormatting sqref="H354:N357">
    <cfRule type="containsBlanks" dxfId="623" priority="254">
      <formula>LEN(TRIM(H354))=0</formula>
    </cfRule>
  </conditionalFormatting>
  <conditionalFormatting sqref="H358:N358">
    <cfRule type="containsBlanks" dxfId="622" priority="247">
      <formula>LEN(TRIM(H358))=0</formula>
    </cfRule>
  </conditionalFormatting>
  <conditionalFormatting sqref="H359:N362">
    <cfRule type="containsBlanks" dxfId="621" priority="252">
      <formula>LEN(TRIM(H359))=0</formula>
    </cfRule>
  </conditionalFormatting>
  <conditionalFormatting sqref="H363:N363">
    <cfRule type="containsBlanks" dxfId="620" priority="246">
      <formula>LEN(TRIM(H363))=0</formula>
    </cfRule>
  </conditionalFormatting>
  <conditionalFormatting sqref="H364:N367">
    <cfRule type="containsBlanks" dxfId="619" priority="251">
      <formula>LEN(TRIM(H364))=0</formula>
    </cfRule>
  </conditionalFormatting>
  <conditionalFormatting sqref="H368:N368">
    <cfRule type="containsBlanks" dxfId="618" priority="249">
      <formula>LEN(TRIM(H368))=0</formula>
    </cfRule>
  </conditionalFormatting>
  <conditionalFormatting sqref="H369:N372">
    <cfRule type="containsBlanks" dxfId="617" priority="250">
      <formula>LEN(TRIM(H369))=0</formula>
    </cfRule>
  </conditionalFormatting>
  <conditionalFormatting sqref="H373:N373">
    <cfRule type="containsBlanks" dxfId="616" priority="238">
      <formula>LEN(TRIM(H373))=0</formula>
    </cfRule>
  </conditionalFormatting>
  <conditionalFormatting sqref="H374:N377">
    <cfRule type="containsBlanks" dxfId="615" priority="244">
      <formula>LEN(TRIM(H374))=0</formula>
    </cfRule>
  </conditionalFormatting>
  <conditionalFormatting sqref="H378:N378">
    <cfRule type="containsBlanks" dxfId="614" priority="237">
      <formula>LEN(TRIM(H378))=0</formula>
    </cfRule>
  </conditionalFormatting>
  <conditionalFormatting sqref="H379:N382">
    <cfRule type="containsBlanks" dxfId="613" priority="242">
      <formula>LEN(TRIM(H379))=0</formula>
    </cfRule>
  </conditionalFormatting>
  <conditionalFormatting sqref="H383:N383">
    <cfRule type="containsBlanks" dxfId="612" priority="236">
      <formula>LEN(TRIM(H383))=0</formula>
    </cfRule>
  </conditionalFormatting>
  <conditionalFormatting sqref="H384:N387">
    <cfRule type="containsBlanks" dxfId="611" priority="241">
      <formula>LEN(TRIM(H384))=0</formula>
    </cfRule>
  </conditionalFormatting>
  <conditionalFormatting sqref="H388:N388">
    <cfRule type="containsBlanks" dxfId="610" priority="239">
      <formula>LEN(TRIM(H388))=0</formula>
    </cfRule>
  </conditionalFormatting>
  <conditionalFormatting sqref="H389:N392">
    <cfRule type="containsBlanks" dxfId="609" priority="240">
      <formula>LEN(TRIM(H389))=0</formula>
    </cfRule>
  </conditionalFormatting>
  <conditionalFormatting sqref="H393:N393">
    <cfRule type="containsBlanks" dxfId="608" priority="228">
      <formula>LEN(TRIM(H393))=0</formula>
    </cfRule>
  </conditionalFormatting>
  <conditionalFormatting sqref="H394:N397">
    <cfRule type="containsBlanks" dxfId="607" priority="234">
      <formula>LEN(TRIM(H394))=0</formula>
    </cfRule>
  </conditionalFormatting>
  <conditionalFormatting sqref="H398:N398">
    <cfRule type="containsBlanks" dxfId="606" priority="227">
      <formula>LEN(TRIM(H398))=0</formula>
    </cfRule>
  </conditionalFormatting>
  <conditionalFormatting sqref="H399:N402">
    <cfRule type="containsBlanks" dxfId="605" priority="232">
      <formula>LEN(TRIM(H399))=0</formula>
    </cfRule>
  </conditionalFormatting>
  <conditionalFormatting sqref="H403:N403">
    <cfRule type="containsBlanks" dxfId="604" priority="226">
      <formula>LEN(TRIM(H403))=0</formula>
    </cfRule>
  </conditionalFormatting>
  <conditionalFormatting sqref="H404:N407">
    <cfRule type="containsBlanks" dxfId="603" priority="231">
      <formula>LEN(TRIM(H404))=0</formula>
    </cfRule>
  </conditionalFormatting>
  <conditionalFormatting sqref="H408:N408">
    <cfRule type="containsBlanks" dxfId="602" priority="229">
      <formula>LEN(TRIM(H408))=0</formula>
    </cfRule>
  </conditionalFormatting>
  <conditionalFormatting sqref="H409:N412">
    <cfRule type="containsBlanks" dxfId="601" priority="230">
      <formula>LEN(TRIM(H409))=0</formula>
    </cfRule>
  </conditionalFormatting>
  <conditionalFormatting sqref="H413:N413">
    <cfRule type="containsBlanks" dxfId="600" priority="218">
      <formula>LEN(TRIM(H413))=0</formula>
    </cfRule>
  </conditionalFormatting>
  <conditionalFormatting sqref="H414:N417">
    <cfRule type="containsBlanks" dxfId="599" priority="224">
      <formula>LEN(TRIM(H414))=0</formula>
    </cfRule>
  </conditionalFormatting>
  <conditionalFormatting sqref="H418:N418">
    <cfRule type="containsBlanks" dxfId="598" priority="217">
      <formula>LEN(TRIM(H418))=0</formula>
    </cfRule>
  </conditionalFormatting>
  <conditionalFormatting sqref="H419:N422">
    <cfRule type="containsBlanks" dxfId="597" priority="222">
      <formula>LEN(TRIM(H419))=0</formula>
    </cfRule>
  </conditionalFormatting>
  <conditionalFormatting sqref="H423:N423">
    <cfRule type="containsBlanks" dxfId="596" priority="216">
      <formula>LEN(TRIM(H423))=0</formula>
    </cfRule>
  </conditionalFormatting>
  <conditionalFormatting sqref="H424:N427">
    <cfRule type="containsBlanks" dxfId="595" priority="221">
      <formula>LEN(TRIM(H424))=0</formula>
    </cfRule>
  </conditionalFormatting>
  <conditionalFormatting sqref="H428:N428">
    <cfRule type="containsBlanks" dxfId="594" priority="219">
      <formula>LEN(TRIM(H428))=0</formula>
    </cfRule>
  </conditionalFormatting>
  <conditionalFormatting sqref="H429:N432">
    <cfRule type="containsBlanks" dxfId="593" priority="220">
      <formula>LEN(TRIM(H429))=0</formula>
    </cfRule>
  </conditionalFormatting>
  <conditionalFormatting sqref="H433:N433">
    <cfRule type="containsBlanks" dxfId="592" priority="208">
      <formula>LEN(TRIM(H433))=0</formula>
    </cfRule>
  </conditionalFormatting>
  <conditionalFormatting sqref="H434:N437">
    <cfRule type="containsBlanks" dxfId="591" priority="214">
      <formula>LEN(TRIM(H434))=0</formula>
    </cfRule>
  </conditionalFormatting>
  <conditionalFormatting sqref="H438:N438">
    <cfRule type="containsBlanks" dxfId="590" priority="207">
      <formula>LEN(TRIM(H438))=0</formula>
    </cfRule>
  </conditionalFormatting>
  <conditionalFormatting sqref="H439:N442">
    <cfRule type="containsBlanks" dxfId="589" priority="212">
      <formula>LEN(TRIM(H439))=0</formula>
    </cfRule>
  </conditionalFormatting>
  <conditionalFormatting sqref="H443:N443">
    <cfRule type="containsBlanks" dxfId="588" priority="206">
      <formula>LEN(TRIM(H443))=0</formula>
    </cfRule>
  </conditionalFormatting>
  <conditionalFormatting sqref="H444:N447">
    <cfRule type="containsBlanks" dxfId="587" priority="211">
      <formula>LEN(TRIM(H444))=0</formula>
    </cfRule>
  </conditionalFormatting>
  <conditionalFormatting sqref="H448:N448">
    <cfRule type="containsBlanks" dxfId="586" priority="209">
      <formula>LEN(TRIM(H448))=0</formula>
    </cfRule>
  </conditionalFormatting>
  <conditionalFormatting sqref="H449:N452">
    <cfRule type="containsBlanks" dxfId="585" priority="210">
      <formula>LEN(TRIM(H449))=0</formula>
    </cfRule>
  </conditionalFormatting>
  <conditionalFormatting sqref="H453:N453">
    <cfRule type="containsBlanks" dxfId="584" priority="198">
      <formula>LEN(TRIM(H453))=0</formula>
    </cfRule>
  </conditionalFormatting>
  <conditionalFormatting sqref="H454:N457">
    <cfRule type="containsBlanks" dxfId="583" priority="204">
      <formula>LEN(TRIM(H454))=0</formula>
    </cfRule>
  </conditionalFormatting>
  <conditionalFormatting sqref="H458:N458">
    <cfRule type="containsBlanks" dxfId="582" priority="197">
      <formula>LEN(TRIM(H458))=0</formula>
    </cfRule>
  </conditionalFormatting>
  <conditionalFormatting sqref="H459:N462">
    <cfRule type="containsBlanks" dxfId="581" priority="202">
      <formula>LEN(TRIM(H459))=0</formula>
    </cfRule>
  </conditionalFormatting>
  <conditionalFormatting sqref="H463:N463">
    <cfRule type="containsBlanks" dxfId="580" priority="196">
      <formula>LEN(TRIM(H463))=0</formula>
    </cfRule>
  </conditionalFormatting>
  <conditionalFormatting sqref="H464:N467">
    <cfRule type="containsBlanks" dxfId="579" priority="201">
      <formula>LEN(TRIM(H464))=0</formula>
    </cfRule>
  </conditionalFormatting>
  <conditionalFormatting sqref="H468:N468">
    <cfRule type="containsBlanks" dxfId="578" priority="199">
      <formula>LEN(TRIM(H468))=0</formula>
    </cfRule>
  </conditionalFormatting>
  <conditionalFormatting sqref="H469:N472">
    <cfRule type="containsBlanks" dxfId="577" priority="200">
      <formula>LEN(TRIM(H469))=0</formula>
    </cfRule>
  </conditionalFormatting>
  <conditionalFormatting sqref="H473:N473">
    <cfRule type="containsBlanks" dxfId="576" priority="188">
      <formula>LEN(TRIM(H473))=0</formula>
    </cfRule>
  </conditionalFormatting>
  <conditionalFormatting sqref="H474:N477">
    <cfRule type="containsBlanks" dxfId="575" priority="194">
      <formula>LEN(TRIM(H474))=0</formula>
    </cfRule>
  </conditionalFormatting>
  <conditionalFormatting sqref="H478:N478">
    <cfRule type="containsBlanks" dxfId="574" priority="187">
      <formula>LEN(TRIM(H478))=0</formula>
    </cfRule>
  </conditionalFormatting>
  <conditionalFormatting sqref="H479:N482">
    <cfRule type="containsBlanks" dxfId="573" priority="192">
      <formula>LEN(TRIM(H479))=0</formula>
    </cfRule>
  </conditionalFormatting>
  <conditionalFormatting sqref="H483:N483">
    <cfRule type="containsBlanks" dxfId="572" priority="186">
      <formula>LEN(TRIM(H483))=0</formula>
    </cfRule>
  </conditionalFormatting>
  <conditionalFormatting sqref="H484:N487">
    <cfRule type="containsBlanks" dxfId="571" priority="191">
      <formula>LEN(TRIM(H484))=0</formula>
    </cfRule>
  </conditionalFormatting>
  <conditionalFormatting sqref="H488:N488">
    <cfRule type="containsBlanks" dxfId="570" priority="189">
      <formula>LEN(TRIM(H488))=0</formula>
    </cfRule>
  </conditionalFormatting>
  <conditionalFormatting sqref="H489:N492">
    <cfRule type="containsBlanks" dxfId="569" priority="190">
      <formula>LEN(TRIM(H489))=0</formula>
    </cfRule>
  </conditionalFormatting>
  <conditionalFormatting sqref="H493:N493">
    <cfRule type="containsBlanks" dxfId="568" priority="178">
      <formula>LEN(TRIM(H493))=0</formula>
    </cfRule>
  </conditionalFormatting>
  <conditionalFormatting sqref="H494:N497">
    <cfRule type="containsBlanks" dxfId="567" priority="184">
      <formula>LEN(TRIM(H494))=0</formula>
    </cfRule>
  </conditionalFormatting>
  <conditionalFormatting sqref="H498:N498">
    <cfRule type="containsBlanks" dxfId="566" priority="177">
      <formula>LEN(TRIM(H498))=0</formula>
    </cfRule>
  </conditionalFormatting>
  <conditionalFormatting sqref="H499:N502">
    <cfRule type="containsBlanks" dxfId="565" priority="182">
      <formula>LEN(TRIM(H499))=0</formula>
    </cfRule>
  </conditionalFormatting>
  <conditionalFormatting sqref="H503:N503">
    <cfRule type="containsBlanks" dxfId="564" priority="176">
      <formula>LEN(TRIM(H503))=0</formula>
    </cfRule>
  </conditionalFormatting>
  <conditionalFormatting sqref="H504:N507">
    <cfRule type="containsBlanks" dxfId="563" priority="181">
      <formula>LEN(TRIM(H504))=0</formula>
    </cfRule>
  </conditionalFormatting>
  <conditionalFormatting sqref="H508:N508">
    <cfRule type="containsBlanks" dxfId="562" priority="179">
      <formula>LEN(TRIM(H508))=0</formula>
    </cfRule>
  </conditionalFormatting>
  <conditionalFormatting sqref="H509:N512">
    <cfRule type="containsBlanks" dxfId="561" priority="180">
      <formula>LEN(TRIM(H509))=0</formula>
    </cfRule>
  </conditionalFormatting>
  <conditionalFormatting sqref="P13:T512">
    <cfRule type="containsBlanks" dxfId="560" priority="1">
      <formula>LEN(TRIM(P13))=0</formula>
    </cfRule>
  </conditionalFormatting>
  <conditionalFormatting sqref="X13:Z14">
    <cfRule type="containsBlanks" dxfId="559" priority="27">
      <formula>LEN(TRIM(X13))=0</formula>
    </cfRule>
  </conditionalFormatting>
  <conditionalFormatting sqref="X18:Z19">
    <cfRule type="containsBlanks" dxfId="558" priority="22">
      <formula>LEN(TRIM(X18))=0</formula>
    </cfRule>
  </conditionalFormatting>
  <conditionalFormatting sqref="X23:Z24">
    <cfRule type="containsBlanks" dxfId="557" priority="21">
      <formula>LEN(TRIM(X23))=0</formula>
    </cfRule>
  </conditionalFormatting>
  <conditionalFormatting sqref="X28:Z29">
    <cfRule type="containsBlanks" dxfId="556" priority="11">
      <formula>LEN(TRIM(X28))=0</formula>
    </cfRule>
  </conditionalFormatting>
  <conditionalFormatting sqref="X33:Z34">
    <cfRule type="containsBlanks" dxfId="555" priority="16">
      <formula>LEN(TRIM(X33))=0</formula>
    </cfRule>
  </conditionalFormatting>
  <conditionalFormatting sqref="X38:Z39">
    <cfRule type="containsBlanks" dxfId="554" priority="170">
      <formula>LEN(TRIM(X38))=0</formula>
    </cfRule>
  </conditionalFormatting>
  <conditionalFormatting sqref="X53:Z54">
    <cfRule type="containsBlanks" dxfId="553" priority="165">
      <formula>LEN(TRIM(X53))=0</formula>
    </cfRule>
  </conditionalFormatting>
  <conditionalFormatting sqref="X58:Z59">
    <cfRule type="containsBlanks" dxfId="552" priority="164">
      <formula>LEN(TRIM(X58))=0</formula>
    </cfRule>
  </conditionalFormatting>
  <conditionalFormatting sqref="X73:Z74">
    <cfRule type="containsBlanks" dxfId="551" priority="159">
      <formula>LEN(TRIM(X73))=0</formula>
    </cfRule>
  </conditionalFormatting>
  <conditionalFormatting sqref="X78:Z79">
    <cfRule type="containsBlanks" dxfId="550" priority="158">
      <formula>LEN(TRIM(X78))=0</formula>
    </cfRule>
  </conditionalFormatting>
  <conditionalFormatting sqref="X93:Z94">
    <cfRule type="containsBlanks" dxfId="549" priority="153">
      <formula>LEN(TRIM(X93))=0</formula>
    </cfRule>
  </conditionalFormatting>
  <conditionalFormatting sqref="X98:Z99">
    <cfRule type="containsBlanks" dxfId="548" priority="152">
      <formula>LEN(TRIM(X98))=0</formula>
    </cfRule>
  </conditionalFormatting>
  <conditionalFormatting sqref="X113:Z114">
    <cfRule type="containsBlanks" dxfId="547" priority="147">
      <formula>LEN(TRIM(X113))=0</formula>
    </cfRule>
  </conditionalFormatting>
  <conditionalFormatting sqref="X118:Z119">
    <cfRule type="containsBlanks" dxfId="546" priority="146">
      <formula>LEN(TRIM(X118))=0</formula>
    </cfRule>
  </conditionalFormatting>
  <conditionalFormatting sqref="X133:Z134">
    <cfRule type="containsBlanks" dxfId="545" priority="141">
      <formula>LEN(TRIM(X133))=0</formula>
    </cfRule>
  </conditionalFormatting>
  <conditionalFormatting sqref="X138:Z139">
    <cfRule type="containsBlanks" dxfId="544" priority="140">
      <formula>LEN(TRIM(X138))=0</formula>
    </cfRule>
  </conditionalFormatting>
  <conditionalFormatting sqref="X153:Z154">
    <cfRule type="containsBlanks" dxfId="543" priority="135">
      <formula>LEN(TRIM(X153))=0</formula>
    </cfRule>
  </conditionalFormatting>
  <conditionalFormatting sqref="X158:Z159">
    <cfRule type="containsBlanks" dxfId="542" priority="134">
      <formula>LEN(TRIM(X158))=0</formula>
    </cfRule>
  </conditionalFormatting>
  <conditionalFormatting sqref="X173:Z174">
    <cfRule type="containsBlanks" dxfId="541" priority="129">
      <formula>LEN(TRIM(X173))=0</formula>
    </cfRule>
  </conditionalFormatting>
  <conditionalFormatting sqref="X178:Z179">
    <cfRule type="containsBlanks" dxfId="540" priority="128">
      <formula>LEN(TRIM(X178))=0</formula>
    </cfRule>
  </conditionalFormatting>
  <conditionalFormatting sqref="X193:Z194">
    <cfRule type="containsBlanks" dxfId="539" priority="123">
      <formula>LEN(TRIM(X193))=0</formula>
    </cfRule>
  </conditionalFormatting>
  <conditionalFormatting sqref="X198:Z199">
    <cfRule type="containsBlanks" dxfId="538" priority="122">
      <formula>LEN(TRIM(X198))=0</formula>
    </cfRule>
  </conditionalFormatting>
  <conditionalFormatting sqref="X213:Z214">
    <cfRule type="containsBlanks" dxfId="537" priority="117">
      <formula>LEN(TRIM(X213))=0</formula>
    </cfRule>
  </conditionalFormatting>
  <conditionalFormatting sqref="X218:Z219">
    <cfRule type="containsBlanks" dxfId="536" priority="116">
      <formula>LEN(TRIM(X218))=0</formula>
    </cfRule>
  </conditionalFormatting>
  <conditionalFormatting sqref="X233:Z234">
    <cfRule type="containsBlanks" dxfId="535" priority="111">
      <formula>LEN(TRIM(X233))=0</formula>
    </cfRule>
  </conditionalFormatting>
  <conditionalFormatting sqref="X238:Z239">
    <cfRule type="containsBlanks" dxfId="534" priority="110">
      <formula>LEN(TRIM(X238))=0</formula>
    </cfRule>
  </conditionalFormatting>
  <conditionalFormatting sqref="X253:Z254">
    <cfRule type="containsBlanks" dxfId="533" priority="105">
      <formula>LEN(TRIM(X253))=0</formula>
    </cfRule>
  </conditionalFormatting>
  <conditionalFormatting sqref="X258:Z259">
    <cfRule type="containsBlanks" dxfId="532" priority="104">
      <formula>LEN(TRIM(X258))=0</formula>
    </cfRule>
  </conditionalFormatting>
  <conditionalFormatting sqref="X273:Z274">
    <cfRule type="containsBlanks" dxfId="531" priority="99">
      <formula>LEN(TRIM(X273))=0</formula>
    </cfRule>
  </conditionalFormatting>
  <conditionalFormatting sqref="X278:Z279">
    <cfRule type="containsBlanks" dxfId="530" priority="98">
      <formula>LEN(TRIM(X278))=0</formula>
    </cfRule>
  </conditionalFormatting>
  <conditionalFormatting sqref="X293:Z294">
    <cfRule type="containsBlanks" dxfId="529" priority="93">
      <formula>LEN(TRIM(X293))=0</formula>
    </cfRule>
  </conditionalFormatting>
  <conditionalFormatting sqref="X298:Z299">
    <cfRule type="containsBlanks" dxfId="528" priority="92">
      <formula>LEN(TRIM(X298))=0</formula>
    </cfRule>
  </conditionalFormatting>
  <conditionalFormatting sqref="X313:Z314">
    <cfRule type="containsBlanks" dxfId="527" priority="87">
      <formula>LEN(TRIM(X313))=0</formula>
    </cfRule>
  </conditionalFormatting>
  <conditionalFormatting sqref="X318:Z319">
    <cfRule type="containsBlanks" dxfId="526" priority="86">
      <formula>LEN(TRIM(X318))=0</formula>
    </cfRule>
  </conditionalFormatting>
  <conditionalFormatting sqref="X333:Z334">
    <cfRule type="containsBlanks" dxfId="525" priority="81">
      <formula>LEN(TRIM(X333))=0</formula>
    </cfRule>
  </conditionalFormatting>
  <conditionalFormatting sqref="X338:Z339">
    <cfRule type="containsBlanks" dxfId="524" priority="80">
      <formula>LEN(TRIM(X338))=0</formula>
    </cfRule>
  </conditionalFormatting>
  <conditionalFormatting sqref="X353:Z354">
    <cfRule type="containsBlanks" dxfId="523" priority="75">
      <formula>LEN(TRIM(X353))=0</formula>
    </cfRule>
  </conditionalFormatting>
  <conditionalFormatting sqref="X358:Z359">
    <cfRule type="containsBlanks" dxfId="522" priority="74">
      <formula>LEN(TRIM(X358))=0</formula>
    </cfRule>
  </conditionalFormatting>
  <conditionalFormatting sqref="X373:Z374">
    <cfRule type="containsBlanks" dxfId="521" priority="69">
      <formula>LEN(TRIM(X373))=0</formula>
    </cfRule>
  </conditionalFormatting>
  <conditionalFormatting sqref="X378:Z379">
    <cfRule type="containsBlanks" dxfId="520" priority="68">
      <formula>LEN(TRIM(X378))=0</formula>
    </cfRule>
  </conditionalFormatting>
  <conditionalFormatting sqref="X393:Z394">
    <cfRule type="containsBlanks" dxfId="519" priority="63">
      <formula>LEN(TRIM(X393))=0</formula>
    </cfRule>
  </conditionalFormatting>
  <conditionalFormatting sqref="X398:Z399">
    <cfRule type="containsBlanks" dxfId="518" priority="62">
      <formula>LEN(TRIM(X398))=0</formula>
    </cfRule>
  </conditionalFormatting>
  <conditionalFormatting sqref="X413:Z414">
    <cfRule type="containsBlanks" dxfId="517" priority="57">
      <formula>LEN(TRIM(X413))=0</formula>
    </cfRule>
  </conditionalFormatting>
  <conditionalFormatting sqref="X418:Z419">
    <cfRule type="containsBlanks" dxfId="516" priority="56">
      <formula>LEN(TRIM(X418))=0</formula>
    </cfRule>
  </conditionalFormatting>
  <conditionalFormatting sqref="X433:Z434">
    <cfRule type="containsBlanks" dxfId="515" priority="51">
      <formula>LEN(TRIM(X433))=0</formula>
    </cfRule>
  </conditionalFormatting>
  <conditionalFormatting sqref="X438:Z439">
    <cfRule type="containsBlanks" dxfId="514" priority="50">
      <formula>LEN(TRIM(X438))=0</formula>
    </cfRule>
  </conditionalFormatting>
  <conditionalFormatting sqref="X453:Z454">
    <cfRule type="containsBlanks" dxfId="513" priority="45">
      <formula>LEN(TRIM(X453))=0</formula>
    </cfRule>
  </conditionalFormatting>
  <conditionalFormatting sqref="X458:Z459">
    <cfRule type="containsBlanks" dxfId="512" priority="44">
      <formula>LEN(TRIM(X458))=0</formula>
    </cfRule>
  </conditionalFormatting>
  <conditionalFormatting sqref="X473:Z474">
    <cfRule type="containsBlanks" dxfId="511" priority="39">
      <formula>LEN(TRIM(X473))=0</formula>
    </cfRule>
  </conditionalFormatting>
  <conditionalFormatting sqref="X478:Z479">
    <cfRule type="containsBlanks" dxfId="510" priority="38">
      <formula>LEN(TRIM(X478))=0</formula>
    </cfRule>
  </conditionalFormatting>
  <conditionalFormatting sqref="X493:Z494">
    <cfRule type="containsBlanks" dxfId="509" priority="33">
      <formula>LEN(TRIM(X493))=0</formula>
    </cfRule>
  </conditionalFormatting>
  <conditionalFormatting sqref="X498:Z499">
    <cfRule type="containsBlanks" dxfId="508" priority="32">
      <formula>LEN(TRIM(X498))=0</formula>
    </cfRule>
  </conditionalFormatting>
  <conditionalFormatting sqref="X43:AA43 X44:Z44">
    <cfRule type="containsBlanks" dxfId="507" priority="173">
      <formula>LEN(TRIM(X43))=0</formula>
    </cfRule>
  </conditionalFormatting>
  <conditionalFormatting sqref="X48:AA48 X49:Z49">
    <cfRule type="containsBlanks" dxfId="506" priority="172">
      <formula>LEN(TRIM(X48))=0</formula>
    </cfRule>
  </conditionalFormatting>
  <conditionalFormatting sqref="X63:AA63 X64:Z64">
    <cfRule type="containsBlanks" dxfId="505" priority="167">
      <formula>LEN(TRIM(X63))=0</formula>
    </cfRule>
  </conditionalFormatting>
  <conditionalFormatting sqref="X68:AA68 X69:Z69">
    <cfRule type="containsBlanks" dxfId="504" priority="166">
      <formula>LEN(TRIM(X68))=0</formula>
    </cfRule>
  </conditionalFormatting>
  <conditionalFormatting sqref="X83:AA83 X84:Z84">
    <cfRule type="containsBlanks" dxfId="503" priority="161">
      <formula>LEN(TRIM(X83))=0</formula>
    </cfRule>
  </conditionalFormatting>
  <conditionalFormatting sqref="X88:AA88 X89:Z89">
    <cfRule type="containsBlanks" dxfId="502" priority="160">
      <formula>LEN(TRIM(X88))=0</formula>
    </cfRule>
  </conditionalFormatting>
  <conditionalFormatting sqref="X103:AA103 X104:Z104">
    <cfRule type="containsBlanks" dxfId="501" priority="155">
      <formula>LEN(TRIM(X103))=0</formula>
    </cfRule>
  </conditionalFormatting>
  <conditionalFormatting sqref="X108:AA108 X109:Z109">
    <cfRule type="containsBlanks" dxfId="500" priority="154">
      <formula>LEN(TRIM(X108))=0</formula>
    </cfRule>
  </conditionalFormatting>
  <conditionalFormatting sqref="X123:AA123 X124:Z124">
    <cfRule type="containsBlanks" dxfId="499" priority="149">
      <formula>LEN(TRIM(X123))=0</formula>
    </cfRule>
  </conditionalFormatting>
  <conditionalFormatting sqref="X128:AA128 X129:Z129">
    <cfRule type="containsBlanks" dxfId="498" priority="148">
      <formula>LEN(TRIM(X128))=0</formula>
    </cfRule>
  </conditionalFormatting>
  <conditionalFormatting sqref="X143:AA143 X144:Z144">
    <cfRule type="containsBlanks" dxfId="497" priority="143">
      <formula>LEN(TRIM(X143))=0</formula>
    </cfRule>
  </conditionalFormatting>
  <conditionalFormatting sqref="X148:AA148 X149:Z149">
    <cfRule type="containsBlanks" dxfId="496" priority="142">
      <formula>LEN(TRIM(X148))=0</formula>
    </cfRule>
  </conditionalFormatting>
  <conditionalFormatting sqref="X163:AA163 X164:Z164">
    <cfRule type="containsBlanks" dxfId="495" priority="137">
      <formula>LEN(TRIM(X163))=0</formula>
    </cfRule>
  </conditionalFormatting>
  <conditionalFormatting sqref="X168:AA168 X169:Z169">
    <cfRule type="containsBlanks" dxfId="494" priority="136">
      <formula>LEN(TRIM(X168))=0</formula>
    </cfRule>
  </conditionalFormatting>
  <conditionalFormatting sqref="X183:AA183 X184:Z184">
    <cfRule type="containsBlanks" dxfId="493" priority="131">
      <formula>LEN(TRIM(X183))=0</formula>
    </cfRule>
  </conditionalFormatting>
  <conditionalFormatting sqref="X188:AA188 X189:Z189">
    <cfRule type="containsBlanks" dxfId="492" priority="130">
      <formula>LEN(TRIM(X188))=0</formula>
    </cfRule>
  </conditionalFormatting>
  <conditionalFormatting sqref="X203:AA203 X204:Z204">
    <cfRule type="containsBlanks" dxfId="491" priority="125">
      <formula>LEN(TRIM(X203))=0</formula>
    </cfRule>
  </conditionalFormatting>
  <conditionalFormatting sqref="X208:AA208 X209:Z209">
    <cfRule type="containsBlanks" dxfId="490" priority="124">
      <formula>LEN(TRIM(X208))=0</formula>
    </cfRule>
  </conditionalFormatting>
  <conditionalFormatting sqref="X223:AA223 X224:Z224">
    <cfRule type="containsBlanks" dxfId="489" priority="119">
      <formula>LEN(TRIM(X223))=0</formula>
    </cfRule>
  </conditionalFormatting>
  <conditionalFormatting sqref="X228:AA228 X229:Z229">
    <cfRule type="containsBlanks" dxfId="488" priority="118">
      <formula>LEN(TRIM(X228))=0</formula>
    </cfRule>
  </conditionalFormatting>
  <conditionalFormatting sqref="X243:AA243 X244:Z244">
    <cfRule type="containsBlanks" dxfId="487" priority="113">
      <formula>LEN(TRIM(X243))=0</formula>
    </cfRule>
  </conditionalFormatting>
  <conditionalFormatting sqref="X248:AA248 X249:Z249">
    <cfRule type="containsBlanks" dxfId="486" priority="112">
      <formula>LEN(TRIM(X248))=0</formula>
    </cfRule>
  </conditionalFormatting>
  <conditionalFormatting sqref="X263:AA263 X264:Z264">
    <cfRule type="containsBlanks" dxfId="485" priority="107">
      <formula>LEN(TRIM(X263))=0</formula>
    </cfRule>
  </conditionalFormatting>
  <conditionalFormatting sqref="X268:AA268 X269:Z269">
    <cfRule type="containsBlanks" dxfId="484" priority="106">
      <formula>LEN(TRIM(X268))=0</formula>
    </cfRule>
  </conditionalFormatting>
  <conditionalFormatting sqref="X283:AA283 X284:Z284">
    <cfRule type="containsBlanks" dxfId="483" priority="101">
      <formula>LEN(TRIM(X283))=0</formula>
    </cfRule>
  </conditionalFormatting>
  <conditionalFormatting sqref="X288:AA288 X289:Z289">
    <cfRule type="containsBlanks" dxfId="482" priority="100">
      <formula>LEN(TRIM(X288))=0</formula>
    </cfRule>
  </conditionalFormatting>
  <conditionalFormatting sqref="X303:AA303 X304:Z304">
    <cfRule type="containsBlanks" dxfId="481" priority="95">
      <formula>LEN(TRIM(X303))=0</formula>
    </cfRule>
  </conditionalFormatting>
  <conditionalFormatting sqref="X308:AA308 X309:Z309">
    <cfRule type="containsBlanks" dxfId="480" priority="94">
      <formula>LEN(TRIM(X308))=0</formula>
    </cfRule>
  </conditionalFormatting>
  <conditionalFormatting sqref="X323:AA323 X324:Z324">
    <cfRule type="containsBlanks" dxfId="479" priority="89">
      <formula>LEN(TRIM(X323))=0</formula>
    </cfRule>
  </conditionalFormatting>
  <conditionalFormatting sqref="X328:AA328 X329:Z329">
    <cfRule type="containsBlanks" dxfId="478" priority="88">
      <formula>LEN(TRIM(X328))=0</formula>
    </cfRule>
  </conditionalFormatting>
  <conditionalFormatting sqref="X343:AA343 X344:Z344">
    <cfRule type="containsBlanks" dxfId="477" priority="83">
      <formula>LEN(TRIM(X343))=0</formula>
    </cfRule>
  </conditionalFormatting>
  <conditionalFormatting sqref="X348:AA348 X349:Z349">
    <cfRule type="containsBlanks" dxfId="476" priority="82">
      <formula>LEN(TRIM(X348))=0</formula>
    </cfRule>
  </conditionalFormatting>
  <conditionalFormatting sqref="X363:AA363 X364:Z364">
    <cfRule type="containsBlanks" dxfId="475" priority="77">
      <formula>LEN(TRIM(X363))=0</formula>
    </cfRule>
  </conditionalFormatting>
  <conditionalFormatting sqref="X368:AA368 X369:Z369">
    <cfRule type="containsBlanks" dxfId="474" priority="76">
      <formula>LEN(TRIM(X368))=0</formula>
    </cfRule>
  </conditionalFormatting>
  <conditionalFormatting sqref="X383:AA383 X384:Z384">
    <cfRule type="containsBlanks" dxfId="473" priority="71">
      <formula>LEN(TRIM(X383))=0</formula>
    </cfRule>
  </conditionalFormatting>
  <conditionalFormatting sqref="X388:AA388 X389:Z389">
    <cfRule type="containsBlanks" dxfId="472" priority="70">
      <formula>LEN(TRIM(X388))=0</formula>
    </cfRule>
  </conditionalFormatting>
  <conditionalFormatting sqref="X403:AA403 X404:Z404">
    <cfRule type="containsBlanks" dxfId="471" priority="65">
      <formula>LEN(TRIM(X403))=0</formula>
    </cfRule>
  </conditionalFormatting>
  <conditionalFormatting sqref="X408:AA408 X409:Z409">
    <cfRule type="containsBlanks" dxfId="470" priority="64">
      <formula>LEN(TRIM(X408))=0</formula>
    </cfRule>
  </conditionalFormatting>
  <conditionalFormatting sqref="X423:AA423 X424:Z424">
    <cfRule type="containsBlanks" dxfId="469" priority="59">
      <formula>LEN(TRIM(X423))=0</formula>
    </cfRule>
  </conditionalFormatting>
  <conditionalFormatting sqref="X428:AA428 X429:Z429">
    <cfRule type="containsBlanks" dxfId="468" priority="58">
      <formula>LEN(TRIM(X428))=0</formula>
    </cfRule>
  </conditionalFormatting>
  <conditionalFormatting sqref="X443:AA443 X444:Z444">
    <cfRule type="containsBlanks" dxfId="467" priority="53">
      <formula>LEN(TRIM(X443))=0</formula>
    </cfRule>
  </conditionalFormatting>
  <conditionalFormatting sqref="X448:AA448 X449:Z449">
    <cfRule type="containsBlanks" dxfId="466" priority="52">
      <formula>LEN(TRIM(X448))=0</formula>
    </cfRule>
  </conditionalFormatting>
  <conditionalFormatting sqref="X463:AA463 X464:Z464">
    <cfRule type="containsBlanks" dxfId="465" priority="47">
      <formula>LEN(TRIM(X463))=0</formula>
    </cfRule>
  </conditionalFormatting>
  <conditionalFormatting sqref="X468:AA468 X469:Z469">
    <cfRule type="containsBlanks" dxfId="464" priority="46">
      <formula>LEN(TRIM(X468))=0</formula>
    </cfRule>
  </conditionalFormatting>
  <conditionalFormatting sqref="X483:AA483 X484:Z484">
    <cfRule type="containsBlanks" dxfId="463" priority="41">
      <formula>LEN(TRIM(X483))=0</formula>
    </cfRule>
  </conditionalFormatting>
  <conditionalFormatting sqref="X488:AA488 X489:Z489">
    <cfRule type="containsBlanks" dxfId="462" priority="40">
      <formula>LEN(TRIM(X488))=0</formula>
    </cfRule>
  </conditionalFormatting>
  <conditionalFormatting sqref="X503:AA503 X504:Z504">
    <cfRule type="containsBlanks" dxfId="461" priority="35">
      <formula>LEN(TRIM(X503))=0</formula>
    </cfRule>
  </conditionalFormatting>
  <conditionalFormatting sqref="X508:AA508 X509:Z509">
    <cfRule type="containsBlanks" dxfId="460" priority="34">
      <formula>LEN(TRIM(X508))=0</formula>
    </cfRule>
  </conditionalFormatting>
  <conditionalFormatting sqref="AA13">
    <cfRule type="containsBlanks" dxfId="459" priority="3247">
      <formula>LEN(TRIM(AA13))=0</formula>
    </cfRule>
  </conditionalFormatting>
  <conditionalFormatting sqref="AA18">
    <cfRule type="containsBlanks" dxfId="458" priority="3244">
      <formula>LEN(TRIM(AA18))=0</formula>
    </cfRule>
  </conditionalFormatting>
  <conditionalFormatting sqref="AA23">
    <cfRule type="containsBlanks" dxfId="457" priority="1914">
      <formula>LEN(TRIM(AA23))=0</formula>
    </cfRule>
  </conditionalFormatting>
  <conditionalFormatting sqref="AA28">
    <cfRule type="containsBlanks" dxfId="456" priority="1913">
      <formula>LEN(TRIM(AA28))=0</formula>
    </cfRule>
  </conditionalFormatting>
  <conditionalFormatting sqref="AA33">
    <cfRule type="containsBlanks" dxfId="455" priority="175">
      <formula>LEN(TRIM(AA33))=0</formula>
    </cfRule>
  </conditionalFormatting>
  <conditionalFormatting sqref="AA38">
    <cfRule type="containsBlanks" dxfId="454" priority="174">
      <formula>LEN(TRIM(AA38))=0</formula>
    </cfRule>
  </conditionalFormatting>
  <conditionalFormatting sqref="AA53">
    <cfRule type="containsBlanks" dxfId="453" priority="169">
      <formula>LEN(TRIM(AA53))=0</formula>
    </cfRule>
  </conditionalFormatting>
  <conditionalFormatting sqref="AA58">
    <cfRule type="containsBlanks" dxfId="452" priority="168">
      <formula>LEN(TRIM(AA58))=0</formula>
    </cfRule>
  </conditionalFormatting>
  <conditionalFormatting sqref="AA73">
    <cfRule type="containsBlanks" dxfId="451" priority="163">
      <formula>LEN(TRIM(AA73))=0</formula>
    </cfRule>
  </conditionalFormatting>
  <conditionalFormatting sqref="AA78">
    <cfRule type="containsBlanks" dxfId="450" priority="162">
      <formula>LEN(TRIM(AA78))=0</formula>
    </cfRule>
  </conditionalFormatting>
  <conditionalFormatting sqref="AA93">
    <cfRule type="containsBlanks" dxfId="449" priority="157">
      <formula>LEN(TRIM(AA93))=0</formula>
    </cfRule>
  </conditionalFormatting>
  <conditionalFormatting sqref="AA98">
    <cfRule type="containsBlanks" dxfId="448" priority="156">
      <formula>LEN(TRIM(AA98))=0</formula>
    </cfRule>
  </conditionalFormatting>
  <conditionalFormatting sqref="AA113">
    <cfRule type="containsBlanks" dxfId="447" priority="151">
      <formula>LEN(TRIM(AA113))=0</formula>
    </cfRule>
  </conditionalFormatting>
  <conditionalFormatting sqref="AA118">
    <cfRule type="containsBlanks" dxfId="446" priority="150">
      <formula>LEN(TRIM(AA118))=0</formula>
    </cfRule>
  </conditionalFormatting>
  <conditionalFormatting sqref="AA133">
    <cfRule type="containsBlanks" dxfId="445" priority="145">
      <formula>LEN(TRIM(AA133))=0</formula>
    </cfRule>
  </conditionalFormatting>
  <conditionalFormatting sqref="AA138">
    <cfRule type="containsBlanks" dxfId="444" priority="144">
      <formula>LEN(TRIM(AA138))=0</formula>
    </cfRule>
  </conditionalFormatting>
  <conditionalFormatting sqref="AA153">
    <cfRule type="containsBlanks" dxfId="443" priority="139">
      <formula>LEN(TRIM(AA153))=0</formula>
    </cfRule>
  </conditionalFormatting>
  <conditionalFormatting sqref="AA158">
    <cfRule type="containsBlanks" dxfId="442" priority="138">
      <formula>LEN(TRIM(AA158))=0</formula>
    </cfRule>
  </conditionalFormatting>
  <conditionalFormatting sqref="AA173">
    <cfRule type="containsBlanks" dxfId="441" priority="133">
      <formula>LEN(TRIM(AA173))=0</formula>
    </cfRule>
  </conditionalFormatting>
  <conditionalFormatting sqref="AA178">
    <cfRule type="containsBlanks" dxfId="440" priority="132">
      <formula>LEN(TRIM(AA178))=0</formula>
    </cfRule>
  </conditionalFormatting>
  <conditionalFormatting sqref="AA193">
    <cfRule type="containsBlanks" dxfId="439" priority="127">
      <formula>LEN(TRIM(AA193))=0</formula>
    </cfRule>
  </conditionalFormatting>
  <conditionalFormatting sqref="AA198">
    <cfRule type="containsBlanks" dxfId="438" priority="126">
      <formula>LEN(TRIM(AA198))=0</formula>
    </cfRule>
  </conditionalFormatting>
  <conditionalFormatting sqref="AA213">
    <cfRule type="containsBlanks" dxfId="437" priority="121">
      <formula>LEN(TRIM(AA213))=0</formula>
    </cfRule>
  </conditionalFormatting>
  <conditionalFormatting sqref="AA218">
    <cfRule type="containsBlanks" dxfId="436" priority="120">
      <formula>LEN(TRIM(AA218))=0</formula>
    </cfRule>
  </conditionalFormatting>
  <conditionalFormatting sqref="AA233">
    <cfRule type="containsBlanks" dxfId="435" priority="115">
      <formula>LEN(TRIM(AA233))=0</formula>
    </cfRule>
  </conditionalFormatting>
  <conditionalFormatting sqref="AA238">
    <cfRule type="containsBlanks" dxfId="434" priority="114">
      <formula>LEN(TRIM(AA238))=0</formula>
    </cfRule>
  </conditionalFormatting>
  <conditionalFormatting sqref="AA253">
    <cfRule type="containsBlanks" dxfId="433" priority="109">
      <formula>LEN(TRIM(AA253))=0</formula>
    </cfRule>
  </conditionalFormatting>
  <conditionalFormatting sqref="AA258">
    <cfRule type="containsBlanks" dxfId="432" priority="108">
      <formula>LEN(TRIM(AA258))=0</formula>
    </cfRule>
  </conditionalFormatting>
  <conditionalFormatting sqref="AA273">
    <cfRule type="containsBlanks" dxfId="431" priority="103">
      <formula>LEN(TRIM(AA273))=0</formula>
    </cfRule>
  </conditionalFormatting>
  <conditionalFormatting sqref="AA278">
    <cfRule type="containsBlanks" dxfId="430" priority="102">
      <formula>LEN(TRIM(AA278))=0</formula>
    </cfRule>
  </conditionalFormatting>
  <conditionalFormatting sqref="AA293">
    <cfRule type="containsBlanks" dxfId="429" priority="97">
      <formula>LEN(TRIM(AA293))=0</formula>
    </cfRule>
  </conditionalFormatting>
  <conditionalFormatting sqref="AA298">
    <cfRule type="containsBlanks" dxfId="428" priority="96">
      <formula>LEN(TRIM(AA298))=0</formula>
    </cfRule>
  </conditionalFormatting>
  <conditionalFormatting sqref="AA313">
    <cfRule type="containsBlanks" dxfId="427" priority="91">
      <formula>LEN(TRIM(AA313))=0</formula>
    </cfRule>
  </conditionalFormatting>
  <conditionalFormatting sqref="AA318">
    <cfRule type="containsBlanks" dxfId="426" priority="90">
      <formula>LEN(TRIM(AA318))=0</formula>
    </cfRule>
  </conditionalFormatting>
  <conditionalFormatting sqref="AA333">
    <cfRule type="containsBlanks" dxfId="425" priority="85">
      <formula>LEN(TRIM(AA333))=0</formula>
    </cfRule>
  </conditionalFormatting>
  <conditionalFormatting sqref="AA338">
    <cfRule type="containsBlanks" dxfId="424" priority="84">
      <formula>LEN(TRIM(AA338))=0</formula>
    </cfRule>
  </conditionalFormatting>
  <conditionalFormatting sqref="AA353">
    <cfRule type="containsBlanks" dxfId="423" priority="79">
      <formula>LEN(TRIM(AA353))=0</formula>
    </cfRule>
  </conditionalFormatting>
  <conditionalFormatting sqref="AA358">
    <cfRule type="containsBlanks" dxfId="422" priority="78">
      <formula>LEN(TRIM(AA358))=0</formula>
    </cfRule>
  </conditionalFormatting>
  <conditionalFormatting sqref="AA373">
    <cfRule type="containsBlanks" dxfId="421" priority="73">
      <formula>LEN(TRIM(AA373))=0</formula>
    </cfRule>
  </conditionalFormatting>
  <conditionalFormatting sqref="AA378">
    <cfRule type="containsBlanks" dxfId="420" priority="72">
      <formula>LEN(TRIM(AA378))=0</formula>
    </cfRule>
  </conditionalFormatting>
  <conditionalFormatting sqref="AA393">
    <cfRule type="containsBlanks" dxfId="419" priority="67">
      <formula>LEN(TRIM(AA393))=0</formula>
    </cfRule>
  </conditionalFormatting>
  <conditionalFormatting sqref="AA398">
    <cfRule type="containsBlanks" dxfId="418" priority="66">
      <formula>LEN(TRIM(AA398))=0</formula>
    </cfRule>
  </conditionalFormatting>
  <conditionalFormatting sqref="AA413">
    <cfRule type="containsBlanks" dxfId="417" priority="61">
      <formula>LEN(TRIM(AA413))=0</formula>
    </cfRule>
  </conditionalFormatting>
  <conditionalFormatting sqref="AA418">
    <cfRule type="containsBlanks" dxfId="416" priority="60">
      <formula>LEN(TRIM(AA418))=0</formula>
    </cfRule>
  </conditionalFormatting>
  <conditionalFormatting sqref="AA433">
    <cfRule type="containsBlanks" dxfId="415" priority="55">
      <formula>LEN(TRIM(AA433))=0</formula>
    </cfRule>
  </conditionalFormatting>
  <conditionalFormatting sqref="AA438">
    <cfRule type="containsBlanks" dxfId="414" priority="54">
      <formula>LEN(TRIM(AA438))=0</formula>
    </cfRule>
  </conditionalFormatting>
  <conditionalFormatting sqref="AA453">
    <cfRule type="containsBlanks" dxfId="413" priority="49">
      <formula>LEN(TRIM(AA453))=0</formula>
    </cfRule>
  </conditionalFormatting>
  <conditionalFormatting sqref="AA458">
    <cfRule type="containsBlanks" dxfId="412" priority="48">
      <formula>LEN(TRIM(AA458))=0</formula>
    </cfRule>
  </conditionalFormatting>
  <conditionalFormatting sqref="AA473">
    <cfRule type="containsBlanks" dxfId="411" priority="43">
      <formula>LEN(TRIM(AA473))=0</formula>
    </cfRule>
  </conditionalFormatting>
  <conditionalFormatting sqref="AA478">
    <cfRule type="containsBlanks" dxfId="410" priority="42">
      <formula>LEN(TRIM(AA478))=0</formula>
    </cfRule>
  </conditionalFormatting>
  <conditionalFormatting sqref="AA493">
    <cfRule type="containsBlanks" dxfId="409" priority="37">
      <formula>LEN(TRIM(AA493))=0</formula>
    </cfRule>
  </conditionalFormatting>
  <conditionalFormatting sqref="AA498">
    <cfRule type="containsBlanks" dxfId="408" priority="36">
      <formula>LEN(TRIM(AA498))=0</formula>
    </cfRule>
  </conditionalFormatting>
  <dataValidations count="34">
    <dataValidation type="whole" allowBlank="1" showInputMessage="1" showErrorMessage="1" errorTitle="Entry Error" error="Entries must be between -30 and 35." sqref="H513:H1048576" xr:uid="{00000000-0002-0000-0400-000000000000}">
      <formula1>-30</formula1>
      <formula2>35</formula2>
    </dataValidation>
    <dataValidation type="whole" allowBlank="1" showInputMessage="1" showErrorMessage="1" errorTitle="Entry Error" error="Entries must be between -15 and 15." sqref="I513:I1048576" xr:uid="{00000000-0002-0000-0400-000001000000}">
      <formula1>-15</formula1>
      <formula2>15</formula2>
    </dataValidation>
    <dataValidation type="list" allowBlank="1" showInputMessage="1" showErrorMessage="1" errorTitle="Entry Error" error="Entries must be between 0 and 10, or 999 if timed-out." sqref="X20:X22 X15:X17 X25:X27 X30:X32 X480:X482 X475:X477 X485:X487 X490:X492 X40:X42 X35:X37 X45:X47 X50:X52 X60:X62 X55:X57 X65:X67 X70:X72 X80:X82 X75:X77 X85:X87 X90:X92 X100:X102 X95:X97 X105:X107 X110:X112 X120:X122 X115:X117 X125:X127 X130:X132 X140:X142 X135:X137 X145:X147 X150:X152 X160:X162 X155:X157 X165:X167 X170:X172 X180:X182 X175:X177 X185:X187 X190:X192 X200:X202 X195:X197 X205:X207 X210:X212 X220:X222 X215:X217 X225:X227 X230:X232 X240:X242 X235:X237 X245:X247 X250:X252 X260:X262 X255:X257 X265:X267 X270:X272 X280:X282 X275:X277 X285:X287 X290:X292 X300:X302 X295:X297 X305:X307 X310:X312 X320:X322 X315:X317 X325:X327 X330:X332 X340:X342 X335:X337 X345:X347 X350:X352 X360:X362 X355:X357 X365:X367 X370:X372 X380:X382 X375:X377 X385:X387 X390:X392 X400:X402 X395:X397 X405:X407 X410:X412 X420:X422 X415:X417 X425:X427 X430:X432 X440:X442 X435:X437 X445:X447 X450:X452 X460:X462 X455:X457 X465:X467 X470:X472 X500:X502 X495:X497 X505:X507 X510:X512" xr:uid="{00000000-0002-0000-0400-000002000000}">
      <formula1>"0,1,2,3,4,5,6,7,8,9,10,999"</formula1>
    </dataValidation>
    <dataValidation type="whole" allowBlank="1" showInputMessage="1" showErrorMessage="1" errorTitle="Entry Error" error="Entries must be between 0 and 59." sqref="Y13:Y512" xr:uid="{00000000-0002-0000-0400-000003000000}">
      <formula1>0</formula1>
      <formula2>59</formula2>
    </dataValidation>
    <dataValidation type="whole" allowBlank="1" showInputMessage="1" showErrorMessage="1" errorTitle="Entry Error" error="Entries must be between 0 and 99." sqref="Z13:Z512" xr:uid="{00000000-0002-0000-0400-000004000000}">
      <formula1>0</formula1>
      <formula2>99</formula2>
    </dataValidation>
    <dataValidation type="list" allowBlank="1" showInputMessage="1" showErrorMessage="1" errorTitle="Entry Error" error="This cell is only to be filled if the competitor was disqualified from the event." sqref="AG13:AG512" xr:uid="{00000000-0002-0000-0400-000005000000}">
      <formula1>"DQ"</formula1>
    </dataValidation>
    <dataValidation type="whole" allowBlank="1" showInputMessage="1" showErrorMessage="1" errorTitle="Entry Error" error="Entries must be between -3 and 3." sqref="P513:T1048576 P5:T7 P1:T2" xr:uid="{00000000-0002-0000-0400-000006000000}">
      <formula1>-3</formula1>
      <formula2>3</formula2>
    </dataValidation>
    <dataValidation type="whole" allowBlank="1" showInputMessage="1" showErrorMessage="1" errorTitle="Entry Error" error="Entries must be between 0 and 3." sqref="P13:T512" xr:uid="{00000000-0002-0000-0400-000007000000}">
      <formula1>0</formula1>
      <formula2>3</formula2>
    </dataValidation>
    <dataValidation type="list" allowBlank="1" showInputMessage="1" showErrorMessage="1" errorTitle="Entry Error" error="Entries must be 0, 3, 6, or 9" sqref="K13 K18 K453 K458 K23 K28 K433 K438 K463 K468 K473 K478 K483 K488 K33 K38 K43 K48 K53 K58 K63 K68 K73 K78 K83 K88 K93 K98 K103 K108 K113 K118 K123 K128 K133 K138 K143 K148 K153 K158 K163 K168 K173 K178 K183 K188 K193 K198 K203 K208 K213 K218 K223 K228 K233 K238 K243 K248 K253 K258 K263 K268 K273 K278 K283 K288 K293 K298 K303 K308 K313 K318 K323 K328 K333 K338 K343 K348 K353 K358 K363 K368 K373 K378 K383 K388 K393 K398 K403 K408 K413 K418 K423 K428 K443 K448 K493 K498 K503 K508" xr:uid="{00000000-0002-0000-0400-000008000000}">
      <formula1>"0,3,6,9"</formula1>
    </dataValidation>
    <dataValidation type="list" allowBlank="1" showInputMessage="1" showErrorMessage="1" errorTitle="Entry Error" error="Entries must be yes or no." sqref="AA13:AA512" xr:uid="{00000000-0002-0000-0400-000009000000}">
      <formula1>"yes,no"</formula1>
    </dataValidation>
    <dataValidation allowBlank="1" showInputMessage="1" showErrorMessage="1" promptTitle="Competitor Number" prompt="The competitor’s number will autofill from the Names and Totals sheet. _x000a__x000a_NO DATA NEEDS TO BE ENTERED HERE._x000a_" sqref="A8:A12" xr:uid="{00000000-0002-0000-0400-00000A000000}"/>
    <dataValidation allowBlank="1" showInputMessage="1" showErrorMessage="1" promptTitle="Competitor Name" prompt="The competitor’s name will autofill from the Names and Totals sheet._x000a__x000a_NO DATA NEEDS TO BE ENTERED HERE._x000a_" sqref="B8:B12 C8" xr:uid="{00000000-0002-0000-0400-00000B000000}"/>
    <dataValidation allowBlank="1" showInputMessage="1" showErrorMessage="1" promptTitle="Competitor's Rank" prompt="The competitor’s rank will be automatically calculated once scores are entered._x000a__x000a_NO DATA NEEDS TO BE ENTERED HERE._x000a_" sqref="D8:D12 E8:F8" xr:uid="{00000000-0002-0000-0400-00000C000000}"/>
    <dataValidation type="whole" allowBlank="1" showInputMessage="1" showErrorMessage="1" errorTitle="Entry Error" error="Entries must be between -3 and 3." promptTitle="Discretionary Points" prompt="Enter discretionary points for EACH judge for EACH competitor._x000a__x000a_Do NOT skip rows!_x000a__x000a_If there are fewer than 5 judges, leave the last row(s) blank. Entering zeros will negatively affect the scores._x000a_" sqref="P8:T12" xr:uid="{00000000-0002-0000-0400-00000D000000}">
      <formula1>-3</formula1>
      <formula2>3</formula2>
    </dataValidation>
    <dataValidation allowBlank="1" showInputMessage="1" showErrorMessage="1" promptTitle="Total" prompt="The program will authomatically calculate the totals from each judge._x000a__x000a_NO DATA NEEDS TO BE ENTERED HERE." sqref="V8:V12" xr:uid="{00000000-0002-0000-0400-00000E000000}"/>
    <dataValidation allowBlank="1" showInputMessage="1" showErrorMessage="1" promptTitle="Average Middle Score" prompt="The program will automatically calculate the average middle score._x000a__x000a_NO DATA NEEDS TO BE ENTERED HERE." sqref="W8:W12" xr:uid="{00000000-0002-0000-0400-00000F000000}"/>
    <dataValidation allowBlank="1" showInputMessage="1" showErrorMessage="1" promptTitle="Time" prompt="Enter two times per competitor. DON’T LEAVE THIS BLANK!_x000a__x000a_If the competitor timed out, enter TO (for timed out) in the first minutes cell only._x000a_" sqref="Y8:Z9 X9" xr:uid="{00000000-0002-0000-0400-000010000000}"/>
    <dataValidation allowBlank="1" showInputMessage="1" showErrorMessage="1" promptTitle="All Bells Rung?" prompt="This cell will determine if the competitor receives efficiency points. Using the dropdown menu, select:_x000a__x000a_yes, if all bells were rung._x000a_no, if a bell or multiple bells were missed._x000a__x000a_Refer to rule 3.8.10 for clarity." sqref="AA8:AA12" xr:uid="{00000000-0002-0000-0400-000011000000}"/>
    <dataValidation allowBlank="1" showInputMessage="1" showErrorMessage="1" promptTitle="Time (in seconds)" prompt="The program will automatically calculate the times in seconds._x000a__x000a_NO DATA NEEDS TO BE ENTERED HERE._x000a_" sqref="AB8:AB9" xr:uid="{00000000-0002-0000-0400-000012000000}"/>
    <dataValidation allowBlank="1" showInputMessage="1" showErrorMessage="1" promptTitle="Average Time" prompt="The program will automatically calculate the average time._x000a__x000a_NO DATA NEEDS TO BE ENTERED HERE._x000a_" sqref="AC8:AC12" xr:uid="{00000000-0002-0000-0400-000013000000}"/>
    <dataValidation allowBlank="1" showInputMessage="1" showErrorMessage="1" promptTitle="Efficiency Points" prompt="If the competitor rung all the bells, up to 30 points will be added to the final score. The program will automatically calculate the efficiency points. Make sure data is entered in column AA._x000a__x000a_NO DATA NEEDS TO BE ENTERED HERE." sqref="AD8:AE12" xr:uid="{00000000-0002-0000-0400-000014000000}"/>
    <dataValidation allowBlank="1" showInputMessage="1" showErrorMessage="1" promptTitle="Final Score" prompt="The program will automatically calculate the final score by adding the average middle score with the efficiency points._x000a__x000a_NO DATA NEEDS TO BE ENTERED HERE._x000a_" sqref="AF8:AF12" xr:uid="{00000000-0002-0000-0400-000015000000}"/>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AG8:AG12" xr:uid="{00000000-0002-0000-0400-000016000000}"/>
    <dataValidation allowBlank="1" showInputMessage="1" showErrorMessage="1" promptTitle="Scoring Points and Penalties" prompt="Only enter scoring points and penalties ONCE per competitor. The program will auto-populate once you enter more discretionary points." sqref="H8:N8" xr:uid="{00000000-0002-0000-0400-000017000000}"/>
    <dataValidation allowBlank="1" showInputMessage="1" showErrorMessage="1" promptTitle="Scoring Points and Penalties" prompt="Data will autofill once more discretionary points are entered._x000a__x000a_NO DATA NEEDS TO BE ENTERED HERE._x000a_" sqref="H9:N12" xr:uid="{00000000-0002-0000-0400-000018000000}"/>
    <dataValidation type="list" allowBlank="1" showInputMessage="1" showErrorMessage="1" errorTitle="Entry Error" error="Entries must be 0 or 2." sqref="J13 J18 J23 J28 J473 J478 J483 J488 J33 J38 J43 J48 J53 J58 J63 J68 J73 J78 J83 J88 J93 J98 J103 J108 J113 J118 J123 J128 J133 J138 J143 J148 J153 J158 J163 J168 J173 J178 J183 J188 J193 J198 J203 J208 J213 J218 J223 J228 J233 J238 J243 J248 J253 J258 J263 J268 J273 J278 J283 J288 J293 J298 J303 J308 J313 J318 J323 J328 J333 J338 J343 J348 J353 J358 J363 J368 J373 J378 J383 J388 J393 J398 J403 J408 J413 J418 J423 J428 J433 J438 J443 J448 J453 J458 J463 J468 J493 J498 J503 J508" xr:uid="{00000000-0002-0000-0400-000019000000}">
      <formula1>"0,2"</formula1>
    </dataValidation>
    <dataValidation type="list" allowBlank="1" showInputMessage="1" showErrorMessage="1" errorTitle="Entry Error" error="Entries must be 0, 2, 3, 6, 8, 9, 10, or 11." sqref="N13 N18 N23 N28 N473 N478 N483 N488 N33 N38 N43 N48 N53 N58 N63 N68 N73 N78 N83 N88 N93 N98 N103 N108 N113 N118 N123 N128 N133 N138 N143 N148 N153 N158 N163 N168 N173 N178 N183 N188 N193 N198 N203 N208 N213 N218 N223 N228 N233 N238 N243 N248 N253 N258 N263 N268 N273 N278 N283 N288 N293 N298 N303 N308 N313 N318 N323 N328 N333 N338 N343 N348 N353 N358 N363 N368 N373 N378 N383 N388 N393 N398 N403 N408 N413 N418 N423 N428 N433 N438 N443 N448 N453 N458 N463 N468 N493 N498 N503 N508" xr:uid="{00000000-0002-0000-0400-00001A000000}">
      <formula1>"0,1,2,3,6,8,9,10,11"</formula1>
    </dataValidation>
    <dataValidation type="list" allowBlank="1" showInputMessage="1" showErrorMessage="1" errorTitle="Entry Error" error="Entries must be between 0 and 10, or leave blank if the competitor timed-out." sqref="X14 X19 X24 X29 X474 X479 X484 X489 X34 X39 X44 X49 X54 X59 X64 X69 X74 X79 X84 X89 X94 X99 X104 X109 X114 X119 X124 X129 X134 X139 X144 X149 X154 X159 X164 X169 X174 X179 X184 X189 X194 X199 X204 X209 X214 X219 X224 X229 X234 X239 X244 X249 X254 X259 X264 X269 X274 X279 X284 X289 X294 X299 X304 X309 X314 X319 X324 X329 X334 X339 X344 X349 X354 X359 X364 X369 X374 X379 X384 X389 X394 X399 X404 X409 X414 X419 X424 X429 X434 X439 X444 X449 X454 X459 X464 X469 X494 X499 X504 X509" xr:uid="{00000000-0002-0000-0400-00001B000000}">
      <formula1>"0,1,2,3,4,5,6,7,8,9,10"</formula1>
    </dataValidation>
    <dataValidation type="list" allowBlank="1" showInputMessage="1" showErrorMessage="1" errorTitle="Entry Error" error="Entries must be 0, 2, 3, or 5." sqref="H13 H18 H23 H28 H473 H478 H483 H488 H33 H38 H43 H48 H53 H58 H63 H68 H73 H78 H83 H88 H93 H98 H103 H108 H113 H118 H123 H128 H133 H138 H143 H148 H153 H158 H163 H168 H173 H178 H183 H188 H193 H198 H203 H208 H213 H218 H223 H228 H233 H238 H243 H248 H253 H258 H263 H268 H273 H278 H283 H288 H293 H298 H303 H308 H313 H318 H323 H328 H333 H338 H343 H348 H353 H358 H363 H368 H373 H378 H383 H388 H393 H398 H403 H408 H413 H418 H423 H428 H433 H438 H443 H448 H453 H458 H463 H468 H493 H498 H503 H508" xr:uid="{00000000-0002-0000-0400-00001C000000}">
      <formula1>"0,2,3,5"</formula1>
    </dataValidation>
    <dataValidation type="list" allowBlank="1" showInputMessage="1" showErrorMessage="1" errorTitle="Entry Error" error="Entries must be 0,2,3,4,5,6,7, 8 or 10." sqref="I13 I18 I23 I28 I473 I478 I483 I488 I33 I38 I43 I48 I53 I58 I63 I68 I73 I78 I83 I88 I93 I98 I103 I108 I113 I118 I123 I128 I133 I138 I143 I148 I153 I158 I163 I168 I173 I178 I183 I188 I193 I198 I203 I208 I213 I218 I223 I228 I233 I238 I243 I248 I253 I258 I263 I268 I273 I278 I283 I288 I293 I298 I303 I308 I313 I318 I323 I328 I333 I338 I343 I348 I353 I358 I363 I368 I373 I378 I383 I388 I393 I398 I403 I408 I413 I418 I423 I428 I433 I438 I443 I448 I453 I458 I463 I468 I493 I498 I503 I508" xr:uid="{00000000-0002-0000-0400-00001D000000}">
      <formula1>"0,2,3,4,5,6,7,8,10"</formula1>
    </dataValidation>
    <dataValidation allowBlank="1" showInputMessage="1" showErrorMessage="1" promptTitle="Time" prompt="Enter two times per competitor. DON’T LEAVE THIS BLANK!_x000a__x000a_If the competitor timed out, enter TO (for timed out) in THIS cell only._x000a_" sqref="X8" xr:uid="{00000000-0002-0000-0400-00001E000000}"/>
    <dataValidation type="list" allowBlank="1" showInputMessage="1" showErrorMessage="1" errorTitle="Entry Error" error="Entries must be between 0 and 9." sqref="M13 M18 M23 M28 M33 M38 M43 M48 M53 M58 M63 M68 M73 M78 M83 M88 M93 M98 M103 M108 M113 M118 M123 M128 M133 M138 M143 M148 M153 M158 M163 M168 M173 M178 M183 M188 M193 M198 M203 M208 M213 M218 M223 M228 M233 M238 M243 M248 M253 M258 M263 M268 M273 M278 M283 M288 M293 M298 M303 M308 M313 M318 M323 M328 M333 M338 M343 M348 M353 M358 M363 M368 M373 M378 M383 M388 M393 M398 M403 M408 M413 M418 M423 M428 M433 M438 M443 M448 M453 M458 M463 M468 M473 M478 M483 M488 M493 M498 M503 M508" xr:uid="{00000000-0002-0000-0400-00001F000000}">
      <formula1>"0,1,2,3,4,5,6,7,8,9"</formula1>
    </dataValidation>
    <dataValidation type="list" allowBlank="1" showInputMessage="1" showErrorMessage="1" errorTitle="Entry Error" error="Entries must be between 0 and 11." sqref="L13 L18 L23 L28 L33 L38 L43 L48 L53 L58 L63 L68 L73 L78 L83 L88 L93 L98 L103 L108 L113 L118 L123 L128 L133 L138 L143 L148 L153 L158 L163 L168 L173 L178 L183 L188 L193 L198 L203 L208 L213 L218 L223 L228 L233 L238 L243 L248 L253 L258 L263 L268 L273 L278 L283 L288 L293 L298 L303 L308 L313 L318 L323 L328 L333 L338 L343 L348 L353 L358 L363 L368 L373 L378 L383 L388 L393 L398 L403 L408 L413 L418 L423 L428 L433 L438 L443 L448 L453 L458 L463 L468 L473 L478 L483 L488 L493 L498 L503 L508" xr:uid="{00000000-0002-0000-0400-000020000000}">
      <formula1>"0,1,2,3,4,5,6,7,8,9,10,11"</formula1>
    </dataValidation>
    <dataValidation type="list" allowBlank="1" showInputMessage="1" showErrorMessage="1" errorTitle="Entry Error" error="Entries must be between 0 and 10, or TO if timed-out." sqref="X13 X18 X23 X28 X33 X38 X43 X48 X53 X58 X63 X68 X73 X78 X83 X88 X93 X98 X103 X108 X113 X118 X123 X128 X133 X138 X143 X148 X153 X158 X163 X168 X173 X178 X183 X188 X193 X198 X203 X208 X213 X218 X223 X228 X233 X238 X243 X248 X253 X258 X263 X268 X273 X278 X283 X288 X293 X298 X303 X308 X313 X318 X323 X328 X333 X338 X343 X348 X353 X358 X363 X368 X373 X378 X383 X388 X393 X398 X403 X408 X413 X418 X423 X428 X433 X438 X443 X448 X453 X458 X463 X468 X473 X478 X483 X488 X493 X498 X503 X508" xr:uid="{00000000-0002-0000-0400-000021000000}">
      <formula1>"TO,0,1,2,3,4,5,6,7,8,9,10"</formula1>
    </dataValidation>
  </dataValidations>
  <pageMargins left="0.25" right="0.25" top="0.75" bottom="0.75" header="0.3" footer="0.3"/>
  <pageSetup scale="6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309"/>
  <sheetViews>
    <sheetView workbookViewId="0">
      <pane xSplit="4" ySplit="6" topLeftCell="F13" activePane="bottomRight" state="frozen"/>
      <selection pane="topRight" activeCell="D1" sqref="D1"/>
      <selection pane="bottomLeft" activeCell="A6" sqref="A6"/>
      <selection pane="bottomRight" sqref="A1:XFD1048576"/>
    </sheetView>
  </sheetViews>
  <sheetFormatPr baseColWidth="10" defaultColWidth="8.83203125" defaultRowHeight="15" x14ac:dyDescent="0.2"/>
  <cols>
    <col min="1" max="1" width="4.6640625" customWidth="1"/>
    <col min="2" max="2" width="33" customWidth="1"/>
    <col min="3" max="3" width="11.5" hidden="1" customWidth="1"/>
    <col min="4" max="5" width="13.5" hidden="1" customWidth="1"/>
    <col min="6" max="7" width="10.33203125" customWidth="1"/>
    <col min="9" max="11" width="9.1640625" style="1"/>
    <col min="12" max="12" width="9.1640625" style="1" hidden="1" customWidth="1"/>
    <col min="13" max="13" width="18" style="143" customWidth="1"/>
    <col min="14" max="14" width="9.1640625" style="143" customWidth="1"/>
    <col min="15" max="16" width="9.1640625" style="1"/>
    <col min="17" max="18" width="9.1640625" style="1" customWidth="1"/>
    <col min="19" max="19" width="9.1640625" style="1" hidden="1" customWidth="1"/>
    <col min="20" max="20" width="12.5" style="143" customWidth="1"/>
    <col min="21" max="21" width="9.6640625" style="143" customWidth="1"/>
    <col min="22" max="22" width="9.6640625" style="143" hidden="1" customWidth="1"/>
    <col min="23" max="23" width="9.6640625" style="143" customWidth="1"/>
    <col min="24" max="24" width="10.5" style="143" customWidth="1"/>
    <col min="25" max="27" width="9.1640625" style="1"/>
    <col min="28" max="28" width="9.1640625" style="1" hidden="1" customWidth="1"/>
    <col min="29" max="29" width="17.6640625" style="1" customWidth="1"/>
    <col min="30" max="30" width="9.1640625" style="143" customWidth="1"/>
    <col min="31" max="31" width="10.6640625" customWidth="1"/>
    <col min="32" max="32" width="9.6640625" customWidth="1"/>
    <col min="34" max="35" width="9.1640625" hidden="1" customWidth="1"/>
    <col min="36" max="36" width="10.6640625" hidden="1" customWidth="1"/>
    <col min="37" max="37" width="9.1640625" customWidth="1"/>
    <col min="39" max="39" width="22.5" customWidth="1"/>
  </cols>
  <sheetData>
    <row r="1" spans="1:44" ht="37.5" customHeight="1" thickBot="1" x14ac:dyDescent="0.3">
      <c r="A1" s="674" t="s">
        <v>146</v>
      </c>
      <c r="B1" s="675"/>
      <c r="C1" s="675"/>
      <c r="D1" s="675"/>
      <c r="E1" s="676"/>
      <c r="F1" s="675"/>
      <c r="G1" s="675"/>
      <c r="H1" s="691">
        <f>'Names And Totals'!C2</f>
        <v>0</v>
      </c>
      <c r="I1" s="692"/>
      <c r="J1" s="692"/>
      <c r="K1" s="692"/>
      <c r="L1" s="692"/>
      <c r="M1" s="692"/>
      <c r="N1" s="692"/>
      <c r="O1" s="692"/>
      <c r="P1" s="692"/>
      <c r="Q1" s="692"/>
      <c r="R1" s="692"/>
      <c r="S1" s="692"/>
      <c r="T1" s="692"/>
      <c r="U1" s="692"/>
      <c r="V1" s="692"/>
      <c r="W1" s="692"/>
      <c r="X1" s="692"/>
      <c r="Y1" s="692"/>
      <c r="Z1" s="693"/>
      <c r="AA1" s="1280" t="s">
        <v>0</v>
      </c>
      <c r="AB1" s="1281"/>
      <c r="AC1" s="1281"/>
      <c r="AD1" s="1281"/>
      <c r="AE1" s="1281"/>
      <c r="AF1" s="1282"/>
      <c r="AG1" s="1271">
        <f>'Names And Totals'!K2</f>
        <v>0</v>
      </c>
      <c r="AH1" s="1272"/>
      <c r="AI1" s="1272"/>
      <c r="AJ1" s="1272"/>
      <c r="AK1" s="1272"/>
      <c r="AL1" s="1273"/>
    </row>
    <row r="2" spans="1:44" ht="5.25" customHeight="1" thickBot="1" x14ac:dyDescent="0.25">
      <c r="A2" s="425"/>
      <c r="B2" s="424"/>
      <c r="C2" s="424"/>
      <c r="D2" s="424"/>
      <c r="E2" s="424"/>
      <c r="F2" s="424"/>
      <c r="G2" s="424"/>
      <c r="H2" s="426"/>
      <c r="I2" s="426"/>
      <c r="J2" s="426"/>
      <c r="K2" s="426"/>
      <c r="L2" s="426"/>
      <c r="M2" s="622"/>
      <c r="N2" s="622"/>
      <c r="O2" s="426"/>
      <c r="P2" s="426"/>
      <c r="Q2" s="426"/>
      <c r="R2" s="426"/>
      <c r="S2" s="426"/>
      <c r="T2" s="622"/>
      <c r="U2" s="622"/>
      <c r="V2" s="622"/>
      <c r="W2" s="622"/>
      <c r="X2" s="622"/>
      <c r="Y2" s="426"/>
      <c r="Z2" s="426"/>
      <c r="AA2" s="96"/>
      <c r="AB2" s="96"/>
      <c r="AC2" s="96"/>
      <c r="AD2" s="121"/>
      <c r="AE2" s="421"/>
      <c r="AF2" s="421"/>
      <c r="AG2" s="421"/>
      <c r="AH2" s="421"/>
      <c r="AI2" s="421"/>
      <c r="AJ2" s="421"/>
      <c r="AK2" s="421"/>
      <c r="AL2" s="422"/>
    </row>
    <row r="3" spans="1:44" ht="25.5" customHeight="1" thickBot="1" x14ac:dyDescent="0.35">
      <c r="A3" s="1283" t="s">
        <v>147</v>
      </c>
      <c r="B3" s="1284"/>
      <c r="C3" s="1284"/>
      <c r="D3" s="1284"/>
      <c r="E3" s="1284"/>
      <c r="F3" s="1284"/>
      <c r="G3" s="1284"/>
      <c r="H3" s="1284"/>
      <c r="I3" s="1284"/>
      <c r="J3" s="1284"/>
      <c r="K3" s="1284"/>
      <c r="L3" s="1284"/>
      <c r="M3" s="1284"/>
      <c r="N3" s="1284"/>
      <c r="O3" s="1284"/>
      <c r="P3" s="1284"/>
      <c r="Q3" s="1284"/>
      <c r="R3" s="1284"/>
      <c r="S3" s="1284"/>
      <c r="T3" s="1284"/>
      <c r="U3" s="1284"/>
      <c r="V3" s="1284"/>
      <c r="W3" s="1284"/>
      <c r="X3" s="1284"/>
      <c r="Y3" s="1284"/>
      <c r="Z3" s="1285"/>
      <c r="AA3" s="1277" t="s">
        <v>148</v>
      </c>
      <c r="AB3" s="1278"/>
      <c r="AC3" s="1278"/>
      <c r="AD3" s="1278"/>
      <c r="AE3" s="1278"/>
      <c r="AF3" s="1279"/>
      <c r="AG3" s="1274">
        <f>MIN(U10:U307)</f>
        <v>11.716666666666667</v>
      </c>
      <c r="AH3" s="1275"/>
      <c r="AI3" s="1275"/>
      <c r="AJ3" s="1275"/>
      <c r="AK3" s="1275"/>
      <c r="AL3" s="1276"/>
      <c r="AM3" s="609" t="s">
        <v>197</v>
      </c>
      <c r="AN3" s="611">
        <f t="array" ref="AN3">MIN(IF($C$10:$C$307="Female",$U$10:$U$307))</f>
        <v>19.536666666666665</v>
      </c>
    </row>
    <row r="4" spans="1:44" ht="24.75" customHeight="1" thickBot="1" x14ac:dyDescent="0.35">
      <c r="A4" s="1307" t="s">
        <v>158</v>
      </c>
      <c r="B4" s="1308"/>
      <c r="C4" s="1297" t="s">
        <v>170</v>
      </c>
      <c r="D4" s="1294" t="s">
        <v>157</v>
      </c>
      <c r="E4" s="1290" t="s">
        <v>149</v>
      </c>
      <c r="F4" s="921" t="s">
        <v>175</v>
      </c>
      <c r="G4" s="921" t="s">
        <v>176</v>
      </c>
      <c r="H4" s="1293" t="s">
        <v>29</v>
      </c>
      <c r="I4" s="1313" t="s">
        <v>76</v>
      </c>
      <c r="J4" s="1314"/>
      <c r="K4" s="1314"/>
      <c r="L4" s="1314"/>
      <c r="M4" s="1314"/>
      <c r="N4" s="1314"/>
      <c r="O4" s="1315"/>
      <c r="P4" s="1313" t="s">
        <v>208</v>
      </c>
      <c r="Q4" s="1314"/>
      <c r="R4" s="1314"/>
      <c r="S4" s="1314"/>
      <c r="T4" s="1314"/>
      <c r="U4" s="1314"/>
      <c r="V4" s="673"/>
      <c r="W4" s="673"/>
      <c r="X4" s="673"/>
      <c r="Y4" s="1313" t="s">
        <v>209</v>
      </c>
      <c r="Z4" s="1314"/>
      <c r="AA4" s="1314"/>
      <c r="AB4" s="1314"/>
      <c r="AC4" s="1314"/>
      <c r="AD4" s="1314"/>
      <c r="AE4" s="1315"/>
      <c r="AF4" s="1288" t="s">
        <v>222</v>
      </c>
      <c r="AG4" s="1288" t="s">
        <v>153</v>
      </c>
      <c r="AH4" s="1286" t="s">
        <v>202</v>
      </c>
      <c r="AI4" s="1303" t="s">
        <v>198</v>
      </c>
      <c r="AJ4" s="1303" t="s">
        <v>199</v>
      </c>
      <c r="AK4" s="1300" t="s">
        <v>17</v>
      </c>
      <c r="AL4" s="1061" t="s">
        <v>47</v>
      </c>
      <c r="AM4" s="610" t="s">
        <v>196</v>
      </c>
      <c r="AN4" s="612">
        <f t="array" ref="AN4">MIN(IF($C$10:$C$307="Male",$U$10:$U307))</f>
        <v>11.716666666666667</v>
      </c>
      <c r="AO4" s="423"/>
      <c r="AP4" s="608"/>
      <c r="AQ4" s="608"/>
      <c r="AR4" s="423"/>
    </row>
    <row r="5" spans="1:44" ht="38.25" customHeight="1" x14ac:dyDescent="0.25">
      <c r="A5" s="1309"/>
      <c r="B5" s="1310"/>
      <c r="C5" s="1298"/>
      <c r="D5" s="1295"/>
      <c r="E5" s="1291"/>
      <c r="F5" s="922"/>
      <c r="G5" s="922"/>
      <c r="H5" s="1293"/>
      <c r="I5" s="945" t="s">
        <v>31</v>
      </c>
      <c r="J5" s="946"/>
      <c r="K5" s="947"/>
      <c r="L5" s="1052" t="s">
        <v>154</v>
      </c>
      <c r="M5" s="1312" t="s">
        <v>210</v>
      </c>
      <c r="N5" s="1300" t="s">
        <v>155</v>
      </c>
      <c r="O5" s="1300" t="s">
        <v>150</v>
      </c>
      <c r="P5" s="945" t="s">
        <v>31</v>
      </c>
      <c r="Q5" s="946"/>
      <c r="R5" s="947"/>
      <c r="S5" s="1319" t="s">
        <v>154</v>
      </c>
      <c r="T5" s="1301" t="s">
        <v>207</v>
      </c>
      <c r="U5" s="1249" t="s">
        <v>152</v>
      </c>
      <c r="V5" s="1247" t="s">
        <v>211</v>
      </c>
      <c r="W5" s="1249" t="s">
        <v>200</v>
      </c>
      <c r="X5" s="1249" t="s">
        <v>201</v>
      </c>
      <c r="Y5" s="948" t="s">
        <v>31</v>
      </c>
      <c r="Z5" s="949"/>
      <c r="AA5" s="950"/>
      <c r="AB5" s="1319" t="s">
        <v>154</v>
      </c>
      <c r="AC5" s="1289" t="s">
        <v>210</v>
      </c>
      <c r="AD5" s="1249" t="s">
        <v>156</v>
      </c>
      <c r="AE5" s="1249" t="s">
        <v>151</v>
      </c>
      <c r="AF5" s="1289"/>
      <c r="AG5" s="1289"/>
      <c r="AH5" s="1287"/>
      <c r="AI5" s="1247"/>
      <c r="AJ5" s="1247"/>
      <c r="AK5" s="1249"/>
      <c r="AL5" s="1161"/>
      <c r="AM5" s="445"/>
      <c r="AN5" s="668"/>
      <c r="AO5" s="423"/>
      <c r="AP5" s="608"/>
      <c r="AQ5" s="608"/>
      <c r="AR5" s="423"/>
    </row>
    <row r="6" spans="1:44" ht="16" thickBot="1" x14ac:dyDescent="0.25">
      <c r="A6" s="369" t="s">
        <v>40</v>
      </c>
      <c r="B6" s="429" t="s">
        <v>105</v>
      </c>
      <c r="C6" s="1299"/>
      <c r="D6" s="1296"/>
      <c r="E6" s="1292"/>
      <c r="F6" s="923"/>
      <c r="G6" s="923"/>
      <c r="H6" s="1293"/>
      <c r="I6" s="669" t="s">
        <v>13</v>
      </c>
      <c r="J6" s="371" t="s">
        <v>14</v>
      </c>
      <c r="K6" s="372" t="s">
        <v>15</v>
      </c>
      <c r="L6" s="1311"/>
      <c r="M6" s="1302"/>
      <c r="N6" s="1250"/>
      <c r="O6" s="1250"/>
      <c r="P6" s="104" t="s">
        <v>13</v>
      </c>
      <c r="Q6" s="105" t="s">
        <v>14</v>
      </c>
      <c r="R6" s="106" t="s">
        <v>15</v>
      </c>
      <c r="S6" s="1311"/>
      <c r="T6" s="1302"/>
      <c r="U6" s="1250"/>
      <c r="V6" s="1248"/>
      <c r="W6" s="1250"/>
      <c r="X6" s="1250"/>
      <c r="Y6" s="104" t="s">
        <v>13</v>
      </c>
      <c r="Z6" s="105" t="s">
        <v>14</v>
      </c>
      <c r="AA6" s="106" t="s">
        <v>15</v>
      </c>
      <c r="AB6" s="1311"/>
      <c r="AC6" s="1323"/>
      <c r="AD6" s="1250"/>
      <c r="AE6" s="1250"/>
      <c r="AF6" s="1289"/>
      <c r="AG6" s="1289"/>
      <c r="AH6" s="1287"/>
      <c r="AI6" s="1248"/>
      <c r="AJ6" s="1248"/>
      <c r="AK6" s="1250"/>
      <c r="AL6" s="1161"/>
      <c r="AO6" s="423"/>
      <c r="AP6" s="608"/>
      <c r="AQ6" s="608"/>
      <c r="AR6" s="423"/>
    </row>
    <row r="7" spans="1:44" x14ac:dyDescent="0.2">
      <c r="A7" s="1258"/>
      <c r="B7" s="1261" t="s">
        <v>167</v>
      </c>
      <c r="C7" s="1304"/>
      <c r="D7" s="1256"/>
      <c r="E7" s="1257"/>
      <c r="F7" s="1202"/>
      <c r="G7" s="1202"/>
      <c r="H7" s="548" t="s">
        <v>7</v>
      </c>
      <c r="I7" s="660"/>
      <c r="J7" s="661"/>
      <c r="K7" s="662"/>
      <c r="L7" s="111"/>
      <c r="M7" s="1316"/>
      <c r="N7" s="1202"/>
      <c r="O7" s="1256"/>
      <c r="P7" s="660"/>
      <c r="Q7" s="661"/>
      <c r="R7" s="662"/>
      <c r="S7" s="643"/>
      <c r="T7" s="1320"/>
      <c r="U7" s="1245"/>
      <c r="V7" s="1268"/>
      <c r="W7" s="1268"/>
      <c r="X7" s="1268"/>
      <c r="Y7" s="660"/>
      <c r="Z7" s="661"/>
      <c r="AA7" s="662"/>
      <c r="AB7" s="663"/>
      <c r="AC7" s="1316"/>
      <c r="AD7" s="1245"/>
      <c r="AE7" s="1265"/>
      <c r="AF7" s="1251"/>
      <c r="AG7" s="1254"/>
      <c r="AH7" s="1202"/>
      <c r="AI7" s="1202"/>
      <c r="AJ7" s="1202"/>
      <c r="AK7" s="1202"/>
      <c r="AL7" s="1256"/>
    </row>
    <row r="8" spans="1:44" x14ac:dyDescent="0.2">
      <c r="A8" s="1259"/>
      <c r="B8" s="1262"/>
      <c r="C8" s="1305"/>
      <c r="D8" s="1257"/>
      <c r="E8" s="1257"/>
      <c r="F8" s="1203"/>
      <c r="G8" s="1203"/>
      <c r="H8" s="549" t="s">
        <v>4</v>
      </c>
      <c r="I8" s="395"/>
      <c r="J8" s="396"/>
      <c r="K8" s="398"/>
      <c r="L8" s="37"/>
      <c r="M8" s="1317"/>
      <c r="N8" s="1203"/>
      <c r="O8" s="1257"/>
      <c r="P8" s="395"/>
      <c r="Q8" s="396"/>
      <c r="R8" s="398"/>
      <c r="S8" s="99"/>
      <c r="T8" s="1321"/>
      <c r="U8" s="1246"/>
      <c r="V8" s="1269"/>
      <c r="W8" s="1269"/>
      <c r="X8" s="1269"/>
      <c r="Y8" s="395"/>
      <c r="Z8" s="396"/>
      <c r="AA8" s="398"/>
      <c r="AB8" s="99"/>
      <c r="AC8" s="1317"/>
      <c r="AD8" s="1246"/>
      <c r="AE8" s="1266"/>
      <c r="AF8" s="1252"/>
      <c r="AG8" s="1255"/>
      <c r="AH8" s="1203"/>
      <c r="AI8" s="1203"/>
      <c r="AJ8" s="1203"/>
      <c r="AK8" s="1203"/>
      <c r="AL8" s="1257"/>
    </row>
    <row r="9" spans="1:44" ht="16" thickBot="1" x14ac:dyDescent="0.25">
      <c r="A9" s="1260"/>
      <c r="B9" s="1263"/>
      <c r="C9" s="1306"/>
      <c r="D9" s="1264"/>
      <c r="E9" s="1264"/>
      <c r="F9" s="1267"/>
      <c r="G9" s="1267"/>
      <c r="H9" s="550" t="s">
        <v>8</v>
      </c>
      <c r="I9" s="664"/>
      <c r="J9" s="665"/>
      <c r="K9" s="666"/>
      <c r="M9" s="1318"/>
      <c r="N9" s="1267"/>
      <c r="O9" s="1257"/>
      <c r="P9" s="664"/>
      <c r="Q9" s="665"/>
      <c r="R9" s="666"/>
      <c r="S9" s="651"/>
      <c r="T9" s="1322"/>
      <c r="U9" s="1246"/>
      <c r="V9" s="1270"/>
      <c r="W9" s="1270"/>
      <c r="X9" s="1270"/>
      <c r="Y9" s="670"/>
      <c r="Z9" s="671"/>
      <c r="AA9" s="672"/>
      <c r="AB9" s="100"/>
      <c r="AC9" s="1318"/>
      <c r="AD9" s="1246"/>
      <c r="AE9" s="1266"/>
      <c r="AF9" s="1253"/>
      <c r="AG9" s="1255"/>
      <c r="AH9" s="1203"/>
      <c r="AI9" s="1267"/>
      <c r="AJ9" s="1267"/>
      <c r="AK9" s="1203"/>
      <c r="AL9" s="1257"/>
    </row>
    <row r="10" spans="1:44" x14ac:dyDescent="0.2">
      <c r="A10" s="1241">
        <f>IF('Names And Totals'!A9="","",'Names And Totals'!A9)</f>
        <v>26</v>
      </c>
      <c r="B10" s="1230" t="str">
        <f>IF('Names And Totals'!B9="","",'Names And Totals'!B9)</f>
        <v>Carlos Banuelos</v>
      </c>
      <c r="C10" s="883" t="str">
        <f>IF('Names And Totals'!B9="","",'Names And Totals'!E9)</f>
        <v>Male</v>
      </c>
      <c r="D10" s="1190">
        <f>IF(B10="","",IF(AL10="DQ","DQ",IF(AH10="","",RANK(AH10,$AH$10:$AH$307,0)+SUMPRODUCT(--(AH10=$AH$10:$AH$307),--(U10&gt;($U$10:$U$307))))))</f>
        <v>11</v>
      </c>
      <c r="E10" s="1233">
        <f>IF(B10="","",IF(AL10="DQ","DQ",IF(AH10="","",RANK(D10,$D$10:$D$307,1)+SUMPRODUCT(--(D10=$D$10:$D$307),--(U10&gt;$U$10:$U$307)))))</f>
        <v>11</v>
      </c>
      <c r="F10" s="883">
        <f>IF(AI10="","",IF(AI10="DQ","DQ",RANK(AI10,$AI$10:$AI$307,0)+SUMPRODUCT(--(AI10=$AI$10:$AI$307),--(U10&gt;$U$10:$U$307))))</f>
        <v>12</v>
      </c>
      <c r="G10" s="883" t="str">
        <f>IF(AJ10="","",IF(AJ10="DQ","DQ",RANK(AJ10,$AJ$10:$AJ$307,0)+SUMPRODUCT(--(AJ10=$AJ$10:$AJ$307),--(U10&gt;$U$10:$U$307))))</f>
        <v/>
      </c>
      <c r="H10" s="18" t="s">
        <v>7</v>
      </c>
      <c r="I10" s="235">
        <v>0</v>
      </c>
      <c r="J10" s="241">
        <v>23</v>
      </c>
      <c r="K10" s="236">
        <v>48</v>
      </c>
      <c r="L10" s="111">
        <f>IF(B10="","",IF(I10="","",IF(M10="Timed Out","TO",I10*60+J10+K10/100)))</f>
        <v>23.48</v>
      </c>
      <c r="M10" s="1242"/>
      <c r="N10" s="802">
        <f>IF(B10="","",IF(OR(M10="Timed Out",M10="Both"),"TO",IF(I10="","",IF(AVERAGE(L10:L12)&gt;89.99,"TO",IF(L11="",L10,IF(L12="",AVERAGE(L10:L11),AVERAGE(L10:L12)))))))</f>
        <v>23.52</v>
      </c>
      <c r="O10" s="883">
        <f>IF(B10="","",IF(M10="Timed Out",0,IF(M10="Misconfigured",0,IF(M10="Both",0,IF(I10="","",IF(N10="TO",0,IF(N10&lt;=24.99,2,IF(N10&lt;=49.99,1,0))))))))</f>
        <v>2</v>
      </c>
      <c r="P10" s="235">
        <v>0</v>
      </c>
      <c r="Q10" s="241">
        <v>32</v>
      </c>
      <c r="R10" s="236">
        <v>54</v>
      </c>
      <c r="S10" s="643">
        <f>IF(B10="","",IF(P10="","",P10*60+Q10+R10/100))</f>
        <v>32.54</v>
      </c>
      <c r="T10" s="1242"/>
      <c r="U10" s="1236">
        <f>IF(B10="","",IF(AL10="DQ","DQ",IF(N10="TO","TO",IF(T10="Timed Out","TO",IF(S10="","",IF(AVERAGE(S10:S12)&gt;89.99,"TO",IF(S11="",S10,IF(S12="",AVERAGE(S10:S11),AVERAGE(S10:S12)))))))))</f>
        <v>32.966666666666669</v>
      </c>
      <c r="V10" s="802">
        <f>IF(B10="","",IF(AL10="DQ","DQ",IF(T10="Timed Out",0,IF(U10="","",IF(U10="TO",0,IF((17-((U10-$AG$3)))&lt;0,0,(17-((U10-$AG$3)))))))))</f>
        <v>0</v>
      </c>
      <c r="W10" s="1239">
        <f>IF(B10="","",IF(AL10="DQ","DQ",IF(C10="Female","",IF(T10="Timed Out",0,IF(U10="","",IF(U10="TO",0,IF((19-((U10-$AN$4)))&lt;0,0,(19-((U10-$AN$4))))))))))</f>
        <v>0</v>
      </c>
      <c r="X10" s="802" t="str">
        <f>IF(B10="","",IF(AL10="DQ","DQ",IF(C10="Male","",IF(T10="Timed Out",0,IF(U10="","",IF(U10="TO",0,IF((19-((U10-$AN$3)))&lt;0,0,(19-((U10-$AN$3))))))))))</f>
        <v/>
      </c>
      <c r="Y10" s="667">
        <v>0</v>
      </c>
      <c r="Z10" s="241">
        <v>7</v>
      </c>
      <c r="AA10" s="654">
        <v>60</v>
      </c>
      <c r="AB10" s="339">
        <f>IF(B10="","",IF(Y10="","",IF(AC10="Timed Out","TO",Y10*60+Z10+AA10/100)))</f>
        <v>7.6</v>
      </c>
      <c r="AC10" s="1242"/>
      <c r="AD10" s="802">
        <f>IF(B10="","",IF(OR(AC10="Timed Out",AC10="Both"),"TO",IF(AB10="","",IF(AVERAGE(AB10:AB12)&gt;89.99,"TO",IF(AB11="",AB10,IF(AB12="",AVERAGE(AB10:AB11),AVERAGE(AB10:AB12)))))))</f>
        <v>7.31</v>
      </c>
      <c r="AE10" s="883">
        <f>IF(B10="","",IF(AC10="Timed Out",0,IF(AC10="Misconfigured",0,IF(AC10="Both",0,IF(AB10="","",IF(Y10="TO",0,IF(AD10&lt;=4.99,2,IF(AD10&lt;=12.99,1,0))))))))</f>
        <v>1</v>
      </c>
      <c r="AF10" s="1210">
        <v>0</v>
      </c>
      <c r="AG10" s="1212">
        <v>0</v>
      </c>
      <c r="AH10" s="802">
        <f>IF(B10="","",IF(AL10="DQ","DQ",IF(AG10="","",IF(AND(N10="TO",AF10-AG10&lt;=0),0,IF(AND(N10="TO",AF10-AG10&gt;0),AF10-AG10,IF(AND(U10="TO",O10+AF10-AG10&lt;0),0,IF(AND(U10="TO",O10+AF10-AG10&gt;0),O10+AF10-AG10,IF(AND(AD10="TO",O10+V10+AF10-AG10&lt;0),0,IF(AND(AD10="TO",O10+V10+AF10-AG10&gt;0),O10+V10+AF10-AG10,IF(O10+V10+AE10+AF10-AG10&lt;0,0,O10+V10+AE10+AF10-AG10))))))))))</f>
        <v>3</v>
      </c>
      <c r="AI10" s="802">
        <f>IF(B10="","",IF(C10="Female","",IF(AL10="DQ","DQ",IF(AG10="","",IF(AND(N10="TO",AF10-AG10&lt;=0),0,IF(AND(N10="TO",AF10-AG10&gt;0),AF10-AG10,IF(AND(U10="TO",O10+AF10-AG10&lt;0),0,IF(AND(U10="TO",O10+AF10-AG10&gt;0),O10+AF10-AG10,IF(AND(AD10="TO",O10+W10+AF10-AG10&lt;0),0,IF(AND(AD10="TO",O10+W10+AF10-AG10&gt;0),O10+W10+AF10-AG10,IF(O10+W10+AE10+AF10-AG10&lt;0,0,O10+W10+AE10+AF10-AG10)))))))))))</f>
        <v>3</v>
      </c>
      <c r="AJ10" s="802" t="str">
        <f>IF(B10="","",IF(C10="Male","",IF(AL10="DQ","DQ",IF(AG10="","",IF(AND(N10="TO",AF10-AG10&lt;=0),0,IF(AND(N10="TO",AF10-AG10&gt;0),AF10-AG10,IF(AND(U10="TO",O10+AF10-AG10&lt;0),0,IF(AND(U10="TO",O10+AF10-AG10&gt;0),O10+AF10-AG10,IF(AND(AD10="TO",O10+X10+AF10-AG10&lt;0),0,IF(AND(AD10="TO",O10+X10+AF10-AG10&gt;0),O10+X10+AF10-AG10,IF(O10+X10+AE10+AF10-AG10&lt;0,0,O10+X10+AE10+AF10-AG10)))))))))))</f>
        <v/>
      </c>
      <c r="AK10" s="802">
        <f>IF(AG10="","",IF(AI10="",AJ10,AI10))</f>
        <v>3</v>
      </c>
      <c r="AL10" s="1215"/>
    </row>
    <row r="11" spans="1:44" x14ac:dyDescent="0.2">
      <c r="A11" s="871"/>
      <c r="B11" s="1231"/>
      <c r="C11" s="884"/>
      <c r="D11" s="1191"/>
      <c r="E11" s="1234"/>
      <c r="F11" s="884"/>
      <c r="G11" s="884"/>
      <c r="H11" s="13" t="s">
        <v>4</v>
      </c>
      <c r="I11" s="208">
        <v>0</v>
      </c>
      <c r="J11" s="209">
        <v>23</v>
      </c>
      <c r="K11" s="227">
        <v>56</v>
      </c>
      <c r="L11" s="79">
        <f>IF(B10="","",IF(I11="","",IF(M10="Timed Out","TO",I11*60+J11+K11/100)))</f>
        <v>23.56</v>
      </c>
      <c r="M11" s="1243"/>
      <c r="N11" s="803"/>
      <c r="O11" s="884"/>
      <c r="P11" s="208">
        <v>0</v>
      </c>
      <c r="Q11" s="209">
        <v>33</v>
      </c>
      <c r="R11" s="227">
        <v>85</v>
      </c>
      <c r="S11" s="99">
        <f>IF(B10="","",IF(P11="","",P11*60+Q11+R11/100))</f>
        <v>33.85</v>
      </c>
      <c r="T11" s="1243"/>
      <c r="U11" s="1237"/>
      <c r="V11" s="803"/>
      <c r="W11" s="986"/>
      <c r="X11" s="803"/>
      <c r="Y11" s="214">
        <v>0</v>
      </c>
      <c r="Z11" s="209">
        <v>6</v>
      </c>
      <c r="AA11" s="279">
        <v>77</v>
      </c>
      <c r="AB11" s="99">
        <f>IF(B10="","",IF(Y11="","",IF(AC10="Timed Out","TO",Y11*60+Z11+AA11/100)))</f>
        <v>6.77</v>
      </c>
      <c r="AC11" s="1243"/>
      <c r="AD11" s="803"/>
      <c r="AE11" s="884"/>
      <c r="AF11" s="981"/>
      <c r="AG11" s="1213"/>
      <c r="AH11" s="803"/>
      <c r="AI11" s="803"/>
      <c r="AJ11" s="803"/>
      <c r="AK11" s="803"/>
      <c r="AL11" s="1216"/>
    </row>
    <row r="12" spans="1:44" ht="16" thickBot="1" x14ac:dyDescent="0.25">
      <c r="A12" s="879"/>
      <c r="B12" s="1232"/>
      <c r="C12" s="885"/>
      <c r="D12" s="1192"/>
      <c r="E12" s="1235"/>
      <c r="F12" s="885"/>
      <c r="G12" s="885"/>
      <c r="H12" s="19" t="s">
        <v>8</v>
      </c>
      <c r="I12" s="212">
        <v>0</v>
      </c>
      <c r="J12" s="213">
        <v>23</v>
      </c>
      <c r="K12" s="242">
        <v>52</v>
      </c>
      <c r="L12" s="112">
        <f>IF(B10="","",IF(I12="","",IF(M10="Timed Out","TO",I12*60+J12+K12/100)))</f>
        <v>23.52</v>
      </c>
      <c r="M12" s="1244"/>
      <c r="N12" s="804"/>
      <c r="O12" s="885"/>
      <c r="P12" s="212">
        <v>0</v>
      </c>
      <c r="Q12" s="213">
        <v>32</v>
      </c>
      <c r="R12" s="242">
        <v>51</v>
      </c>
      <c r="S12" s="644">
        <f>IF(B10="","",IF(P12="","",P12*60+Q12+R12/100))</f>
        <v>32.51</v>
      </c>
      <c r="T12" s="1244"/>
      <c r="U12" s="1238"/>
      <c r="V12" s="804"/>
      <c r="W12" s="1240"/>
      <c r="X12" s="804"/>
      <c r="Y12" s="226">
        <v>0</v>
      </c>
      <c r="Z12" s="213">
        <v>7</v>
      </c>
      <c r="AA12" s="655">
        <v>56</v>
      </c>
      <c r="AB12" s="100">
        <f>IF(B10="","",IF(Y12="","",IF(AC10="Timed Out","TO",Y12*60+Z12+AA12/100)))</f>
        <v>7.5600000000000005</v>
      </c>
      <c r="AC12" s="1244"/>
      <c r="AD12" s="804"/>
      <c r="AE12" s="885"/>
      <c r="AF12" s="1211"/>
      <c r="AG12" s="1214"/>
      <c r="AH12" s="804"/>
      <c r="AI12" s="804"/>
      <c r="AJ12" s="804"/>
      <c r="AK12" s="804"/>
      <c r="AL12" s="1217"/>
    </row>
    <row r="13" spans="1:44" x14ac:dyDescent="0.2">
      <c r="A13" s="892">
        <f>IF('Names And Totals'!A10="","",'Names And Totals'!A10)</f>
        <v>7</v>
      </c>
      <c r="B13" s="1218" t="str">
        <f>IF('Names And Totals'!B10="","",'Names And Totals'!B10)</f>
        <v>Katie Becker</v>
      </c>
      <c r="C13" s="861" t="str">
        <f>IF('Names And Totals'!B10="","",'Names And Totals'!E10)</f>
        <v>Female</v>
      </c>
      <c r="D13" s="1193">
        <f>IF(B13="","",IF(AL13="DQ","DQ",IF(AH13="","",RANK(AH13,$AH$10:$AH$307,0)+SUMPRODUCT(--(AH13=$AH$10:$AH$307),--(U13&gt;($U$10:$U$307))))))</f>
        <v>219</v>
      </c>
      <c r="E13" s="1221">
        <f>IF(B13="","",IF(AL13="DQ","DQ",IF(AH13="","",RANK(D13,$D$10:$D$307,1)+SUMPRODUCT(--(D13=$D$10:$D$307),--(U13&gt;$U$10:$U$307)))))</f>
        <v>21</v>
      </c>
      <c r="F13" s="861" t="str">
        <f>IF(AI13="","",IF(AI13="DQ","DQ",RANK(AI13,$AI$10:$AI$307,0)+SUMPRODUCT(--(AI13=$AI$10:$AI$307),--(U13&gt;$U$10:$U$307))))</f>
        <v/>
      </c>
      <c r="G13" s="861">
        <f>IF(AJ13="","",IF(AJ13="DQ","DQ",RANK(AJ13,$AJ$10:$AJ$307,0)+SUMPRODUCT(--(AJ13=$AJ$10:$AJ$307),--(U13&gt;$U$10:$U$307))))</f>
        <v>202</v>
      </c>
      <c r="H13" s="15" t="s">
        <v>7</v>
      </c>
      <c r="I13" s="228">
        <v>0</v>
      </c>
      <c r="J13" s="229">
        <v>57</v>
      </c>
      <c r="K13" s="230">
        <v>57</v>
      </c>
      <c r="L13" s="652">
        <f>IF(B13="","",IF(I13="","",IF(M13="Timed Out","TO",I13*60+J13+K13/100)))</f>
        <v>57.57</v>
      </c>
      <c r="M13" s="1199" t="s">
        <v>267</v>
      </c>
      <c r="N13" s="805">
        <f>IF(B13="","",IF(OR(M13="Timed Out",M13="Both"),"TO",IF(I13="","",IF(AVERAGE(L13:L15)&gt;89.99,"TO",IF(L14="",L13,IF(L15="",AVERAGE(L13:L14),AVERAGE(L13:L15)))))))</f>
        <v>57.493333333333332</v>
      </c>
      <c r="O13" s="861">
        <f t="shared" ref="O13" si="0">IF(B13="","",IF(M13="Timed Out",0,IF(M13="Misconfigured",0,IF(M13="Both",0,IF(I13="","",IF(N13="TO",0,IF(N13&lt;=24.99,2,IF(N13&lt;=49.99,1,0))))))))</f>
        <v>0</v>
      </c>
      <c r="P13" s="228">
        <v>0</v>
      </c>
      <c r="Q13" s="229">
        <v>44</v>
      </c>
      <c r="R13" s="230">
        <v>72</v>
      </c>
      <c r="S13" s="645">
        <f>IF(B13="","",IF(P13="","",P13*60+Q13+R13/100))</f>
        <v>44.72</v>
      </c>
      <c r="T13" s="1199"/>
      <c r="U13" s="1224">
        <f>IF(B13="","",IF(AL13="DQ","DQ",IF(N13="TO","TO",IF(T13="Timed Out","TO",IF(S13="","",IF(AVERAGE(S13:S15)&gt;89.99,"TO",IF(S14="",S13,IF(S15="",AVERAGE(S13:S14),AVERAGE(S13:S15)))))))))</f>
        <v>44.52</v>
      </c>
      <c r="V13" s="805">
        <f>IF(B13="","",IF(AL13="DQ","DQ",IF(T13="Timed Out",0,IF(U13="","",IF(U13="TO",0,IF((17-((U13-$AG$3)))&lt;0,0,(17-((U13-$AG$3)))))))))</f>
        <v>0</v>
      </c>
      <c r="W13" s="1196" t="str">
        <f t="shared" ref="W13" si="1">IF(B13="","",IF(AL13="DQ","DQ",IF(C13="Female","",IF(T13="Timed Out",0,IF(U13="","",IF(U13="TO",0,IF((19-((U13-$AN$4)))&lt;0,0,(19-((U13-$AN$4))))))))))</f>
        <v/>
      </c>
      <c r="X13" s="805">
        <f t="shared" ref="X13" si="2">IF(B13="","",IF(AL13="DQ","DQ",IF(C13="Male","",IF(T13="Timed Out",0,IF(U13="","",IF(U13="TO",0,IF((19-((U13-$AN$3)))&lt;0,0,(19-((U13-$AN$3))))))))))</f>
        <v>0</v>
      </c>
      <c r="Y13" s="218">
        <v>0</v>
      </c>
      <c r="Z13" s="229">
        <v>12</v>
      </c>
      <c r="AA13" s="296">
        <v>90</v>
      </c>
      <c r="AB13" s="574">
        <f>IF(B13="","",IF(Y13="","",IF(AC13="Timed Out","TO",Y13*60+Z13+AA13/100)))</f>
        <v>12.9</v>
      </c>
      <c r="AC13" s="1199"/>
      <c r="AD13" s="805">
        <f>IF(B13="","",IF(OR(AC13="Timed Out",AC13="Both"),"TO",IF(AB13="","",IF(AVERAGE(AB13:AB15)&gt;89.99,"TO",IF(AB14="",AB13,IF(AB15="",AVERAGE(AB13:AB14),AVERAGE(AB13:AB15)))))))</f>
        <v>13.146666666666667</v>
      </c>
      <c r="AE13" s="861">
        <f t="shared" ref="AE13" si="3">IF(B13="","",IF(AC13="Timed Out",0,IF(AC13="Misconfigured",0,IF(AC13="Both",0,IF(AB13="","",IF(Y13="TO",0,IF(AD13&lt;=4.99,2,IF(AD13&lt;=12.99,1,0))))))))</f>
        <v>0</v>
      </c>
      <c r="AF13" s="983">
        <v>0</v>
      </c>
      <c r="AG13" s="1204">
        <v>0</v>
      </c>
      <c r="AH13" s="805">
        <f>IF(B13="","",IF(AL13="DQ","DQ",IF(AG13="","",IF(AND(N13="TO",AF13-AG13&lt;=0),0,IF(AND(N13="TO",AF13-AG13&gt;0),AF13-AG13,IF(AND(U13="TO",O13+AF13-AG13&lt;0),0,IF(AND(U13="TO",O13+AF13-AG13&gt;0),O13+AF13-AG13,IF(AND(AD13="TO",O13+V13+AF13-AG13&lt;0),0,IF(AND(AD13="TO",O13+V13+AF13-AG13&gt;0),O13+V13+AF13-AG13,IF(O13+V13+AE13+AF13-AG13&lt;0,0,O13+V13+AE13+AF13-AG13))))))))))</f>
        <v>0</v>
      </c>
      <c r="AI13" s="805" t="str">
        <f>IF(B13="","",IF(C13="Female","",IF(AL13="DQ","DQ",IF(AG13="","",IF(AND(N13="TO",AF13-AG13&lt;=0),0,IF(AND(N13="TO",AF13-AG13&gt;0),AF13-AG13,IF(AND(U13="TO",O13+AF13-AG13&lt;0),0,IF(AND(U13="TO",O13+AF13-AG13&gt;0),O13+AF13-AG13,IF(AND(AD13="TO",O13+W13+AF13-AG13&lt;0),0,IF(AND(AD13="TO",O13+W13+AF13-AG13&gt;0),O13+W13+AF13-AG13,IF(O13+W13+AE13+AF13-AG13&lt;0,0,O13+W13+AE13+AF13-AG13)))))))))))</f>
        <v/>
      </c>
      <c r="AJ13" s="805">
        <f>IF(B13="","",IF(C13="Male","",IF(AL13="DQ","DQ",IF(AG13="","",IF(AND(N13="TO",AF13-AG13&lt;=0),0,IF(AND(N13="TO",AF13-AG13&gt;0),AF13-AG13,IF(AND(U13="TO",O13+AF13-AG13&lt;0),0,IF(AND(U13="TO",O13+AF13-AG13&gt;0),O13+AF13-AG13,IF(AND(AD13="TO",O13+X13+AF13-AG13&lt;0),0,IF(AND(AD13="TO",O13+X13+AF13-AG13&gt;0),O13+X13+AF13-AG13,IF(O13+X13+AE13+AF13-AG13&lt;0,0,O13+X13+AE13+AF13-AG13)))))))))))</f>
        <v>0</v>
      </c>
      <c r="AK13" s="805">
        <f>IF(AG13="","",IF(AI13="",AJ13,AI13))</f>
        <v>0</v>
      </c>
      <c r="AL13" s="1207"/>
    </row>
    <row r="14" spans="1:44" x14ac:dyDescent="0.2">
      <c r="A14" s="893"/>
      <c r="B14" s="1219"/>
      <c r="C14" s="862"/>
      <c r="D14" s="1194"/>
      <c r="E14" s="1222"/>
      <c r="F14" s="862"/>
      <c r="G14" s="862"/>
      <c r="H14" s="16" t="s">
        <v>4</v>
      </c>
      <c r="I14" s="210">
        <v>0</v>
      </c>
      <c r="J14" s="211">
        <v>57</v>
      </c>
      <c r="K14" s="231">
        <v>43</v>
      </c>
      <c r="L14" s="83">
        <f>IF(B13="","",IF(I14="","",IF(M13="Timed Out","TO",I14*60+J14+K14/100)))</f>
        <v>57.43</v>
      </c>
      <c r="M14" s="1200"/>
      <c r="N14" s="806"/>
      <c r="O14" s="862"/>
      <c r="P14" s="210">
        <v>0</v>
      </c>
      <c r="Q14" s="211">
        <v>44</v>
      </c>
      <c r="R14" s="231">
        <v>32</v>
      </c>
      <c r="S14" s="98">
        <f>IF(B13="","",IF(P14="","",P14*60+Q14+R14/100))</f>
        <v>44.32</v>
      </c>
      <c r="T14" s="1200"/>
      <c r="U14" s="1225"/>
      <c r="V14" s="806"/>
      <c r="W14" s="1197"/>
      <c r="X14" s="806"/>
      <c r="Y14" s="220">
        <v>0</v>
      </c>
      <c r="Z14" s="211">
        <v>13</v>
      </c>
      <c r="AA14" s="280">
        <v>34</v>
      </c>
      <c r="AB14" s="98">
        <f>IF(B13="","",IF(Y14="","",IF(AC13="Timed Out","TO",Y14*60+Z14+AA14/100)))</f>
        <v>13.34</v>
      </c>
      <c r="AC14" s="1200"/>
      <c r="AD14" s="806"/>
      <c r="AE14" s="862"/>
      <c r="AF14" s="984"/>
      <c r="AG14" s="1205"/>
      <c r="AH14" s="806"/>
      <c r="AI14" s="806"/>
      <c r="AJ14" s="806"/>
      <c r="AK14" s="806"/>
      <c r="AL14" s="1208"/>
    </row>
    <row r="15" spans="1:44" ht="16" thickBot="1" x14ac:dyDescent="0.25">
      <c r="A15" s="894"/>
      <c r="B15" s="1220"/>
      <c r="C15" s="863"/>
      <c r="D15" s="1195"/>
      <c r="E15" s="1223"/>
      <c r="F15" s="863"/>
      <c r="G15" s="863"/>
      <c r="H15" s="17" t="s">
        <v>8</v>
      </c>
      <c r="I15" s="251">
        <v>0</v>
      </c>
      <c r="J15" s="239">
        <v>57</v>
      </c>
      <c r="K15" s="250">
        <v>48</v>
      </c>
      <c r="L15" s="653">
        <f>IF(B13="","",IF(I15="","",IF(M13="Timed Out","TO",I15*60+J15+K15/100)))</f>
        <v>57.48</v>
      </c>
      <c r="M15" s="1201"/>
      <c r="N15" s="807"/>
      <c r="O15" s="863"/>
      <c r="P15" s="251">
        <v>0</v>
      </c>
      <c r="Q15" s="239">
        <v>44</v>
      </c>
      <c r="R15" s="250">
        <v>52</v>
      </c>
      <c r="S15" s="570">
        <f>IF(B13="","",IF(P15="","",P15*60+Q15+R15/100))</f>
        <v>44.52</v>
      </c>
      <c r="T15" s="1201"/>
      <c r="U15" s="1226"/>
      <c r="V15" s="807"/>
      <c r="W15" s="1198"/>
      <c r="X15" s="807"/>
      <c r="Y15" s="222">
        <v>0</v>
      </c>
      <c r="Z15" s="239">
        <v>13</v>
      </c>
      <c r="AA15" s="281">
        <v>20</v>
      </c>
      <c r="AB15" s="265">
        <f>IF(B13="","",IF(Y15="","",IF(AC13="Timed Out","TO",Y15*60+Z15+AA15/100)))</f>
        <v>13.2</v>
      </c>
      <c r="AC15" s="1201"/>
      <c r="AD15" s="807"/>
      <c r="AE15" s="863"/>
      <c r="AF15" s="985"/>
      <c r="AG15" s="1206"/>
      <c r="AH15" s="807"/>
      <c r="AI15" s="807"/>
      <c r="AJ15" s="807"/>
      <c r="AK15" s="807"/>
      <c r="AL15" s="1209"/>
    </row>
    <row r="16" spans="1:44" x14ac:dyDescent="0.2">
      <c r="A16" s="1227">
        <f>IF('Names And Totals'!A11="","",'Names And Totals'!A11)</f>
        <v>23</v>
      </c>
      <c r="B16" s="1230" t="str">
        <f>IF('Names And Totals'!B11="","",'Names And Totals'!B11)</f>
        <v>Kelly Marie Bougher</v>
      </c>
      <c r="C16" s="883" t="str">
        <f>IF('Names And Totals'!B11="","",'Names And Totals'!E11)</f>
        <v>Female</v>
      </c>
      <c r="D16" s="1190">
        <f>IF(B16="","",IF(AL16="DQ","DQ",IF(AH16="","",RANK(AH16,$AH$10:$AH$307,0)+SUMPRODUCT(--(AH16=$AH$10:$AH$307),--(U16&gt;($U$10:$U$307))))))</f>
        <v>221</v>
      </c>
      <c r="E16" s="1233">
        <f>IF(B16="","",IF(AL16="DQ","DQ",IF(AH16="","",RANK(D16,$D$10:$D$307,1)+SUMPRODUCT(--(D16=$D$10:$D$307),--(U16&gt;$U$10:$U$307)))))</f>
        <v>23</v>
      </c>
      <c r="F16" s="883" t="str">
        <f>IF(AI16="","",IF(AI16="DQ","DQ",RANK(AI16,$AI$10:$AI$307,0)+SUMPRODUCT(--(AI16=$AI$10:$AI$307),--(U16&gt;$U$10:$U$307))))</f>
        <v/>
      </c>
      <c r="G16" s="883">
        <f>IF(AJ16="","",IF(AJ16="DQ","DQ",RANK(AJ16,$AJ$10:$AJ$307,0)+SUMPRODUCT(--(AJ16=$AJ$10:$AJ$307),--(U16&gt;$U$10:$U$307))))</f>
        <v>204</v>
      </c>
      <c r="H16" s="18" t="s">
        <v>7</v>
      </c>
      <c r="I16" s="228">
        <v>0</v>
      </c>
      <c r="J16" s="229">
        <v>47</v>
      </c>
      <c r="K16" s="230">
        <v>67</v>
      </c>
      <c r="L16" s="111">
        <f>IF(B16="","",IF(I16="","",IF(M16="Timed Out","TO",I16*60+J16+K16/100)))</f>
        <v>47.67</v>
      </c>
      <c r="M16" s="1242" t="s">
        <v>267</v>
      </c>
      <c r="N16" s="802">
        <f>IF(B16="","",IF(OR(M16="Timed Out",M16="Both"),"TO",IF(I16="","",IF(AVERAGE(L16:L18)&gt;89.99,"TO",IF(L17="",L16,IF(L18="",AVERAGE(L16:L17),AVERAGE(L16:L18)))))))</f>
        <v>47.833333333333336</v>
      </c>
      <c r="O16" s="883">
        <f t="shared" ref="O16" si="4">IF(B16="","",IF(M16="Timed Out",0,IF(M16="Misconfigured",0,IF(M16="Both",0,IF(I16="","",IF(N16="TO",0,IF(N16&lt;=24.99,2,IF(N16&lt;=49.99,1,0))))))))</f>
        <v>0</v>
      </c>
      <c r="P16" s="235">
        <v>1</v>
      </c>
      <c r="Q16" s="241">
        <v>17</v>
      </c>
      <c r="R16" s="236">
        <v>54</v>
      </c>
      <c r="S16" s="643">
        <f>IF(B16="","",IF(P16="","",P16*60+Q16+R16/100))</f>
        <v>77.540000000000006</v>
      </c>
      <c r="T16" s="1242"/>
      <c r="U16" s="1236">
        <f>IF(B16="","",IF(AL16="DQ","DQ",IF(N16="TO","TO",IF(T16="Timed Out","TO",IF(S16="","",IF(AVERAGE(S16:S18)&gt;89.99,"TO",IF(S17="",S16,IF(S18="",AVERAGE(S16:S17),AVERAGE(S16:S18)))))))))</f>
        <v>77.833333333333329</v>
      </c>
      <c r="V16" s="802">
        <f>IF(B16="","",IF(AL16="DQ","DQ",IF(T16="Timed Out",0,IF(U16="","",IF(U16="TO",0,IF((17-((U16-$AG$3)))&lt;0,0,(17-((U16-$AG$3)))))))))</f>
        <v>0</v>
      </c>
      <c r="W16" s="1239" t="str">
        <f t="shared" ref="W16" si="5">IF(B16="","",IF(AL16="DQ","DQ",IF(C16="Female","",IF(T16="Timed Out",0,IF(U16="","",IF(U16="TO",0,IF((19-((U16-$AN$4)))&lt;0,0,(19-((U16-$AN$4))))))))))</f>
        <v/>
      </c>
      <c r="X16" s="802">
        <f t="shared" ref="X16" si="6">IF(B16="","",IF(AL16="DQ","DQ",IF(C16="Male","",IF(T16="Timed Out",0,IF(U16="","",IF(U16="TO",0,IF((19-((U16-$AN$3)))&lt;0,0,(19-((U16-$AN$3))))))))))</f>
        <v>0</v>
      </c>
      <c r="Y16" s="667">
        <v>0</v>
      </c>
      <c r="Z16" s="241">
        <v>32</v>
      </c>
      <c r="AA16" s="654">
        <v>70</v>
      </c>
      <c r="AB16" s="339">
        <f>IF(B16="","",IF(Y16="","",IF(AC16="Timed Out","TO",Y16*60+Z16+AA16/100)))</f>
        <v>32.700000000000003</v>
      </c>
      <c r="AC16" s="1242"/>
      <c r="AD16" s="802">
        <f>IF(B16="","",IF(OR(AC16="Timed Out",AC16="Both"),"TO",IF(AB16="","",IF(AVERAGE(AB16:AB18)&gt;89.99,"TO",IF(AB17="",AB16,IF(AB18="",AVERAGE(AB16:AB17),AVERAGE(AB16:AB18)))))))</f>
        <v>33.003333333333337</v>
      </c>
      <c r="AE16" s="883">
        <f t="shared" ref="AE16" si="7">IF(B16="","",IF(AC16="Timed Out",0,IF(AC16="Misconfigured",0,IF(AC16="Both",0,IF(AB16="","",IF(Y16="TO",0,IF(AD16&lt;=4.99,2,IF(AD16&lt;=12.99,1,0))))))))</f>
        <v>0</v>
      </c>
      <c r="AF16" s="1210">
        <v>0</v>
      </c>
      <c r="AG16" s="1212">
        <v>0</v>
      </c>
      <c r="AH16" s="802">
        <f>IF(B16="","",IF(AL16="DQ","DQ",IF(AG16="","",IF(AND(N16="TO",AF16-AG16&lt;=0),0,IF(AND(N16="TO",AF16-AG16&gt;0),AF16-AG16,IF(AND(U16="TO",O16+AF16-AG16&lt;0),0,IF(AND(U16="TO",O16+AF16-AG16&gt;0),O16+AF16-AG16,IF(AND(AD16="TO",O16+V16+AF16-AG16&lt;0),0,IF(AND(AD16="TO",O16+V16+AF16-AG16&gt;0),O16+V16+AF16-AG16,IF(O16+V16+AE16+AF16-AG16&lt;0,0,O16+V16+AE16+AF16-AG16))))))))))</f>
        <v>0</v>
      </c>
      <c r="AI16" s="802" t="str">
        <f>IF(B16="","",IF(C16="Female","",IF(AL16="DQ","DQ",IF(AG16="","",IF(AND(N16="TO",AF16-AG16&lt;=0),0,IF(AND(N16="TO",AF16-AG16&gt;0),AF16-AG16,IF(AND(U16="TO",O16+AF16-AG16&lt;0),0,IF(AND(U16="TO",O16+AF16-AG16&gt;0),O16+AF16-AG16,IF(AND(AD16="TO",O16+W16+AF16-AG16&lt;0),0,IF(AND(AD16="TO",O16+W16+AF16-AG16&gt;0),O16+W16+AF16-AG16,IF(O16+W16+AE16+AF16-AG16&lt;0,0,O16+W16+AE16+AF16-AG16)))))))))))</f>
        <v/>
      </c>
      <c r="AJ16" s="802">
        <f>IF(B16="","",IF(C16="Male","",IF(AL16="DQ","DQ",IF(AG16="","",IF(AND(N16="TO",AF16-AG16&lt;=0),0,IF(AND(N16="TO",AF16-AG16&gt;0),AF16-AG16,IF(AND(U16="TO",O16+AF16-AG16&lt;0),0,IF(AND(U16="TO",O16+AF16-AG16&gt;0),O16+AF16-AG16,IF(AND(AD16="TO",O16+X16+AF16-AG16&lt;0),0,IF(AND(AD16="TO",O16+X16+AF16-AG16&gt;0),O16+X16+AF16-AG16,IF(O16+X16+AE16+AF16-AG16&lt;0,0,O16+X16+AE16+AF16-AG16)))))))))))</f>
        <v>0</v>
      </c>
      <c r="AK16" s="802">
        <f>IF(AG16="","",IF(AI16="",AJ16,AI16))</f>
        <v>0</v>
      </c>
      <c r="AL16" s="1215"/>
    </row>
    <row r="17" spans="1:38" x14ac:dyDescent="0.2">
      <c r="A17" s="1228"/>
      <c r="B17" s="1231"/>
      <c r="C17" s="884"/>
      <c r="D17" s="1191"/>
      <c r="E17" s="1234"/>
      <c r="F17" s="884"/>
      <c r="G17" s="884"/>
      <c r="H17" s="13" t="s">
        <v>4</v>
      </c>
      <c r="I17" s="210">
        <v>0</v>
      </c>
      <c r="J17" s="211">
        <v>47</v>
      </c>
      <c r="K17" s="231">
        <v>92</v>
      </c>
      <c r="L17" s="79">
        <f>IF(B16="","",IF(I17="","",IF(M16="Timed Out","TO",I17*60+J17+K17/100)))</f>
        <v>47.92</v>
      </c>
      <c r="M17" s="1243"/>
      <c r="N17" s="803"/>
      <c r="O17" s="884"/>
      <c r="P17" s="208">
        <v>1</v>
      </c>
      <c r="Q17" s="209">
        <v>18</v>
      </c>
      <c r="R17" s="227">
        <v>23</v>
      </c>
      <c r="S17" s="99">
        <f>IF(B16="","",IF(P17="","",P17*60+Q17+R17/100))</f>
        <v>78.23</v>
      </c>
      <c r="T17" s="1243"/>
      <c r="U17" s="1237"/>
      <c r="V17" s="803"/>
      <c r="W17" s="986"/>
      <c r="X17" s="803"/>
      <c r="Y17" s="214">
        <v>0</v>
      </c>
      <c r="Z17" s="209">
        <v>32</v>
      </c>
      <c r="AA17" s="279">
        <v>59</v>
      </c>
      <c r="AB17" s="99">
        <f>IF(B16="","",IF(Y17="","",IF(AC16="Timed Out","TO",Y17*60+Z17+AA17/100)))</f>
        <v>32.590000000000003</v>
      </c>
      <c r="AC17" s="1243"/>
      <c r="AD17" s="803"/>
      <c r="AE17" s="884"/>
      <c r="AF17" s="981"/>
      <c r="AG17" s="1213"/>
      <c r="AH17" s="803"/>
      <c r="AI17" s="803"/>
      <c r="AJ17" s="803"/>
      <c r="AK17" s="803"/>
      <c r="AL17" s="1216"/>
    </row>
    <row r="18" spans="1:38" ht="16" thickBot="1" x14ac:dyDescent="0.25">
      <c r="A18" s="1229"/>
      <c r="B18" s="1232"/>
      <c r="C18" s="885"/>
      <c r="D18" s="1192"/>
      <c r="E18" s="1235"/>
      <c r="F18" s="885"/>
      <c r="G18" s="885"/>
      <c r="H18" s="19" t="s">
        <v>8</v>
      </c>
      <c r="I18" s="251">
        <v>0</v>
      </c>
      <c r="J18" s="239">
        <v>47</v>
      </c>
      <c r="K18" s="250">
        <v>91</v>
      </c>
      <c r="L18" s="112">
        <f>IF(B16="","",IF(I18="","",IF(M16="Timed Out","TO",I18*60+J18+K18/100)))</f>
        <v>47.91</v>
      </c>
      <c r="M18" s="1244"/>
      <c r="N18" s="804"/>
      <c r="O18" s="885"/>
      <c r="P18" s="212">
        <v>1</v>
      </c>
      <c r="Q18" s="213">
        <v>17</v>
      </c>
      <c r="R18" s="242">
        <v>73</v>
      </c>
      <c r="S18" s="644">
        <f>IF(B16="","",IF(P18="","",P18*60+Q18+R18/100))</f>
        <v>77.73</v>
      </c>
      <c r="T18" s="1244"/>
      <c r="U18" s="1238"/>
      <c r="V18" s="804"/>
      <c r="W18" s="1240"/>
      <c r="X18" s="804"/>
      <c r="Y18" s="226">
        <v>0</v>
      </c>
      <c r="Z18" s="213">
        <v>33</v>
      </c>
      <c r="AA18" s="655">
        <v>72</v>
      </c>
      <c r="AB18" s="100">
        <f>IF(B16="","",IF(Y18="","",IF(AC16="Timed Out","TO",Y18*60+Z18+AA18/100)))</f>
        <v>33.72</v>
      </c>
      <c r="AC18" s="1244"/>
      <c r="AD18" s="804"/>
      <c r="AE18" s="885"/>
      <c r="AF18" s="1211"/>
      <c r="AG18" s="1214"/>
      <c r="AH18" s="804"/>
      <c r="AI18" s="804"/>
      <c r="AJ18" s="804"/>
      <c r="AK18" s="804"/>
      <c r="AL18" s="1217"/>
    </row>
    <row r="19" spans="1:38" x14ac:dyDescent="0.2">
      <c r="A19" s="892">
        <f>IF('Names And Totals'!A12="","",'Names And Totals'!A12)</f>
        <v>4</v>
      </c>
      <c r="B19" s="1218" t="str">
        <f>IF('Names And Totals'!B12="","",'Names And Totals'!B12)</f>
        <v>Libby Bower</v>
      </c>
      <c r="C19" s="861" t="str">
        <f>IF('Names And Totals'!B12="","",'Names And Totals'!E12)</f>
        <v>Female</v>
      </c>
      <c r="D19" s="1193">
        <f>IF(B19="","",IF(AL19="DQ","DQ",IF(AH19="","",RANK(AH19,$AH$10:$AH$307,0)+SUMPRODUCT(--(AH19=$AH$10:$AH$307),--(U19&gt;($U$10:$U$307))))))</f>
        <v>8</v>
      </c>
      <c r="E19" s="1221">
        <f>IF(B19="","",IF(AL19="DQ","DQ",IF(AH19="","",RANK(D19,$D$10:$D$307,1)+SUMPRODUCT(--(D19=$D$10:$D$307),--(U19&gt;$U$10:$U$307)))))</f>
        <v>8</v>
      </c>
      <c r="F19" s="861" t="str">
        <f>IF(AI19="","",IF(AI19="DQ","DQ",RANK(AI19,$AI$10:$AI$307,0)+SUMPRODUCT(--(AI19=$AI$10:$AI$307),--(U19&gt;$U$10:$U$307))))</f>
        <v/>
      </c>
      <c r="G19" s="861">
        <f>IF(AJ19="","",IF(AJ19="DQ","DQ",RANK(AJ19,$AJ$10:$AJ$307,0)+SUMPRODUCT(--(AJ19=$AJ$10:$AJ$307),--(U19&gt;$U$10:$U$307))))</f>
        <v>1</v>
      </c>
      <c r="H19" s="15" t="s">
        <v>7</v>
      </c>
      <c r="I19" s="228">
        <v>0</v>
      </c>
      <c r="J19" s="229">
        <v>30</v>
      </c>
      <c r="K19" s="230">
        <v>83</v>
      </c>
      <c r="L19" s="652">
        <f>IF(B19="","",IF(I19="","",IF(M19="Timed Out","TO",I19*60+J19+K19/100)))</f>
        <v>30.83</v>
      </c>
      <c r="M19" s="1199"/>
      <c r="N19" s="805">
        <f>IF(B19="","",IF(OR(M19="Timed Out",M19="Both"),"TO",IF(I19="","",IF(AVERAGE(L19:L21)&gt;89.99,"TO",IF(L20="",L19,IF(L21="",AVERAGE(L19:L20),AVERAGE(L19:L21)))))))</f>
        <v>30.933333333333334</v>
      </c>
      <c r="O19" s="861">
        <f t="shared" ref="O19" si="8">IF(B19="","",IF(M19="Timed Out",0,IF(M19="Misconfigured",0,IF(M19="Both",0,IF(I19="","",IF(N19="TO",0,IF(N19&lt;=24.99,2,IF(N19&lt;=49.99,1,0))))))))</f>
        <v>1</v>
      </c>
      <c r="P19" s="235">
        <v>0</v>
      </c>
      <c r="Q19" s="241">
        <v>19</v>
      </c>
      <c r="R19" s="236">
        <v>64</v>
      </c>
      <c r="S19" s="645">
        <f>IF(B19="","",IF(P19="","",P19*60+Q19+R19/100))</f>
        <v>19.64</v>
      </c>
      <c r="T19" s="1199"/>
      <c r="U19" s="1224">
        <f>IF(B19="","",IF(AL19="DQ","DQ",IF(N19="TO","TO",IF(T19="Timed Out","TO",IF(S19="","",IF(AVERAGE(S19:S21)&gt;89.99,"TO",IF(S20="",S19,IF(S21="",AVERAGE(S19:S20),AVERAGE(S19:S21)))))))))</f>
        <v>19.536666666666665</v>
      </c>
      <c r="V19" s="805">
        <f>IF(B19="","",IF(AL19="DQ","DQ",IF(T19="Timed Out",0,IF(U19="","",IF(U19="TO",0,IF((17-((U19-$AG$3)))&lt;0,0,(17-((U19-$AG$3)))))))))</f>
        <v>9.1800000000000015</v>
      </c>
      <c r="W19" s="1196" t="str">
        <f t="shared" ref="W19" si="9">IF(B19="","",IF(AL19="DQ","DQ",IF(C19="Female","",IF(T19="Timed Out",0,IF(U19="","",IF(U19="TO",0,IF((19-((U19-$AN$4)))&lt;0,0,(19-((U19-$AN$4))))))))))</f>
        <v/>
      </c>
      <c r="X19" s="805">
        <f t="shared" ref="X19" si="10">IF(B19="","",IF(AL19="DQ","DQ",IF(C19="Male","",IF(T19="Timed Out",0,IF(U19="","",IF(U19="TO",0,IF((19-((U19-$AN$3)))&lt;0,0,(19-((U19-$AN$3))))))))))</f>
        <v>19</v>
      </c>
      <c r="Y19" s="667">
        <v>0</v>
      </c>
      <c r="Z19" s="241">
        <v>9</v>
      </c>
      <c r="AA19" s="654">
        <v>21</v>
      </c>
      <c r="AB19" s="574">
        <f>IF(B19="","",IF(Y19="","",IF(AC19="Timed Out","TO",Y19*60+Z19+AA19/100)))</f>
        <v>9.2100000000000009</v>
      </c>
      <c r="AC19" s="1199"/>
      <c r="AD19" s="805">
        <f>IF(B19="","",IF(OR(AC19="Timed Out",AC19="Both"),"TO",IF(AB19="","",IF(AVERAGE(AB19:AB21)&gt;89.99,"TO",IF(AB20="",AB19,IF(AB21="",AVERAGE(AB19:AB20),AVERAGE(AB19:AB21)))))))</f>
        <v>9.17</v>
      </c>
      <c r="AE19" s="861">
        <f t="shared" ref="AE19" si="11">IF(B19="","",IF(AC19="Timed Out",0,IF(AC19="Misconfigured",0,IF(AC19="Both",0,IF(AB19="","",IF(Y19="TO",0,IF(AD19&lt;=4.99,2,IF(AD19&lt;=12.99,1,0))))))))</f>
        <v>1</v>
      </c>
      <c r="AF19" s="983">
        <v>2</v>
      </c>
      <c r="AG19" s="1204">
        <v>0</v>
      </c>
      <c r="AH19" s="805">
        <f>IF(B19="","",IF(AL19="DQ","DQ",IF(AG19="","",IF(AND(N19="TO",AF19-AG19&lt;=0),0,IF(AND(N19="TO",AF19-AG19&gt;0),AF19-AG19,IF(AND(U19="TO",O19+AF19-AG19&lt;0),0,IF(AND(U19="TO",O19+AF19-AG19&gt;0),O19+AF19-AG19,IF(AND(AD19="TO",O19+V19+AF19-AG19&lt;0),0,IF(AND(AD19="TO",O19+V19+AF19-AG19&gt;0),O19+V19+AF19-AG19,IF(O19+V19+AE19+AF19-AG19&lt;0,0,O19+V19+AE19+AF19-AG19))))))))))</f>
        <v>13.180000000000001</v>
      </c>
      <c r="AI19" s="805" t="str">
        <f>IF(B19="","",IF(C19="Female","",IF(AL19="DQ","DQ",IF(AG19="","",IF(AND(N19="TO",AF19-AG19&lt;=0),0,IF(AND(N19="TO",AF19-AG19&gt;0),AF19-AG19,IF(AND(U19="TO",O19+AF19-AG19&lt;0),0,IF(AND(U19="TO",O19+AF19-AG19&gt;0),O19+AF19-AG19,IF(AND(AD19="TO",O19+W19+AF19-AG19&lt;0),0,IF(AND(AD19="TO",O19+W19+AF19-AG19&gt;0),O19+W19+AF19-AG19,IF(O19+W19+AE19+AF19-AG19&lt;0,0,O19+W19+AE19+AF19-AG19)))))))))))</f>
        <v/>
      </c>
      <c r="AJ19" s="805">
        <f>IF(B19="","",IF(C19="Male","",IF(AL19="DQ","DQ",IF(AG19="","",IF(AND(N19="TO",AF19-AG19&lt;=0),0,IF(AND(N19="TO",AF19-AG19&gt;0),AF19-AG19,IF(AND(U19="TO",O19+AF19-AG19&lt;0),0,IF(AND(U19="TO",O19+AF19-AG19&gt;0),O19+AF19-AG19,IF(AND(AD19="TO",O19+X19+AF19-AG19&lt;0),0,IF(AND(AD19="TO",O19+X19+AF19-AG19&gt;0),O19+X19+AF19-AG19,IF(O19+X19+AE19+AF19-AG19&lt;0,0,O19+X19+AE19+AF19-AG19)))))))))))</f>
        <v>23</v>
      </c>
      <c r="AK19" s="805">
        <f>IF(AG19="","",IF(AI19="",AJ19,AI19))</f>
        <v>23</v>
      </c>
      <c r="AL19" s="1207"/>
    </row>
    <row r="20" spans="1:38" x14ac:dyDescent="0.2">
      <c r="A20" s="893"/>
      <c r="B20" s="1219"/>
      <c r="C20" s="862"/>
      <c r="D20" s="1194"/>
      <c r="E20" s="1222"/>
      <c r="F20" s="862"/>
      <c r="G20" s="862"/>
      <c r="H20" s="16" t="s">
        <v>4</v>
      </c>
      <c r="I20" s="210">
        <v>0</v>
      </c>
      <c r="J20" s="211">
        <v>31</v>
      </c>
      <c r="K20" s="231">
        <v>9</v>
      </c>
      <c r="L20" s="83">
        <f>IF(B19="","",IF(I20="","",IF(M19="Timed Out","TO",I20*60+J20+K20/100)))</f>
        <v>31.09</v>
      </c>
      <c r="M20" s="1200"/>
      <c r="N20" s="806"/>
      <c r="O20" s="862"/>
      <c r="P20" s="208">
        <v>0</v>
      </c>
      <c r="Q20" s="209">
        <v>19</v>
      </c>
      <c r="R20" s="227">
        <v>45</v>
      </c>
      <c r="S20" s="98">
        <f>IF(B19="","",IF(P20="","",P20*60+Q20+R20/100))</f>
        <v>19.45</v>
      </c>
      <c r="T20" s="1200"/>
      <c r="U20" s="1225"/>
      <c r="V20" s="806"/>
      <c r="W20" s="1197"/>
      <c r="X20" s="806"/>
      <c r="Y20" s="214">
        <v>0</v>
      </c>
      <c r="Z20" s="209">
        <v>9</v>
      </c>
      <c r="AA20" s="279">
        <v>10</v>
      </c>
      <c r="AB20" s="98">
        <f>IF(B19="","",IF(Y20="","",IF(AC19="Timed Out","TO",Y20*60+Z20+AA20/100)))</f>
        <v>9.1</v>
      </c>
      <c r="AC20" s="1200"/>
      <c r="AD20" s="806"/>
      <c r="AE20" s="862"/>
      <c r="AF20" s="984"/>
      <c r="AG20" s="1205"/>
      <c r="AH20" s="806"/>
      <c r="AI20" s="806"/>
      <c r="AJ20" s="806"/>
      <c r="AK20" s="806"/>
      <c r="AL20" s="1208"/>
    </row>
    <row r="21" spans="1:38" ht="16" thickBot="1" x14ac:dyDescent="0.25">
      <c r="A21" s="894"/>
      <c r="B21" s="1220"/>
      <c r="C21" s="863"/>
      <c r="D21" s="1195"/>
      <c r="E21" s="1223"/>
      <c r="F21" s="863"/>
      <c r="G21" s="863"/>
      <c r="H21" s="17" t="s">
        <v>8</v>
      </c>
      <c r="I21" s="251">
        <v>0</v>
      </c>
      <c r="J21" s="239">
        <v>30</v>
      </c>
      <c r="K21" s="250">
        <v>88</v>
      </c>
      <c r="L21" s="653">
        <f>IF(B19="","",IF(I21="","",IF(M19="Timed Out","TO",I21*60+J21+K21/100)))</f>
        <v>30.88</v>
      </c>
      <c r="M21" s="1201"/>
      <c r="N21" s="807"/>
      <c r="O21" s="863"/>
      <c r="P21" s="212">
        <v>0</v>
      </c>
      <c r="Q21" s="213">
        <v>19</v>
      </c>
      <c r="R21" s="242">
        <v>52</v>
      </c>
      <c r="S21" s="570">
        <f>IF(B19="","",IF(P21="","",P21*60+Q21+R21/100))</f>
        <v>19.52</v>
      </c>
      <c r="T21" s="1201"/>
      <c r="U21" s="1226"/>
      <c r="V21" s="807"/>
      <c r="W21" s="1198"/>
      <c r="X21" s="807"/>
      <c r="Y21" s="226">
        <v>0</v>
      </c>
      <c r="Z21" s="213">
        <v>9</v>
      </c>
      <c r="AA21" s="655">
        <v>20</v>
      </c>
      <c r="AB21" s="265">
        <f>IF(B19="","",IF(Y21="","",IF(AC19="Timed Out","TO",Y21*60+Z21+AA21/100)))</f>
        <v>9.1999999999999993</v>
      </c>
      <c r="AC21" s="1201"/>
      <c r="AD21" s="807"/>
      <c r="AE21" s="863"/>
      <c r="AF21" s="985"/>
      <c r="AG21" s="1206"/>
      <c r="AH21" s="807"/>
      <c r="AI21" s="807"/>
      <c r="AJ21" s="807"/>
      <c r="AK21" s="807"/>
      <c r="AL21" s="1209"/>
    </row>
    <row r="22" spans="1:38" x14ac:dyDescent="0.2">
      <c r="A22" s="1227">
        <f>IF('Names And Totals'!A13="","",'Names And Totals'!A13)</f>
        <v>10</v>
      </c>
      <c r="B22" s="1230" t="str">
        <f>IF('Names And Totals'!B13="","",'Names And Totals'!B13)</f>
        <v>Dana Brelowski</v>
      </c>
      <c r="C22" s="883" t="str">
        <f>IF('Names And Totals'!B13="","",'Names And Totals'!E13)</f>
        <v>Female</v>
      </c>
      <c r="D22" s="1190">
        <f>IF(B22="","",IF(AL22="DQ","DQ",IF(AH22="","",RANK(AH22,$AH$10:$AH$307,0)+SUMPRODUCT(--(AH22=$AH$10:$AH$307),--(U22&gt;($U$10:$U$307))))))</f>
        <v>222</v>
      </c>
      <c r="E22" s="1233">
        <f>IF(B22="","",IF(AL22="DQ","DQ",IF(AH22="","",RANK(D22,$D$10:$D$307,1)+SUMPRODUCT(--(D22=$D$10:$D$307),--(U22&gt;$U$10:$U$307)))))</f>
        <v>24</v>
      </c>
      <c r="F22" s="883" t="str">
        <f>IF(AI22="","",IF(AI22="DQ","DQ",RANK(AI22,$AI$10:$AI$307,0)+SUMPRODUCT(--(AI22=$AI$10:$AI$307),--(U22&gt;$U$10:$U$307))))</f>
        <v/>
      </c>
      <c r="G22" s="883">
        <f>IF(AJ22="","",IF(AJ22="DQ","DQ",RANK(AJ22,$AJ$10:$AJ$307,0)+SUMPRODUCT(--(AJ22=$AJ$10:$AJ$307),--(U22&gt;$U$10:$U$307))))</f>
        <v>205</v>
      </c>
      <c r="H22" s="18" t="s">
        <v>7</v>
      </c>
      <c r="I22" s="235">
        <v>1</v>
      </c>
      <c r="J22" s="241">
        <v>40</v>
      </c>
      <c r="K22" s="236">
        <v>80</v>
      </c>
      <c r="L22" s="111" t="str">
        <f>IF(B22="","",IF(I22="","",IF(M22="Timed Out","TO",I22*60+J22+K22/100)))</f>
        <v>TO</v>
      </c>
      <c r="M22" s="1242" t="s">
        <v>266</v>
      </c>
      <c r="N22" s="802" t="str">
        <f>IF(B22="","",IF(OR(M22="Timed Out",M22="Both"),"TO",IF(I22="","",IF(AVERAGE(L22:L24)&gt;89.99,"TO",IF(L23="",L22,IF(L24="",AVERAGE(L22:L23),AVERAGE(L22:L24)))))))</f>
        <v>TO</v>
      </c>
      <c r="O22" s="883">
        <f t="shared" ref="O22" si="12">IF(B22="","",IF(M22="Timed Out",0,IF(M22="Misconfigured",0,IF(M22="Both",0,IF(I22="","",IF(N22="TO",0,IF(N22&lt;=24.99,2,IF(N22&lt;=49.99,1,0))))))))</f>
        <v>0</v>
      </c>
      <c r="P22" s="235">
        <v>0</v>
      </c>
      <c r="Q22" s="241">
        <v>32</v>
      </c>
      <c r="R22" s="236">
        <v>14</v>
      </c>
      <c r="S22" s="643">
        <f>IF(B22="","",IF(P22="","",P22*60+Q22+R22/100))</f>
        <v>32.14</v>
      </c>
      <c r="T22" s="1242"/>
      <c r="U22" s="1236" t="str">
        <f>IF(B22="","",IF(AL22="DQ","DQ",IF(N22="TO","TO",IF(T22="Timed Out","TO",IF(S22="","",IF(AVERAGE(S22:S24)&gt;89.99,"TO",IF(S23="",S22,IF(S24="",AVERAGE(S22:S23),AVERAGE(S22:S24)))))))))</f>
        <v>TO</v>
      </c>
      <c r="V22" s="802">
        <f>IF(B22="","",IF(AL22="DQ","DQ",IF(T22="Timed Out",0,IF(U22="","",IF(U22="TO",0,IF((17-((U22-$AG$3)))&lt;0,0,(17-((U22-$AG$3)))))))))</f>
        <v>0</v>
      </c>
      <c r="W22" s="1239" t="str">
        <f t="shared" ref="W22" si="13">IF(B22="","",IF(AL22="DQ","DQ",IF(C22="Female","",IF(T22="Timed Out",0,IF(U22="","",IF(U22="TO",0,IF((19-((U22-$AN$4)))&lt;0,0,(19-((U22-$AN$4))))))))))</f>
        <v/>
      </c>
      <c r="X22" s="802">
        <f t="shared" ref="X22" si="14">IF(B22="","",IF(AL22="DQ","DQ",IF(C22="Male","",IF(T22="Timed Out",0,IF(U22="","",IF(U22="TO",0,IF((19-((U22-$AN$3)))&lt;0,0,(19-((U22-$AN$3))))))))))</f>
        <v>0</v>
      </c>
      <c r="Y22" s="667"/>
      <c r="Z22" s="241"/>
      <c r="AA22" s="654"/>
      <c r="AB22" s="339" t="str">
        <f>IF(B22="","",IF(Y22="","",IF(AC22="Timed Out","TO",Y22*60+Z22+AA22/100)))</f>
        <v/>
      </c>
      <c r="AC22" s="1242" t="s">
        <v>266</v>
      </c>
      <c r="AD22" s="802" t="str">
        <f>IF(B22="","",IF(OR(AC22="Timed Out",AC22="Both"),"TO",IF(AB22="","",IF(AVERAGE(AB22:AB24)&gt;89.99,"TO",IF(AB23="",AB22,IF(AB24="",AVERAGE(AB22:AB23),AVERAGE(AB22:AB24)))))))</f>
        <v>TO</v>
      </c>
      <c r="AE22" s="883">
        <f t="shared" ref="AE22" si="15">IF(B22="","",IF(AC22="Timed Out",0,IF(AC22="Misconfigured",0,IF(AC22="Both",0,IF(AB22="","",IF(Y22="TO",0,IF(AD22&lt;=4.99,2,IF(AD22&lt;=12.99,1,0))))))))</f>
        <v>0</v>
      </c>
      <c r="AF22" s="1210">
        <v>0</v>
      </c>
      <c r="AG22" s="1212">
        <v>0</v>
      </c>
      <c r="AH22" s="802">
        <f>IF(B22="","",IF(AL22="DQ","DQ",IF(AG22="","",IF(AND(N22="TO",AF22-AG22&lt;=0),0,IF(AND(N22="TO",AF22-AG22&gt;0),AF22-AG22,IF(AND(U22="TO",O22+AF22-AG22&lt;0),0,IF(AND(U22="TO",O22+AF22-AG22&gt;0),O22+AF22-AG22,IF(AND(AD22="TO",O22+V22+AF22-AG22&lt;0),0,IF(AND(AD22="TO",O22+V22+AF22-AG22&gt;0),O22+V22+AF22-AG22,IF(O22+V22+AE22+AF22-AG22&lt;0,0,O22+V22+AE22+AF22-AG22))))))))))</f>
        <v>0</v>
      </c>
      <c r="AI22" s="802" t="str">
        <f>IF(B22="","",IF(C22="Female","",IF(AL22="DQ","DQ",IF(AG22="","",IF(AND(N22="TO",AF22-AG22&lt;=0),0,IF(AND(N22="TO",AF22-AG22&gt;0),AF22-AG22,IF(AND(U22="TO",O22+AF22-AG22&lt;0),0,IF(AND(U22="TO",O22+AF22-AG22&gt;0),O22+AF22-AG22,IF(AND(AD22="TO",O22+W22+AF22-AG22&lt;0),0,IF(AND(AD22="TO",O22+W22+AF22-AG22&gt;0),O22+W22+AF22-AG22,IF(O22+W22+AE22+AF22-AG22&lt;0,0,O22+W22+AE22+AF22-AG22)))))))))))</f>
        <v/>
      </c>
      <c r="AJ22" s="802">
        <f>IF(B22="","",IF(C22="Male","",IF(AL22="DQ","DQ",IF(AG22="","",IF(AND(N22="TO",AF22-AG22&lt;=0),0,IF(AND(N22="TO",AF22-AG22&gt;0),AF22-AG22,IF(AND(U22="TO",O22+AF22-AG22&lt;0),0,IF(AND(U22="TO",O22+AF22-AG22&gt;0),O22+AF22-AG22,IF(AND(AD22="TO",O22+X22+AF22-AG22&lt;0),0,IF(AND(AD22="TO",O22+X22+AF22-AG22&gt;0),O22+X22+AF22-AG22,IF(O22+X22+AE22+AF22-AG22&lt;0,0,O22+X22+AE22+AF22-AG22)))))))))))</f>
        <v>0</v>
      </c>
      <c r="AK22" s="802">
        <f>IF(AG22="","",IF(AI22="",AJ22,AI22))</f>
        <v>0</v>
      </c>
      <c r="AL22" s="1215"/>
    </row>
    <row r="23" spans="1:38" x14ac:dyDescent="0.2">
      <c r="A23" s="1228"/>
      <c r="B23" s="1231"/>
      <c r="C23" s="884"/>
      <c r="D23" s="1191"/>
      <c r="E23" s="1234"/>
      <c r="F23" s="884"/>
      <c r="G23" s="884"/>
      <c r="H23" s="13" t="s">
        <v>4</v>
      </c>
      <c r="I23" s="208">
        <v>1</v>
      </c>
      <c r="J23" s="209">
        <v>40</v>
      </c>
      <c r="K23" s="227">
        <v>56</v>
      </c>
      <c r="L23" s="79" t="str">
        <f>IF(B22="","",IF(I23="","",IF(M22="Timed Out","TO",I23*60+J23+K23/100)))</f>
        <v>TO</v>
      </c>
      <c r="M23" s="1243"/>
      <c r="N23" s="803"/>
      <c r="O23" s="884"/>
      <c r="P23" s="208">
        <v>0</v>
      </c>
      <c r="Q23" s="209">
        <v>32</v>
      </c>
      <c r="R23" s="227">
        <v>30</v>
      </c>
      <c r="S23" s="99">
        <f>IF(B22="","",IF(P23="","",P23*60+Q23+R23/100))</f>
        <v>32.299999999999997</v>
      </c>
      <c r="T23" s="1243"/>
      <c r="U23" s="1237"/>
      <c r="V23" s="803"/>
      <c r="W23" s="986"/>
      <c r="X23" s="803"/>
      <c r="Y23" s="214"/>
      <c r="Z23" s="209"/>
      <c r="AA23" s="279"/>
      <c r="AB23" s="99" t="str">
        <f>IF(B22="","",IF(Y23="","",IF(AC22="Timed Out","TO",Y23*60+Z23+AA23/100)))</f>
        <v/>
      </c>
      <c r="AC23" s="1243"/>
      <c r="AD23" s="803"/>
      <c r="AE23" s="884"/>
      <c r="AF23" s="981"/>
      <c r="AG23" s="1213"/>
      <c r="AH23" s="803"/>
      <c r="AI23" s="803"/>
      <c r="AJ23" s="803"/>
      <c r="AK23" s="803"/>
      <c r="AL23" s="1216"/>
    </row>
    <row r="24" spans="1:38" ht="16" thickBot="1" x14ac:dyDescent="0.25">
      <c r="A24" s="1229"/>
      <c r="B24" s="1232"/>
      <c r="C24" s="885"/>
      <c r="D24" s="1192"/>
      <c r="E24" s="1235"/>
      <c r="F24" s="885"/>
      <c r="G24" s="885"/>
      <c r="H24" s="19" t="s">
        <v>8</v>
      </c>
      <c r="I24" s="212">
        <v>1</v>
      </c>
      <c r="J24" s="213">
        <v>40</v>
      </c>
      <c r="K24" s="242">
        <v>25</v>
      </c>
      <c r="L24" s="112" t="str">
        <f>IF(B22="","",IF(I24="","",IF(M22="Timed Out","TO",I24*60+J24+K24/100)))</f>
        <v>TO</v>
      </c>
      <c r="M24" s="1244"/>
      <c r="N24" s="804"/>
      <c r="O24" s="885"/>
      <c r="P24" s="212">
        <v>0</v>
      </c>
      <c r="Q24" s="213">
        <v>31</v>
      </c>
      <c r="R24" s="242">
        <v>96</v>
      </c>
      <c r="S24" s="644">
        <f>IF(B22="","",IF(P24="","",P24*60+Q24+R24/100))</f>
        <v>31.96</v>
      </c>
      <c r="T24" s="1244"/>
      <c r="U24" s="1238"/>
      <c r="V24" s="804"/>
      <c r="W24" s="1240"/>
      <c r="X24" s="804"/>
      <c r="Y24" s="226"/>
      <c r="Z24" s="213"/>
      <c r="AA24" s="655"/>
      <c r="AB24" s="100" t="str">
        <f>IF(B22="","",IF(Y24="","",IF(AC22="Timed Out","TO",Y24*60+Z24+AA24/100)))</f>
        <v/>
      </c>
      <c r="AC24" s="1244"/>
      <c r="AD24" s="804"/>
      <c r="AE24" s="885"/>
      <c r="AF24" s="1211"/>
      <c r="AG24" s="1214"/>
      <c r="AH24" s="804"/>
      <c r="AI24" s="804"/>
      <c r="AJ24" s="804"/>
      <c r="AK24" s="804"/>
      <c r="AL24" s="1217"/>
    </row>
    <row r="25" spans="1:38" x14ac:dyDescent="0.2">
      <c r="A25" s="892">
        <f>IF('Names And Totals'!A14="","",'Names And Totals'!A14)</f>
        <v>16</v>
      </c>
      <c r="B25" s="1218" t="str">
        <f>IF('Names And Totals'!B14="","",'Names And Totals'!B14)</f>
        <v>Grace Ehlinger</v>
      </c>
      <c r="C25" s="861" t="str">
        <f>IF('Names And Totals'!B14="","",'Names And Totals'!E14)</f>
        <v>Female</v>
      </c>
      <c r="D25" s="1193" t="str">
        <f>IF(B25="","",IF(AL25="DQ","DQ",IF(AH25="","",RANK(AH25,$AH$10:$AH$307,0)+SUMPRODUCT(--(AH25=$AH$10:$AH$307),--(U25&gt;($U$10:$U$307))))))</f>
        <v/>
      </c>
      <c r="E25" s="1221" t="str">
        <f>IF(B25="","",IF(AL25="DQ","DQ",IF(AH25="","",RANK(D25,$D$10:$D$307,1)+SUMPRODUCT(--(D25=$D$10:$D$307),--(U25&gt;$U$10:$U$307)))))</f>
        <v/>
      </c>
      <c r="F25" s="861" t="str">
        <f>IF(AI25="","",IF(AI25="DQ","DQ",RANK(AI25,$AI$10:$AI$307,0)+SUMPRODUCT(--(AI25=$AI$10:$AI$307),--(U25&gt;$U$10:$U$307))))</f>
        <v/>
      </c>
      <c r="G25" s="861" t="str">
        <f>IF(AJ25="","",IF(AJ25="DQ","DQ",RANK(AJ25,$AJ$10:$AJ$307,0)+SUMPRODUCT(--(AJ25=$AJ$10:$AJ$307),--(U25&gt;$U$10:$U$307))))</f>
        <v/>
      </c>
      <c r="H25" s="15" t="s">
        <v>7</v>
      </c>
      <c r="I25" s="228"/>
      <c r="J25" s="229"/>
      <c r="K25" s="230"/>
      <c r="L25" s="652" t="str">
        <f>IF(B25="","",IF(I25="","",IF(M25="Timed Out","TO",I25*60+J25+K25/100)))</f>
        <v/>
      </c>
      <c r="M25" s="1199"/>
      <c r="N25" s="805" t="str">
        <f>IF(B25="","",IF(OR(M25="Timed Out",M25="Both"),"TO",IF(I25="","",IF(AVERAGE(L25:L27)&gt;89.99,"TO",IF(L26="",L25,IF(L27="",AVERAGE(L25:L26),AVERAGE(L25:L27)))))))</f>
        <v/>
      </c>
      <c r="O25" s="861" t="str">
        <f t="shared" ref="O25" si="16">IF(B25="","",IF(M25="Timed Out",0,IF(M25="Misconfigured",0,IF(M25="Both",0,IF(I25="","",IF(N25="TO",0,IF(N25&lt;=24.99,2,IF(N25&lt;=49.99,1,0))))))))</f>
        <v/>
      </c>
      <c r="P25" s="228"/>
      <c r="Q25" s="229"/>
      <c r="R25" s="230"/>
      <c r="S25" s="645" t="str">
        <f>IF(B25="","",IF(P25="","",P25*60+Q25+R25/100))</f>
        <v/>
      </c>
      <c r="T25" s="1199"/>
      <c r="U25" s="1224" t="str">
        <f>IF(B25="","",IF(AL25="DQ","DQ",IF(N25="TO","TO",IF(T25="Timed Out","TO",IF(S25="","",IF(AVERAGE(S25:S27)&gt;89.99,"TO",IF(S26="",S25,IF(S27="",AVERAGE(S25:S26),AVERAGE(S25:S27)))))))))</f>
        <v/>
      </c>
      <c r="V25" s="805" t="str">
        <f>IF(B25="","",IF(AL25="DQ","DQ",IF(T25="Timed Out",0,IF(U25="","",IF(U25="TO",0,IF((17-((U25-$AG$3)))&lt;0,0,(17-((U25-$AG$3)))))))))</f>
        <v/>
      </c>
      <c r="W25" s="1196" t="str">
        <f t="shared" ref="W25" si="17">IF(B25="","",IF(AL25="DQ","DQ",IF(C25="Female","",IF(T25="Timed Out",0,IF(U25="","",IF(U25="TO",0,IF((19-((U25-$AN$4)))&lt;0,0,(19-((U25-$AN$4))))))))))</f>
        <v/>
      </c>
      <c r="X25" s="805" t="str">
        <f t="shared" ref="X25" si="18">IF(B25="","",IF(AL25="DQ","DQ",IF(C25="Male","",IF(T25="Timed Out",0,IF(U25="","",IF(U25="TO",0,IF((19-((U25-$AN$3)))&lt;0,0,(19-((U25-$AN$3))))))))))</f>
        <v/>
      </c>
      <c r="Y25" s="218"/>
      <c r="Z25" s="229"/>
      <c r="AA25" s="296"/>
      <c r="AB25" s="574" t="str">
        <f>IF(B25="","",IF(Y25="","",IF(AC25="Timed Out","TO",Y25*60+Z25+AA25/100)))</f>
        <v/>
      </c>
      <c r="AC25" s="1199"/>
      <c r="AD25" s="805" t="str">
        <f>IF(B25="","",IF(OR(AC25="Timed Out",AC25="Both"),"TO",IF(AB25="","",IF(AVERAGE(AB25:AB27)&gt;89.99,"TO",IF(AB26="",AB25,IF(AB27="",AVERAGE(AB25:AB26),AVERAGE(AB25:AB27)))))))</f>
        <v/>
      </c>
      <c r="AE25" s="861" t="str">
        <f t="shared" ref="AE25" si="19">IF(B25="","",IF(AC25="Timed Out",0,IF(AC25="Misconfigured",0,IF(AC25="Both",0,IF(AB25="","",IF(Y25="TO",0,IF(AD25&lt;=4.99,2,IF(AD25&lt;=12.99,1,0))))))))</f>
        <v/>
      </c>
      <c r="AF25" s="983"/>
      <c r="AG25" s="1204"/>
      <c r="AH25" s="805" t="str">
        <f>IF(B25="","",IF(AL25="DQ","DQ",IF(AG25="","",IF(AND(N25="TO",AF25-AG25&lt;=0),0,IF(AND(N25="TO",AF25-AG25&gt;0),AF25-AG25,IF(AND(U25="TO",O25+AF25-AG25&lt;0),0,IF(AND(U25="TO",O25+AF25-AG25&gt;0),O25+AF25-AG25,IF(AND(AD25="TO",O25+V25+AF25-AG25&lt;0),0,IF(AND(AD25="TO",O25+V25+AF25-AG25&gt;0),O25+V25+AF25-AG25,IF(O25+V25+AE25+AF25-AG25&lt;0,0,O25+V25+AE25+AF25-AG25))))))))))</f>
        <v/>
      </c>
      <c r="AI25" s="805" t="str">
        <f>IF(B25="","",IF(C25="Female","",IF(AL25="DQ","DQ",IF(AG25="","",IF(AND(N25="TO",AF25-AG25&lt;=0),0,IF(AND(N25="TO",AF25-AG25&gt;0),AF25-AG25,IF(AND(U25="TO",O25+AF25-AG25&lt;0),0,IF(AND(U25="TO",O25+AF25-AG25&gt;0),O25+AF25-AG25,IF(AND(AD25="TO",O25+W25+AF25-AG25&lt;0),0,IF(AND(AD25="TO",O25+W25+AF25-AG25&gt;0),O25+W25+AF25-AG25,IF(O25+W25+AE25+AF25-AG25&lt;0,0,O25+W25+AE25+AF25-AG25)))))))))))</f>
        <v/>
      </c>
      <c r="AJ25" s="805" t="str">
        <f>IF(B25="","",IF(C25="Male","",IF(AL25="DQ","DQ",IF(AG25="","",IF(AND(N25="TO",AF25-AG25&lt;=0),0,IF(AND(N25="TO",AF25-AG25&gt;0),AF25-AG25,IF(AND(U25="TO",O25+AF25-AG25&lt;0),0,IF(AND(U25="TO",O25+AF25-AG25&gt;0),O25+AF25-AG25,IF(AND(AD25="TO",O25+X25+AF25-AG25&lt;0),0,IF(AND(AD25="TO",O25+X25+AF25-AG25&gt;0),O25+X25+AF25-AG25,IF(O25+X25+AE25+AF25-AG25&lt;0,0,O25+X25+AE25+AF25-AG25)))))))))))</f>
        <v/>
      </c>
      <c r="AK25" s="805" t="str">
        <f>IF(AG25="","",IF(AI25="",AJ25,AI25))</f>
        <v/>
      </c>
      <c r="AL25" s="1207"/>
    </row>
    <row r="26" spans="1:38" x14ac:dyDescent="0.2">
      <c r="A26" s="893"/>
      <c r="B26" s="1219"/>
      <c r="C26" s="862"/>
      <c r="D26" s="1194"/>
      <c r="E26" s="1222"/>
      <c r="F26" s="862"/>
      <c r="G26" s="862"/>
      <c r="H26" s="16" t="s">
        <v>4</v>
      </c>
      <c r="I26" s="210"/>
      <c r="J26" s="211"/>
      <c r="K26" s="231"/>
      <c r="L26" s="83" t="str">
        <f>IF(B25="","",IF(I26="","",IF(M25="Timed Out","TO",I26*60+J26+K26/100)))</f>
        <v/>
      </c>
      <c r="M26" s="1200"/>
      <c r="N26" s="806"/>
      <c r="O26" s="862"/>
      <c r="P26" s="210"/>
      <c r="Q26" s="211"/>
      <c r="R26" s="231"/>
      <c r="S26" s="98" t="str">
        <f>IF(B25="","",IF(P26="","",P26*60+Q26+R26/100))</f>
        <v/>
      </c>
      <c r="T26" s="1200"/>
      <c r="U26" s="1225"/>
      <c r="V26" s="806"/>
      <c r="W26" s="1197"/>
      <c r="X26" s="806"/>
      <c r="Y26" s="220"/>
      <c r="Z26" s="211"/>
      <c r="AA26" s="280"/>
      <c r="AB26" s="98" t="str">
        <f>IF(B25="","",IF(Y26="","",IF(AC25="Timed Out","TO",Y26*60+Z26+AA26/100)))</f>
        <v/>
      </c>
      <c r="AC26" s="1200"/>
      <c r="AD26" s="806"/>
      <c r="AE26" s="862"/>
      <c r="AF26" s="984"/>
      <c r="AG26" s="1205"/>
      <c r="AH26" s="806"/>
      <c r="AI26" s="806"/>
      <c r="AJ26" s="806"/>
      <c r="AK26" s="806"/>
      <c r="AL26" s="1208"/>
    </row>
    <row r="27" spans="1:38" ht="16" thickBot="1" x14ac:dyDescent="0.25">
      <c r="A27" s="894"/>
      <c r="B27" s="1220"/>
      <c r="C27" s="863"/>
      <c r="D27" s="1195"/>
      <c r="E27" s="1223"/>
      <c r="F27" s="863"/>
      <c r="G27" s="863"/>
      <c r="H27" s="17" t="s">
        <v>8</v>
      </c>
      <c r="I27" s="251"/>
      <c r="J27" s="239"/>
      <c r="K27" s="250"/>
      <c r="L27" s="653" t="str">
        <f>IF(B25="","",IF(I27="","",IF(M25="Timed Out","TO",I27*60+J27+K27/100)))</f>
        <v/>
      </c>
      <c r="M27" s="1201"/>
      <c r="N27" s="807"/>
      <c r="O27" s="863"/>
      <c r="P27" s="251"/>
      <c r="Q27" s="239"/>
      <c r="R27" s="250"/>
      <c r="S27" s="570" t="str">
        <f>IF(B25="","",IF(P27="","",P27*60+Q27+R27/100))</f>
        <v/>
      </c>
      <c r="T27" s="1201"/>
      <c r="U27" s="1226"/>
      <c r="V27" s="807"/>
      <c r="W27" s="1198"/>
      <c r="X27" s="807"/>
      <c r="Y27" s="222"/>
      <c r="Z27" s="239"/>
      <c r="AA27" s="281"/>
      <c r="AB27" s="265" t="str">
        <f>IF(B25="","",IF(Y27="","",IF(AC25="Timed Out","TO",Y27*60+Z27+AA27/100)))</f>
        <v/>
      </c>
      <c r="AC27" s="1201"/>
      <c r="AD27" s="807"/>
      <c r="AE27" s="863"/>
      <c r="AF27" s="985"/>
      <c r="AG27" s="1206"/>
      <c r="AH27" s="807"/>
      <c r="AI27" s="807"/>
      <c r="AJ27" s="807"/>
      <c r="AK27" s="807"/>
      <c r="AL27" s="1209"/>
    </row>
    <row r="28" spans="1:38" x14ac:dyDescent="0.2">
      <c r="A28" s="1227">
        <f>IF('Names And Totals'!A15="","",'Names And Totals'!A15)</f>
        <v>18</v>
      </c>
      <c r="B28" s="1230" t="str">
        <f>IF('Names And Totals'!B15="","",'Names And Totals'!B15)</f>
        <v>Edward Fermoso</v>
      </c>
      <c r="C28" s="883" t="str">
        <f>IF('Names And Totals'!B15="","",'Names And Totals'!E15)</f>
        <v>Male</v>
      </c>
      <c r="D28" s="1190">
        <f>IF(B28="","",IF(AL28="DQ","DQ",IF(AH28="","",RANK(AH28,$AH$10:$AH$307,0)+SUMPRODUCT(--(AH28=$AH$10:$AH$307),--(U28&gt;($U$10:$U$307))))))</f>
        <v>218</v>
      </c>
      <c r="E28" s="1233">
        <f>IF(B28="","",IF(AL28="DQ","DQ",IF(AH28="","",RANK(D28,$D$10:$D$307,1)+SUMPRODUCT(--(D28=$D$10:$D$307),--(U28&gt;$U$10:$U$307)))))</f>
        <v>20</v>
      </c>
      <c r="F28" s="883">
        <f>IF(AI28="","",IF(AI28="DQ","DQ",RANK(AI28,$AI$10:$AI$307,0)+SUMPRODUCT(--(AI28=$AI$10:$AI$307),--(U28&gt;$U$10:$U$307))))</f>
        <v>17</v>
      </c>
      <c r="G28" s="883" t="str">
        <f>IF(AJ28="","",IF(AJ28="DQ","DQ",RANK(AJ28,$AJ$10:$AJ$307,0)+SUMPRODUCT(--(AJ28=$AJ$10:$AJ$307),--(U28&gt;$U$10:$U$307))))</f>
        <v/>
      </c>
      <c r="H28" s="18" t="s">
        <v>7</v>
      </c>
      <c r="I28" s="235">
        <v>0</v>
      </c>
      <c r="J28" s="241">
        <v>48</v>
      </c>
      <c r="K28" s="236">
        <v>34</v>
      </c>
      <c r="L28" s="111">
        <f>IF(B28="","",IF(I28="","",IF(M28="Timed Out","TO",I28*60+J28+K28/100)))</f>
        <v>48.34</v>
      </c>
      <c r="M28" s="1242" t="s">
        <v>267</v>
      </c>
      <c r="N28" s="802">
        <f>IF(B28="","",IF(OR(M28="Timed Out",M28="Both"),"TO",IF(I28="","",IF(AVERAGE(L28:L30)&gt;89.99,"TO",IF(L29="",L28,IF(L30="",AVERAGE(L28:L29),AVERAGE(L28:L30)))))))</f>
        <v>48.006666666666668</v>
      </c>
      <c r="O28" s="883">
        <f t="shared" ref="O28" si="20">IF(B28="","",IF(M28="Timed Out",0,IF(M28="Misconfigured",0,IF(M28="Both",0,IF(I28="","",IF(N28="TO",0,IF(N28&lt;=24.99,2,IF(N28&lt;=49.99,1,0))))))))</f>
        <v>0</v>
      </c>
      <c r="P28" s="235">
        <v>0</v>
      </c>
      <c r="Q28" s="241">
        <v>30</v>
      </c>
      <c r="R28" s="236">
        <v>19</v>
      </c>
      <c r="S28" s="643">
        <f>IF(B28="","",IF(P28="","",P28*60+Q28+R28/100))</f>
        <v>30.19</v>
      </c>
      <c r="T28" s="1242"/>
      <c r="U28" s="1236">
        <f>IF(B28="","",IF(AL28="DQ","DQ",IF(N28="TO","TO",IF(T28="Timed Out","TO",IF(S28="","",IF(AVERAGE(S28:S30)&gt;89.99,"TO",IF(S29="",S28,IF(S30="",AVERAGE(S28:S29),AVERAGE(S28:S30)))))))))</f>
        <v>30.383333333333336</v>
      </c>
      <c r="V28" s="802">
        <f>IF(B28="","",IF(AL28="DQ","DQ",IF(T28="Timed Out",0,IF(U28="","",IF(U28="TO",0,IF((17-((U28-$AG$3)))&lt;0,0,(17-((U28-$AG$3)))))))))</f>
        <v>0</v>
      </c>
      <c r="W28" s="1239">
        <f t="shared" ref="W28" si="21">IF(B28="","",IF(AL28="DQ","DQ",IF(C28="Female","",IF(T28="Timed Out",0,IF(U28="","",IF(U28="TO",0,IF((19-((U28-$AN$4)))&lt;0,0,(19-((U28-$AN$4))))))))))</f>
        <v>0.3333333333333286</v>
      </c>
      <c r="X28" s="802" t="str">
        <f t="shared" ref="X28" si="22">IF(B28="","",IF(AL28="DQ","DQ",IF(C28="Male","",IF(T28="Timed Out",0,IF(U28="","",IF(U28="TO",0,IF((19-((U28-$AN$3)))&lt;0,0,(19-((U28-$AN$3))))))))))</f>
        <v/>
      </c>
      <c r="Y28" s="667">
        <v>0</v>
      </c>
      <c r="Z28" s="241">
        <v>16</v>
      </c>
      <c r="AA28" s="654">
        <v>9</v>
      </c>
      <c r="AB28" s="339">
        <f>IF(B28="","",IF(Y28="","",IF(AC28="Timed Out","TO",Y28*60+Z28+AA28/100)))</f>
        <v>16.09</v>
      </c>
      <c r="AC28" s="1242"/>
      <c r="AD28" s="802">
        <f>IF(B28="","",IF(OR(AC28="Timed Out",AC28="Both"),"TO",IF(AB28="","",IF(AVERAGE(AB28:AB30)&gt;89.99,"TO",IF(AB29="",AB28,IF(AB30="",AVERAGE(AB28:AB29),AVERAGE(AB28:AB30)))))))</f>
        <v>16.349999999999998</v>
      </c>
      <c r="AE28" s="883">
        <f t="shared" ref="AE28" si="23">IF(B28="","",IF(AC28="Timed Out",0,IF(AC28="Misconfigured",0,IF(AC28="Both",0,IF(AB28="","",IF(Y28="TO",0,IF(AD28&lt;=4.99,2,IF(AD28&lt;=12.99,1,0))))))))</f>
        <v>0</v>
      </c>
      <c r="AF28" s="1210">
        <v>0</v>
      </c>
      <c r="AG28" s="1212">
        <v>0</v>
      </c>
      <c r="AH28" s="802">
        <f>IF(B28="","",IF(AL28="DQ","DQ",IF(AG28="","",IF(AND(N28="TO",AF28-AG28&lt;=0),0,IF(AND(N28="TO",AF28-AG28&gt;0),AF28-AG28,IF(AND(U28="TO",O28+AF28-AG28&lt;0),0,IF(AND(U28="TO",O28+AF28-AG28&gt;0),O28+AF28-AG28,IF(AND(AD28="TO",O28+V28+AF28-AG28&lt;0),0,IF(AND(AD28="TO",O28+V28+AF28-AG28&gt;0),O28+V28+AF28-AG28,IF(O28+V28+AE28+AF28-AG28&lt;0,0,O28+V28+AE28+AF28-AG28))))))))))</f>
        <v>0</v>
      </c>
      <c r="AI28" s="802">
        <f>IF(B28="","",IF(C28="Female","",IF(AL28="DQ","DQ",IF(AG28="","",IF(AND(N28="TO",AF28-AG28&lt;=0),0,IF(AND(N28="TO",AF28-AG28&gt;0),AF28-AG28,IF(AND(U28="TO",O28+AF28-AG28&lt;0),0,IF(AND(U28="TO",O28+AF28-AG28&gt;0),O28+AF28-AG28,IF(AND(AD28="TO",O28+W28+AF28-AG28&lt;0),0,IF(AND(AD28="TO",O28+W28+AF28-AG28&gt;0),O28+W28+AF28-AG28,IF(O28+W28+AE28+AF28-AG28&lt;0,0,O28+W28+AE28+AF28-AG28)))))))))))</f>
        <v>0.3333333333333286</v>
      </c>
      <c r="AJ28" s="802" t="str">
        <f>IF(B28="","",IF(C28="Male","",IF(AL28="DQ","DQ",IF(AG28="","",IF(AND(N28="TO",AF28-AG28&lt;=0),0,IF(AND(N28="TO",AF28-AG28&gt;0),AF28-AG28,IF(AND(U28="TO",O28+AF28-AG28&lt;0),0,IF(AND(U28="TO",O28+AF28-AG28&gt;0),O28+AF28-AG28,IF(AND(AD28="TO",O28+X28+AF28-AG28&lt;0),0,IF(AND(AD28="TO",O28+X28+AF28-AG28&gt;0),O28+X28+AF28-AG28,IF(O28+X28+AE28+AF28-AG28&lt;0,0,O28+X28+AE28+AF28-AG28)))))))))))</f>
        <v/>
      </c>
      <c r="AK28" s="802">
        <f>IF(AG28="","",IF(AI28="",AJ28,AI28))</f>
        <v>0.3333333333333286</v>
      </c>
      <c r="AL28" s="1215"/>
    </row>
    <row r="29" spans="1:38" x14ac:dyDescent="0.2">
      <c r="A29" s="1228"/>
      <c r="B29" s="1231"/>
      <c r="C29" s="884"/>
      <c r="D29" s="1191"/>
      <c r="E29" s="1234"/>
      <c r="F29" s="884"/>
      <c r="G29" s="884"/>
      <c r="H29" s="13" t="s">
        <v>4</v>
      </c>
      <c r="I29" s="208">
        <v>0</v>
      </c>
      <c r="J29" s="209">
        <v>47</v>
      </c>
      <c r="K29" s="227">
        <v>68</v>
      </c>
      <c r="L29" s="79">
        <f>IF(B28="","",IF(I29="","",IF(M28="Timed Out","TO",I29*60+J29+K29/100)))</f>
        <v>47.68</v>
      </c>
      <c r="M29" s="1243"/>
      <c r="N29" s="803"/>
      <c r="O29" s="884"/>
      <c r="P29" s="208">
        <v>0</v>
      </c>
      <c r="Q29" s="209">
        <v>30</v>
      </c>
      <c r="R29" s="227">
        <v>46</v>
      </c>
      <c r="S29" s="99">
        <f>IF(B28="","",IF(P29="","",P29*60+Q29+R29/100))</f>
        <v>30.46</v>
      </c>
      <c r="T29" s="1243"/>
      <c r="U29" s="1237"/>
      <c r="V29" s="803"/>
      <c r="W29" s="986"/>
      <c r="X29" s="803"/>
      <c r="Y29" s="214">
        <v>0</v>
      </c>
      <c r="Z29" s="209">
        <v>16</v>
      </c>
      <c r="AA29" s="279">
        <v>26</v>
      </c>
      <c r="AB29" s="99">
        <f>IF(B28="","",IF(Y29="","",IF(AC28="Timed Out","TO",Y29*60+Z29+AA29/100)))</f>
        <v>16.260000000000002</v>
      </c>
      <c r="AC29" s="1243"/>
      <c r="AD29" s="803"/>
      <c r="AE29" s="884"/>
      <c r="AF29" s="981"/>
      <c r="AG29" s="1213"/>
      <c r="AH29" s="803"/>
      <c r="AI29" s="803"/>
      <c r="AJ29" s="803"/>
      <c r="AK29" s="803"/>
      <c r="AL29" s="1216"/>
    </row>
    <row r="30" spans="1:38" ht="16" thickBot="1" x14ac:dyDescent="0.25">
      <c r="A30" s="1229"/>
      <c r="B30" s="1232"/>
      <c r="C30" s="885"/>
      <c r="D30" s="1192"/>
      <c r="E30" s="1235"/>
      <c r="F30" s="885"/>
      <c r="G30" s="885"/>
      <c r="H30" s="19" t="s">
        <v>8</v>
      </c>
      <c r="I30" s="212">
        <v>0</v>
      </c>
      <c r="J30" s="213">
        <v>48</v>
      </c>
      <c r="K30" s="242">
        <v>0</v>
      </c>
      <c r="L30" s="112">
        <f>IF(B28="","",IF(I30="","",IF(M28="Timed Out","TO",I30*60+J30+K30/100)))</f>
        <v>48</v>
      </c>
      <c r="M30" s="1244"/>
      <c r="N30" s="804"/>
      <c r="O30" s="885"/>
      <c r="P30" s="212">
        <v>0</v>
      </c>
      <c r="Q30" s="213">
        <v>30</v>
      </c>
      <c r="R30" s="242">
        <v>50</v>
      </c>
      <c r="S30" s="644">
        <f>IF(B28="","",IF(P30="","",P30*60+Q30+R30/100))</f>
        <v>30.5</v>
      </c>
      <c r="T30" s="1244"/>
      <c r="U30" s="1238"/>
      <c r="V30" s="804"/>
      <c r="W30" s="1240"/>
      <c r="X30" s="804"/>
      <c r="Y30" s="226">
        <v>0</v>
      </c>
      <c r="Z30" s="213">
        <v>16</v>
      </c>
      <c r="AA30" s="655">
        <v>70</v>
      </c>
      <c r="AB30" s="100">
        <f>IF(B28="","",IF(Y30="","",IF(AC28="Timed Out","TO",Y30*60+Z30+AA30/100)))</f>
        <v>16.7</v>
      </c>
      <c r="AC30" s="1244"/>
      <c r="AD30" s="804"/>
      <c r="AE30" s="885"/>
      <c r="AF30" s="1211"/>
      <c r="AG30" s="1214"/>
      <c r="AH30" s="804"/>
      <c r="AI30" s="804"/>
      <c r="AJ30" s="804"/>
      <c r="AK30" s="804"/>
      <c r="AL30" s="1217"/>
    </row>
    <row r="31" spans="1:38" x14ac:dyDescent="0.2">
      <c r="A31" s="892">
        <f>IF('Names And Totals'!A16="","",'Names And Totals'!A16)</f>
        <v>8</v>
      </c>
      <c r="B31" s="1218" t="str">
        <f>IF('Names And Totals'!B16="","",'Names And Totals'!B16)</f>
        <v>Katie Fleming</v>
      </c>
      <c r="C31" s="861" t="str">
        <f>IF('Names And Totals'!B16="","",'Names And Totals'!E16)</f>
        <v>Female</v>
      </c>
      <c r="D31" s="1193">
        <f>IF(B31="","",IF(AL31="DQ","DQ",IF(AH31="","",RANK(AH31,$AH$10:$AH$307,0)+SUMPRODUCT(--(AH31=$AH$10:$AH$307),--(U31&gt;($U$10:$U$307))))))</f>
        <v>15</v>
      </c>
      <c r="E31" s="1221">
        <f>IF(B31="","",IF(AL31="DQ","DQ",IF(AH31="","",RANK(D31,$D$10:$D$307,1)+SUMPRODUCT(--(D31=$D$10:$D$307),--(U31&gt;$U$10:$U$307)))))</f>
        <v>15</v>
      </c>
      <c r="F31" s="861" t="str">
        <f>IF(AI31="","",IF(AI31="DQ","DQ",RANK(AI31,$AI$10:$AI$307,0)+SUMPRODUCT(--(AI31=$AI$10:$AI$307),--(U31&gt;$U$10:$U$307))))</f>
        <v/>
      </c>
      <c r="G31" s="861">
        <f>IF(AJ31="","",IF(AJ31="DQ","DQ",RANK(AJ31,$AJ$10:$AJ$307,0)+SUMPRODUCT(--(AJ31=$AJ$10:$AJ$307),--(U31&gt;$U$10:$U$307))))</f>
        <v>3</v>
      </c>
      <c r="H31" s="15" t="s">
        <v>7</v>
      </c>
      <c r="I31" s="228">
        <v>0</v>
      </c>
      <c r="J31" s="229">
        <v>49</v>
      </c>
      <c r="K31" s="230">
        <v>72</v>
      </c>
      <c r="L31" s="652">
        <f>IF(B31="","",IF(I31="","",IF(M31="Timed Out","TO",I31*60+J31+K31/100)))</f>
        <v>49.72</v>
      </c>
      <c r="M31" s="1199"/>
      <c r="N31" s="805">
        <f>IF(B31="","",IF(OR(M31="Timed Out",M31="Both"),"TO",IF(I31="","",IF(AVERAGE(L31:L33)&gt;89.99,"TO",IF(L32="",L31,IF(L33="",AVERAGE(L31:L32),AVERAGE(L31:L33)))))))</f>
        <v>49.15</v>
      </c>
      <c r="O31" s="861">
        <f t="shared" ref="O31" si="24">IF(B31="","",IF(M31="Timed Out",0,IF(M31="Misconfigured",0,IF(M31="Both",0,IF(I31="","",IF(N31="TO",0,IF(N31&lt;=24.99,2,IF(N31&lt;=49.99,1,0))))))))</f>
        <v>1</v>
      </c>
      <c r="P31" s="228">
        <v>0</v>
      </c>
      <c r="Q31" s="229">
        <v>42</v>
      </c>
      <c r="R31" s="230">
        <v>82</v>
      </c>
      <c r="S31" s="645">
        <f>IF(B31="","",IF(P31="","",P31*60+Q31+R31/100))</f>
        <v>42.82</v>
      </c>
      <c r="T31" s="1199"/>
      <c r="U31" s="1224">
        <f>IF(B31="","",IF(AL31="DQ","DQ",IF(N31="TO","TO",IF(T31="Timed Out","TO",IF(S31="","",IF(AVERAGE(S31:S33)&gt;89.99,"TO",IF(S32="",S31,IF(S33="",AVERAGE(S31:S32),AVERAGE(S31:S33)))))))))</f>
        <v>42.963333333333331</v>
      </c>
      <c r="V31" s="805">
        <f>IF(B31="","",IF(AL31="DQ","DQ",IF(T31="Timed Out",0,IF(U31="","",IF(U31="TO",0,IF((17-((U31-$AG$3)))&lt;0,0,(17-((U31-$AG$3)))))))))</f>
        <v>0</v>
      </c>
      <c r="W31" s="1196" t="str">
        <f t="shared" ref="W31" si="25">IF(B31="","",IF(AL31="DQ","DQ",IF(C31="Female","",IF(T31="Timed Out",0,IF(U31="","",IF(U31="TO",0,IF((19-((U31-$AN$4)))&lt;0,0,(19-((U31-$AN$4))))))))))</f>
        <v/>
      </c>
      <c r="X31" s="805">
        <f t="shared" ref="X31" si="26">IF(B31="","",IF(AL31="DQ","DQ",IF(C31="Male","",IF(T31="Timed Out",0,IF(U31="","",IF(U31="TO",0,IF((19-((U31-$AN$3)))&lt;0,0,(19-((U31-$AN$3))))))))))</f>
        <v>0</v>
      </c>
      <c r="Y31" s="218">
        <v>0</v>
      </c>
      <c r="Z31" s="229">
        <v>9</v>
      </c>
      <c r="AA31" s="296">
        <v>20</v>
      </c>
      <c r="AB31" s="574">
        <f>IF(B31="","",IF(Y31="","",IF(AC31="Timed Out","TO",Y31*60+Z31+AA31/100)))</f>
        <v>9.1999999999999993</v>
      </c>
      <c r="AC31" s="1199"/>
      <c r="AD31" s="805">
        <f>IF(B31="","",IF(OR(AC31="Timed Out",AC31="Both"),"TO",IF(AB31="","",IF(AVERAGE(AB31:AB33)&gt;89.99,"TO",IF(AB32="",AB31,IF(AB33="",AVERAGE(AB31:AB32),AVERAGE(AB31:AB33)))))))</f>
        <v>9.2299999999999986</v>
      </c>
      <c r="AE31" s="861">
        <f t="shared" ref="AE31" si="27">IF(B31="","",IF(AC31="Timed Out",0,IF(AC31="Misconfigured",0,IF(AC31="Both",0,IF(AB31="","",IF(Y31="TO",0,IF(AD31&lt;=4.99,2,IF(AD31&lt;=12.99,1,0))))))))</f>
        <v>1</v>
      </c>
      <c r="AF31" s="983">
        <v>0</v>
      </c>
      <c r="AG31" s="1204">
        <v>0</v>
      </c>
      <c r="AH31" s="805">
        <f>IF(B31="","",IF(AL31="DQ","DQ",IF(AG31="","",IF(AND(N31="TO",AF31-AG31&lt;=0),0,IF(AND(N31="TO",AF31-AG31&gt;0),AF31-AG31,IF(AND(U31="TO",O31+AF31-AG31&lt;0),0,IF(AND(U31="TO",O31+AF31-AG31&gt;0),O31+AF31-AG31,IF(AND(AD31="TO",O31+V31+AF31-AG31&lt;0),0,IF(AND(AD31="TO",O31+V31+AF31-AG31&gt;0),O31+V31+AF31-AG31,IF(O31+V31+AE31+AF31-AG31&lt;0,0,O31+V31+AE31+AF31-AG31))))))))))</f>
        <v>2</v>
      </c>
      <c r="AI31" s="805" t="str">
        <f>IF(B31="","",IF(C31="Female","",IF(AL31="DQ","DQ",IF(AG31="","",IF(AND(N31="TO",AF31-AG31&lt;=0),0,IF(AND(N31="TO",AF31-AG31&gt;0),AF31-AG31,IF(AND(U31="TO",O31+AF31-AG31&lt;0),0,IF(AND(U31="TO",O31+AF31-AG31&gt;0),O31+AF31-AG31,IF(AND(AD31="TO",O31+W31+AF31-AG31&lt;0),0,IF(AND(AD31="TO",O31+W31+AF31-AG31&gt;0),O31+W31+AF31-AG31,IF(O31+W31+AE31+AF31-AG31&lt;0,0,O31+W31+AE31+AF31-AG31)))))))))))</f>
        <v/>
      </c>
      <c r="AJ31" s="805">
        <f>IF(B31="","",IF(C31="Male","",IF(AL31="DQ","DQ",IF(AG31="","",IF(AND(N31="TO",AF31-AG31&lt;=0),0,IF(AND(N31="TO",AF31-AG31&gt;0),AF31-AG31,IF(AND(U31="TO",O31+AF31-AG31&lt;0),0,IF(AND(U31="TO",O31+AF31-AG31&gt;0),O31+AF31-AG31,IF(AND(AD31="TO",O31+X31+AF31-AG31&lt;0),0,IF(AND(AD31="TO",O31+X31+AF31-AG31&gt;0),O31+X31+AF31-AG31,IF(O31+X31+AE31+AF31-AG31&lt;0,0,O31+X31+AE31+AF31-AG31)))))))))))</f>
        <v>2</v>
      </c>
      <c r="AK31" s="805">
        <f>IF(AG31="","",IF(AI31="",AJ31,AI31))</f>
        <v>2</v>
      </c>
      <c r="AL31" s="1207"/>
    </row>
    <row r="32" spans="1:38" x14ac:dyDescent="0.2">
      <c r="A32" s="893"/>
      <c r="B32" s="1219"/>
      <c r="C32" s="862"/>
      <c r="D32" s="1194"/>
      <c r="E32" s="1222"/>
      <c r="F32" s="862"/>
      <c r="G32" s="862"/>
      <c r="H32" s="16" t="s">
        <v>4</v>
      </c>
      <c r="I32" s="210">
        <v>0</v>
      </c>
      <c r="J32" s="211">
        <v>49</v>
      </c>
      <c r="K32" s="231">
        <v>62</v>
      </c>
      <c r="L32" s="83">
        <f>IF(B31="","",IF(I32="","",IF(M31="Timed Out","TO",I32*60+J32+K32/100)))</f>
        <v>49.62</v>
      </c>
      <c r="M32" s="1200"/>
      <c r="N32" s="806"/>
      <c r="O32" s="862"/>
      <c r="P32" s="210">
        <v>0</v>
      </c>
      <c r="Q32" s="211">
        <v>43</v>
      </c>
      <c r="R32" s="231">
        <v>18</v>
      </c>
      <c r="S32" s="98">
        <f>IF(B31="","",IF(P32="","",P32*60+Q32+R32/100))</f>
        <v>43.18</v>
      </c>
      <c r="T32" s="1200"/>
      <c r="U32" s="1225"/>
      <c r="V32" s="806"/>
      <c r="W32" s="1197"/>
      <c r="X32" s="806"/>
      <c r="Y32" s="220">
        <v>0</v>
      </c>
      <c r="Z32" s="211">
        <v>9</v>
      </c>
      <c r="AA32" s="280">
        <v>23</v>
      </c>
      <c r="AB32" s="98">
        <f>IF(B31="","",IF(Y32="","",IF(AC31="Timed Out","TO",Y32*60+Z32+AA32/100)))</f>
        <v>9.23</v>
      </c>
      <c r="AC32" s="1200"/>
      <c r="AD32" s="806"/>
      <c r="AE32" s="862"/>
      <c r="AF32" s="984"/>
      <c r="AG32" s="1205"/>
      <c r="AH32" s="806"/>
      <c r="AI32" s="806"/>
      <c r="AJ32" s="806"/>
      <c r="AK32" s="806"/>
      <c r="AL32" s="1208"/>
    </row>
    <row r="33" spans="1:38" ht="16" thickBot="1" x14ac:dyDescent="0.25">
      <c r="A33" s="894"/>
      <c r="B33" s="1220"/>
      <c r="C33" s="863"/>
      <c r="D33" s="1195"/>
      <c r="E33" s="1223"/>
      <c r="F33" s="863"/>
      <c r="G33" s="863"/>
      <c r="H33" s="17" t="s">
        <v>8</v>
      </c>
      <c r="I33" s="251">
        <v>0</v>
      </c>
      <c r="J33" s="239">
        <v>48</v>
      </c>
      <c r="K33" s="250">
        <v>11</v>
      </c>
      <c r="L33" s="653">
        <f>IF(B31="","",IF(I33="","",IF(M31="Timed Out","TO",I33*60+J33+K33/100)))</f>
        <v>48.11</v>
      </c>
      <c r="M33" s="1201"/>
      <c r="N33" s="807"/>
      <c r="O33" s="863"/>
      <c r="P33" s="251">
        <v>0</v>
      </c>
      <c r="Q33" s="239">
        <v>42</v>
      </c>
      <c r="R33" s="250">
        <v>89</v>
      </c>
      <c r="S33" s="570">
        <f>IF(B31="","",IF(P33="","",P33*60+Q33+R33/100))</f>
        <v>42.89</v>
      </c>
      <c r="T33" s="1201"/>
      <c r="U33" s="1226"/>
      <c r="V33" s="807"/>
      <c r="W33" s="1198"/>
      <c r="X33" s="807"/>
      <c r="Y33" s="222">
        <v>0</v>
      </c>
      <c r="Z33" s="239">
        <v>9</v>
      </c>
      <c r="AA33" s="281">
        <v>26</v>
      </c>
      <c r="AB33" s="265">
        <f>IF(B31="","",IF(Y33="","",IF(AC31="Timed Out","TO",Y33*60+Z33+AA33/100)))</f>
        <v>9.26</v>
      </c>
      <c r="AC33" s="1201"/>
      <c r="AD33" s="807"/>
      <c r="AE33" s="863"/>
      <c r="AF33" s="985"/>
      <c r="AG33" s="1206"/>
      <c r="AH33" s="807"/>
      <c r="AI33" s="807"/>
      <c r="AJ33" s="807"/>
      <c r="AK33" s="807"/>
      <c r="AL33" s="1209"/>
    </row>
    <row r="34" spans="1:38" x14ac:dyDescent="0.2">
      <c r="A34" s="1227">
        <f>IF('Names And Totals'!A17="","",'Names And Totals'!A17)</f>
        <v>24</v>
      </c>
      <c r="B34" s="1230" t="str">
        <f>IF('Names And Totals'!B17="","",'Names And Totals'!B17)</f>
        <v>Tyler Ford</v>
      </c>
      <c r="C34" s="883" t="str">
        <f>IF('Names And Totals'!B17="","",'Names And Totals'!E17)</f>
        <v>Male</v>
      </c>
      <c r="D34" s="1190">
        <f>IF(B34="","",IF(AL34="DQ","DQ",IF(AH34="","",RANK(AH34,$AH$10:$AH$307,0)+SUMPRODUCT(--(AH34=$AH$10:$AH$307),--(U34&gt;($U$10:$U$307))))))</f>
        <v>19</v>
      </c>
      <c r="E34" s="1233">
        <f>IF(B34="","",IF(AL34="DQ","DQ",IF(AH34="","",RANK(D34,$D$10:$D$307,1)+SUMPRODUCT(--(D34=$D$10:$D$307),--(U34&gt;$U$10:$U$307)))))</f>
        <v>19</v>
      </c>
      <c r="F34" s="883">
        <f>IF(AI34="","",IF(AI34="DQ","DQ",RANK(AI34,$AI$10:$AI$307,0)+SUMPRODUCT(--(AI34=$AI$10:$AI$307),--(U34&gt;$U$10:$U$307))))</f>
        <v>16</v>
      </c>
      <c r="G34" s="883" t="str">
        <f>IF(AJ34="","",IF(AJ34="DQ","DQ",RANK(AJ34,$AJ$10:$AJ$307,0)+SUMPRODUCT(--(AJ34=$AJ$10:$AJ$307),--(U34&gt;$U$10:$U$307))))</f>
        <v/>
      </c>
      <c r="H34" s="18" t="s">
        <v>7</v>
      </c>
      <c r="I34" s="228">
        <v>0</v>
      </c>
      <c r="J34" s="229">
        <v>27</v>
      </c>
      <c r="K34" s="230">
        <v>1</v>
      </c>
      <c r="L34" s="111">
        <f>IF(B34="","",IF(I34="","",IF(M34="Timed Out","TO",I34*60+J34+K34/100)))</f>
        <v>27.01</v>
      </c>
      <c r="M34" s="1242"/>
      <c r="N34" s="802">
        <f>IF(B34="","",IF(OR(M34="Timed Out",M34="Both"),"TO",IF(I34="","",IF(AVERAGE(L34:L36)&gt;89.99,"TO",IF(L35="",L34,IF(L36="",AVERAGE(L34:L35),AVERAGE(L34:L36)))))))</f>
        <v>26.473333333333333</v>
      </c>
      <c r="O34" s="883">
        <f t="shared" ref="O34" si="28">IF(B34="","",IF(M34="Timed Out",0,IF(M34="Misconfigured",0,IF(M34="Both",0,IF(I34="","",IF(N34="TO",0,IF(N34&lt;=24.99,2,IF(N34&lt;=49.99,1,0))))))))</f>
        <v>1</v>
      </c>
      <c r="P34" s="228">
        <v>1</v>
      </c>
      <c r="Q34" s="229">
        <v>3</v>
      </c>
      <c r="R34" s="230">
        <v>63</v>
      </c>
      <c r="S34" s="643">
        <f>IF(B34="","",IF(P34="","",P34*60+Q34+R34/100))</f>
        <v>63.63</v>
      </c>
      <c r="T34" s="1242"/>
      <c r="U34" s="1236">
        <f>IF(B34="","",IF(AL34="DQ","DQ",IF(N34="TO","TO",IF(T34="Timed Out","TO",IF(S34="","",IF(AVERAGE(S34:S36)&gt;89.99,"TO",IF(S35="",S34,IF(S36="",AVERAGE(S34:S35),AVERAGE(S34:S36)))))))))</f>
        <v>63.603333333333332</v>
      </c>
      <c r="V34" s="802">
        <f>IF(B34="","",IF(AL34="DQ","DQ",IF(T34="Timed Out",0,IF(U34="","",IF(U34="TO",0,IF((17-((U34-$AG$3)))&lt;0,0,(17-((U34-$AG$3)))))))))</f>
        <v>0</v>
      </c>
      <c r="W34" s="1239">
        <f t="shared" ref="W34" si="29">IF(B34="","",IF(AL34="DQ","DQ",IF(C34="Female","",IF(T34="Timed Out",0,IF(U34="","",IF(U34="TO",0,IF((19-((U34-$AN$4)))&lt;0,0,(19-((U34-$AN$4))))))))))</f>
        <v>0</v>
      </c>
      <c r="X34" s="802" t="str">
        <f t="shared" ref="X34" si="30">IF(B34="","",IF(AL34="DQ","DQ",IF(C34="Male","",IF(T34="Timed Out",0,IF(U34="","",IF(U34="TO",0,IF((19-((U34-$AN$3)))&lt;0,0,(19-((U34-$AN$3))))))))))</f>
        <v/>
      </c>
      <c r="Y34" s="218">
        <v>0</v>
      </c>
      <c r="Z34" s="229">
        <v>36</v>
      </c>
      <c r="AA34" s="296">
        <v>71</v>
      </c>
      <c r="AB34" s="339">
        <f>IF(B34="","",IF(Y34="","",IF(AC34="Timed Out","TO",Y34*60+Z34+AA34/100)))</f>
        <v>36.71</v>
      </c>
      <c r="AC34" s="1242"/>
      <c r="AD34" s="802">
        <f>IF(B34="","",IF(OR(AC34="Timed Out",AC34="Both"),"TO",IF(AB34="","",IF(AVERAGE(AB34:AB36)&gt;89.99,"TO",IF(AB35="",AB34,IF(AB36="",AVERAGE(AB34:AB35),AVERAGE(AB34:AB36)))))))</f>
        <v>36.766666666666673</v>
      </c>
      <c r="AE34" s="883">
        <f t="shared" ref="AE34" si="31">IF(B34="","",IF(AC34="Timed Out",0,IF(AC34="Misconfigured",0,IF(AC34="Both",0,IF(AB34="","",IF(Y34="TO",0,IF(AD34&lt;=4.99,2,IF(AD34&lt;=12.99,1,0))))))))</f>
        <v>0</v>
      </c>
      <c r="AF34" s="1210">
        <v>0</v>
      </c>
      <c r="AG34" s="1212">
        <v>0</v>
      </c>
      <c r="AH34" s="802">
        <f>IF(B34="","",IF(AL34="DQ","DQ",IF(AG34="","",IF(AND(N34="TO",AF34-AG34&lt;=0),0,IF(AND(N34="TO",AF34-AG34&gt;0),AF34-AG34,IF(AND(U34="TO",O34+AF34-AG34&lt;0),0,IF(AND(U34="TO",O34+AF34-AG34&gt;0),O34+AF34-AG34,IF(AND(AD34="TO",O34+V34+AF34-AG34&lt;0),0,IF(AND(AD34="TO",O34+V34+AF34-AG34&gt;0),O34+V34+AF34-AG34,IF(O34+V34+AE34+AF34-AG34&lt;0,0,O34+V34+AE34+AF34-AG34))))))))))</f>
        <v>1</v>
      </c>
      <c r="AI34" s="802">
        <f>IF(B34="","",IF(C34="Female","",IF(AL34="DQ","DQ",IF(AG34="","",IF(AND(N34="TO",AF34-AG34&lt;=0),0,IF(AND(N34="TO",AF34-AG34&gt;0),AF34-AG34,IF(AND(U34="TO",O34+AF34-AG34&lt;0),0,IF(AND(U34="TO",O34+AF34-AG34&gt;0),O34+AF34-AG34,IF(AND(AD34="TO",O34+W34+AF34-AG34&lt;0),0,IF(AND(AD34="TO",O34+W34+AF34-AG34&gt;0),O34+W34+AF34-AG34,IF(O34+W34+AE34+AF34-AG34&lt;0,0,O34+W34+AE34+AF34-AG34)))))))))))</f>
        <v>1</v>
      </c>
      <c r="AJ34" s="802" t="str">
        <f>IF(B34="","",IF(C34="Male","",IF(AL34="DQ","DQ",IF(AG34="","",IF(AND(N34="TO",AF34-AG34&lt;=0),0,IF(AND(N34="TO",AF34-AG34&gt;0),AF34-AG34,IF(AND(U34="TO",O34+AF34-AG34&lt;0),0,IF(AND(U34="TO",O34+AF34-AG34&gt;0),O34+AF34-AG34,IF(AND(AD34="TO",O34+X34+AF34-AG34&lt;0),0,IF(AND(AD34="TO",O34+X34+AF34-AG34&gt;0),O34+X34+AF34-AG34,IF(O34+X34+AE34+AF34-AG34&lt;0,0,O34+X34+AE34+AF34-AG34)))))))))))</f>
        <v/>
      </c>
      <c r="AK34" s="802">
        <f>IF(AG34="","",IF(AI34="",AJ34,AI34))</f>
        <v>1</v>
      </c>
      <c r="AL34" s="1215"/>
    </row>
    <row r="35" spans="1:38" x14ac:dyDescent="0.2">
      <c r="A35" s="1228"/>
      <c r="B35" s="1231"/>
      <c r="C35" s="884"/>
      <c r="D35" s="1191"/>
      <c r="E35" s="1234"/>
      <c r="F35" s="884"/>
      <c r="G35" s="884"/>
      <c r="H35" s="13" t="s">
        <v>4</v>
      </c>
      <c r="I35" s="210">
        <v>0</v>
      </c>
      <c r="J35" s="211">
        <v>26</v>
      </c>
      <c r="K35" s="231">
        <v>81</v>
      </c>
      <c r="L35" s="79">
        <f>IF(B34="","",IF(I35="","",IF(M34="Timed Out","TO",I35*60+J35+K35/100)))</f>
        <v>26.81</v>
      </c>
      <c r="M35" s="1243"/>
      <c r="N35" s="803"/>
      <c r="O35" s="884"/>
      <c r="P35" s="210">
        <v>1</v>
      </c>
      <c r="Q35" s="211">
        <v>3</v>
      </c>
      <c r="R35" s="231">
        <v>63</v>
      </c>
      <c r="S35" s="99">
        <f>IF(B34="","",IF(P35="","",P35*60+Q35+R35/100))</f>
        <v>63.63</v>
      </c>
      <c r="T35" s="1243"/>
      <c r="U35" s="1237"/>
      <c r="V35" s="803"/>
      <c r="W35" s="986"/>
      <c r="X35" s="803"/>
      <c r="Y35" s="220">
        <v>0</v>
      </c>
      <c r="Z35" s="211">
        <v>36</v>
      </c>
      <c r="AA35" s="280">
        <v>77</v>
      </c>
      <c r="AB35" s="99">
        <f>IF(B34="","",IF(Y35="","",IF(AC34="Timed Out","TO",Y35*60+Z35+AA35/100)))</f>
        <v>36.770000000000003</v>
      </c>
      <c r="AC35" s="1243"/>
      <c r="AD35" s="803"/>
      <c r="AE35" s="884"/>
      <c r="AF35" s="981"/>
      <c r="AG35" s="1213"/>
      <c r="AH35" s="803"/>
      <c r="AI35" s="803"/>
      <c r="AJ35" s="803"/>
      <c r="AK35" s="803"/>
      <c r="AL35" s="1216"/>
    </row>
    <row r="36" spans="1:38" ht="16" thickBot="1" x14ac:dyDescent="0.25">
      <c r="A36" s="1229"/>
      <c r="B36" s="1232"/>
      <c r="C36" s="885"/>
      <c r="D36" s="1192"/>
      <c r="E36" s="1235"/>
      <c r="F36" s="885"/>
      <c r="G36" s="885"/>
      <c r="H36" s="19" t="s">
        <v>8</v>
      </c>
      <c r="I36" s="251">
        <v>0</v>
      </c>
      <c r="J36" s="239">
        <v>25</v>
      </c>
      <c r="K36" s="250">
        <v>60</v>
      </c>
      <c r="L36" s="112">
        <f>IF(B34="","",IF(I36="","",IF(M34="Timed Out","TO",I36*60+J36+K36/100)))</f>
        <v>25.6</v>
      </c>
      <c r="M36" s="1244"/>
      <c r="N36" s="804"/>
      <c r="O36" s="885"/>
      <c r="P36" s="251">
        <v>1</v>
      </c>
      <c r="Q36" s="239">
        <v>3</v>
      </c>
      <c r="R36" s="250">
        <v>55</v>
      </c>
      <c r="S36" s="644">
        <f>IF(B34="","",IF(P36="","",P36*60+Q36+R36/100))</f>
        <v>63.55</v>
      </c>
      <c r="T36" s="1244"/>
      <c r="U36" s="1238"/>
      <c r="V36" s="804"/>
      <c r="W36" s="1240"/>
      <c r="X36" s="804"/>
      <c r="Y36" s="222">
        <v>0</v>
      </c>
      <c r="Z36" s="239">
        <v>36</v>
      </c>
      <c r="AA36" s="281">
        <v>82</v>
      </c>
      <c r="AB36" s="100">
        <f>IF(B34="","",IF(Y36="","",IF(AC34="Timed Out","TO",Y36*60+Z36+AA36/100)))</f>
        <v>36.82</v>
      </c>
      <c r="AC36" s="1244"/>
      <c r="AD36" s="804"/>
      <c r="AE36" s="885"/>
      <c r="AF36" s="1211"/>
      <c r="AG36" s="1214"/>
      <c r="AH36" s="804"/>
      <c r="AI36" s="804"/>
      <c r="AJ36" s="804"/>
      <c r="AK36" s="804"/>
      <c r="AL36" s="1217"/>
    </row>
    <row r="37" spans="1:38" x14ac:dyDescent="0.2">
      <c r="A37" s="892">
        <f>IF('Names And Totals'!A18="","",'Names And Totals'!A18)</f>
        <v>25</v>
      </c>
      <c r="B37" s="1218" t="str">
        <f>IF('Names And Totals'!B18="","",'Names And Totals'!B18)</f>
        <v>Fabian Gaytan</v>
      </c>
      <c r="C37" s="861" t="str">
        <f>IF('Names And Totals'!B18="","",'Names And Totals'!E18)</f>
        <v>Male</v>
      </c>
      <c r="D37" s="1193" t="str">
        <f>IF(B37="","",IF(AL37="DQ","DQ",IF(AH37="","",RANK(AH37,$AH$10:$AH$307,0)+SUMPRODUCT(--(AH37=$AH$10:$AH$307),--(U37&gt;($U$10:$U$307))))))</f>
        <v/>
      </c>
      <c r="E37" s="1221" t="str">
        <f>IF(B37="","",IF(AL37="DQ","DQ",IF(AH37="","",RANK(D37,$D$10:$D$307,1)+SUMPRODUCT(--(D37=$D$10:$D$307),--(U37&gt;$U$10:$U$307)))))</f>
        <v/>
      </c>
      <c r="F37" s="861" t="str">
        <f>IF(AI37="","",IF(AI37="DQ","DQ",RANK(AI37,$AI$10:$AI$307,0)+SUMPRODUCT(--(AI37=$AI$10:$AI$307),--(U37&gt;$U$10:$U$307))))</f>
        <v/>
      </c>
      <c r="G37" s="861" t="str">
        <f>IF(AJ37="","",IF(AJ37="DQ","DQ",RANK(AJ37,$AJ$10:$AJ$307,0)+SUMPRODUCT(--(AJ37=$AJ$10:$AJ$307),--(U37&gt;$U$10:$U$307))))</f>
        <v/>
      </c>
      <c r="H37" s="15" t="s">
        <v>7</v>
      </c>
      <c r="I37" s="228"/>
      <c r="J37" s="229"/>
      <c r="K37" s="230"/>
      <c r="L37" s="652" t="str">
        <f>IF(B37="","",IF(I37="","",IF(M37="Timed Out","TO",I37*60+J37+K37/100)))</f>
        <v/>
      </c>
      <c r="M37" s="1199"/>
      <c r="N37" s="805" t="str">
        <f>IF(B37="","",IF(OR(M37="Timed Out",M37="Both"),"TO",IF(I37="","",IF(AVERAGE(L37:L39)&gt;89.99,"TO",IF(L38="",L37,IF(L39="",AVERAGE(L37:L38),AVERAGE(L37:L39)))))))</f>
        <v/>
      </c>
      <c r="O37" s="861" t="str">
        <f t="shared" ref="O37" si="32">IF(B37="","",IF(M37="Timed Out",0,IF(M37="Misconfigured",0,IF(M37="Both",0,IF(I37="","",IF(N37="TO",0,IF(N37&lt;=24.99,2,IF(N37&lt;=49.99,1,0))))))))</f>
        <v/>
      </c>
      <c r="P37" s="228"/>
      <c r="Q37" s="229"/>
      <c r="R37" s="230"/>
      <c r="S37" s="645" t="str">
        <f>IF(B37="","",IF(P37="","",P37*60+Q37+R37/100))</f>
        <v/>
      </c>
      <c r="T37" s="1199"/>
      <c r="U37" s="1224" t="str">
        <f>IF(B37="","",IF(AL37="DQ","DQ",IF(N37="TO","TO",IF(T37="Timed Out","TO",IF(S37="","",IF(AVERAGE(S37:S39)&gt;89.99,"TO",IF(S38="",S37,IF(S39="",AVERAGE(S37:S38),AVERAGE(S37:S39)))))))))</f>
        <v/>
      </c>
      <c r="V37" s="805" t="str">
        <f>IF(B37="","",IF(AL37="DQ","DQ",IF(T37="Timed Out",0,IF(U37="","",IF(U37="TO",0,IF((17-((U37-$AG$3)))&lt;0,0,(17-((U37-$AG$3)))))))))</f>
        <v/>
      </c>
      <c r="W37" s="1196" t="str">
        <f t="shared" ref="W37" si="33">IF(B37="","",IF(AL37="DQ","DQ",IF(C37="Female","",IF(T37="Timed Out",0,IF(U37="","",IF(U37="TO",0,IF((19-((U37-$AN$4)))&lt;0,0,(19-((U37-$AN$4))))))))))</f>
        <v/>
      </c>
      <c r="X37" s="805" t="str">
        <f t="shared" ref="X37" si="34">IF(B37="","",IF(AL37="DQ","DQ",IF(C37="Male","",IF(T37="Timed Out",0,IF(U37="","",IF(U37="TO",0,IF((19-((U37-$AN$3)))&lt;0,0,(19-((U37-$AN$3))))))))))</f>
        <v/>
      </c>
      <c r="Y37" s="218"/>
      <c r="Z37" s="229"/>
      <c r="AA37" s="296"/>
      <c r="AB37" s="574" t="str">
        <f>IF(B37="","",IF(Y37="","",IF(AC37="Timed Out","TO",Y37*60+Z37+AA37/100)))</f>
        <v/>
      </c>
      <c r="AC37" s="1199"/>
      <c r="AD37" s="805" t="str">
        <f>IF(B37="","",IF(OR(AC37="Timed Out",AC37="Both"),"TO",IF(AB37="","",IF(AVERAGE(AB37:AB39)&gt;89.99,"TO",IF(AB38="",AB37,IF(AB39="",AVERAGE(AB37:AB38),AVERAGE(AB37:AB39)))))))</f>
        <v/>
      </c>
      <c r="AE37" s="861" t="str">
        <f t="shared" ref="AE37" si="35">IF(B37="","",IF(AC37="Timed Out",0,IF(AC37="Misconfigured",0,IF(AC37="Both",0,IF(AB37="","",IF(Y37="TO",0,IF(AD37&lt;=4.99,2,IF(AD37&lt;=12.99,1,0))))))))</f>
        <v/>
      </c>
      <c r="AF37" s="983"/>
      <c r="AG37" s="1204"/>
      <c r="AH37" s="805" t="str">
        <f>IF(B37="","",IF(AL37="DQ","DQ",IF(AG37="","",IF(AND(N37="TO",AF37-AG37&lt;=0),0,IF(AND(N37="TO",AF37-AG37&gt;0),AF37-AG37,IF(AND(U37="TO",O37+AF37-AG37&lt;0),0,IF(AND(U37="TO",O37+AF37-AG37&gt;0),O37+AF37-AG37,IF(AND(AD37="TO",O37+V37+AF37-AG37&lt;0),0,IF(AND(AD37="TO",O37+V37+AF37-AG37&gt;0),O37+V37+AF37-AG37,IF(O37+V37+AE37+AF37-AG37&lt;0,0,O37+V37+AE37+AF37-AG37))))))))))</f>
        <v/>
      </c>
      <c r="AI37" s="805" t="str">
        <f>IF(B37="","",IF(C37="Female","",IF(AL37="DQ","DQ",IF(AG37="","",IF(AND(N37="TO",AF37-AG37&lt;=0),0,IF(AND(N37="TO",AF37-AG37&gt;0),AF37-AG37,IF(AND(U37="TO",O37+AF37-AG37&lt;0),0,IF(AND(U37="TO",O37+AF37-AG37&gt;0),O37+AF37-AG37,IF(AND(AD37="TO",O37+W37+AF37-AG37&lt;0),0,IF(AND(AD37="TO",O37+W37+AF37-AG37&gt;0),O37+W37+AF37-AG37,IF(O37+W37+AE37+AF37-AG37&lt;0,0,O37+W37+AE37+AF37-AG37)))))))))))</f>
        <v/>
      </c>
      <c r="AJ37" s="805" t="str">
        <f>IF(B37="","",IF(C37="Male","",IF(AL37="DQ","DQ",IF(AG37="","",IF(AND(N37="TO",AF37-AG37&lt;=0),0,IF(AND(N37="TO",AF37-AG37&gt;0),AF37-AG37,IF(AND(U37="TO",O37+AF37-AG37&lt;0),0,IF(AND(U37="TO",O37+AF37-AG37&gt;0),O37+AF37-AG37,IF(AND(AD37="TO",O37+X37+AF37-AG37&lt;0),0,IF(AND(AD37="TO",O37+X37+AF37-AG37&gt;0),O37+X37+AF37-AG37,IF(O37+X37+AE37+AF37-AG37&lt;0,0,O37+X37+AE37+AF37-AG37)))))))))))</f>
        <v/>
      </c>
      <c r="AK37" s="805" t="str">
        <f>IF(AG37="","",IF(AI37="",AJ37,AI37))</f>
        <v/>
      </c>
      <c r="AL37" s="1207"/>
    </row>
    <row r="38" spans="1:38" x14ac:dyDescent="0.2">
      <c r="A38" s="893"/>
      <c r="B38" s="1219"/>
      <c r="C38" s="862"/>
      <c r="D38" s="1194"/>
      <c r="E38" s="1222"/>
      <c r="F38" s="862"/>
      <c r="G38" s="862"/>
      <c r="H38" s="16" t="s">
        <v>4</v>
      </c>
      <c r="I38" s="210"/>
      <c r="J38" s="211"/>
      <c r="K38" s="231"/>
      <c r="L38" s="83" t="str">
        <f>IF(B37="","",IF(I38="","",IF(M37="Timed Out","TO",I38*60+J38+K38/100)))</f>
        <v/>
      </c>
      <c r="M38" s="1200"/>
      <c r="N38" s="806"/>
      <c r="O38" s="862"/>
      <c r="P38" s="210"/>
      <c r="Q38" s="211"/>
      <c r="R38" s="231"/>
      <c r="S38" s="98" t="str">
        <f>IF(B37="","",IF(P38="","",P38*60+Q38+R38/100))</f>
        <v/>
      </c>
      <c r="T38" s="1200"/>
      <c r="U38" s="1225"/>
      <c r="V38" s="806"/>
      <c r="W38" s="1197"/>
      <c r="X38" s="806"/>
      <c r="Y38" s="220"/>
      <c r="Z38" s="211"/>
      <c r="AA38" s="280"/>
      <c r="AB38" s="98" t="str">
        <f>IF(B37="","",IF(Y38="","",IF(AC37="Timed Out","TO",Y38*60+Z38+AA38/100)))</f>
        <v/>
      </c>
      <c r="AC38" s="1200"/>
      <c r="AD38" s="806"/>
      <c r="AE38" s="862"/>
      <c r="AF38" s="984"/>
      <c r="AG38" s="1205"/>
      <c r="AH38" s="806"/>
      <c r="AI38" s="806"/>
      <c r="AJ38" s="806"/>
      <c r="AK38" s="806"/>
      <c r="AL38" s="1208"/>
    </row>
    <row r="39" spans="1:38" ht="16" thickBot="1" x14ac:dyDescent="0.25">
      <c r="A39" s="894"/>
      <c r="B39" s="1220"/>
      <c r="C39" s="863"/>
      <c r="D39" s="1195"/>
      <c r="E39" s="1223"/>
      <c r="F39" s="863"/>
      <c r="G39" s="863"/>
      <c r="H39" s="17" t="s">
        <v>8</v>
      </c>
      <c r="I39" s="251"/>
      <c r="J39" s="239"/>
      <c r="K39" s="250"/>
      <c r="L39" s="653" t="str">
        <f>IF(B37="","",IF(I39="","",IF(M37="Timed Out","TO",I39*60+J39+K39/100)))</f>
        <v/>
      </c>
      <c r="M39" s="1201"/>
      <c r="N39" s="807"/>
      <c r="O39" s="863"/>
      <c r="P39" s="251"/>
      <c r="Q39" s="239"/>
      <c r="R39" s="250"/>
      <c r="S39" s="570" t="str">
        <f>IF(B37="","",IF(P39="","",P39*60+Q39+R39/100))</f>
        <v/>
      </c>
      <c r="T39" s="1201"/>
      <c r="U39" s="1226"/>
      <c r="V39" s="807"/>
      <c r="W39" s="1198"/>
      <c r="X39" s="807"/>
      <c r="Y39" s="222"/>
      <c r="Z39" s="239"/>
      <c r="AA39" s="281"/>
      <c r="AB39" s="265" t="str">
        <f>IF(B37="","",IF(Y39="","",IF(AC37="Timed Out","TO",Y39*60+Z39+AA39/100)))</f>
        <v/>
      </c>
      <c r="AC39" s="1201"/>
      <c r="AD39" s="807"/>
      <c r="AE39" s="863"/>
      <c r="AF39" s="985"/>
      <c r="AG39" s="1206"/>
      <c r="AH39" s="807"/>
      <c r="AI39" s="807"/>
      <c r="AJ39" s="807"/>
      <c r="AK39" s="807"/>
      <c r="AL39" s="1209"/>
    </row>
    <row r="40" spans="1:38" x14ac:dyDescent="0.2">
      <c r="A40" s="1227">
        <f>IF('Names And Totals'!A19="","",'Names And Totals'!A19)</f>
        <v>9</v>
      </c>
      <c r="B40" s="1230" t="str">
        <f>IF('Names And Totals'!B19="","",'Names And Totals'!B19)</f>
        <v>Mel C Hamilton</v>
      </c>
      <c r="C40" s="883" t="str">
        <f>IF('Names And Totals'!B19="","",'Names And Totals'!E19)</f>
        <v>Female</v>
      </c>
      <c r="D40" s="1190">
        <f>IF(B40="","",IF(AL40="DQ","DQ",IF(AH40="","",RANK(AH40,$AH$10:$AH$307,0)+SUMPRODUCT(--(AH40=$AH$10:$AH$307),--(U40&gt;($U$10:$U$307))))))</f>
        <v>220</v>
      </c>
      <c r="E40" s="1233">
        <f>IF(B40="","",IF(AL40="DQ","DQ",IF(AH40="","",RANK(D40,$D$10:$D$307,1)+SUMPRODUCT(--(D40=$D$10:$D$307),--(U40&gt;$U$10:$U$307)))))</f>
        <v>22</v>
      </c>
      <c r="F40" s="883" t="str">
        <f>IF(AI40="","",IF(AI40="DQ","DQ",RANK(AI40,$AI$10:$AI$307,0)+SUMPRODUCT(--(AI40=$AI$10:$AI$307),--(U40&gt;$U$10:$U$307))))</f>
        <v/>
      </c>
      <c r="G40" s="883">
        <f>IF(AJ40="","",IF(AJ40="DQ","DQ",RANK(AJ40,$AJ$10:$AJ$307,0)+SUMPRODUCT(--(AJ40=$AJ$10:$AJ$307),--(U40&gt;$U$10:$U$307))))</f>
        <v>203</v>
      </c>
      <c r="H40" s="18" t="s">
        <v>7</v>
      </c>
      <c r="I40" s="235">
        <v>1</v>
      </c>
      <c r="J40" s="241">
        <v>9</v>
      </c>
      <c r="K40" s="236">
        <v>19</v>
      </c>
      <c r="L40" s="111">
        <f>IF(B40="","",IF(I40="","",IF(M40="Timed Out","TO",I40*60+J40+K40/100)))</f>
        <v>69.19</v>
      </c>
      <c r="M40" s="1242" t="s">
        <v>267</v>
      </c>
      <c r="N40" s="802">
        <f>IF(B40="","",IF(OR(M40="Timed Out",M40="Both"),"TO",IF(I40="","",IF(AVERAGE(L40:L42)&gt;89.99,"TO",IF(L41="",L40,IF(L42="",AVERAGE(L40:L41),AVERAGE(L40:L42)))))))</f>
        <v>68.246666666666655</v>
      </c>
      <c r="O40" s="883">
        <f t="shared" ref="O40" si="36">IF(B40="","",IF(M40="Timed Out",0,IF(M40="Misconfigured",0,IF(M40="Both",0,IF(I40="","",IF(N40="TO",0,IF(N40&lt;=24.99,2,IF(N40&lt;=49.99,1,0))))))))</f>
        <v>0</v>
      </c>
      <c r="P40" s="235">
        <v>1</v>
      </c>
      <c r="Q40" s="241">
        <v>3</v>
      </c>
      <c r="R40" s="236">
        <v>11</v>
      </c>
      <c r="S40" s="643">
        <f>IF(B40="","",IF(P40="","",P40*60+Q40+R40/100))</f>
        <v>63.11</v>
      </c>
      <c r="T40" s="1242"/>
      <c r="U40" s="1236">
        <f>IF(B40="","",IF(AL40="DQ","DQ",IF(N40="TO","TO",IF(T40="Timed Out","TO",IF(S40="","",IF(AVERAGE(S40:S42)&gt;89.99,"TO",IF(S41="",S40,IF(S42="",AVERAGE(S40:S41),AVERAGE(S40:S42)))))))))</f>
        <v>64.703333333333333</v>
      </c>
      <c r="V40" s="802">
        <f>IF(B40="","",IF(AL40="DQ","DQ",IF(T40="Timed Out",0,IF(U40="","",IF(U40="TO",0,IF((17-((U40-$AG$3)))&lt;0,0,(17-((U40-$AG$3)))))))))</f>
        <v>0</v>
      </c>
      <c r="W40" s="1239" t="str">
        <f t="shared" ref="W40" si="37">IF(B40="","",IF(AL40="DQ","DQ",IF(C40="Female","",IF(T40="Timed Out",0,IF(U40="","",IF(U40="TO",0,IF((19-((U40-$AN$4)))&lt;0,0,(19-((U40-$AN$4))))))))))</f>
        <v/>
      </c>
      <c r="X40" s="802">
        <f t="shared" ref="X40" si="38">IF(B40="","",IF(AL40="DQ","DQ",IF(C40="Male","",IF(T40="Timed Out",0,IF(U40="","",IF(U40="TO",0,IF((19-((U40-$AN$3)))&lt;0,0,(19-((U40-$AN$3))))))))))</f>
        <v>0</v>
      </c>
      <c r="Y40" s="667"/>
      <c r="Z40" s="241"/>
      <c r="AA40" s="654"/>
      <c r="AB40" s="339" t="str">
        <f>IF(B40="","",IF(Y40="","",IF(AC40="Timed Out","TO",Y40*60+Z40+AA40/100)))</f>
        <v/>
      </c>
      <c r="AC40" s="1242" t="s">
        <v>266</v>
      </c>
      <c r="AD40" s="802" t="str">
        <f>IF(B40="","",IF(OR(AC40="Timed Out",AC40="Both"),"TO",IF(AB40="","",IF(AVERAGE(AB40:AB42)&gt;89.99,"TO",IF(AB41="",AB40,IF(AB42="",AVERAGE(AB40:AB41),AVERAGE(AB40:AB42)))))))</f>
        <v>TO</v>
      </c>
      <c r="AE40" s="883">
        <f t="shared" ref="AE40" si="39">IF(B40="","",IF(AC40="Timed Out",0,IF(AC40="Misconfigured",0,IF(AC40="Both",0,IF(AB40="","",IF(Y40="TO",0,IF(AD40&lt;=4.99,2,IF(AD40&lt;=12.99,1,0))))))))</f>
        <v>0</v>
      </c>
      <c r="AF40" s="1210">
        <v>0</v>
      </c>
      <c r="AG40" s="1212">
        <v>0</v>
      </c>
      <c r="AH40" s="802">
        <f>IF(B40="","",IF(AL40="DQ","DQ",IF(AG40="","",IF(AND(N40="TO",AF40-AG40&lt;=0),0,IF(AND(N40="TO",AF40-AG40&gt;0),AF40-AG40,IF(AND(U40="TO",O40+AF40-AG40&lt;0),0,IF(AND(U40="TO",O40+AF40-AG40&gt;0),O40+AF40-AG40,IF(AND(AD40="TO",O40+V40+AF40-AG40&lt;0),0,IF(AND(AD40="TO",O40+V40+AF40-AG40&gt;0),O40+V40+AF40-AG40,IF(O40+V40+AE40+AF40-AG40&lt;0,0,O40+V40+AE40+AF40-AG40))))))))))</f>
        <v>0</v>
      </c>
      <c r="AI40" s="802" t="str">
        <f>IF(B40="","",IF(C40="Female","",IF(AL40="DQ","DQ",IF(AG40="","",IF(AND(N40="TO",AF40-AG40&lt;=0),0,IF(AND(N40="TO",AF40-AG40&gt;0),AF40-AG40,IF(AND(U40="TO",O40+AF40-AG40&lt;0),0,IF(AND(U40="TO",O40+AF40-AG40&gt;0),O40+AF40-AG40,IF(AND(AD40="TO",O40+W40+AF40-AG40&lt;0),0,IF(AND(AD40="TO",O40+W40+AF40-AG40&gt;0),O40+W40+AF40-AG40,IF(O40+W40+AE40+AF40-AG40&lt;0,0,O40+W40+AE40+AF40-AG40)))))))))))</f>
        <v/>
      </c>
      <c r="AJ40" s="802">
        <f>IF(B40="","",IF(C40="Male","",IF(AL40="DQ","DQ",IF(AG40="","",IF(AND(N40="TO",AF40-AG40&lt;=0),0,IF(AND(N40="TO",AF40-AG40&gt;0),AF40-AG40,IF(AND(U40="TO",O40+AF40-AG40&lt;0),0,IF(AND(U40="TO",O40+AF40-AG40&gt;0),O40+AF40-AG40,IF(AND(AD40="TO",O40+X40+AF40-AG40&lt;0),0,IF(AND(AD40="TO",O40+X40+AF40-AG40&gt;0),O40+X40+AF40-AG40,IF(O40+X40+AE40+AF40-AG40&lt;0,0,O40+X40+AE40+AF40-AG40)))))))))))</f>
        <v>0</v>
      </c>
      <c r="AK40" s="802">
        <f>IF(AG40="","",IF(AI40="",AJ40,AI40))</f>
        <v>0</v>
      </c>
      <c r="AL40" s="1215"/>
    </row>
    <row r="41" spans="1:38" x14ac:dyDescent="0.2">
      <c r="A41" s="1228"/>
      <c r="B41" s="1231"/>
      <c r="C41" s="884"/>
      <c r="D41" s="1191"/>
      <c r="E41" s="1234"/>
      <c r="F41" s="884"/>
      <c r="G41" s="884"/>
      <c r="H41" s="13" t="s">
        <v>4</v>
      </c>
      <c r="I41" s="208">
        <v>1</v>
      </c>
      <c r="J41" s="209">
        <v>7</v>
      </c>
      <c r="K41" s="227">
        <v>96</v>
      </c>
      <c r="L41" s="79">
        <f>IF(B40="","",IF(I41="","",IF(M40="Timed Out","TO",I41*60+J41+K41/100)))</f>
        <v>67.959999999999994</v>
      </c>
      <c r="M41" s="1243"/>
      <c r="N41" s="803"/>
      <c r="O41" s="884"/>
      <c r="P41" s="208">
        <v>1</v>
      </c>
      <c r="Q41" s="209">
        <v>4</v>
      </c>
      <c r="R41" s="227">
        <v>61</v>
      </c>
      <c r="S41" s="99">
        <f>IF(B40="","",IF(P41="","",P41*60+Q41+R41/100))</f>
        <v>64.61</v>
      </c>
      <c r="T41" s="1243"/>
      <c r="U41" s="1237"/>
      <c r="V41" s="803"/>
      <c r="W41" s="986"/>
      <c r="X41" s="803"/>
      <c r="Y41" s="214"/>
      <c r="Z41" s="209"/>
      <c r="AA41" s="279"/>
      <c r="AB41" s="99" t="str">
        <f>IF(B40="","",IF(Y41="","",IF(AC40="Timed Out","TO",Y41*60+Z41+AA41/100)))</f>
        <v/>
      </c>
      <c r="AC41" s="1243"/>
      <c r="AD41" s="803"/>
      <c r="AE41" s="884"/>
      <c r="AF41" s="981"/>
      <c r="AG41" s="1213"/>
      <c r="AH41" s="803"/>
      <c r="AI41" s="803"/>
      <c r="AJ41" s="803"/>
      <c r="AK41" s="803"/>
      <c r="AL41" s="1216"/>
    </row>
    <row r="42" spans="1:38" ht="16" thickBot="1" x14ac:dyDescent="0.25">
      <c r="A42" s="1229"/>
      <c r="B42" s="1232"/>
      <c r="C42" s="885"/>
      <c r="D42" s="1192"/>
      <c r="E42" s="1235"/>
      <c r="F42" s="885"/>
      <c r="G42" s="885"/>
      <c r="H42" s="19" t="s">
        <v>8</v>
      </c>
      <c r="I42" s="212">
        <v>1</v>
      </c>
      <c r="J42" s="213">
        <v>7</v>
      </c>
      <c r="K42" s="242">
        <v>59</v>
      </c>
      <c r="L42" s="112">
        <f>IF(B40="","",IF(I42="","",IF(M40="Timed Out","TO",I42*60+J42+K42/100)))</f>
        <v>67.59</v>
      </c>
      <c r="M42" s="1244"/>
      <c r="N42" s="804"/>
      <c r="O42" s="885"/>
      <c r="P42" s="212">
        <v>1</v>
      </c>
      <c r="Q42" s="213">
        <v>6</v>
      </c>
      <c r="R42" s="242">
        <v>39</v>
      </c>
      <c r="S42" s="644">
        <f>IF(B40="","",IF(P42="","",P42*60+Q42+R42/100))</f>
        <v>66.39</v>
      </c>
      <c r="T42" s="1244"/>
      <c r="U42" s="1238"/>
      <c r="V42" s="804"/>
      <c r="W42" s="1240"/>
      <c r="X42" s="804"/>
      <c r="Y42" s="226"/>
      <c r="Z42" s="213"/>
      <c r="AA42" s="655"/>
      <c r="AB42" s="100" t="str">
        <f>IF(B40="","",IF(Y42="","",IF(AC40="Timed Out","TO",Y42*60+Z42+AA42/100)))</f>
        <v/>
      </c>
      <c r="AC42" s="1244"/>
      <c r="AD42" s="804"/>
      <c r="AE42" s="885"/>
      <c r="AF42" s="1211"/>
      <c r="AG42" s="1214"/>
      <c r="AH42" s="804"/>
      <c r="AI42" s="804"/>
      <c r="AJ42" s="804"/>
      <c r="AK42" s="804"/>
      <c r="AL42" s="1217"/>
    </row>
    <row r="43" spans="1:38" x14ac:dyDescent="0.2">
      <c r="A43" s="892">
        <f>IF('Names And Totals'!A20="","",'Names And Totals'!A20)</f>
        <v>19</v>
      </c>
      <c r="B43" s="1218" t="str">
        <f>IF('Names And Totals'!B20="","",'Names And Totals'!B20)</f>
        <v>Luis Felipe</v>
      </c>
      <c r="C43" s="861" t="str">
        <f>IF('Names And Totals'!B20="","",'Names And Totals'!E20)</f>
        <v>Male</v>
      </c>
      <c r="D43" s="1193">
        <f>IF(B43="","",IF(AL43="DQ","DQ",IF(AH43="","",RANK(AH43,$AH$10:$AH$307,0)+SUMPRODUCT(--(AH43=$AH$10:$AH$307),--(U43&gt;($U$10:$U$307))))))</f>
        <v>18</v>
      </c>
      <c r="E43" s="1221">
        <f>IF(B43="","",IF(AL43="DQ","DQ",IF(AH43="","",RANK(D43,$D$10:$D$307,1)+SUMPRODUCT(--(D43=$D$10:$D$307),--(U43&gt;$U$10:$U$307)))))</f>
        <v>18</v>
      </c>
      <c r="F43" s="861">
        <f>IF(AI43="","",IF(AI43="DQ","DQ",RANK(AI43,$AI$10:$AI$307,0)+SUMPRODUCT(--(AI43=$AI$10:$AI$307),--(U43&gt;$U$10:$U$307))))</f>
        <v>15</v>
      </c>
      <c r="G43" s="861" t="str">
        <f>IF(AJ43="","",IF(AJ43="DQ","DQ",RANK(AJ43,$AJ$10:$AJ$307,0)+SUMPRODUCT(--(AJ43=$AJ$10:$AJ$307),--(U43&gt;$U$10:$U$307))))</f>
        <v/>
      </c>
      <c r="H43" s="15" t="s">
        <v>7</v>
      </c>
      <c r="I43" s="228">
        <v>0</v>
      </c>
      <c r="J43" s="229">
        <v>58</v>
      </c>
      <c r="K43" s="230">
        <v>59</v>
      </c>
      <c r="L43" s="652">
        <f>IF(B43="","",IF(I43="","",IF(M43="Timed Out","TO",I43*60+J43+K43/100)))</f>
        <v>58.59</v>
      </c>
      <c r="M43" s="1199"/>
      <c r="N43" s="805">
        <f>IF(B43="","",IF(OR(M43="Timed Out",M43="Both"),"TO",IF(I43="","",IF(AVERAGE(L43:L45)&gt;89.99,"TO",IF(L44="",L43,IF(L45="",AVERAGE(L43:L44),AVERAGE(L43:L45)))))))</f>
        <v>58.606666666666662</v>
      </c>
      <c r="O43" s="861">
        <f t="shared" ref="O43" si="40">IF(B43="","",IF(M43="Timed Out",0,IF(M43="Misconfigured",0,IF(M43="Both",0,IF(I43="","",IF(N43="TO",0,IF(N43&lt;=24.99,2,IF(N43&lt;=49.99,1,0))))))))</f>
        <v>0</v>
      </c>
      <c r="P43" s="228">
        <v>0</v>
      </c>
      <c r="Q43" s="229">
        <v>43</v>
      </c>
      <c r="R43" s="230">
        <v>70</v>
      </c>
      <c r="S43" s="645">
        <f>IF(B43="","",IF(P43="","",P43*60+Q43+R43/100))</f>
        <v>43.7</v>
      </c>
      <c r="T43" s="1199"/>
      <c r="U43" s="1224">
        <f>IF(B43="","",IF(AL43="DQ","DQ",IF(N43="TO","TO",IF(T43="Timed Out","TO",IF(S43="","",IF(AVERAGE(S43:S45)&gt;89.99,"TO",IF(S44="",S43,IF(S45="",AVERAGE(S43:S44),AVERAGE(S43:S45)))))))))</f>
        <v>43.763333333333328</v>
      </c>
      <c r="V43" s="805">
        <f>IF(B43="","",IF(AL43="DQ","DQ",IF(T43="Timed Out",0,IF(U43="","",IF(U43="TO",0,IF((17-((U43-$AG$3)))&lt;0,0,(17-((U43-$AG$3)))))))))</f>
        <v>0</v>
      </c>
      <c r="W43" s="1196">
        <f t="shared" ref="W43" si="41">IF(B43="","",IF(AL43="DQ","DQ",IF(C43="Female","",IF(T43="Timed Out",0,IF(U43="","",IF(U43="TO",0,IF((19-((U43-$AN$4)))&lt;0,0,(19-((U43-$AN$4))))))))))</f>
        <v>0</v>
      </c>
      <c r="X43" s="805" t="str">
        <f t="shared" ref="X43" si="42">IF(B43="","",IF(AL43="DQ","DQ",IF(C43="Male","",IF(T43="Timed Out",0,IF(U43="","",IF(U43="TO",0,IF((19-((U43-$AN$3)))&lt;0,0,(19-((U43-$AN$3))))))))))</f>
        <v/>
      </c>
      <c r="Y43" s="218">
        <v>0</v>
      </c>
      <c r="Z43" s="229">
        <v>6</v>
      </c>
      <c r="AA43" s="296">
        <v>40</v>
      </c>
      <c r="AB43" s="574">
        <f>IF(B43="","",IF(Y43="","",IF(AC43="Timed Out","TO",Y43*60+Z43+AA43/100)))</f>
        <v>6.4</v>
      </c>
      <c r="AC43" s="1199"/>
      <c r="AD43" s="805">
        <f>IF(B43="","",IF(OR(AC43="Timed Out",AC43="Both"),"TO",IF(AB43="","",IF(AVERAGE(AB43:AB45)&gt;89.99,"TO",IF(AB44="",AB43,IF(AB45="",AVERAGE(AB43:AB44),AVERAGE(AB43:AB45)))))))</f>
        <v>6.3866666666666667</v>
      </c>
      <c r="AE43" s="861">
        <f t="shared" ref="AE43" si="43">IF(B43="","",IF(AC43="Timed Out",0,IF(AC43="Misconfigured",0,IF(AC43="Both",0,IF(AB43="","",IF(Y43="TO",0,IF(AD43&lt;=4.99,2,IF(AD43&lt;=12.99,1,0))))))))</f>
        <v>1</v>
      </c>
      <c r="AF43" s="983">
        <v>0</v>
      </c>
      <c r="AG43" s="1204">
        <v>0</v>
      </c>
      <c r="AH43" s="805">
        <f>IF(B43="","",IF(AL43="DQ","DQ",IF(AG43="","",IF(AND(N43="TO",AF43-AG43&lt;=0),0,IF(AND(N43="TO",AF43-AG43&gt;0),AF43-AG43,IF(AND(U43="TO",O43+AF43-AG43&lt;0),0,IF(AND(U43="TO",O43+AF43-AG43&gt;0),O43+AF43-AG43,IF(AND(AD43="TO",O43+V43+AF43-AG43&lt;0),0,IF(AND(AD43="TO",O43+V43+AF43-AG43&gt;0),O43+V43+AF43-AG43,IF(O43+V43+AE43+AF43-AG43&lt;0,0,O43+V43+AE43+AF43-AG43))))))))))</f>
        <v>1</v>
      </c>
      <c r="AI43" s="805">
        <f>IF(B43="","",IF(C43="Female","",IF(AL43="DQ","DQ",IF(AG43="","",IF(AND(N43="TO",AF43-AG43&lt;=0),0,IF(AND(N43="TO",AF43-AG43&gt;0),AF43-AG43,IF(AND(U43="TO",O43+AF43-AG43&lt;0),0,IF(AND(U43="TO",O43+AF43-AG43&gt;0),O43+AF43-AG43,IF(AND(AD43="TO",O43+W43+AF43-AG43&lt;0),0,IF(AND(AD43="TO",O43+W43+AF43-AG43&gt;0),O43+W43+AF43-AG43,IF(O43+W43+AE43+AF43-AG43&lt;0,0,O43+W43+AE43+AF43-AG43)))))))))))</f>
        <v>1</v>
      </c>
      <c r="AJ43" s="805" t="str">
        <f>IF(B43="","",IF(C43="Male","",IF(AL43="DQ","DQ",IF(AG43="","",IF(AND(N43="TO",AF43-AG43&lt;=0),0,IF(AND(N43="TO",AF43-AG43&gt;0),AF43-AG43,IF(AND(U43="TO",O43+AF43-AG43&lt;0),0,IF(AND(U43="TO",O43+AF43-AG43&gt;0),O43+AF43-AG43,IF(AND(AD43="TO",O43+X43+AF43-AG43&lt;0),0,IF(AND(AD43="TO",O43+X43+AF43-AG43&gt;0),O43+X43+AF43-AG43,IF(O43+X43+AE43+AF43-AG43&lt;0,0,O43+X43+AE43+AF43-AG43)))))))))))</f>
        <v/>
      </c>
      <c r="AK43" s="805">
        <f>IF(AG43="","",IF(AI43="",AJ43,AI43))</f>
        <v>1</v>
      </c>
      <c r="AL43" s="1207"/>
    </row>
    <row r="44" spans="1:38" x14ac:dyDescent="0.2">
      <c r="A44" s="893"/>
      <c r="B44" s="1219"/>
      <c r="C44" s="862"/>
      <c r="D44" s="1194"/>
      <c r="E44" s="1222"/>
      <c r="F44" s="862"/>
      <c r="G44" s="862"/>
      <c r="H44" s="16" t="s">
        <v>4</v>
      </c>
      <c r="I44" s="210">
        <v>0</v>
      </c>
      <c r="J44" s="211">
        <v>58</v>
      </c>
      <c r="K44" s="231">
        <v>51</v>
      </c>
      <c r="L44" s="83">
        <f>IF(B43="","",IF(I44="","",IF(M43="Timed Out","TO",I44*60+J44+K44/100)))</f>
        <v>58.51</v>
      </c>
      <c r="M44" s="1200"/>
      <c r="N44" s="806"/>
      <c r="O44" s="862"/>
      <c r="P44" s="210">
        <v>0</v>
      </c>
      <c r="Q44" s="211">
        <v>43</v>
      </c>
      <c r="R44" s="231">
        <v>94</v>
      </c>
      <c r="S44" s="98">
        <f>IF(B43="","",IF(P44="","",P44*60+Q44+R44/100))</f>
        <v>43.94</v>
      </c>
      <c r="T44" s="1200"/>
      <c r="U44" s="1225"/>
      <c r="V44" s="806"/>
      <c r="W44" s="1197"/>
      <c r="X44" s="806"/>
      <c r="Y44" s="220">
        <v>0</v>
      </c>
      <c r="Z44" s="211">
        <v>6</v>
      </c>
      <c r="AA44" s="280">
        <v>34</v>
      </c>
      <c r="AB44" s="98">
        <f>IF(B43="","",IF(Y44="","",IF(AC43="Timed Out","TO",Y44*60+Z44+AA44/100)))</f>
        <v>6.34</v>
      </c>
      <c r="AC44" s="1200"/>
      <c r="AD44" s="806"/>
      <c r="AE44" s="862"/>
      <c r="AF44" s="984"/>
      <c r="AG44" s="1205"/>
      <c r="AH44" s="806"/>
      <c r="AI44" s="806"/>
      <c r="AJ44" s="806"/>
      <c r="AK44" s="806"/>
      <c r="AL44" s="1208"/>
    </row>
    <row r="45" spans="1:38" ht="16" thickBot="1" x14ac:dyDescent="0.25">
      <c r="A45" s="894"/>
      <c r="B45" s="1220"/>
      <c r="C45" s="863"/>
      <c r="D45" s="1195"/>
      <c r="E45" s="1223"/>
      <c r="F45" s="863"/>
      <c r="G45" s="863"/>
      <c r="H45" s="17" t="s">
        <v>8</v>
      </c>
      <c r="I45" s="251">
        <v>0</v>
      </c>
      <c r="J45" s="239">
        <v>58</v>
      </c>
      <c r="K45" s="250">
        <v>72</v>
      </c>
      <c r="L45" s="653">
        <f>IF(B43="","",IF(I45="","",IF(M43="Timed Out","TO",I45*60+J45+K45/100)))</f>
        <v>58.72</v>
      </c>
      <c r="M45" s="1201"/>
      <c r="N45" s="807"/>
      <c r="O45" s="863"/>
      <c r="P45" s="251">
        <v>0</v>
      </c>
      <c r="Q45" s="239">
        <v>43</v>
      </c>
      <c r="R45" s="250">
        <v>65</v>
      </c>
      <c r="S45" s="570">
        <f>IF(B43="","",IF(P45="","",P45*60+Q45+R45/100))</f>
        <v>43.65</v>
      </c>
      <c r="T45" s="1201"/>
      <c r="U45" s="1226"/>
      <c r="V45" s="807"/>
      <c r="W45" s="1198"/>
      <c r="X45" s="807"/>
      <c r="Y45" s="222">
        <v>0</v>
      </c>
      <c r="Z45" s="239">
        <v>6</v>
      </c>
      <c r="AA45" s="281">
        <v>42</v>
      </c>
      <c r="AB45" s="265">
        <f>IF(B43="","",IF(Y45="","",IF(AC43="Timed Out","TO",Y45*60+Z45+AA45/100)))</f>
        <v>6.42</v>
      </c>
      <c r="AC45" s="1201"/>
      <c r="AD45" s="807"/>
      <c r="AE45" s="863"/>
      <c r="AF45" s="985"/>
      <c r="AG45" s="1206"/>
      <c r="AH45" s="807"/>
      <c r="AI45" s="807"/>
      <c r="AJ45" s="807"/>
      <c r="AK45" s="807"/>
      <c r="AL45" s="1209"/>
    </row>
    <row r="46" spans="1:38" x14ac:dyDescent="0.2">
      <c r="A46" s="1227">
        <f>IF('Names And Totals'!A21="","",'Names And Totals'!A21)</f>
        <v>5</v>
      </c>
      <c r="B46" s="1230" t="str">
        <f>IF('Names And Totals'!B21="","",'Names And Totals'!B21)</f>
        <v>Cameron Hughes</v>
      </c>
      <c r="C46" s="883" t="str">
        <f>IF('Names And Totals'!B21="","",'Names And Totals'!E21)</f>
        <v>Male</v>
      </c>
      <c r="D46" s="1190">
        <f>IF(B46="","",IF(AL46="DQ","DQ",IF(AH46="","",RANK(AH46,$AH$10:$AH$307,0)+SUMPRODUCT(--(AH46=$AH$10:$AH$307),--(U46&gt;($U$10:$U$307))))))</f>
        <v>5</v>
      </c>
      <c r="E46" s="1233">
        <f>IF(B46="","",IF(AL46="DQ","DQ",IF(AH46="","",RANK(D46,$D$10:$D$307,1)+SUMPRODUCT(--(D46=$D$10:$D$307),--(U46&gt;$U$10:$U$307)))))</f>
        <v>5</v>
      </c>
      <c r="F46" s="883">
        <f>IF(AI46="","",IF(AI46="DQ","DQ",RANK(AI46,$AI$10:$AI$307,0)+SUMPRODUCT(--(AI46=$AI$10:$AI$307),--(U46&gt;$U$10:$U$307))))</f>
        <v>5</v>
      </c>
      <c r="G46" s="883" t="str">
        <f>IF(AJ46="","",IF(AJ46="DQ","DQ",RANK(AJ46,$AJ$10:$AJ$307,0)+SUMPRODUCT(--(AJ46=$AJ$10:$AJ$307),--(U46&gt;$U$10:$U$307))))</f>
        <v/>
      </c>
      <c r="H46" s="18" t="s">
        <v>7</v>
      </c>
      <c r="I46" s="235">
        <v>0</v>
      </c>
      <c r="J46" s="241">
        <v>18</v>
      </c>
      <c r="K46" s="236">
        <v>37</v>
      </c>
      <c r="L46" s="111">
        <f>IF(B46="","",IF(I46="","",IF(M46="Timed Out","TO",I46*60+J46+K46/100)))</f>
        <v>18.37</v>
      </c>
      <c r="M46" s="1242"/>
      <c r="N46" s="802">
        <f>IF(B46="","",IF(OR(M46="Timed Out",M46="Both"),"TO",IF(I46="","",IF(AVERAGE(L46:L48)&gt;89.99,"TO",IF(L47="",L46,IF(L48="",AVERAGE(L46:L47),AVERAGE(L46:L48)))))))</f>
        <v>18.349999999999998</v>
      </c>
      <c r="O46" s="883">
        <f t="shared" ref="O46" si="44">IF(B46="","",IF(M46="Timed Out",0,IF(M46="Misconfigured",0,IF(M46="Both",0,IF(I46="","",IF(N46="TO",0,IF(N46&lt;=24.99,2,IF(N46&lt;=49.99,1,0))))))))</f>
        <v>2</v>
      </c>
      <c r="P46" s="235">
        <v>0</v>
      </c>
      <c r="Q46" s="241">
        <v>14</v>
      </c>
      <c r="R46" s="236">
        <v>47</v>
      </c>
      <c r="S46" s="643">
        <f>IF(B46="","",IF(P46="","",P46*60+Q46+R46/100))</f>
        <v>14.47</v>
      </c>
      <c r="T46" s="1242"/>
      <c r="U46" s="1236">
        <f>IF(B46="","",IF(AL46="DQ","DQ",IF(N46="TO","TO",IF(T46="Timed Out","TO",IF(S46="","",IF(AVERAGE(S46:S48)&gt;89.99,"TO",IF(S47="",S46,IF(S48="",AVERAGE(S46:S47),AVERAGE(S46:S48)))))))))</f>
        <v>14.536666666666667</v>
      </c>
      <c r="V46" s="802">
        <f>IF(B46="","",IF(AL46="DQ","DQ",IF(T46="Timed Out",0,IF(U46="","",IF(U46="TO",0,IF((17-((U46-$AG$3)))&lt;0,0,(17-((U46-$AG$3)))))))))</f>
        <v>14.18</v>
      </c>
      <c r="W46" s="1239">
        <f t="shared" ref="W46" si="45">IF(B46="","",IF(AL46="DQ","DQ",IF(C46="Female","",IF(T46="Timed Out",0,IF(U46="","",IF(U46="TO",0,IF((19-((U46-$AN$4)))&lt;0,0,(19-((U46-$AN$4))))))))))</f>
        <v>16.18</v>
      </c>
      <c r="X46" s="802" t="str">
        <f t="shared" ref="X46" si="46">IF(B46="","",IF(AL46="DQ","DQ",IF(C46="Male","",IF(T46="Timed Out",0,IF(U46="","",IF(U46="TO",0,IF((19-((U46-$AN$3)))&lt;0,0,(19-((U46-$AN$3))))))))))</f>
        <v/>
      </c>
      <c r="Y46" s="667">
        <v>0</v>
      </c>
      <c r="Z46" s="241">
        <v>4</v>
      </c>
      <c r="AA46" s="654">
        <v>45</v>
      </c>
      <c r="AB46" s="339">
        <f>IF(B46="","",IF(Y46="","",IF(AC46="Timed Out","TO",Y46*60+Z46+AA46/100)))</f>
        <v>4.45</v>
      </c>
      <c r="AC46" s="1242"/>
      <c r="AD46" s="802">
        <f>IF(B46="","",IF(OR(AC46="Timed Out",AC46="Both"),"TO",IF(AB46="","",IF(AVERAGE(AB46:AB48)&gt;89.99,"TO",IF(AB47="",AB46,IF(AB48="",AVERAGE(AB46:AB47),AVERAGE(AB46:AB48)))))))</f>
        <v>4.8533333333333335</v>
      </c>
      <c r="AE46" s="883">
        <f t="shared" ref="AE46" si="47">IF(B46="","",IF(AC46="Timed Out",0,IF(AC46="Misconfigured",0,IF(AC46="Both",0,IF(AB46="","",IF(Y46="TO",0,IF(AD46&lt;=4.99,2,IF(AD46&lt;=12.99,1,0))))))))</f>
        <v>2</v>
      </c>
      <c r="AF46" s="1210">
        <v>0</v>
      </c>
      <c r="AG46" s="1212">
        <v>0</v>
      </c>
      <c r="AH46" s="802">
        <f>IF(B46="","",IF(AL46="DQ","DQ",IF(AG46="","",IF(AND(N46="TO",AF46-AG46&lt;=0),0,IF(AND(N46="TO",AF46-AG46&gt;0),AF46-AG46,IF(AND(U46="TO",O46+AF46-AG46&lt;0),0,IF(AND(U46="TO",O46+AF46-AG46&gt;0),O46+AF46-AG46,IF(AND(AD46="TO",O46+V46+AF46-AG46&lt;0),0,IF(AND(AD46="TO",O46+V46+AF46-AG46&gt;0),O46+V46+AF46-AG46,IF(O46+V46+AE46+AF46-AG46&lt;0,0,O46+V46+AE46+AF46-AG46))))))))))</f>
        <v>18.18</v>
      </c>
      <c r="AI46" s="802">
        <f>IF(B46="","",IF(C46="Female","",IF(AL46="DQ","DQ",IF(AG46="","",IF(AND(N46="TO",AF46-AG46&lt;=0),0,IF(AND(N46="TO",AF46-AG46&gt;0),AF46-AG46,IF(AND(U46="TO",O46+AF46-AG46&lt;0),0,IF(AND(U46="TO",O46+AF46-AG46&gt;0),O46+AF46-AG46,IF(AND(AD46="TO",O46+W46+AF46-AG46&lt;0),0,IF(AND(AD46="TO",O46+W46+AF46-AG46&gt;0),O46+W46+AF46-AG46,IF(O46+W46+AE46+AF46-AG46&lt;0,0,O46+W46+AE46+AF46-AG46)))))))))))</f>
        <v>20.18</v>
      </c>
      <c r="AJ46" s="802" t="str">
        <f>IF(B46="","",IF(C46="Male","",IF(AL46="DQ","DQ",IF(AG46="","",IF(AND(N46="TO",AF46-AG46&lt;=0),0,IF(AND(N46="TO",AF46-AG46&gt;0),AF46-AG46,IF(AND(U46="TO",O46+AF46-AG46&lt;0),0,IF(AND(U46="TO",O46+AF46-AG46&gt;0),O46+AF46-AG46,IF(AND(AD46="TO",O46+X46+AF46-AG46&lt;0),0,IF(AND(AD46="TO",O46+X46+AF46-AG46&gt;0),O46+X46+AF46-AG46,IF(O46+X46+AE46+AF46-AG46&lt;0,0,O46+X46+AE46+AF46-AG46)))))))))))</f>
        <v/>
      </c>
      <c r="AK46" s="802">
        <f>IF(AG46="","",IF(AI46="",AJ46,AI46))</f>
        <v>20.18</v>
      </c>
      <c r="AL46" s="1215"/>
    </row>
    <row r="47" spans="1:38" x14ac:dyDescent="0.2">
      <c r="A47" s="1228"/>
      <c r="B47" s="1231"/>
      <c r="C47" s="884"/>
      <c r="D47" s="1191"/>
      <c r="E47" s="1234"/>
      <c r="F47" s="884"/>
      <c r="G47" s="884"/>
      <c r="H47" s="13" t="s">
        <v>4</v>
      </c>
      <c r="I47" s="208">
        <v>0</v>
      </c>
      <c r="J47" s="209">
        <v>18</v>
      </c>
      <c r="K47" s="227">
        <v>40</v>
      </c>
      <c r="L47" s="79">
        <f>IF(B46="","",IF(I47="","",IF(M46="Timed Out","TO",I47*60+J47+K47/100)))</f>
        <v>18.399999999999999</v>
      </c>
      <c r="M47" s="1243"/>
      <c r="N47" s="803"/>
      <c r="O47" s="884"/>
      <c r="P47" s="208">
        <v>0</v>
      </c>
      <c r="Q47" s="209">
        <v>14</v>
      </c>
      <c r="R47" s="227">
        <v>48</v>
      </c>
      <c r="S47" s="99">
        <f>IF(B46="","",IF(P47="","",P47*60+Q47+R47/100))</f>
        <v>14.48</v>
      </c>
      <c r="T47" s="1243"/>
      <c r="U47" s="1237"/>
      <c r="V47" s="803"/>
      <c r="W47" s="986"/>
      <c r="X47" s="803"/>
      <c r="Y47" s="214">
        <v>0</v>
      </c>
      <c r="Z47" s="209">
        <v>5</v>
      </c>
      <c r="AA47" s="279">
        <v>1</v>
      </c>
      <c r="AB47" s="99">
        <f>IF(B46="","",IF(Y47="","",IF(AC46="Timed Out","TO",Y47*60+Z47+AA47/100)))</f>
        <v>5.01</v>
      </c>
      <c r="AC47" s="1243"/>
      <c r="AD47" s="803"/>
      <c r="AE47" s="884"/>
      <c r="AF47" s="981"/>
      <c r="AG47" s="1213"/>
      <c r="AH47" s="803"/>
      <c r="AI47" s="803"/>
      <c r="AJ47" s="803"/>
      <c r="AK47" s="803"/>
      <c r="AL47" s="1216"/>
    </row>
    <row r="48" spans="1:38" ht="16" thickBot="1" x14ac:dyDescent="0.25">
      <c r="A48" s="1229"/>
      <c r="B48" s="1232"/>
      <c r="C48" s="885"/>
      <c r="D48" s="1192"/>
      <c r="E48" s="1235"/>
      <c r="F48" s="885"/>
      <c r="G48" s="885"/>
      <c r="H48" s="19" t="s">
        <v>8</v>
      </c>
      <c r="I48" s="212">
        <v>0</v>
      </c>
      <c r="J48" s="213">
        <v>18</v>
      </c>
      <c r="K48" s="242">
        <v>28</v>
      </c>
      <c r="L48" s="112">
        <f>IF(B46="","",IF(I48="","",IF(M46="Timed Out","TO",I48*60+J48+K48/100)))</f>
        <v>18.28</v>
      </c>
      <c r="M48" s="1244"/>
      <c r="N48" s="804"/>
      <c r="O48" s="885"/>
      <c r="P48" s="212">
        <v>0</v>
      </c>
      <c r="Q48" s="213">
        <v>14</v>
      </c>
      <c r="R48" s="242">
        <v>66</v>
      </c>
      <c r="S48" s="644">
        <f>IF(B46="","",IF(P48="","",P48*60+Q48+R48/100))</f>
        <v>14.66</v>
      </c>
      <c r="T48" s="1244"/>
      <c r="U48" s="1238"/>
      <c r="V48" s="804"/>
      <c r="W48" s="1240"/>
      <c r="X48" s="804"/>
      <c r="Y48" s="226">
        <v>0</v>
      </c>
      <c r="Z48" s="213">
        <v>5</v>
      </c>
      <c r="AA48" s="655">
        <v>10</v>
      </c>
      <c r="AB48" s="100">
        <f>IF(B46="","",IF(Y48="","",IF(AC46="Timed Out","TO",Y48*60+Z48+AA48/100)))</f>
        <v>5.0999999999999996</v>
      </c>
      <c r="AC48" s="1244"/>
      <c r="AD48" s="804"/>
      <c r="AE48" s="885"/>
      <c r="AF48" s="1211"/>
      <c r="AG48" s="1214"/>
      <c r="AH48" s="804"/>
      <c r="AI48" s="804"/>
      <c r="AJ48" s="804"/>
      <c r="AK48" s="804"/>
      <c r="AL48" s="1217"/>
    </row>
    <row r="49" spans="1:38" x14ac:dyDescent="0.2">
      <c r="A49" s="892">
        <f>IF('Names And Totals'!A22="","",'Names And Totals'!A22)</f>
        <v>14</v>
      </c>
      <c r="B49" s="1218" t="str">
        <f>IF('Names And Totals'!B22="","",'Names And Totals'!B22)</f>
        <v>Patrick Kelsch</v>
      </c>
      <c r="C49" s="861" t="str">
        <f>IF('Names And Totals'!B22="","",'Names And Totals'!E22)</f>
        <v>Male</v>
      </c>
      <c r="D49" s="1193">
        <f>IF(B49="","",IF(AL49="DQ","DQ",IF(AH49="","",RANK(AH49,$AH$10:$AH$307,0)+SUMPRODUCT(--(AH49=$AH$10:$AH$307),--(U49&gt;($U$10:$U$307))))))</f>
        <v>7</v>
      </c>
      <c r="E49" s="1221">
        <f>IF(B49="","",IF(AL49="DQ","DQ",IF(AH49="","",RANK(D49,$D$10:$D$307,1)+SUMPRODUCT(--(D49=$D$10:$D$307),--(U49&gt;$U$10:$U$307)))))</f>
        <v>7</v>
      </c>
      <c r="F49" s="861">
        <f>IF(AI49="","",IF(AI49="DQ","DQ",RANK(AI49,$AI$10:$AI$307,0)+SUMPRODUCT(--(AI49=$AI$10:$AI$307),--(U49&gt;$U$10:$U$307))))</f>
        <v>7</v>
      </c>
      <c r="G49" s="861" t="str">
        <f>IF(AJ49="","",IF(AJ49="DQ","DQ",RANK(AJ49,$AJ$10:$AJ$307,0)+SUMPRODUCT(--(AJ49=$AJ$10:$AJ$307),--(U49&gt;$U$10:$U$307))))</f>
        <v/>
      </c>
      <c r="H49" s="15" t="s">
        <v>7</v>
      </c>
      <c r="I49" s="228">
        <v>0</v>
      </c>
      <c r="J49" s="229">
        <v>44</v>
      </c>
      <c r="K49" s="230">
        <v>99</v>
      </c>
      <c r="L49" s="652">
        <f>IF(B49="","",IF(I49="","",IF(M49="Timed Out","TO",I49*60+J49+K49/100)))</f>
        <v>44.99</v>
      </c>
      <c r="M49" s="1199"/>
      <c r="N49" s="805">
        <f>IF(B49="","",IF(OR(M49="Timed Out",M49="Both"),"TO",IF(I49="","",IF(AVERAGE(L49:L51)&gt;89.99,"TO",IF(L50="",L49,IF(L51="",AVERAGE(L49:L50),AVERAGE(L49:L51)))))))</f>
        <v>44.943333333333335</v>
      </c>
      <c r="O49" s="861">
        <f t="shared" ref="O49" si="48">IF(B49="","",IF(M49="Timed Out",0,IF(M49="Misconfigured",0,IF(M49="Both",0,IF(I49="","",IF(N49="TO",0,IF(N49&lt;=24.99,2,IF(N49&lt;=49.99,1,0))))))))</f>
        <v>1</v>
      </c>
      <c r="P49" s="228">
        <v>0</v>
      </c>
      <c r="Q49" s="229">
        <v>17</v>
      </c>
      <c r="R49" s="230">
        <v>96</v>
      </c>
      <c r="S49" s="645">
        <f>IF(B49="","",IF(P49="","",P49*60+Q49+R49/100))</f>
        <v>17.96</v>
      </c>
      <c r="T49" s="1199"/>
      <c r="U49" s="1224">
        <f>IF(B49="","",IF(AL49="DQ","DQ",IF(N49="TO","TO",IF(T49="Timed Out","TO",IF(S49="","",IF(AVERAGE(S49:S51)&gt;89.99,"TO",IF(S50="",S49,IF(S51="",AVERAGE(S49:S50),AVERAGE(S49:S51)))))))))</f>
        <v>17.940000000000001</v>
      </c>
      <c r="V49" s="805">
        <f>IF(B49="","",IF(AL49="DQ","DQ",IF(T49="Timed Out",0,IF(U49="","",IF(U49="TO",0,IF((17-((U49-$AG$3)))&lt;0,0,(17-((U49-$AG$3)))))))))</f>
        <v>10.776666666666666</v>
      </c>
      <c r="W49" s="1196">
        <f t="shared" ref="W49" si="49">IF(B49="","",IF(AL49="DQ","DQ",IF(C49="Female","",IF(T49="Timed Out",0,IF(U49="","",IF(U49="TO",0,IF((19-((U49-$AN$4)))&lt;0,0,(19-((U49-$AN$4))))))))))</f>
        <v>12.776666666666666</v>
      </c>
      <c r="X49" s="805" t="str">
        <f t="shared" ref="X49" si="50">IF(B49="","",IF(AL49="DQ","DQ",IF(C49="Male","",IF(T49="Timed Out",0,IF(U49="","",IF(U49="TO",0,IF((19-((U49-$AN$3)))&lt;0,0,(19-((U49-$AN$3))))))))))</f>
        <v/>
      </c>
      <c r="Y49" s="218">
        <v>0</v>
      </c>
      <c r="Z49" s="229">
        <v>9</v>
      </c>
      <c r="AA49" s="296">
        <v>56</v>
      </c>
      <c r="AB49" s="574">
        <f>IF(B49="","",IF(Y49="","",IF(AC49="Timed Out","TO",Y49*60+Z49+AA49/100)))</f>
        <v>9.56</v>
      </c>
      <c r="AC49" s="1199"/>
      <c r="AD49" s="805">
        <f>IF(B49="","",IF(OR(AC49="Timed Out",AC49="Both"),"TO",IF(AB49="","",IF(AVERAGE(AB49:AB51)&gt;89.99,"TO",IF(AB50="",AB49,IF(AB51="",AVERAGE(AB49:AB50),AVERAGE(AB49:AB51)))))))</f>
        <v>9.7033333333333349</v>
      </c>
      <c r="AE49" s="861">
        <f t="shared" ref="AE49" si="51">IF(B49="","",IF(AC49="Timed Out",0,IF(AC49="Misconfigured",0,IF(AC49="Both",0,IF(AB49="","",IF(Y49="TO",0,IF(AD49&lt;=4.99,2,IF(AD49&lt;=12.99,1,0))))))))</f>
        <v>1</v>
      </c>
      <c r="AF49" s="983">
        <v>2</v>
      </c>
      <c r="AG49" s="1204">
        <v>0</v>
      </c>
      <c r="AH49" s="805">
        <f>IF(B49="","",IF(AL49="DQ","DQ",IF(AG49="","",IF(AND(N49="TO",AF49-AG49&lt;=0),0,IF(AND(N49="TO",AF49-AG49&gt;0),AF49-AG49,IF(AND(U49="TO",O49+AF49-AG49&lt;0),0,IF(AND(U49="TO",O49+AF49-AG49&gt;0),O49+AF49-AG49,IF(AND(AD49="TO",O49+V49+AF49-AG49&lt;0),0,IF(AND(AD49="TO",O49+V49+AF49-AG49&gt;0),O49+V49+AF49-AG49,IF(O49+V49+AE49+AF49-AG49&lt;0,0,O49+V49+AE49+AF49-AG49))))))))))</f>
        <v>14.776666666666666</v>
      </c>
      <c r="AI49" s="805">
        <f>IF(B49="","",IF(C49="Female","",IF(AL49="DQ","DQ",IF(AG49="","",IF(AND(N49="TO",AF49-AG49&lt;=0),0,IF(AND(N49="TO",AF49-AG49&gt;0),AF49-AG49,IF(AND(U49="TO",O49+AF49-AG49&lt;0),0,IF(AND(U49="TO",O49+AF49-AG49&gt;0),O49+AF49-AG49,IF(AND(AD49="TO",O49+W49+AF49-AG49&lt;0),0,IF(AND(AD49="TO",O49+W49+AF49-AG49&gt;0),O49+W49+AF49-AG49,IF(O49+W49+AE49+AF49-AG49&lt;0,0,O49+W49+AE49+AF49-AG49)))))))))))</f>
        <v>16.776666666666664</v>
      </c>
      <c r="AJ49" s="805" t="str">
        <f>IF(B49="","",IF(C49="Male","",IF(AL49="DQ","DQ",IF(AG49="","",IF(AND(N49="TO",AF49-AG49&lt;=0),0,IF(AND(N49="TO",AF49-AG49&gt;0),AF49-AG49,IF(AND(U49="TO",O49+AF49-AG49&lt;0),0,IF(AND(U49="TO",O49+AF49-AG49&gt;0),O49+AF49-AG49,IF(AND(AD49="TO",O49+X49+AF49-AG49&lt;0),0,IF(AND(AD49="TO",O49+X49+AF49-AG49&gt;0),O49+X49+AF49-AG49,IF(O49+X49+AE49+AF49-AG49&lt;0,0,O49+X49+AE49+AF49-AG49)))))))))))</f>
        <v/>
      </c>
      <c r="AK49" s="805">
        <f>IF(AG49="","",IF(AI49="",AJ49,AI49))</f>
        <v>16.776666666666664</v>
      </c>
      <c r="AL49" s="1207"/>
    </row>
    <row r="50" spans="1:38" x14ac:dyDescent="0.2">
      <c r="A50" s="893"/>
      <c r="B50" s="1219"/>
      <c r="C50" s="862"/>
      <c r="D50" s="1194"/>
      <c r="E50" s="1222"/>
      <c r="F50" s="862"/>
      <c r="G50" s="862"/>
      <c r="H50" s="16" t="s">
        <v>4</v>
      </c>
      <c r="I50" s="210">
        <v>0</v>
      </c>
      <c r="J50" s="211">
        <v>44</v>
      </c>
      <c r="K50" s="231">
        <v>59</v>
      </c>
      <c r="L50" s="83">
        <f>IF(B49="","",IF(I50="","",IF(M49="Timed Out","TO",I50*60+J50+K50/100)))</f>
        <v>44.59</v>
      </c>
      <c r="M50" s="1200"/>
      <c r="N50" s="806"/>
      <c r="O50" s="862"/>
      <c r="P50" s="210">
        <v>0</v>
      </c>
      <c r="Q50" s="211">
        <v>17</v>
      </c>
      <c r="R50" s="231">
        <v>77</v>
      </c>
      <c r="S50" s="98">
        <f>IF(B49="","",IF(P50="","",P50*60+Q50+R50/100))</f>
        <v>17.77</v>
      </c>
      <c r="T50" s="1200"/>
      <c r="U50" s="1225"/>
      <c r="V50" s="806"/>
      <c r="W50" s="1197"/>
      <c r="X50" s="806"/>
      <c r="Y50" s="220">
        <v>0</v>
      </c>
      <c r="Z50" s="211">
        <v>9</v>
      </c>
      <c r="AA50" s="280">
        <v>50</v>
      </c>
      <c r="AB50" s="98">
        <f>IF(B49="","",IF(Y50="","",IF(AC49="Timed Out","TO",Y50*60+Z50+AA50/100)))</f>
        <v>9.5</v>
      </c>
      <c r="AC50" s="1200"/>
      <c r="AD50" s="806"/>
      <c r="AE50" s="862"/>
      <c r="AF50" s="984"/>
      <c r="AG50" s="1205"/>
      <c r="AH50" s="806"/>
      <c r="AI50" s="806"/>
      <c r="AJ50" s="806"/>
      <c r="AK50" s="806"/>
      <c r="AL50" s="1208"/>
    </row>
    <row r="51" spans="1:38" ht="16" thickBot="1" x14ac:dyDescent="0.25">
      <c r="A51" s="894"/>
      <c r="B51" s="1220"/>
      <c r="C51" s="863"/>
      <c r="D51" s="1195"/>
      <c r="E51" s="1223"/>
      <c r="F51" s="863"/>
      <c r="G51" s="863"/>
      <c r="H51" s="17" t="s">
        <v>8</v>
      </c>
      <c r="I51" s="251">
        <v>0</v>
      </c>
      <c r="J51" s="239">
        <v>45</v>
      </c>
      <c r="K51" s="250">
        <v>25</v>
      </c>
      <c r="L51" s="653">
        <f>IF(B49="","",IF(I51="","",IF(M49="Timed Out","TO",I51*60+J51+K51/100)))</f>
        <v>45.25</v>
      </c>
      <c r="M51" s="1201"/>
      <c r="N51" s="807"/>
      <c r="O51" s="863"/>
      <c r="P51" s="251">
        <v>0</v>
      </c>
      <c r="Q51" s="239">
        <v>18</v>
      </c>
      <c r="R51" s="250">
        <v>9</v>
      </c>
      <c r="S51" s="570">
        <f>IF(B49="","",IF(P51="","",P51*60+Q51+R51/100))</f>
        <v>18.09</v>
      </c>
      <c r="T51" s="1201"/>
      <c r="U51" s="1226"/>
      <c r="V51" s="807"/>
      <c r="W51" s="1198"/>
      <c r="X51" s="807"/>
      <c r="Y51" s="222">
        <v>0</v>
      </c>
      <c r="Z51" s="239">
        <v>10</v>
      </c>
      <c r="AA51" s="281">
        <v>5</v>
      </c>
      <c r="AB51" s="265">
        <f>IF(B49="","",IF(Y51="","",IF(AC49="Timed Out","TO",Y51*60+Z51+AA51/100)))</f>
        <v>10.050000000000001</v>
      </c>
      <c r="AC51" s="1201"/>
      <c r="AD51" s="807"/>
      <c r="AE51" s="863"/>
      <c r="AF51" s="985"/>
      <c r="AG51" s="1206"/>
      <c r="AH51" s="807"/>
      <c r="AI51" s="807"/>
      <c r="AJ51" s="807"/>
      <c r="AK51" s="807"/>
      <c r="AL51" s="1209"/>
    </row>
    <row r="52" spans="1:38" x14ac:dyDescent="0.2">
      <c r="A52" s="1227">
        <f>IF('Names And Totals'!A23="","",'Names And Totals'!A23)</f>
        <v>1</v>
      </c>
      <c r="B52" s="1230" t="str">
        <f>IF('Names And Totals'!B23="","",'Names And Totals'!B23)</f>
        <v>Abdon Leon-Espinoza</v>
      </c>
      <c r="C52" s="883" t="str">
        <f>IF('Names And Totals'!B23="","",'Names And Totals'!E23)</f>
        <v>Male</v>
      </c>
      <c r="D52" s="1190">
        <f>IF(B52="","",IF(AL52="DQ","DQ",IF(AH52="","",RANK(AH52,$AH$10:$AH$307,0)+SUMPRODUCT(--(AH52=$AH$10:$AH$307),--(U52&gt;($U$10:$U$307))))))</f>
        <v>3</v>
      </c>
      <c r="E52" s="1233">
        <f>IF(B52="","",IF(AL52="DQ","DQ",IF(AH52="","",RANK(D52,$D$10:$D$307,1)+SUMPRODUCT(--(D52=$D$10:$D$307),--(U52&gt;$U$10:$U$307)))))</f>
        <v>3</v>
      </c>
      <c r="F52" s="883">
        <f>IF(AI52="","",IF(AI52="DQ","DQ",RANK(AI52,$AI$10:$AI$307,0)+SUMPRODUCT(--(AI52=$AI$10:$AI$307),--(U52&gt;$U$10:$U$307))))</f>
        <v>3</v>
      </c>
      <c r="G52" s="883" t="str">
        <f>IF(AJ52="","",IF(AJ52="DQ","DQ",RANK(AJ52,$AJ$10:$AJ$307,0)+SUMPRODUCT(--(AJ52=$AJ$10:$AJ$307),--(U52&gt;$U$10:$U$307))))</f>
        <v/>
      </c>
      <c r="H52" s="18" t="s">
        <v>7</v>
      </c>
      <c r="I52" s="235">
        <v>0</v>
      </c>
      <c r="J52" s="241">
        <v>17</v>
      </c>
      <c r="K52" s="236">
        <v>81</v>
      </c>
      <c r="L52" s="111">
        <f>IF(B52="","",IF(I52="","",IF(M52="Timed Out","TO",I52*60+J52+K52/100)))</f>
        <v>17.809999999999999</v>
      </c>
      <c r="M52" s="1242"/>
      <c r="N52" s="802">
        <f>IF(B52="","",IF(OR(M52="Timed Out",M52="Both"),"TO",IF(I52="","",IF(AVERAGE(L52:L54)&gt;89.99,"TO",IF(L53="",L52,IF(L54="",AVERAGE(L52:L53),AVERAGE(L52:L54)))))))</f>
        <v>18.04</v>
      </c>
      <c r="O52" s="883">
        <f t="shared" ref="O52" si="52">IF(B52="","",IF(M52="Timed Out",0,IF(M52="Misconfigured",0,IF(M52="Both",0,IF(I52="","",IF(N52="TO",0,IF(N52&lt;=24.99,2,IF(N52&lt;=49.99,1,0))))))))</f>
        <v>2</v>
      </c>
      <c r="P52" s="235">
        <v>0</v>
      </c>
      <c r="Q52" s="241">
        <v>13</v>
      </c>
      <c r="R52" s="236">
        <v>46</v>
      </c>
      <c r="S52" s="643">
        <f>IF(B52="","",IF(P52="","",P52*60+Q52+R52/100))</f>
        <v>13.46</v>
      </c>
      <c r="T52" s="1242"/>
      <c r="U52" s="1236">
        <f>IF(B52="","",IF(AL52="DQ","DQ",IF(N52="TO","TO",IF(T52="Timed Out","TO",IF(S52="","",IF(AVERAGE(S52:S54)&gt;89.99,"TO",IF(S53="",S52,IF(S54="",AVERAGE(S52:S53),AVERAGE(S52:S54)))))))))</f>
        <v>13.176666666666668</v>
      </c>
      <c r="V52" s="802">
        <f>IF(B52="","",IF(AL52="DQ","DQ",IF(T52="Timed Out",0,IF(U52="","",IF(U52="TO",0,IF((17-((U52-$AG$3)))&lt;0,0,(17-((U52-$AG$3)))))))))</f>
        <v>15.54</v>
      </c>
      <c r="W52" s="1239">
        <f t="shared" ref="W52" si="53">IF(B52="","",IF(AL52="DQ","DQ",IF(C52="Female","",IF(T52="Timed Out",0,IF(U52="","",IF(U52="TO",0,IF((19-((U52-$AN$4)))&lt;0,0,(19-((U52-$AN$4))))))))))</f>
        <v>17.54</v>
      </c>
      <c r="X52" s="802" t="str">
        <f t="shared" ref="X52" si="54">IF(B52="","",IF(AL52="DQ","DQ",IF(C52="Male","",IF(T52="Timed Out",0,IF(U52="","",IF(U52="TO",0,IF((19-((U52-$AN$3)))&lt;0,0,(19-((U52-$AN$3))))))))))</f>
        <v/>
      </c>
      <c r="Y52" s="667">
        <v>0</v>
      </c>
      <c r="Z52" s="241">
        <v>5</v>
      </c>
      <c r="AA52" s="654">
        <v>45</v>
      </c>
      <c r="AB52" s="339">
        <f>IF(B52="","",IF(Y52="","",IF(AC52="Timed Out","TO",Y52*60+Z52+AA52/100)))</f>
        <v>5.45</v>
      </c>
      <c r="AC52" s="1242"/>
      <c r="AD52" s="802">
        <f>IF(B52="","",IF(OR(AC52="Timed Out",AC52="Both"),"TO",IF(AB52="","",IF(AVERAGE(AB52:AB54)&gt;89.99,"TO",IF(AB53="",AB52,IF(AB54="",AVERAGE(AB52:AB53),AVERAGE(AB52:AB54)))))))</f>
        <v>5.4833333333333334</v>
      </c>
      <c r="AE52" s="883">
        <f t="shared" ref="AE52" si="55">IF(B52="","",IF(AC52="Timed Out",0,IF(AC52="Misconfigured",0,IF(AC52="Both",0,IF(AB52="","",IF(Y52="TO",0,IF(AD52&lt;=4.99,2,IF(AD52&lt;=12.99,1,0))))))))</f>
        <v>1</v>
      </c>
      <c r="AF52" s="1210">
        <v>2</v>
      </c>
      <c r="AG52" s="1212">
        <v>0</v>
      </c>
      <c r="AH52" s="802">
        <f>IF(B52="","",IF(AL52="DQ","DQ",IF(AG52="","",IF(AND(N52="TO",AF52-AG52&lt;=0),0,IF(AND(N52="TO",AF52-AG52&gt;0),AF52-AG52,IF(AND(U52="TO",O52+AF52-AG52&lt;0),0,IF(AND(U52="TO",O52+AF52-AG52&gt;0),O52+AF52-AG52,IF(AND(AD52="TO",O52+V52+AF52-AG52&lt;0),0,IF(AND(AD52="TO",O52+V52+AF52-AG52&gt;0),O52+V52+AF52-AG52,IF(O52+V52+AE52+AF52-AG52&lt;0,0,O52+V52+AE52+AF52-AG52))))))))))</f>
        <v>20.54</v>
      </c>
      <c r="AI52" s="802">
        <f>IF(B52="","",IF(C52="Female","",IF(AL52="DQ","DQ",IF(AG52="","",IF(AND(N52="TO",AF52-AG52&lt;=0),0,IF(AND(N52="TO",AF52-AG52&gt;0),AF52-AG52,IF(AND(U52="TO",O52+AF52-AG52&lt;0),0,IF(AND(U52="TO",O52+AF52-AG52&gt;0),O52+AF52-AG52,IF(AND(AD52="TO",O52+W52+AF52-AG52&lt;0),0,IF(AND(AD52="TO",O52+W52+AF52-AG52&gt;0),O52+W52+AF52-AG52,IF(O52+W52+AE52+AF52-AG52&lt;0,0,O52+W52+AE52+AF52-AG52)))))))))))</f>
        <v>22.54</v>
      </c>
      <c r="AJ52" s="802" t="str">
        <f>IF(B52="","",IF(C52="Male","",IF(AL52="DQ","DQ",IF(AG52="","",IF(AND(N52="TO",AF52-AG52&lt;=0),0,IF(AND(N52="TO",AF52-AG52&gt;0),AF52-AG52,IF(AND(U52="TO",O52+AF52-AG52&lt;0),0,IF(AND(U52="TO",O52+AF52-AG52&gt;0),O52+AF52-AG52,IF(AND(AD52="TO",O52+X52+AF52-AG52&lt;0),0,IF(AND(AD52="TO",O52+X52+AF52-AG52&gt;0),O52+X52+AF52-AG52,IF(O52+X52+AE52+AF52-AG52&lt;0,0,O52+X52+AE52+AF52-AG52)))))))))))</f>
        <v/>
      </c>
      <c r="AK52" s="802">
        <f>IF(AG52="","",IF(AI52="",AJ52,AI52))</f>
        <v>22.54</v>
      </c>
      <c r="AL52" s="1215"/>
    </row>
    <row r="53" spans="1:38" x14ac:dyDescent="0.2">
      <c r="A53" s="1228"/>
      <c r="B53" s="1231"/>
      <c r="C53" s="884"/>
      <c r="D53" s="1191"/>
      <c r="E53" s="1234"/>
      <c r="F53" s="884"/>
      <c r="G53" s="884"/>
      <c r="H53" s="13" t="s">
        <v>4</v>
      </c>
      <c r="I53" s="208">
        <v>0</v>
      </c>
      <c r="J53" s="209">
        <v>17</v>
      </c>
      <c r="K53" s="227">
        <v>81</v>
      </c>
      <c r="L53" s="79">
        <f>IF(B52="","",IF(I53="","",IF(M52="Timed Out","TO",I53*60+J53+K53/100)))</f>
        <v>17.809999999999999</v>
      </c>
      <c r="M53" s="1243"/>
      <c r="N53" s="803"/>
      <c r="O53" s="884"/>
      <c r="P53" s="208">
        <v>0</v>
      </c>
      <c r="Q53" s="209">
        <v>13</v>
      </c>
      <c r="R53" s="227">
        <v>35</v>
      </c>
      <c r="S53" s="99">
        <f>IF(B52="","",IF(P53="","",P53*60+Q53+R53/100))</f>
        <v>13.35</v>
      </c>
      <c r="T53" s="1243"/>
      <c r="U53" s="1237"/>
      <c r="V53" s="803"/>
      <c r="W53" s="986"/>
      <c r="X53" s="803"/>
      <c r="Y53" s="214">
        <v>0</v>
      </c>
      <c r="Z53" s="209">
        <v>5</v>
      </c>
      <c r="AA53" s="279">
        <v>37</v>
      </c>
      <c r="AB53" s="99">
        <f>IF(B52="","",IF(Y53="","",IF(AC52="Timed Out","TO",Y53*60+Z53+AA53/100)))</f>
        <v>5.37</v>
      </c>
      <c r="AC53" s="1243"/>
      <c r="AD53" s="803"/>
      <c r="AE53" s="884"/>
      <c r="AF53" s="981"/>
      <c r="AG53" s="1213"/>
      <c r="AH53" s="803"/>
      <c r="AI53" s="803"/>
      <c r="AJ53" s="803"/>
      <c r="AK53" s="803"/>
      <c r="AL53" s="1216"/>
    </row>
    <row r="54" spans="1:38" ht="16" thickBot="1" x14ac:dyDescent="0.25">
      <c r="A54" s="1229"/>
      <c r="B54" s="1232"/>
      <c r="C54" s="885"/>
      <c r="D54" s="1192"/>
      <c r="E54" s="1235"/>
      <c r="F54" s="885"/>
      <c r="G54" s="885"/>
      <c r="H54" s="19" t="s">
        <v>8</v>
      </c>
      <c r="I54" s="212">
        <v>0</v>
      </c>
      <c r="J54" s="213">
        <v>18</v>
      </c>
      <c r="K54" s="242">
        <v>50</v>
      </c>
      <c r="L54" s="112">
        <f>IF(B52="","",IF(I54="","",IF(M52="Timed Out","TO",I54*60+J54+K54/100)))</f>
        <v>18.5</v>
      </c>
      <c r="M54" s="1244"/>
      <c r="N54" s="804"/>
      <c r="O54" s="885"/>
      <c r="P54" s="212">
        <v>0</v>
      </c>
      <c r="Q54" s="213">
        <v>12</v>
      </c>
      <c r="R54" s="242">
        <v>72</v>
      </c>
      <c r="S54" s="644">
        <f>IF(B52="","",IF(P54="","",P54*60+Q54+R54/100))</f>
        <v>12.72</v>
      </c>
      <c r="T54" s="1244"/>
      <c r="U54" s="1238"/>
      <c r="V54" s="804"/>
      <c r="W54" s="1240"/>
      <c r="X54" s="804"/>
      <c r="Y54" s="226">
        <v>0</v>
      </c>
      <c r="Z54" s="213">
        <v>5</v>
      </c>
      <c r="AA54" s="655">
        <v>63</v>
      </c>
      <c r="AB54" s="100">
        <f>IF(B52="","",IF(Y54="","",IF(AC52="Timed Out","TO",Y54*60+Z54+AA54/100)))</f>
        <v>5.63</v>
      </c>
      <c r="AC54" s="1244"/>
      <c r="AD54" s="804"/>
      <c r="AE54" s="885"/>
      <c r="AF54" s="1211"/>
      <c r="AG54" s="1214"/>
      <c r="AH54" s="804"/>
      <c r="AI54" s="804"/>
      <c r="AJ54" s="804"/>
      <c r="AK54" s="804"/>
      <c r="AL54" s="1217"/>
    </row>
    <row r="55" spans="1:38" x14ac:dyDescent="0.2">
      <c r="A55" s="892">
        <f>IF('Names And Totals'!A24="","",'Names And Totals'!A24)</f>
        <v>15</v>
      </c>
      <c r="B55" s="1218" t="str">
        <f>IF('Names And Totals'!B24="","",'Names And Totals'!B24)</f>
        <v>Lisa Mende</v>
      </c>
      <c r="C55" s="861" t="str">
        <f>IF('Names And Totals'!B24="","",'Names And Totals'!E24)</f>
        <v>Female</v>
      </c>
      <c r="D55" s="1193">
        <f>IF(B55="","",IF(AL55="DQ","DQ",IF(AH55="","",RANK(AH55,$AH$10:$AH$307,0)+SUMPRODUCT(--(AH55=$AH$10:$AH$307),--(U55&gt;($U$10:$U$307))))))</f>
        <v>12</v>
      </c>
      <c r="E55" s="1221">
        <f>IF(B55="","",IF(AL55="DQ","DQ",IF(AH55="","",RANK(D55,$D$10:$D$307,1)+SUMPRODUCT(--(D55=$D$10:$D$307),--(U55&gt;$U$10:$U$307)))))</f>
        <v>12</v>
      </c>
      <c r="F55" s="861" t="str">
        <f>IF(AI55="","",IF(AI55="DQ","DQ",RANK(AI55,$AI$10:$AI$307,0)+SUMPRODUCT(--(AI55=$AI$10:$AI$307),--(U55&gt;$U$10:$U$307))))</f>
        <v/>
      </c>
      <c r="G55" s="861">
        <f>IF(AJ55="","",IF(AJ55="DQ","DQ",RANK(AJ55,$AJ$10:$AJ$307,0)+SUMPRODUCT(--(AJ55=$AJ$10:$AJ$307),--(U55&gt;$U$10:$U$307))))</f>
        <v>2</v>
      </c>
      <c r="H55" s="15" t="s">
        <v>7</v>
      </c>
      <c r="I55" s="228">
        <v>0</v>
      </c>
      <c r="J55" s="229">
        <v>41</v>
      </c>
      <c r="K55" s="230">
        <v>77</v>
      </c>
      <c r="L55" s="652">
        <f>IF(B55="","",IF(I55="","",IF(M55="Timed Out","TO",I55*60+J55+K55/100)))</f>
        <v>41.77</v>
      </c>
      <c r="M55" s="1199"/>
      <c r="N55" s="805">
        <f>IF(B55="","",IF(OR(M55="Timed Out",M55="Both"),"TO",IF(I55="","",IF(AVERAGE(L55:L57)&gt;89.99,"TO",IF(L56="",L55,IF(L57="",AVERAGE(L55:L56),AVERAGE(L55:L57)))))))</f>
        <v>43.48</v>
      </c>
      <c r="O55" s="861">
        <f t="shared" ref="O55" si="56">IF(B55="","",IF(M55="Timed Out",0,IF(M55="Misconfigured",0,IF(M55="Both",0,IF(I55="","",IF(N55="TO",0,IF(N55&lt;=24.99,2,IF(N55&lt;=49.99,1,0))))))))</f>
        <v>1</v>
      </c>
      <c r="P55" s="228">
        <v>0</v>
      </c>
      <c r="Q55" s="229">
        <v>43</v>
      </c>
      <c r="R55" s="230">
        <v>64</v>
      </c>
      <c r="S55" s="645">
        <f>IF(B55="","",IF(P55="","",P55*60+Q55+R55/100))</f>
        <v>43.64</v>
      </c>
      <c r="T55" s="1199"/>
      <c r="U55" s="1224">
        <f>IF(B55="","",IF(AL55="DQ","DQ",IF(N55="TO","TO",IF(T55="Timed Out","TO",IF(S55="","",IF(AVERAGE(S55:S57)&gt;89.99,"TO",IF(S56="",S55,IF(S57="",AVERAGE(S55:S56),AVERAGE(S55:S57)))))))))</f>
        <v>43.063333333333333</v>
      </c>
      <c r="V55" s="805">
        <f>IF(B55="","",IF(AL55="DQ","DQ",IF(T55="Timed Out",0,IF(U55="","",IF(U55="TO",0,IF((17-((U55-$AG$3)))&lt;0,0,(17-((U55-$AG$3)))))))))</f>
        <v>0</v>
      </c>
      <c r="W55" s="1196" t="str">
        <f t="shared" ref="W55" si="57">IF(B55="","",IF(AL55="DQ","DQ",IF(C55="Female","",IF(T55="Timed Out",0,IF(U55="","",IF(U55="TO",0,IF((19-((U55-$AN$4)))&lt;0,0,(19-((U55-$AN$4))))))))))</f>
        <v/>
      </c>
      <c r="X55" s="805">
        <f t="shared" ref="X55" si="58">IF(B55="","",IF(AL55="DQ","DQ",IF(C55="Male","",IF(T55="Timed Out",0,IF(U55="","",IF(U55="TO",0,IF((19-((U55-$AN$3)))&lt;0,0,(19-((U55-$AN$3))))))))))</f>
        <v>0</v>
      </c>
      <c r="Y55" s="218">
        <v>0</v>
      </c>
      <c r="Z55" s="229">
        <v>12</v>
      </c>
      <c r="AA55" s="296">
        <v>93</v>
      </c>
      <c r="AB55" s="574">
        <f>IF(B55="","",IF(Y55="","",IF(AC55="Timed Out","TO",Y55*60+Z55+AA55/100)))</f>
        <v>12.93</v>
      </c>
      <c r="AC55" s="1199"/>
      <c r="AD55" s="805">
        <f>IF(B55="","",IF(OR(AC55="Timed Out",AC55="Both"),"TO",IF(AB55="","",IF(AVERAGE(AB55:AB57)&gt;89.99,"TO",IF(AB56="",AB55,IF(AB57="",AVERAGE(AB55:AB56),AVERAGE(AB55:AB57)))))))</f>
        <v>13.57</v>
      </c>
      <c r="AE55" s="861">
        <f t="shared" ref="AE55" si="59">IF(B55="","",IF(AC55="Timed Out",0,IF(AC55="Misconfigured",0,IF(AC55="Both",0,IF(AB55="","",IF(Y55="TO",0,IF(AD55&lt;=4.99,2,IF(AD55&lt;=12.99,1,0))))))))</f>
        <v>0</v>
      </c>
      <c r="AF55" s="983">
        <v>2</v>
      </c>
      <c r="AG55" s="1204">
        <v>0</v>
      </c>
      <c r="AH55" s="805">
        <f>IF(B55="","",IF(AL55="DQ","DQ",IF(AG55="","",IF(AND(N55="TO",AF55-AG55&lt;=0),0,IF(AND(N55="TO",AF55-AG55&gt;0),AF55-AG55,IF(AND(U55="TO",O55+AF55-AG55&lt;0),0,IF(AND(U55="TO",O55+AF55-AG55&gt;0),O55+AF55-AG55,IF(AND(AD55="TO",O55+V55+AF55-AG55&lt;0),0,IF(AND(AD55="TO",O55+V55+AF55-AG55&gt;0),O55+V55+AF55-AG55,IF(O55+V55+AE55+AF55-AG55&lt;0,0,O55+V55+AE55+AF55-AG55))))))))))</f>
        <v>3</v>
      </c>
      <c r="AI55" s="805" t="str">
        <f>IF(B55="","",IF(C55="Female","",IF(AL55="DQ","DQ",IF(AG55="","",IF(AND(N55="TO",AF55-AG55&lt;=0),0,IF(AND(N55="TO",AF55-AG55&gt;0),AF55-AG55,IF(AND(U55="TO",O55+AF55-AG55&lt;0),0,IF(AND(U55="TO",O55+AF55-AG55&gt;0),O55+AF55-AG55,IF(AND(AD55="TO",O55+W55+AF55-AG55&lt;0),0,IF(AND(AD55="TO",O55+W55+AF55-AG55&gt;0),O55+W55+AF55-AG55,IF(O55+W55+AE55+AF55-AG55&lt;0,0,O55+W55+AE55+AF55-AG55)))))))))))</f>
        <v/>
      </c>
      <c r="AJ55" s="805">
        <f>IF(B55="","",IF(C55="Male","",IF(AL55="DQ","DQ",IF(AG55="","",IF(AND(N55="TO",AF55-AG55&lt;=0),0,IF(AND(N55="TO",AF55-AG55&gt;0),AF55-AG55,IF(AND(U55="TO",O55+AF55-AG55&lt;0),0,IF(AND(U55="TO",O55+AF55-AG55&gt;0),O55+AF55-AG55,IF(AND(AD55="TO",O55+X55+AF55-AG55&lt;0),0,IF(AND(AD55="TO",O55+X55+AF55-AG55&gt;0),O55+X55+AF55-AG55,IF(O55+X55+AE55+AF55-AG55&lt;0,0,O55+X55+AE55+AF55-AG55)))))))))))</f>
        <v>3</v>
      </c>
      <c r="AK55" s="805">
        <f>IF(AG55="","",IF(AI55="",AJ55,AI55))</f>
        <v>3</v>
      </c>
      <c r="AL55" s="1207"/>
    </row>
    <row r="56" spans="1:38" x14ac:dyDescent="0.2">
      <c r="A56" s="893"/>
      <c r="B56" s="1219"/>
      <c r="C56" s="862"/>
      <c r="D56" s="1194"/>
      <c r="E56" s="1222"/>
      <c r="F56" s="862"/>
      <c r="G56" s="862"/>
      <c r="H56" s="16" t="s">
        <v>4</v>
      </c>
      <c r="I56" s="210">
        <v>0</v>
      </c>
      <c r="J56" s="211">
        <v>41</v>
      </c>
      <c r="K56" s="231">
        <v>32</v>
      </c>
      <c r="L56" s="83">
        <f>IF(B55="","",IF(I56="","",IF(M55="Timed Out","TO",I56*60+J56+K56/100)))</f>
        <v>41.32</v>
      </c>
      <c r="M56" s="1200"/>
      <c r="N56" s="806"/>
      <c r="O56" s="862"/>
      <c r="P56" s="210">
        <v>0</v>
      </c>
      <c r="Q56" s="211">
        <v>42</v>
      </c>
      <c r="R56" s="231">
        <v>88</v>
      </c>
      <c r="S56" s="98">
        <f>IF(B55="","",IF(P56="","",P56*60+Q56+R56/100))</f>
        <v>42.88</v>
      </c>
      <c r="T56" s="1200"/>
      <c r="U56" s="1225"/>
      <c r="V56" s="806"/>
      <c r="W56" s="1197"/>
      <c r="X56" s="806"/>
      <c r="Y56" s="220">
        <v>0</v>
      </c>
      <c r="Z56" s="211">
        <v>13</v>
      </c>
      <c r="AA56" s="280">
        <v>98</v>
      </c>
      <c r="AB56" s="98">
        <f>IF(B55="","",IF(Y56="","",IF(AC55="Timed Out","TO",Y56*60+Z56+AA56/100)))</f>
        <v>13.98</v>
      </c>
      <c r="AC56" s="1200"/>
      <c r="AD56" s="806"/>
      <c r="AE56" s="862"/>
      <c r="AF56" s="984"/>
      <c r="AG56" s="1205"/>
      <c r="AH56" s="806"/>
      <c r="AI56" s="806"/>
      <c r="AJ56" s="806"/>
      <c r="AK56" s="806"/>
      <c r="AL56" s="1208"/>
    </row>
    <row r="57" spans="1:38" ht="16" thickBot="1" x14ac:dyDescent="0.25">
      <c r="A57" s="894"/>
      <c r="B57" s="1220"/>
      <c r="C57" s="863"/>
      <c r="D57" s="1195"/>
      <c r="E57" s="1223"/>
      <c r="F57" s="863"/>
      <c r="G57" s="863"/>
      <c r="H57" s="17" t="s">
        <v>8</v>
      </c>
      <c r="I57" s="251">
        <v>0</v>
      </c>
      <c r="J57" s="239">
        <v>47</v>
      </c>
      <c r="K57" s="250">
        <v>35</v>
      </c>
      <c r="L57" s="653">
        <f>IF(B55="","",IF(I57="","",IF(M55="Timed Out","TO",I57*60+J57+K57/100)))</f>
        <v>47.35</v>
      </c>
      <c r="M57" s="1201"/>
      <c r="N57" s="807"/>
      <c r="O57" s="863"/>
      <c r="P57" s="251">
        <v>0</v>
      </c>
      <c r="Q57" s="239">
        <v>42</v>
      </c>
      <c r="R57" s="250">
        <v>67</v>
      </c>
      <c r="S57" s="570">
        <f>IF(B55="","",IF(P57="","",P57*60+Q57+R57/100))</f>
        <v>42.67</v>
      </c>
      <c r="T57" s="1201"/>
      <c r="U57" s="1226"/>
      <c r="V57" s="807"/>
      <c r="W57" s="1198"/>
      <c r="X57" s="807"/>
      <c r="Y57" s="222">
        <v>0</v>
      </c>
      <c r="Z57" s="239">
        <v>13</v>
      </c>
      <c r="AA57" s="281">
        <v>80</v>
      </c>
      <c r="AB57" s="265">
        <f>IF(B55="","",IF(Y57="","",IF(AC55="Timed Out","TO",Y57*60+Z57+AA57/100)))</f>
        <v>13.8</v>
      </c>
      <c r="AC57" s="1201"/>
      <c r="AD57" s="807"/>
      <c r="AE57" s="863"/>
      <c r="AF57" s="985"/>
      <c r="AG57" s="1206"/>
      <c r="AH57" s="807"/>
      <c r="AI57" s="807"/>
      <c r="AJ57" s="807"/>
      <c r="AK57" s="807"/>
      <c r="AL57" s="1209"/>
    </row>
    <row r="58" spans="1:38" x14ac:dyDescent="0.2">
      <c r="A58" s="1241">
        <f>IF('Names And Totals'!A25="","",'Names And Totals'!A25)</f>
        <v>27</v>
      </c>
      <c r="B58" s="1230" t="str">
        <f>IF('Names And Totals'!B25="","",'Names And Totals'!B25)</f>
        <v>Aaron Morit</v>
      </c>
      <c r="C58" s="883" t="str">
        <f>IF('Names And Totals'!B25="","",'Names And Totals'!E25)</f>
        <v>Male</v>
      </c>
      <c r="D58" s="1190">
        <f>IF(B58="","",IF(AL58="DQ","DQ",IF(AH58="","",RANK(AH58,$AH$10:$AH$307,0)+SUMPRODUCT(--(AH58=$AH$10:$AH$307),--(U58&gt;($U$10:$U$307))))))</f>
        <v>10</v>
      </c>
      <c r="E58" s="1233">
        <f>IF(B58="","",IF(AL58="DQ","DQ",IF(AH58="","",RANK(D58,$D$10:$D$307,1)+SUMPRODUCT(--(D58=$D$10:$D$307),--(U58&gt;$U$10:$U$307)))))</f>
        <v>10</v>
      </c>
      <c r="F58" s="883">
        <f>IF(AI58="","",IF(AI58="DQ","DQ",RANK(AI58,$AI$10:$AI$307,0)+SUMPRODUCT(--(AI58=$AI$10:$AI$307),--(U58&gt;$U$10:$U$307))))</f>
        <v>9</v>
      </c>
      <c r="G58" s="883" t="str">
        <f>IF(AJ58="","",IF(AJ58="DQ","DQ",RANK(AJ58,$AJ$10:$AJ$307,0)+SUMPRODUCT(--(AJ58=$AJ$10:$AJ$307),--(U58&gt;$U$10:$U$307))))</f>
        <v/>
      </c>
      <c r="H58" s="18" t="s">
        <v>7</v>
      </c>
      <c r="I58" s="235">
        <v>0</v>
      </c>
      <c r="J58" s="241">
        <v>35</v>
      </c>
      <c r="K58" s="236">
        <v>34</v>
      </c>
      <c r="L58" s="111">
        <f>IF(B58="","",IF(I58="","",IF(M58="Timed Out","TO",I58*60+J58+K58/100)))</f>
        <v>35.340000000000003</v>
      </c>
      <c r="M58" s="1242"/>
      <c r="N58" s="802">
        <f>IF(B58="","",IF(OR(M58="Timed Out",M58="Both"),"TO",IF(I58="","",IF(AVERAGE(L58:L60)&gt;89.99,"TO",IF(L59="",L58,IF(L60="",AVERAGE(L58:L59),AVERAGE(L58:L60)))))))</f>
        <v>34.983333333333327</v>
      </c>
      <c r="O58" s="883">
        <f t="shared" ref="O58" si="60">IF(B58="","",IF(M58="Timed Out",0,IF(M58="Misconfigured",0,IF(M58="Both",0,IF(I58="","",IF(N58="TO",0,IF(N58&lt;=24.99,2,IF(N58&lt;=49.99,1,0))))))))</f>
        <v>1</v>
      </c>
      <c r="P58" s="235">
        <v>0</v>
      </c>
      <c r="Q58" s="241">
        <v>18</v>
      </c>
      <c r="R58" s="236">
        <v>51</v>
      </c>
      <c r="S58" s="643">
        <f>IF(B58="","",IF(P58="","",P58*60+Q58+R58/100))</f>
        <v>18.510000000000002</v>
      </c>
      <c r="T58" s="1242"/>
      <c r="U58" s="1236">
        <f>IF(B58="","",IF(AL58="DQ","DQ",IF(N58="TO","TO",IF(T58="Timed Out","TO",IF(S58="","",IF(AVERAGE(S58:S60)&gt;89.99,"TO",IF(S59="",S58,IF(S60="",AVERAGE(S58:S59),AVERAGE(S58:S60)))))))))</f>
        <v>18.650000000000002</v>
      </c>
      <c r="V58" s="802">
        <f>IF(B58="","",IF(AL58="DQ","DQ",IF(T58="Timed Out",0,IF(U58="","",IF(U58="TO",0,IF((17-((U58-$AG$3)))&lt;0,0,(17-((U58-$AG$3)))))))))</f>
        <v>10.066666666666665</v>
      </c>
      <c r="W58" s="1239">
        <f t="shared" ref="W58" si="61">IF(B58="","",IF(AL58="DQ","DQ",IF(C58="Female","",IF(T58="Timed Out",0,IF(U58="","",IF(U58="TO",0,IF((19-((U58-$AN$4)))&lt;0,0,(19-((U58-$AN$4))))))))))</f>
        <v>12.066666666666665</v>
      </c>
      <c r="X58" s="802" t="str">
        <f t="shared" ref="X58" si="62">IF(B58="","",IF(AL58="DQ","DQ",IF(C58="Male","",IF(T58="Timed Out",0,IF(U58="","",IF(U58="TO",0,IF((19-((U58-$AN$3)))&lt;0,0,(19-((U58-$AN$3))))))))))</f>
        <v/>
      </c>
      <c r="Y58" s="667">
        <v>0</v>
      </c>
      <c r="Z58" s="241">
        <v>13</v>
      </c>
      <c r="AA58" s="654">
        <v>76</v>
      </c>
      <c r="AB58" s="339">
        <f>IF(B58="","",IF(Y58="","",IF(AC58="Timed Out","TO",Y58*60+Z58+AA58/100)))</f>
        <v>13.76</v>
      </c>
      <c r="AC58" s="1242"/>
      <c r="AD58" s="802">
        <f>IF(B58="","",IF(OR(AC58="Timed Out",AC58="Both"),"TO",IF(AB58="","",IF(AVERAGE(AB58:AB60)&gt;89.99,"TO",IF(AB59="",AB58,IF(AB60="",AVERAGE(AB58:AB59),AVERAGE(AB58:AB60)))))))</f>
        <v>13.953333333333333</v>
      </c>
      <c r="AE58" s="883">
        <f t="shared" ref="AE58" si="63">IF(B58="","",IF(AC58="Timed Out",0,IF(AC58="Misconfigured",0,IF(AC58="Both",0,IF(AB58="","",IF(Y58="TO",0,IF(AD58&lt;=4.99,2,IF(AD58&lt;=12.99,1,0))))))))</f>
        <v>0</v>
      </c>
      <c r="AF58" s="1210">
        <v>0</v>
      </c>
      <c r="AG58" s="1212">
        <v>0</v>
      </c>
      <c r="AH58" s="802">
        <f>IF(B58="","",IF(AL58="DQ","DQ",IF(AG58="","",IF(AND(N58="TO",AF58-AG58&lt;=0),0,IF(AND(N58="TO",AF58-AG58&gt;0),AF58-AG58,IF(AND(U58="TO",O58+AF58-AG58&lt;0),0,IF(AND(U58="TO",O58+AF58-AG58&gt;0),O58+AF58-AG58,IF(AND(AD58="TO",O58+V58+AF58-AG58&lt;0),0,IF(AND(AD58="TO",O58+V58+AF58-AG58&gt;0),O58+V58+AF58-AG58,IF(O58+V58+AE58+AF58-AG58&lt;0,0,O58+V58+AE58+AF58-AG58))))))))))</f>
        <v>11.066666666666665</v>
      </c>
      <c r="AI58" s="802">
        <f>IF(B58="","",IF(C58="Female","",IF(AL58="DQ","DQ",IF(AG58="","",IF(AND(N58="TO",AF58-AG58&lt;=0),0,IF(AND(N58="TO",AF58-AG58&gt;0),AF58-AG58,IF(AND(U58="TO",O58+AF58-AG58&lt;0),0,IF(AND(U58="TO",O58+AF58-AG58&gt;0),O58+AF58-AG58,IF(AND(AD58="TO",O58+W58+AF58-AG58&lt;0),0,IF(AND(AD58="TO",O58+W58+AF58-AG58&gt;0),O58+W58+AF58-AG58,IF(O58+W58+AE58+AF58-AG58&lt;0,0,O58+W58+AE58+AF58-AG58)))))))))))</f>
        <v>13.066666666666665</v>
      </c>
      <c r="AJ58" s="802" t="str">
        <f>IF(B58="","",IF(C58="Male","",IF(AL58="DQ","DQ",IF(AG58="","",IF(AND(N58="TO",AF58-AG58&lt;=0),0,IF(AND(N58="TO",AF58-AG58&gt;0),AF58-AG58,IF(AND(U58="TO",O58+AF58-AG58&lt;0),0,IF(AND(U58="TO",O58+AF58-AG58&gt;0),O58+AF58-AG58,IF(AND(AD58="TO",O58+X58+AF58-AG58&lt;0),0,IF(AND(AD58="TO",O58+X58+AF58-AG58&gt;0),O58+X58+AF58-AG58,IF(O58+X58+AE58+AF58-AG58&lt;0,0,O58+X58+AE58+AF58-AG58)))))))))))</f>
        <v/>
      </c>
      <c r="AK58" s="802">
        <f>IF(AG58="","",IF(AI58="",AJ58,AI58))</f>
        <v>13.066666666666665</v>
      </c>
      <c r="AL58" s="1215"/>
    </row>
    <row r="59" spans="1:38" x14ac:dyDescent="0.2">
      <c r="A59" s="871"/>
      <c r="B59" s="1231"/>
      <c r="C59" s="884"/>
      <c r="D59" s="1191"/>
      <c r="E59" s="1234"/>
      <c r="F59" s="884"/>
      <c r="G59" s="884"/>
      <c r="H59" s="13" t="s">
        <v>4</v>
      </c>
      <c r="I59" s="208">
        <v>0</v>
      </c>
      <c r="J59" s="209">
        <v>34</v>
      </c>
      <c r="K59" s="227">
        <v>88</v>
      </c>
      <c r="L59" s="79">
        <f>IF(B58="","",IF(I59="","",IF(M58="Timed Out","TO",I59*60+J59+K59/100)))</f>
        <v>34.880000000000003</v>
      </c>
      <c r="M59" s="1243"/>
      <c r="N59" s="803"/>
      <c r="O59" s="884"/>
      <c r="P59" s="208">
        <v>0</v>
      </c>
      <c r="Q59" s="209">
        <v>18</v>
      </c>
      <c r="R59" s="227">
        <v>78</v>
      </c>
      <c r="S59" s="99">
        <f>IF(B58="","",IF(P59="","",P59*60+Q59+R59/100))</f>
        <v>18.78</v>
      </c>
      <c r="T59" s="1243"/>
      <c r="U59" s="1237"/>
      <c r="V59" s="803"/>
      <c r="W59" s="986"/>
      <c r="X59" s="803"/>
      <c r="Y59" s="214">
        <v>0</v>
      </c>
      <c r="Z59" s="209">
        <v>13</v>
      </c>
      <c r="AA59" s="279">
        <v>85</v>
      </c>
      <c r="AB59" s="99">
        <f>IF(B58="","",IF(Y59="","",IF(AC58="Timed Out","TO",Y59*60+Z59+AA59/100)))</f>
        <v>13.85</v>
      </c>
      <c r="AC59" s="1243"/>
      <c r="AD59" s="803"/>
      <c r="AE59" s="884"/>
      <c r="AF59" s="981"/>
      <c r="AG59" s="1213"/>
      <c r="AH59" s="803"/>
      <c r="AI59" s="803"/>
      <c r="AJ59" s="803"/>
      <c r="AK59" s="803"/>
      <c r="AL59" s="1216"/>
    </row>
    <row r="60" spans="1:38" ht="16" thickBot="1" x14ac:dyDescent="0.25">
      <c r="A60" s="879"/>
      <c r="B60" s="1232"/>
      <c r="C60" s="885"/>
      <c r="D60" s="1192"/>
      <c r="E60" s="1235"/>
      <c r="F60" s="885"/>
      <c r="G60" s="885"/>
      <c r="H60" s="19" t="s">
        <v>8</v>
      </c>
      <c r="I60" s="212">
        <v>0</v>
      </c>
      <c r="J60" s="213">
        <v>34</v>
      </c>
      <c r="K60" s="242">
        <v>73</v>
      </c>
      <c r="L60" s="112">
        <f>IF(B58="","",IF(I60="","",IF(M58="Timed Out","TO",I60*60+J60+K60/100)))</f>
        <v>34.729999999999997</v>
      </c>
      <c r="M60" s="1244"/>
      <c r="N60" s="804"/>
      <c r="O60" s="885"/>
      <c r="P60" s="212">
        <v>0</v>
      </c>
      <c r="Q60" s="213">
        <v>18</v>
      </c>
      <c r="R60" s="242">
        <v>66</v>
      </c>
      <c r="S60" s="644">
        <f>IF(B58="","",IF(P60="","",P60*60+Q60+R60/100))</f>
        <v>18.66</v>
      </c>
      <c r="T60" s="1244"/>
      <c r="U60" s="1238"/>
      <c r="V60" s="804"/>
      <c r="W60" s="1240"/>
      <c r="X60" s="804"/>
      <c r="Y60" s="226">
        <v>0</v>
      </c>
      <c r="Z60" s="213">
        <v>14</v>
      </c>
      <c r="AA60" s="655">
        <v>25</v>
      </c>
      <c r="AB60" s="100">
        <f>IF(B58="","",IF(Y60="","",IF(AC58="Timed Out","TO",Y60*60+Z60+AA60/100)))</f>
        <v>14.25</v>
      </c>
      <c r="AC60" s="1244"/>
      <c r="AD60" s="804"/>
      <c r="AE60" s="885"/>
      <c r="AF60" s="1211"/>
      <c r="AG60" s="1214"/>
      <c r="AH60" s="804"/>
      <c r="AI60" s="804"/>
      <c r="AJ60" s="804"/>
      <c r="AK60" s="804"/>
      <c r="AL60" s="1217"/>
    </row>
    <row r="61" spans="1:38" x14ac:dyDescent="0.2">
      <c r="A61" s="892">
        <f>IF('Names And Totals'!A26="","",'Names And Totals'!A26)</f>
        <v>12</v>
      </c>
      <c r="B61" s="1218" t="str">
        <f>IF('Names And Totals'!B26="","",'Names And Totals'!B26)</f>
        <v>Beau Nagan</v>
      </c>
      <c r="C61" s="861" t="str">
        <f>IF('Names And Totals'!B26="","",'Names And Totals'!E26)</f>
        <v>Male</v>
      </c>
      <c r="D61" s="1193">
        <f>IF(B61="","",IF(AL61="DQ","DQ",IF(AH61="","",RANK(AH61,$AH$10:$AH$307,0)+SUMPRODUCT(--(AH61=$AH$10:$AH$307),--(U61&gt;($U$10:$U$307))))))</f>
        <v>4</v>
      </c>
      <c r="E61" s="1221">
        <f>IF(B61="","",IF(AL61="DQ","DQ",IF(AH61="","",RANK(D61,$D$10:$D$307,1)+SUMPRODUCT(--(D61=$D$10:$D$307),--(U61&gt;$U$10:$U$307)))))</f>
        <v>4</v>
      </c>
      <c r="F61" s="861">
        <f>IF(AI61="","",IF(AI61="DQ","DQ",RANK(AI61,$AI$10:$AI$307,0)+SUMPRODUCT(--(AI61=$AI$10:$AI$307),--(U61&gt;$U$10:$U$307))))</f>
        <v>4</v>
      </c>
      <c r="G61" s="861" t="str">
        <f>IF(AJ61="","",IF(AJ61="DQ","DQ",RANK(AJ61,$AJ$10:$AJ$307,0)+SUMPRODUCT(--(AJ61=$AJ$10:$AJ$307),--(U61&gt;$U$10:$U$307))))</f>
        <v/>
      </c>
      <c r="H61" s="15" t="s">
        <v>7</v>
      </c>
      <c r="I61" s="228">
        <v>0</v>
      </c>
      <c r="J61" s="229">
        <v>16</v>
      </c>
      <c r="K61" s="230">
        <v>99</v>
      </c>
      <c r="L61" s="652">
        <f>IF(B61="","",IF(I61="","",IF(M61="Timed Out","TO",I61*60+J61+K61/100)))</f>
        <v>16.989999999999998</v>
      </c>
      <c r="M61" s="1199"/>
      <c r="N61" s="805">
        <f>IF(B61="","",IF(OR(M61="Timed Out",M61="Both"),"TO",IF(I61="","",IF(AVERAGE(L61:L63)&gt;89.99,"TO",IF(L62="",L61,IF(L63="",AVERAGE(L61:L62),AVERAGE(L61:L63)))))))</f>
        <v>17.056666666666668</v>
      </c>
      <c r="O61" s="861">
        <f t="shared" ref="O61" si="64">IF(B61="","",IF(M61="Timed Out",0,IF(M61="Misconfigured",0,IF(M61="Both",0,IF(I61="","",IF(N61="TO",0,IF(N61&lt;=24.99,2,IF(N61&lt;=49.99,1,0))))))))</f>
        <v>2</v>
      </c>
      <c r="P61" s="228">
        <v>0</v>
      </c>
      <c r="Q61" s="229">
        <v>14</v>
      </c>
      <c r="R61" s="230">
        <v>55</v>
      </c>
      <c r="S61" s="645">
        <f>IF(B61="","",IF(P61="","",P61*60+Q61+R61/100))</f>
        <v>14.55</v>
      </c>
      <c r="T61" s="1199"/>
      <c r="U61" s="1224">
        <f>IF(B61="","",IF(AL61="DQ","DQ",IF(N61="TO","TO",IF(T61="Timed Out","TO",IF(S61="","",IF(AVERAGE(S61:S63)&gt;89.99,"TO",IF(S62="",S61,IF(S63="",AVERAGE(S61:S62),AVERAGE(S61:S63)))))))))</f>
        <v>14.526666666666666</v>
      </c>
      <c r="V61" s="805">
        <f>IF(B61="","",IF(AL61="DQ","DQ",IF(T61="Timed Out",0,IF(U61="","",IF(U61="TO",0,IF((17-((U61-$AG$3)))&lt;0,0,(17-((U61-$AG$3)))))))))</f>
        <v>14.190000000000001</v>
      </c>
      <c r="W61" s="1196">
        <f t="shared" ref="W61" si="65">IF(B61="","",IF(AL61="DQ","DQ",IF(C61="Female","",IF(T61="Timed Out",0,IF(U61="","",IF(U61="TO",0,IF((19-((U61-$AN$4)))&lt;0,0,(19-((U61-$AN$4))))))))))</f>
        <v>16.190000000000001</v>
      </c>
      <c r="X61" s="805" t="str">
        <f t="shared" ref="X61" si="66">IF(B61="","",IF(AL61="DQ","DQ",IF(C61="Male","",IF(T61="Timed Out",0,IF(U61="","",IF(U61="TO",0,IF((19-((U61-$AN$3)))&lt;0,0,(19-((U61-$AN$3))))))))))</f>
        <v/>
      </c>
      <c r="Y61" s="218">
        <v>0</v>
      </c>
      <c r="Z61" s="229">
        <v>4</v>
      </c>
      <c r="AA61" s="296">
        <v>33</v>
      </c>
      <c r="AB61" s="574">
        <f>IF(B61="","",IF(Y61="","",IF(AC61="Timed Out","TO",Y61*60+Z61+AA61/100)))</f>
        <v>4.33</v>
      </c>
      <c r="AC61" s="1199"/>
      <c r="AD61" s="805">
        <f>IF(B61="","",IF(OR(AC61="Timed Out",AC61="Both"),"TO",IF(AB61="","",IF(AVERAGE(AB61:AB63)&gt;89.99,"TO",IF(AB62="",AB61,IF(AB63="",AVERAGE(AB61:AB62),AVERAGE(AB61:AB63)))))))</f>
        <v>4.5533333333333337</v>
      </c>
      <c r="AE61" s="861">
        <f t="shared" ref="AE61" si="67">IF(B61="","",IF(AC61="Timed Out",0,IF(AC61="Misconfigured",0,IF(AC61="Both",0,IF(AB61="","",IF(Y61="TO",0,IF(AD61&lt;=4.99,2,IF(AD61&lt;=12.99,1,0))))))))</f>
        <v>2</v>
      </c>
      <c r="AF61" s="983">
        <v>2</v>
      </c>
      <c r="AG61" s="1204">
        <v>0</v>
      </c>
      <c r="AH61" s="805">
        <f>IF(B61="","",IF(AL61="DQ","DQ",IF(AG61="","",IF(AND(N61="TO",AF61-AG61&lt;=0),0,IF(AND(N61="TO",AF61-AG61&gt;0),AF61-AG61,IF(AND(U61="TO",O61+AF61-AG61&lt;0),0,IF(AND(U61="TO",O61+AF61-AG61&gt;0),O61+AF61-AG61,IF(AND(AD61="TO",O61+V61+AF61-AG61&lt;0),0,IF(AND(AD61="TO",O61+V61+AF61-AG61&gt;0),O61+V61+AF61-AG61,IF(O61+V61+AE61+AF61-AG61&lt;0,0,O61+V61+AE61+AF61-AG61))))))))))</f>
        <v>20.190000000000001</v>
      </c>
      <c r="AI61" s="805">
        <f>IF(B61="","",IF(C61="Female","",IF(AL61="DQ","DQ",IF(AG61="","",IF(AND(N61="TO",AF61-AG61&lt;=0),0,IF(AND(N61="TO",AF61-AG61&gt;0),AF61-AG61,IF(AND(U61="TO",O61+AF61-AG61&lt;0),0,IF(AND(U61="TO",O61+AF61-AG61&gt;0),O61+AF61-AG61,IF(AND(AD61="TO",O61+W61+AF61-AG61&lt;0),0,IF(AND(AD61="TO",O61+W61+AF61-AG61&gt;0),O61+W61+AF61-AG61,IF(O61+W61+AE61+AF61-AG61&lt;0,0,O61+W61+AE61+AF61-AG61)))))))))))</f>
        <v>22.19</v>
      </c>
      <c r="AJ61" s="805" t="str">
        <f>IF(B61="","",IF(C61="Male","",IF(AL61="DQ","DQ",IF(AG61="","",IF(AND(N61="TO",AF61-AG61&lt;=0),0,IF(AND(N61="TO",AF61-AG61&gt;0),AF61-AG61,IF(AND(U61="TO",O61+AF61-AG61&lt;0),0,IF(AND(U61="TO",O61+AF61-AG61&gt;0),O61+AF61-AG61,IF(AND(AD61="TO",O61+X61+AF61-AG61&lt;0),0,IF(AND(AD61="TO",O61+X61+AF61-AG61&gt;0),O61+X61+AF61-AG61,IF(O61+X61+AE61+AF61-AG61&lt;0,0,O61+X61+AE61+AF61-AG61)))))))))))</f>
        <v/>
      </c>
      <c r="AK61" s="805">
        <f>IF(AG61="","",IF(AI61="",AJ61,AI61))</f>
        <v>22.19</v>
      </c>
      <c r="AL61" s="1207"/>
    </row>
    <row r="62" spans="1:38" x14ac:dyDescent="0.2">
      <c r="A62" s="893"/>
      <c r="B62" s="1219"/>
      <c r="C62" s="862"/>
      <c r="D62" s="1194"/>
      <c r="E62" s="1222"/>
      <c r="F62" s="862"/>
      <c r="G62" s="862"/>
      <c r="H62" s="16" t="s">
        <v>4</v>
      </c>
      <c r="I62" s="210">
        <v>0</v>
      </c>
      <c r="J62" s="211">
        <v>17</v>
      </c>
      <c r="K62" s="231">
        <v>6</v>
      </c>
      <c r="L62" s="83">
        <f>IF(B61="","",IF(I62="","",IF(M61="Timed Out","TO",I62*60+J62+K62/100)))</f>
        <v>17.059999999999999</v>
      </c>
      <c r="M62" s="1200"/>
      <c r="N62" s="806"/>
      <c r="O62" s="862"/>
      <c r="P62" s="210">
        <v>0</v>
      </c>
      <c r="Q62" s="211">
        <v>14</v>
      </c>
      <c r="R62" s="231">
        <v>55</v>
      </c>
      <c r="S62" s="98">
        <f>IF(B61="","",IF(P62="","",P62*60+Q62+R62/100))</f>
        <v>14.55</v>
      </c>
      <c r="T62" s="1200"/>
      <c r="U62" s="1225"/>
      <c r="V62" s="806"/>
      <c r="W62" s="1197"/>
      <c r="X62" s="806"/>
      <c r="Y62" s="220">
        <v>0</v>
      </c>
      <c r="Z62" s="211">
        <v>4</v>
      </c>
      <c r="AA62" s="280">
        <v>33</v>
      </c>
      <c r="AB62" s="98">
        <f>IF(B61="","",IF(Y62="","",IF(AC61="Timed Out","TO",Y62*60+Z62+AA62/100)))</f>
        <v>4.33</v>
      </c>
      <c r="AC62" s="1200"/>
      <c r="AD62" s="806"/>
      <c r="AE62" s="862"/>
      <c r="AF62" s="984"/>
      <c r="AG62" s="1205"/>
      <c r="AH62" s="806"/>
      <c r="AI62" s="806"/>
      <c r="AJ62" s="806"/>
      <c r="AK62" s="806"/>
      <c r="AL62" s="1208"/>
    </row>
    <row r="63" spans="1:38" ht="16" thickBot="1" x14ac:dyDescent="0.25">
      <c r="A63" s="894"/>
      <c r="B63" s="1220"/>
      <c r="C63" s="863"/>
      <c r="D63" s="1195"/>
      <c r="E63" s="1223"/>
      <c r="F63" s="863"/>
      <c r="G63" s="863"/>
      <c r="H63" s="17" t="s">
        <v>8</v>
      </c>
      <c r="I63" s="251">
        <v>0</v>
      </c>
      <c r="J63" s="239">
        <v>17</v>
      </c>
      <c r="K63" s="250">
        <v>12</v>
      </c>
      <c r="L63" s="653">
        <f>IF(B61="","",IF(I63="","",IF(M61="Timed Out","TO",I63*60+J63+K63/100)))</f>
        <v>17.12</v>
      </c>
      <c r="M63" s="1201"/>
      <c r="N63" s="807"/>
      <c r="O63" s="863"/>
      <c r="P63" s="251">
        <v>0</v>
      </c>
      <c r="Q63" s="239">
        <v>14</v>
      </c>
      <c r="R63" s="250">
        <v>48</v>
      </c>
      <c r="S63" s="570">
        <f>IF(B61="","",IF(P63="","",P63*60+Q63+R63/100))</f>
        <v>14.48</v>
      </c>
      <c r="T63" s="1201"/>
      <c r="U63" s="1226"/>
      <c r="V63" s="807"/>
      <c r="W63" s="1198"/>
      <c r="X63" s="807"/>
      <c r="Y63" s="222">
        <v>0</v>
      </c>
      <c r="Z63" s="239">
        <v>5</v>
      </c>
      <c r="AA63" s="281">
        <v>0</v>
      </c>
      <c r="AB63" s="265">
        <f>IF(B61="","",IF(Y63="","",IF(AC61="Timed Out","TO",Y63*60+Z63+AA63/100)))</f>
        <v>5</v>
      </c>
      <c r="AC63" s="1201"/>
      <c r="AD63" s="807"/>
      <c r="AE63" s="863"/>
      <c r="AF63" s="985"/>
      <c r="AG63" s="1206"/>
      <c r="AH63" s="807"/>
      <c r="AI63" s="807"/>
      <c r="AJ63" s="807"/>
      <c r="AK63" s="807"/>
      <c r="AL63" s="1209"/>
    </row>
    <row r="64" spans="1:38" x14ac:dyDescent="0.2">
      <c r="A64" s="1227">
        <f>IF('Names And Totals'!A27="","",'Names And Totals'!A27)</f>
        <v>13</v>
      </c>
      <c r="B64" s="1230" t="str">
        <f>IF('Names And Totals'!B27="","",'Names And Totals'!B27)</f>
        <v>Phil Reth</v>
      </c>
      <c r="C64" s="883" t="str">
        <f>IF('Names And Totals'!B27="","",'Names And Totals'!E27)</f>
        <v>Male</v>
      </c>
      <c r="D64" s="1190">
        <f>IF(B64="","",IF(AL64="DQ","DQ",IF(AH64="","",RANK(AH64,$AH$10:$AH$307,0)+SUMPRODUCT(--(AH64=$AH$10:$AH$307),--(U64&gt;($U$10:$U$307))))))</f>
        <v>6</v>
      </c>
      <c r="E64" s="1233">
        <f>IF(B64="","",IF(AL64="DQ","DQ",IF(AH64="","",RANK(D64,$D$10:$D$307,1)+SUMPRODUCT(--(D64=$D$10:$D$307),--(U64&gt;$U$10:$U$307)))))</f>
        <v>6</v>
      </c>
      <c r="F64" s="883">
        <f>IF(AI64="","",IF(AI64="DQ","DQ",RANK(AI64,$AI$10:$AI$307,0)+SUMPRODUCT(--(AI64=$AI$10:$AI$307),--(U64&gt;$U$10:$U$307))))</f>
        <v>6</v>
      </c>
      <c r="G64" s="883" t="str">
        <f>IF(AJ64="","",IF(AJ64="DQ","DQ",RANK(AJ64,$AJ$10:$AJ$307,0)+SUMPRODUCT(--(AJ64=$AJ$10:$AJ$307),--(U64&gt;$U$10:$U$307))))</f>
        <v/>
      </c>
      <c r="H64" s="18" t="s">
        <v>7</v>
      </c>
      <c r="I64" s="235">
        <v>0</v>
      </c>
      <c r="J64" s="241">
        <v>28</v>
      </c>
      <c r="K64" s="236">
        <v>49</v>
      </c>
      <c r="L64" s="111">
        <f>IF(B64="","",IF(I64="","",IF(M64="Timed Out","TO",I64*60+J64+K64/100)))</f>
        <v>28.49</v>
      </c>
      <c r="M64" s="1242"/>
      <c r="N64" s="802">
        <f>IF(B64="","",IF(OR(M64="Timed Out",M64="Both"),"TO",IF(I64="","",IF(AVERAGE(L64:L66)&gt;89.99,"TO",IF(L65="",L64,IF(L66="",AVERAGE(L64:L65),AVERAGE(L64:L66)))))))</f>
        <v>28.399999999999995</v>
      </c>
      <c r="O64" s="883">
        <f t="shared" ref="O64" si="68">IF(B64="","",IF(M64="Timed Out",0,IF(M64="Misconfigured",0,IF(M64="Both",0,IF(I64="","",IF(N64="TO",0,IF(N64&lt;=24.99,2,IF(N64&lt;=49.99,1,0))))))))</f>
        <v>1</v>
      </c>
      <c r="P64" s="235">
        <v>0</v>
      </c>
      <c r="Q64" s="241">
        <v>17</v>
      </c>
      <c r="R64" s="236">
        <v>50</v>
      </c>
      <c r="S64" s="643">
        <f>IF(B64="","",IF(P64="","",P64*60+Q64+R64/100))</f>
        <v>17.5</v>
      </c>
      <c r="T64" s="1242"/>
      <c r="U64" s="1236">
        <f>IF(B64="","",IF(AL64="DQ","DQ",IF(N64="TO","TO",IF(T64="Timed Out","TO",IF(S64="","",IF(AVERAGE(S64:S66)&gt;89.99,"TO",IF(S65="",S64,IF(S66="",AVERAGE(S64:S65),AVERAGE(S64:S66)))))))))</f>
        <v>17.523333333333337</v>
      </c>
      <c r="V64" s="802">
        <f>IF(B64="","",IF(AL64="DQ","DQ",IF(T64="Timed Out",0,IF(U64="","",IF(U64="TO",0,IF((17-((U64-$AG$3)))&lt;0,0,(17-((U64-$AG$3)))))))))</f>
        <v>11.19333333333333</v>
      </c>
      <c r="W64" s="1239">
        <f t="shared" ref="W64" si="69">IF(B64="","",IF(AL64="DQ","DQ",IF(C64="Female","",IF(T64="Timed Out",0,IF(U64="","",IF(U64="TO",0,IF((19-((U64-$AN$4)))&lt;0,0,(19-((U64-$AN$4))))))))))</f>
        <v>13.19333333333333</v>
      </c>
      <c r="X64" s="802" t="str">
        <f t="shared" ref="X64" si="70">IF(B64="","",IF(AL64="DQ","DQ",IF(C64="Male","",IF(T64="Timed Out",0,IF(U64="","",IF(U64="TO",0,IF((19-((U64-$AN$3)))&lt;0,0,(19-((U64-$AN$3))))))))))</f>
        <v/>
      </c>
      <c r="Y64" s="667">
        <v>0</v>
      </c>
      <c r="Z64" s="241">
        <v>12</v>
      </c>
      <c r="AA64" s="654">
        <v>14</v>
      </c>
      <c r="AB64" s="339">
        <f>IF(B64="","",IF(Y64="","",IF(AC64="Timed Out","TO",Y64*60+Z64+AA64/100)))</f>
        <v>12.14</v>
      </c>
      <c r="AC64" s="1242"/>
      <c r="AD64" s="802">
        <f>IF(B64="","",IF(OR(AC64="Timed Out",AC64="Both"),"TO",IF(AB64="","",IF(AVERAGE(AB64:AB66)&gt;89.99,"TO",IF(AB65="",AB64,IF(AB66="",AVERAGE(AB64:AB65),AVERAGE(AB64:AB66)))))))</f>
        <v>12.096666666666666</v>
      </c>
      <c r="AE64" s="883">
        <f t="shared" ref="AE64" si="71">IF(B64="","",IF(AC64="Timed Out",0,IF(AC64="Misconfigured",0,IF(AC64="Both",0,IF(AB64="","",IF(Y64="TO",0,IF(AD64&lt;=4.99,2,IF(AD64&lt;=12.99,1,0))))))))</f>
        <v>1</v>
      </c>
      <c r="AF64" s="1210">
        <v>2</v>
      </c>
      <c r="AG64" s="1212">
        <v>0</v>
      </c>
      <c r="AH64" s="802">
        <f>IF(B64="","",IF(AL64="DQ","DQ",IF(AG64="","",IF(AND(N64="TO",AF64-AG64&lt;=0),0,IF(AND(N64="TO",AF64-AG64&gt;0),AF64-AG64,IF(AND(U64="TO",O64+AF64-AG64&lt;0),0,IF(AND(U64="TO",O64+AF64-AG64&gt;0),O64+AF64-AG64,IF(AND(AD64="TO",O64+V64+AF64-AG64&lt;0),0,IF(AND(AD64="TO",O64+V64+AF64-AG64&gt;0),O64+V64+AF64-AG64,IF(O64+V64+AE64+AF64-AG64&lt;0,0,O64+V64+AE64+AF64-AG64))))))))))</f>
        <v>15.19333333333333</v>
      </c>
      <c r="AI64" s="802">
        <f>IF(B64="","",IF(C64="Female","",IF(AL64="DQ","DQ",IF(AG64="","",IF(AND(N64="TO",AF64-AG64&lt;=0),0,IF(AND(N64="TO",AF64-AG64&gt;0),AF64-AG64,IF(AND(U64="TO",O64+AF64-AG64&lt;0),0,IF(AND(U64="TO",O64+AF64-AG64&gt;0),O64+AF64-AG64,IF(AND(AD64="TO",O64+W64+AF64-AG64&lt;0),0,IF(AND(AD64="TO",O64+W64+AF64-AG64&gt;0),O64+W64+AF64-AG64,IF(O64+W64+AE64+AF64-AG64&lt;0,0,O64+W64+AE64+AF64-AG64)))))))))))</f>
        <v>17.193333333333328</v>
      </c>
      <c r="AJ64" s="802" t="str">
        <f>IF(B64="","",IF(C64="Male","",IF(AL64="DQ","DQ",IF(AG64="","",IF(AND(N64="TO",AF64-AG64&lt;=0),0,IF(AND(N64="TO",AF64-AG64&gt;0),AF64-AG64,IF(AND(U64="TO",O64+AF64-AG64&lt;0),0,IF(AND(U64="TO",O64+AF64-AG64&gt;0),O64+AF64-AG64,IF(AND(AD64="TO",O64+X64+AF64-AG64&lt;0),0,IF(AND(AD64="TO",O64+X64+AF64-AG64&gt;0),O64+X64+AF64-AG64,IF(O64+X64+AE64+AF64-AG64&lt;0,0,O64+X64+AE64+AF64-AG64)))))))))))</f>
        <v/>
      </c>
      <c r="AK64" s="802">
        <f>IF(AG64="","",IF(AI64="",AJ64,AI64))</f>
        <v>17.193333333333328</v>
      </c>
      <c r="AL64" s="1215"/>
    </row>
    <row r="65" spans="1:38" x14ac:dyDescent="0.2">
      <c r="A65" s="1228"/>
      <c r="B65" s="1231"/>
      <c r="C65" s="884"/>
      <c r="D65" s="1191"/>
      <c r="E65" s="1234"/>
      <c r="F65" s="884"/>
      <c r="G65" s="884"/>
      <c r="H65" s="13" t="s">
        <v>4</v>
      </c>
      <c r="I65" s="208">
        <v>0</v>
      </c>
      <c r="J65" s="209">
        <v>28</v>
      </c>
      <c r="K65" s="227">
        <v>50</v>
      </c>
      <c r="L65" s="79">
        <f>IF(B64="","",IF(I65="","",IF(M64="Timed Out","TO",I65*60+J65+K65/100)))</f>
        <v>28.5</v>
      </c>
      <c r="M65" s="1243"/>
      <c r="N65" s="803"/>
      <c r="O65" s="884"/>
      <c r="P65" s="208">
        <v>0</v>
      </c>
      <c r="Q65" s="209">
        <v>17</v>
      </c>
      <c r="R65" s="227">
        <v>59</v>
      </c>
      <c r="S65" s="99">
        <f>IF(B64="","",IF(P65="","",P65*60+Q65+R65/100))</f>
        <v>17.59</v>
      </c>
      <c r="T65" s="1243"/>
      <c r="U65" s="1237"/>
      <c r="V65" s="803"/>
      <c r="W65" s="986"/>
      <c r="X65" s="803"/>
      <c r="Y65" s="214">
        <v>0</v>
      </c>
      <c r="Z65" s="209">
        <v>12</v>
      </c>
      <c r="AA65" s="279">
        <v>12</v>
      </c>
      <c r="AB65" s="99">
        <f>IF(B64="","",IF(Y65="","",IF(AC64="Timed Out","TO",Y65*60+Z65+AA65/100)))</f>
        <v>12.12</v>
      </c>
      <c r="AC65" s="1243"/>
      <c r="AD65" s="803"/>
      <c r="AE65" s="884"/>
      <c r="AF65" s="981"/>
      <c r="AG65" s="1213"/>
      <c r="AH65" s="803"/>
      <c r="AI65" s="803"/>
      <c r="AJ65" s="803"/>
      <c r="AK65" s="803"/>
      <c r="AL65" s="1216"/>
    </row>
    <row r="66" spans="1:38" ht="16" thickBot="1" x14ac:dyDescent="0.25">
      <c r="A66" s="1229"/>
      <c r="B66" s="1232"/>
      <c r="C66" s="885"/>
      <c r="D66" s="1192"/>
      <c r="E66" s="1235"/>
      <c r="F66" s="885"/>
      <c r="G66" s="885"/>
      <c r="H66" s="19" t="s">
        <v>8</v>
      </c>
      <c r="I66" s="212">
        <v>0</v>
      </c>
      <c r="J66" s="213">
        <v>28</v>
      </c>
      <c r="K66" s="242">
        <v>21</v>
      </c>
      <c r="L66" s="112">
        <f>IF(B64="","",IF(I66="","",IF(M64="Timed Out","TO",I66*60+J66+K66/100)))</f>
        <v>28.21</v>
      </c>
      <c r="M66" s="1244"/>
      <c r="N66" s="804"/>
      <c r="O66" s="885"/>
      <c r="P66" s="212">
        <v>0</v>
      </c>
      <c r="Q66" s="213">
        <v>17</v>
      </c>
      <c r="R66" s="242">
        <v>48</v>
      </c>
      <c r="S66" s="644">
        <f>IF(B64="","",IF(P66="","",P66*60+Q66+R66/100))</f>
        <v>17.48</v>
      </c>
      <c r="T66" s="1244"/>
      <c r="U66" s="1238"/>
      <c r="V66" s="804"/>
      <c r="W66" s="1240"/>
      <c r="X66" s="804"/>
      <c r="Y66" s="226">
        <v>0</v>
      </c>
      <c r="Z66" s="213">
        <v>12</v>
      </c>
      <c r="AA66" s="655">
        <v>3</v>
      </c>
      <c r="AB66" s="100">
        <f>IF(B64="","",IF(Y66="","",IF(AC64="Timed Out","TO",Y66*60+Z66+AA66/100)))</f>
        <v>12.03</v>
      </c>
      <c r="AC66" s="1244"/>
      <c r="AD66" s="804"/>
      <c r="AE66" s="885"/>
      <c r="AF66" s="1211"/>
      <c r="AG66" s="1214"/>
      <c r="AH66" s="804"/>
      <c r="AI66" s="804"/>
      <c r="AJ66" s="804"/>
      <c r="AK66" s="804"/>
      <c r="AL66" s="1217"/>
    </row>
    <row r="67" spans="1:38" x14ac:dyDescent="0.2">
      <c r="A67" s="892">
        <f>IF('Names And Totals'!A28="","",'Names And Totals'!A28)</f>
        <v>11</v>
      </c>
      <c r="B67" s="1218" t="str">
        <f>IF('Names And Totals'!B28="","",'Names And Totals'!B28)</f>
        <v>Ryan Sams</v>
      </c>
      <c r="C67" s="861" t="str">
        <f>IF('Names And Totals'!B28="","",'Names And Totals'!E28)</f>
        <v>Male</v>
      </c>
      <c r="D67" s="1193">
        <f>IF(B67="","",IF(AL67="DQ","DQ",IF(AH67="","",RANK(AH67,$AH$10:$AH$307,0)+SUMPRODUCT(--(AH67=$AH$10:$AH$307),--(U67&gt;($U$10:$U$307))))))</f>
        <v>1</v>
      </c>
      <c r="E67" s="1221">
        <f>IF(B67="","",IF(AL67="DQ","DQ",IF(AH67="","",RANK(D67,$D$10:$D$307,1)+SUMPRODUCT(--(D67=$D$10:$D$307),--(U67&gt;$U$10:$U$307)))))</f>
        <v>1</v>
      </c>
      <c r="F67" s="861">
        <f>IF(AI67="","",IF(AI67="DQ","DQ",RANK(AI67,$AI$10:$AI$307,0)+SUMPRODUCT(--(AI67=$AI$10:$AI$307),--(U67&gt;$U$10:$U$307))))</f>
        <v>1</v>
      </c>
      <c r="G67" s="861" t="str">
        <f>IF(AJ67="","",IF(AJ67="DQ","DQ",RANK(AJ67,$AJ$10:$AJ$307,0)+SUMPRODUCT(--(AJ67=$AJ$10:$AJ$307),--(U67&gt;$U$10:$U$307))))</f>
        <v/>
      </c>
      <c r="H67" s="15" t="s">
        <v>7</v>
      </c>
      <c r="I67" s="228">
        <v>0</v>
      </c>
      <c r="J67" s="229">
        <v>28</v>
      </c>
      <c r="K67" s="230">
        <v>21</v>
      </c>
      <c r="L67" s="652">
        <f>IF(B67="","",IF(I67="","",IF(M67="Timed Out","TO",I67*60+J67+K67/100)))</f>
        <v>28.21</v>
      </c>
      <c r="M67" s="1199"/>
      <c r="N67" s="805">
        <f>IF(B67="","",IF(OR(M67="Timed Out",M67="Both"),"TO",IF(I67="","",IF(AVERAGE(L67:L69)&gt;89.99,"TO",IF(L68="",L67,IF(L69="",AVERAGE(L67:L68),AVERAGE(L67:L69)))))))</f>
        <v>28.323333333333334</v>
      </c>
      <c r="O67" s="861">
        <f t="shared" ref="O67" si="72">IF(B67="","",IF(M67="Timed Out",0,IF(M67="Misconfigured",0,IF(M67="Both",0,IF(I67="","",IF(N67="TO",0,IF(N67&lt;=24.99,2,IF(N67&lt;=49.99,1,0))))))))</f>
        <v>1</v>
      </c>
      <c r="P67" s="228">
        <v>0</v>
      </c>
      <c r="Q67" s="229">
        <v>11</v>
      </c>
      <c r="R67" s="230">
        <v>68</v>
      </c>
      <c r="S67" s="645">
        <f>IF(B67="","",IF(P67="","",P67*60+Q67+R67/100))</f>
        <v>11.68</v>
      </c>
      <c r="T67" s="1199"/>
      <c r="U67" s="1224">
        <f>IF(B67="","",IF(AL67="DQ","DQ",IF(N67="TO","TO",IF(T67="Timed Out","TO",IF(S67="","",IF(AVERAGE(S67:S69)&gt;89.99,"TO",IF(S68="",S67,IF(S69="",AVERAGE(S67:S68),AVERAGE(S67:S69)))))))))</f>
        <v>11.716666666666667</v>
      </c>
      <c r="V67" s="805">
        <f>IF(B67="","",IF(AL67="DQ","DQ",IF(T67="Timed Out",0,IF(U67="","",IF(U67="TO",0,IF((17-((U67-$AG$3)))&lt;0,0,(17-((U67-$AG$3)))))))))</f>
        <v>17</v>
      </c>
      <c r="W67" s="1196">
        <f t="shared" ref="W67" si="73">IF(B67="","",IF(AL67="DQ","DQ",IF(C67="Female","",IF(T67="Timed Out",0,IF(U67="","",IF(U67="TO",0,IF((19-((U67-$AN$4)))&lt;0,0,(19-((U67-$AN$4))))))))))</f>
        <v>19</v>
      </c>
      <c r="X67" s="805" t="str">
        <f t="shared" ref="X67" si="74">IF(B67="","",IF(AL67="DQ","DQ",IF(C67="Male","",IF(T67="Timed Out",0,IF(U67="","",IF(U67="TO",0,IF((19-((U67-$AN$3)))&lt;0,0,(19-((U67-$AN$3))))))))))</f>
        <v/>
      </c>
      <c r="Y67" s="218">
        <v>0</v>
      </c>
      <c r="Z67" s="229">
        <v>4</v>
      </c>
      <c r="AA67" s="296">
        <v>66</v>
      </c>
      <c r="AB67" s="574">
        <f>IF(B67="","",IF(Y67="","",IF(AC67="Timed Out","TO",Y67*60+Z67+AA67/100)))</f>
        <v>4.66</v>
      </c>
      <c r="AC67" s="1199"/>
      <c r="AD67" s="805">
        <f>IF(B67="","",IF(OR(AC67="Timed Out",AC67="Both"),"TO",IF(AB67="","",IF(AVERAGE(AB67:AB69)&gt;89.99,"TO",IF(AB68="",AB67,IF(AB69="",AVERAGE(AB67:AB68),AVERAGE(AB67:AB69)))))))</f>
        <v>4.6033333333333326</v>
      </c>
      <c r="AE67" s="861">
        <f t="shared" ref="AE67" si="75">IF(B67="","",IF(AC67="Timed Out",0,IF(AC67="Misconfigured",0,IF(AC67="Both",0,IF(AB67="","",IF(Y67="TO",0,IF(AD67&lt;=4.99,2,IF(AD67&lt;=12.99,1,0))))))))</f>
        <v>2</v>
      </c>
      <c r="AF67" s="983">
        <v>2</v>
      </c>
      <c r="AG67" s="1204">
        <v>0</v>
      </c>
      <c r="AH67" s="805">
        <f>IF(B67="","",IF(AL67="DQ","DQ",IF(AG67="","",IF(AND(N67="TO",AF67-AG67&lt;=0),0,IF(AND(N67="TO",AF67-AG67&gt;0),AF67-AG67,IF(AND(U67="TO",O67+AF67-AG67&lt;0),0,IF(AND(U67="TO",O67+AF67-AG67&gt;0),O67+AF67-AG67,IF(AND(AD67="TO",O67+V67+AF67-AG67&lt;0),0,IF(AND(AD67="TO",O67+V67+AF67-AG67&gt;0),O67+V67+AF67-AG67,IF(O67+V67+AE67+AF67-AG67&lt;0,0,O67+V67+AE67+AF67-AG67))))))))))</f>
        <v>22</v>
      </c>
      <c r="AI67" s="805">
        <f>IF(B67="","",IF(C67="Female","",IF(AL67="DQ","DQ",IF(AG67="","",IF(AND(N67="TO",AF67-AG67&lt;=0),0,IF(AND(N67="TO",AF67-AG67&gt;0),AF67-AG67,IF(AND(U67="TO",O67+AF67-AG67&lt;0),0,IF(AND(U67="TO",O67+AF67-AG67&gt;0),O67+AF67-AG67,IF(AND(AD67="TO",O67+W67+AF67-AG67&lt;0),0,IF(AND(AD67="TO",O67+W67+AF67-AG67&gt;0),O67+W67+AF67-AG67,IF(O67+W67+AE67+AF67-AG67&lt;0,0,O67+W67+AE67+AF67-AG67)))))))))))</f>
        <v>24</v>
      </c>
      <c r="AJ67" s="805" t="str">
        <f>IF(B67="","",IF(C67="Male","",IF(AL67="DQ","DQ",IF(AG67="","",IF(AND(N67="TO",AF67-AG67&lt;=0),0,IF(AND(N67="TO",AF67-AG67&gt;0),AF67-AG67,IF(AND(U67="TO",O67+AF67-AG67&lt;0),0,IF(AND(U67="TO",O67+AF67-AG67&gt;0),O67+AF67-AG67,IF(AND(AD67="TO",O67+X67+AF67-AG67&lt;0),0,IF(AND(AD67="TO",O67+X67+AF67-AG67&gt;0),O67+X67+AF67-AG67,IF(O67+X67+AE67+AF67-AG67&lt;0,0,O67+X67+AE67+AF67-AG67)))))))))))</f>
        <v/>
      </c>
      <c r="AK67" s="805">
        <f>IF(AG67="","",IF(AI67="",AJ67,AI67))</f>
        <v>24</v>
      </c>
      <c r="AL67" s="1207"/>
    </row>
    <row r="68" spans="1:38" x14ac:dyDescent="0.2">
      <c r="A68" s="893"/>
      <c r="B68" s="1219"/>
      <c r="C68" s="862"/>
      <c r="D68" s="1194"/>
      <c r="E68" s="1222"/>
      <c r="F68" s="862"/>
      <c r="G68" s="862"/>
      <c r="H68" s="16" t="s">
        <v>4</v>
      </c>
      <c r="I68" s="210">
        <v>0</v>
      </c>
      <c r="J68" s="211">
        <v>28</v>
      </c>
      <c r="K68" s="231">
        <v>43</v>
      </c>
      <c r="L68" s="83">
        <f>IF(B67="","",IF(I68="","",IF(M67="Timed Out","TO",I68*60+J68+K68/100)))</f>
        <v>28.43</v>
      </c>
      <c r="M68" s="1200"/>
      <c r="N68" s="806"/>
      <c r="O68" s="862"/>
      <c r="P68" s="210">
        <v>0</v>
      </c>
      <c r="Q68" s="211">
        <v>11</v>
      </c>
      <c r="R68" s="231">
        <v>53</v>
      </c>
      <c r="S68" s="98">
        <f>IF(B67="","",IF(P68="","",P68*60+Q68+R68/100))</f>
        <v>11.53</v>
      </c>
      <c r="T68" s="1200"/>
      <c r="U68" s="1225"/>
      <c r="V68" s="806"/>
      <c r="W68" s="1197"/>
      <c r="X68" s="806"/>
      <c r="Y68" s="220">
        <v>0</v>
      </c>
      <c r="Z68" s="211">
        <v>4</v>
      </c>
      <c r="AA68" s="280">
        <v>61</v>
      </c>
      <c r="AB68" s="98">
        <f>IF(B67="","",IF(Y68="","",IF(AC67="Timed Out","TO",Y68*60+Z68+AA68/100)))</f>
        <v>4.6100000000000003</v>
      </c>
      <c r="AC68" s="1200"/>
      <c r="AD68" s="806"/>
      <c r="AE68" s="862"/>
      <c r="AF68" s="984"/>
      <c r="AG68" s="1205"/>
      <c r="AH68" s="806"/>
      <c r="AI68" s="806"/>
      <c r="AJ68" s="806"/>
      <c r="AK68" s="806"/>
      <c r="AL68" s="1208"/>
    </row>
    <row r="69" spans="1:38" ht="16" thickBot="1" x14ac:dyDescent="0.25">
      <c r="A69" s="894"/>
      <c r="B69" s="1220"/>
      <c r="C69" s="863"/>
      <c r="D69" s="1195"/>
      <c r="E69" s="1223"/>
      <c r="F69" s="863"/>
      <c r="G69" s="863"/>
      <c r="H69" s="17" t="s">
        <v>8</v>
      </c>
      <c r="I69" s="251">
        <v>0</v>
      </c>
      <c r="J69" s="239">
        <v>28</v>
      </c>
      <c r="K69" s="250">
        <v>33</v>
      </c>
      <c r="L69" s="653">
        <f>IF(B67="","",IF(I69="","",IF(M67="Timed Out","TO",I69*60+J69+K69/100)))</f>
        <v>28.33</v>
      </c>
      <c r="M69" s="1201"/>
      <c r="N69" s="807"/>
      <c r="O69" s="863"/>
      <c r="P69" s="251">
        <v>0</v>
      </c>
      <c r="Q69" s="239">
        <v>11</v>
      </c>
      <c r="R69" s="250">
        <v>94</v>
      </c>
      <c r="S69" s="570">
        <f>IF(B67="","",IF(P69="","",P69*60+Q69+R69/100))</f>
        <v>11.94</v>
      </c>
      <c r="T69" s="1201"/>
      <c r="U69" s="1226"/>
      <c r="V69" s="807"/>
      <c r="W69" s="1198"/>
      <c r="X69" s="807"/>
      <c r="Y69" s="222">
        <v>0</v>
      </c>
      <c r="Z69" s="239">
        <v>4</v>
      </c>
      <c r="AA69" s="281">
        <v>54</v>
      </c>
      <c r="AB69" s="265">
        <f>IF(B67="","",IF(Y69="","",IF(AC67="Timed Out","TO",Y69*60+Z69+AA69/100)))</f>
        <v>4.54</v>
      </c>
      <c r="AC69" s="1201"/>
      <c r="AD69" s="807"/>
      <c r="AE69" s="863"/>
      <c r="AF69" s="985"/>
      <c r="AG69" s="1206"/>
      <c r="AH69" s="807"/>
      <c r="AI69" s="807"/>
      <c r="AJ69" s="807"/>
      <c r="AK69" s="807"/>
      <c r="AL69" s="1209"/>
    </row>
    <row r="70" spans="1:38" x14ac:dyDescent="0.2">
      <c r="A70" s="1227">
        <f>IF('Names And Totals'!A29="","",'Names And Totals'!A29)</f>
        <v>20</v>
      </c>
      <c r="B70" s="1230" t="str">
        <f>IF('Names And Totals'!B29="","",'Names And Totals'!B29)</f>
        <v>Daniel Sancen</v>
      </c>
      <c r="C70" s="883" t="str">
        <f>IF('Names And Totals'!B29="","",'Names And Totals'!E29)</f>
        <v>Male</v>
      </c>
      <c r="D70" s="1190">
        <f>IF(B70="","",IF(AL70="DQ","DQ",IF(AH70="","",RANK(AH70,$AH$10:$AH$307,0)+SUMPRODUCT(--(AH70=$AH$10:$AH$307),--(U70&gt;($U$10:$U$307))))))</f>
        <v>14</v>
      </c>
      <c r="E70" s="1233">
        <f>IF(B70="","",IF(AL70="DQ","DQ",IF(AH70="","",RANK(D70,$D$10:$D$307,1)+SUMPRODUCT(--(D70=$D$10:$D$307),--(U70&gt;$U$10:$U$307)))))</f>
        <v>14</v>
      </c>
      <c r="F70" s="883">
        <f>IF(AI70="","",IF(AI70="DQ","DQ",RANK(AI70,$AI$10:$AI$307,0)+SUMPRODUCT(--(AI70=$AI$10:$AI$307),--(U70&gt;$U$10:$U$307))))</f>
        <v>11</v>
      </c>
      <c r="G70" s="883" t="str">
        <f>IF(AJ70="","",IF(AJ70="DQ","DQ",RANK(AJ70,$AJ$10:$AJ$307,0)+SUMPRODUCT(--(AJ70=$AJ$10:$AJ$307),--(U70&gt;$U$10:$U$307))))</f>
        <v/>
      </c>
      <c r="H70" s="18" t="s">
        <v>7</v>
      </c>
      <c r="I70" s="235">
        <v>0</v>
      </c>
      <c r="J70" s="241">
        <v>48</v>
      </c>
      <c r="K70" s="236">
        <v>25</v>
      </c>
      <c r="L70" s="111">
        <f>IF(B70="","",IF(I70="","",IF(M70="Timed Out","TO",I70*60+J70+K70/100)))</f>
        <v>48.25</v>
      </c>
      <c r="M70" s="1242"/>
      <c r="N70" s="802">
        <f>IF(B70="","",IF(OR(M70="Timed Out",M70="Both"),"TO",IF(I70="","",IF(AVERAGE(L70:L72)&gt;89.99,"TO",IF(L71="",L70,IF(L72="",AVERAGE(L70:L71),AVERAGE(L70:L72)))))))</f>
        <v>48.163333333333334</v>
      </c>
      <c r="O70" s="883">
        <f t="shared" ref="O70" si="76">IF(B70="","",IF(M70="Timed Out",0,IF(M70="Misconfigured",0,IF(M70="Both",0,IF(I70="","",IF(N70="TO",0,IF(N70&lt;=24.99,2,IF(N70&lt;=49.99,1,0))))))))</f>
        <v>1</v>
      </c>
      <c r="P70" s="235">
        <v>0</v>
      </c>
      <c r="Q70" s="241">
        <v>29</v>
      </c>
      <c r="R70" s="236">
        <v>52</v>
      </c>
      <c r="S70" s="643">
        <f>IF(B70="","",IF(P70="","",P70*60+Q70+R70/100))</f>
        <v>29.52</v>
      </c>
      <c r="T70" s="1242"/>
      <c r="U70" s="1236">
        <f>IF(B70="","",IF(AL70="DQ","DQ",IF(N70="TO","TO",IF(T70="Timed Out","TO",IF(S70="","",IF(AVERAGE(S70:S72)&gt;89.99,"TO",IF(S71="",S70,IF(S72="",AVERAGE(S70:S71),AVERAGE(S70:S72)))))))))</f>
        <v>29.5</v>
      </c>
      <c r="V70" s="802">
        <f>IF(B70="","",IF(AL70="DQ","DQ",IF(T70="Timed Out",0,IF(U70="","",IF(U70="TO",0,IF((17-((U70-$AG$3)))&lt;0,0,(17-((U70-$AG$3)))))))))</f>
        <v>0</v>
      </c>
      <c r="W70" s="1239">
        <f t="shared" ref="W70" si="77">IF(B70="","",IF(AL70="DQ","DQ",IF(C70="Female","",IF(T70="Timed Out",0,IF(U70="","",IF(U70="TO",0,IF((19-((U70-$AN$4)))&lt;0,0,(19-((U70-$AN$4))))))))))</f>
        <v>1.2166666666666686</v>
      </c>
      <c r="X70" s="802" t="str">
        <f t="shared" ref="X70" si="78">IF(B70="","",IF(AL70="DQ","DQ",IF(C70="Male","",IF(T70="Timed Out",0,IF(U70="","",IF(U70="TO",0,IF((19-((U70-$AN$3)))&lt;0,0,(19-((U70-$AN$3))))))))))</f>
        <v/>
      </c>
      <c r="Y70" s="667">
        <v>0</v>
      </c>
      <c r="Z70" s="241">
        <v>7</v>
      </c>
      <c r="AA70" s="654">
        <v>11</v>
      </c>
      <c r="AB70" s="339">
        <f>IF(B70="","",IF(Y70="","",IF(AC70="Timed Out","TO",Y70*60+Z70+AA70/100)))</f>
        <v>7.11</v>
      </c>
      <c r="AC70" s="1242"/>
      <c r="AD70" s="802">
        <f>IF(B70="","",IF(OR(AC70="Timed Out",AC70="Both"),"TO",IF(AB70="","",IF(AVERAGE(AB70:AB72)&gt;89.99,"TO",IF(AB71="",AB70,IF(AB72="",AVERAGE(AB70:AB71),AVERAGE(AB70:AB72)))))))</f>
        <v>7.1066666666666665</v>
      </c>
      <c r="AE70" s="883">
        <f t="shared" ref="AE70" si="79">IF(B70="","",IF(AC70="Timed Out",0,IF(AC70="Misconfigured",0,IF(AC70="Both",0,IF(AB70="","",IF(Y70="TO",0,IF(AD70&lt;=4.99,2,IF(AD70&lt;=12.99,1,0))))))))</f>
        <v>1</v>
      </c>
      <c r="AF70" s="1210">
        <v>0</v>
      </c>
      <c r="AG70" s="1212">
        <v>0</v>
      </c>
      <c r="AH70" s="802">
        <f>IF(B70="","",IF(AL70="DQ","DQ",IF(AG70="","",IF(AND(N70="TO",AF70-AG70&lt;=0),0,IF(AND(N70="TO",AF70-AG70&gt;0),AF70-AG70,IF(AND(U70="TO",O70+AF70-AG70&lt;0),0,IF(AND(U70="TO",O70+AF70-AG70&gt;0),O70+AF70-AG70,IF(AND(AD70="TO",O70+V70+AF70-AG70&lt;0),0,IF(AND(AD70="TO",O70+V70+AF70-AG70&gt;0),O70+V70+AF70-AG70,IF(O70+V70+AE70+AF70-AG70&lt;0,0,O70+V70+AE70+AF70-AG70))))))))))</f>
        <v>2</v>
      </c>
      <c r="AI70" s="802">
        <f>IF(B70="","",IF(C70="Female","",IF(AL70="DQ","DQ",IF(AG70="","",IF(AND(N70="TO",AF70-AG70&lt;=0),0,IF(AND(N70="TO",AF70-AG70&gt;0),AF70-AG70,IF(AND(U70="TO",O70+AF70-AG70&lt;0),0,IF(AND(U70="TO",O70+AF70-AG70&gt;0),O70+AF70-AG70,IF(AND(AD70="TO",O70+W70+AF70-AG70&lt;0),0,IF(AND(AD70="TO",O70+W70+AF70-AG70&gt;0),O70+W70+AF70-AG70,IF(O70+W70+AE70+AF70-AG70&lt;0,0,O70+W70+AE70+AF70-AG70)))))))))))</f>
        <v>3.2166666666666686</v>
      </c>
      <c r="AJ70" s="802" t="str">
        <f>IF(B70="","",IF(C70="Male","",IF(AL70="DQ","DQ",IF(AG70="","",IF(AND(N70="TO",AF70-AG70&lt;=0),0,IF(AND(N70="TO",AF70-AG70&gt;0),AF70-AG70,IF(AND(U70="TO",O70+AF70-AG70&lt;0),0,IF(AND(U70="TO",O70+AF70-AG70&gt;0),O70+AF70-AG70,IF(AND(AD70="TO",O70+X70+AF70-AG70&lt;0),0,IF(AND(AD70="TO",O70+X70+AF70-AG70&gt;0),O70+X70+AF70-AG70,IF(O70+X70+AE70+AF70-AG70&lt;0,0,O70+X70+AE70+AF70-AG70)))))))))))</f>
        <v/>
      </c>
      <c r="AK70" s="802">
        <f>IF(AG70="","",IF(AI70="",AJ70,AI70))</f>
        <v>3.2166666666666686</v>
      </c>
      <c r="AL70" s="1215"/>
    </row>
    <row r="71" spans="1:38" x14ac:dyDescent="0.2">
      <c r="A71" s="1228"/>
      <c r="B71" s="1231"/>
      <c r="C71" s="884"/>
      <c r="D71" s="1191"/>
      <c r="E71" s="1234"/>
      <c r="F71" s="884"/>
      <c r="G71" s="884"/>
      <c r="H71" s="13" t="s">
        <v>4</v>
      </c>
      <c r="I71" s="208">
        <v>0</v>
      </c>
      <c r="J71" s="209">
        <v>48</v>
      </c>
      <c r="K71" s="227">
        <v>14</v>
      </c>
      <c r="L71" s="79">
        <f>IF(B70="","",IF(I71="","",IF(M70="Timed Out","TO",I71*60+J71+K71/100)))</f>
        <v>48.14</v>
      </c>
      <c r="M71" s="1243"/>
      <c r="N71" s="803"/>
      <c r="O71" s="884"/>
      <c r="P71" s="208">
        <v>0</v>
      </c>
      <c r="Q71" s="209">
        <v>29</v>
      </c>
      <c r="R71" s="227">
        <v>51</v>
      </c>
      <c r="S71" s="99">
        <f>IF(B70="","",IF(P71="","",P71*60+Q71+R71/100))</f>
        <v>29.51</v>
      </c>
      <c r="T71" s="1243"/>
      <c r="U71" s="1237"/>
      <c r="V71" s="803"/>
      <c r="W71" s="986"/>
      <c r="X71" s="803"/>
      <c r="Y71" s="214">
        <v>0</v>
      </c>
      <c r="Z71" s="209">
        <v>7</v>
      </c>
      <c r="AA71" s="279">
        <v>2</v>
      </c>
      <c r="AB71" s="99">
        <f>IF(B70="","",IF(Y71="","",IF(AC70="Timed Out","TO",Y71*60+Z71+AA71/100)))</f>
        <v>7.02</v>
      </c>
      <c r="AC71" s="1243"/>
      <c r="AD71" s="803"/>
      <c r="AE71" s="884"/>
      <c r="AF71" s="981"/>
      <c r="AG71" s="1213"/>
      <c r="AH71" s="803"/>
      <c r="AI71" s="803"/>
      <c r="AJ71" s="803"/>
      <c r="AK71" s="803"/>
      <c r="AL71" s="1216"/>
    </row>
    <row r="72" spans="1:38" ht="16" thickBot="1" x14ac:dyDescent="0.25">
      <c r="A72" s="1229"/>
      <c r="B72" s="1232"/>
      <c r="C72" s="885"/>
      <c r="D72" s="1192"/>
      <c r="E72" s="1235"/>
      <c r="F72" s="885"/>
      <c r="G72" s="885"/>
      <c r="H72" s="19" t="s">
        <v>8</v>
      </c>
      <c r="I72" s="212">
        <v>0</v>
      </c>
      <c r="J72" s="213">
        <v>48</v>
      </c>
      <c r="K72" s="242">
        <v>10</v>
      </c>
      <c r="L72" s="112">
        <f>IF(B70="","",IF(I72="","",IF(M70="Timed Out","TO",I72*60+J72+K72/100)))</f>
        <v>48.1</v>
      </c>
      <c r="M72" s="1244"/>
      <c r="N72" s="804"/>
      <c r="O72" s="885"/>
      <c r="P72" s="212">
        <v>0</v>
      </c>
      <c r="Q72" s="213">
        <v>29</v>
      </c>
      <c r="R72" s="242">
        <v>47</v>
      </c>
      <c r="S72" s="644">
        <f>IF(B70="","",IF(P72="","",P72*60+Q72+R72/100))</f>
        <v>29.47</v>
      </c>
      <c r="T72" s="1244"/>
      <c r="U72" s="1238"/>
      <c r="V72" s="804"/>
      <c r="W72" s="1240"/>
      <c r="X72" s="804"/>
      <c r="Y72" s="226">
        <v>0</v>
      </c>
      <c r="Z72" s="213">
        <v>7</v>
      </c>
      <c r="AA72" s="655">
        <v>19</v>
      </c>
      <c r="AB72" s="100">
        <f>IF(B70="","",IF(Y72="","",IF(AC70="Timed Out","TO",Y72*60+Z72+AA72/100)))</f>
        <v>7.19</v>
      </c>
      <c r="AC72" s="1244"/>
      <c r="AD72" s="804"/>
      <c r="AE72" s="885"/>
      <c r="AF72" s="1211"/>
      <c r="AG72" s="1214"/>
      <c r="AH72" s="804"/>
      <c r="AI72" s="804"/>
      <c r="AJ72" s="804"/>
      <c r="AK72" s="804"/>
      <c r="AL72" s="1217"/>
    </row>
    <row r="73" spans="1:38" x14ac:dyDescent="0.2">
      <c r="A73" s="892">
        <f>IF('Names And Totals'!A30="","",'Names And Totals'!A30)</f>
        <v>29</v>
      </c>
      <c r="B73" s="1218" t="str">
        <f>IF('Names And Totals'!B30="","",'Names And Totals'!B30)</f>
        <v>Samuel John Sapyta</v>
      </c>
      <c r="C73" s="861" t="str">
        <f>IF('Names And Totals'!B30="","",'Names And Totals'!E30)</f>
        <v>Male</v>
      </c>
      <c r="D73" s="1193">
        <f>IF(B73="","",IF(AL73="DQ","DQ",IF(AH73="","",RANK(AH73,$AH$10:$AH$307,0)+SUMPRODUCT(--(AH73=$AH$10:$AH$307),--(U73&gt;($U$10:$U$307))))))</f>
        <v>13</v>
      </c>
      <c r="E73" s="1221">
        <f>IF(B73="","",IF(AL73="DQ","DQ",IF(AH73="","",RANK(D73,$D$10:$D$307,1)+SUMPRODUCT(--(D73=$D$10:$D$307),--(U73&gt;$U$10:$U$307)))))</f>
        <v>13</v>
      </c>
      <c r="F73" s="861">
        <f>IF(AI73="","",IF(AI73="DQ","DQ",RANK(AI73,$AI$10:$AI$307,0)+SUMPRODUCT(--(AI73=$AI$10:$AI$307),--(U73&gt;$U$10:$U$307))))</f>
        <v>10</v>
      </c>
      <c r="G73" s="861" t="str">
        <f>IF(AJ73="","",IF(AJ73="DQ","DQ",RANK(AJ73,$AJ$10:$AJ$307,0)+SUMPRODUCT(--(AJ73=$AJ$10:$AJ$307),--(U73&gt;$U$10:$U$307))))</f>
        <v/>
      </c>
      <c r="H73" s="15" t="s">
        <v>7</v>
      </c>
      <c r="I73" s="228">
        <v>1</v>
      </c>
      <c r="J73" s="229">
        <v>28</v>
      </c>
      <c r="K73" s="230">
        <v>38</v>
      </c>
      <c r="L73" s="652">
        <f>IF(B73="","",IF(I73="","",IF(M73="Timed Out","TO",I73*60+J73+K73/100)))</f>
        <v>88.38</v>
      </c>
      <c r="M73" s="1199" t="s">
        <v>267</v>
      </c>
      <c r="N73" s="805">
        <f>IF(B73="","",IF(OR(M73="Timed Out",M73="Both"),"TO",IF(I73="","",IF(AVERAGE(L73:L75)&gt;89.99,"TO",IF(L74="",L73,IF(L75="",AVERAGE(L73:L74),AVERAGE(L73:L75)))))))</f>
        <v>88.743333333333339</v>
      </c>
      <c r="O73" s="861">
        <f t="shared" ref="O73" si="80">IF(B73="","",IF(M73="Timed Out",0,IF(M73="Misconfigured",0,IF(M73="Both",0,IF(I73="","",IF(N73="TO",0,IF(N73&lt;=24.99,2,IF(N73&lt;=49.99,1,0))))))))</f>
        <v>0</v>
      </c>
      <c r="P73" s="228">
        <v>0</v>
      </c>
      <c r="Q73" s="229">
        <v>25</v>
      </c>
      <c r="R73" s="230">
        <v>90</v>
      </c>
      <c r="S73" s="645">
        <f>IF(B73="","",IF(P73="","",P73*60+Q73+R73/100))</f>
        <v>25.9</v>
      </c>
      <c r="T73" s="1199"/>
      <c r="U73" s="1224">
        <f>IF(B73="","",IF(AL73="DQ","DQ",IF(N73="TO","TO",IF(T73="Timed Out","TO",IF(S73="","",IF(AVERAGE(S73:S75)&gt;89.99,"TO",IF(S74="",S73,IF(S75="",AVERAGE(S73:S74),AVERAGE(S73:S75)))))))))</f>
        <v>25.819999999999997</v>
      </c>
      <c r="V73" s="805">
        <f>IF(B73="","",IF(AL73="DQ","DQ",IF(T73="Timed Out",0,IF(U73="","",IF(U73="TO",0,IF((17-((U73-$AG$3)))&lt;0,0,(17-((U73-$AG$3)))))))))</f>
        <v>2.8966666666666701</v>
      </c>
      <c r="W73" s="1196">
        <f t="shared" ref="W73" si="81">IF(B73="","",IF(AL73="DQ","DQ",IF(C73="Female","",IF(T73="Timed Out",0,IF(U73="","",IF(U73="TO",0,IF((19-((U73-$AN$4)))&lt;0,0,(19-((U73-$AN$4))))))))))</f>
        <v>4.8966666666666701</v>
      </c>
      <c r="X73" s="805" t="str">
        <f t="shared" ref="X73" si="82">IF(B73="","",IF(AL73="DQ","DQ",IF(C73="Male","",IF(T73="Timed Out",0,IF(U73="","",IF(U73="TO",0,IF((19-((U73-$AN$3)))&lt;0,0,(19-((U73-$AN$3))))))))))</f>
        <v/>
      </c>
      <c r="Y73" s="218">
        <v>0</v>
      </c>
      <c r="Z73" s="229">
        <v>20</v>
      </c>
      <c r="AA73" s="296">
        <v>19</v>
      </c>
      <c r="AB73" s="574">
        <f>IF(B73="","",IF(Y73="","",IF(AC73="Timed Out","TO",Y73*60+Z73+AA73/100)))</f>
        <v>20.190000000000001</v>
      </c>
      <c r="AC73" s="1199"/>
      <c r="AD73" s="805">
        <f>IF(B73="","",IF(OR(AC73="Timed Out",AC73="Both"),"TO",IF(AB73="","",IF(AVERAGE(AB73:AB75)&gt;89.99,"TO",IF(AB74="",AB73,IF(AB75="",AVERAGE(AB73:AB74),AVERAGE(AB73:AB75)))))))</f>
        <v>20.013333333333335</v>
      </c>
      <c r="AE73" s="861">
        <f t="shared" ref="AE73" si="83">IF(B73="","",IF(AC73="Timed Out",0,IF(AC73="Misconfigured",0,IF(AC73="Both",0,IF(AB73="","",IF(Y73="TO",0,IF(AD73&lt;=4.99,2,IF(AD73&lt;=12.99,1,0))))))))</f>
        <v>0</v>
      </c>
      <c r="AF73" s="983">
        <v>0</v>
      </c>
      <c r="AG73" s="1204">
        <v>0</v>
      </c>
      <c r="AH73" s="805">
        <f>IF(B73="","",IF(AL73="DQ","DQ",IF(AG73="","",IF(AND(N73="TO",AF73-AG73&lt;=0),0,IF(AND(N73="TO",AF73-AG73&gt;0),AF73-AG73,IF(AND(U73="TO",O73+AF73-AG73&lt;0),0,IF(AND(U73="TO",O73+AF73-AG73&gt;0),O73+AF73-AG73,IF(AND(AD73="TO",O73+V73+AF73-AG73&lt;0),0,IF(AND(AD73="TO",O73+V73+AF73-AG73&gt;0),O73+V73+AF73-AG73,IF(O73+V73+AE73+AF73-AG73&lt;0,0,O73+V73+AE73+AF73-AG73))))))))))</f>
        <v>2.8966666666666701</v>
      </c>
      <c r="AI73" s="805">
        <f>IF(B73="","",IF(C73="Female","",IF(AL73="DQ","DQ",IF(AG73="","",IF(AND(N73="TO",AF73-AG73&lt;=0),0,IF(AND(N73="TO",AF73-AG73&gt;0),AF73-AG73,IF(AND(U73="TO",O73+AF73-AG73&lt;0),0,IF(AND(U73="TO",O73+AF73-AG73&gt;0),O73+AF73-AG73,IF(AND(AD73="TO",O73+W73+AF73-AG73&lt;0),0,IF(AND(AD73="TO",O73+W73+AF73-AG73&gt;0),O73+W73+AF73-AG73,IF(O73+W73+AE73+AF73-AG73&lt;0,0,O73+W73+AE73+AF73-AG73)))))))))))</f>
        <v>4.8966666666666701</v>
      </c>
      <c r="AJ73" s="805" t="str">
        <f>IF(B73="","",IF(C73="Male","",IF(AL73="DQ","DQ",IF(AG73="","",IF(AND(N73="TO",AF73-AG73&lt;=0),0,IF(AND(N73="TO",AF73-AG73&gt;0),AF73-AG73,IF(AND(U73="TO",O73+AF73-AG73&lt;0),0,IF(AND(U73="TO",O73+AF73-AG73&gt;0),O73+AF73-AG73,IF(AND(AD73="TO",O73+X73+AF73-AG73&lt;0),0,IF(AND(AD73="TO",O73+X73+AF73-AG73&gt;0),O73+X73+AF73-AG73,IF(O73+X73+AE73+AF73-AG73&lt;0,0,O73+X73+AE73+AF73-AG73)))))))))))</f>
        <v/>
      </c>
      <c r="AK73" s="805">
        <f>IF(AG73="","",IF(AI73="",AJ73,AI73))</f>
        <v>4.8966666666666701</v>
      </c>
      <c r="AL73" s="1207"/>
    </row>
    <row r="74" spans="1:38" x14ac:dyDescent="0.2">
      <c r="A74" s="893"/>
      <c r="B74" s="1219"/>
      <c r="C74" s="862"/>
      <c r="D74" s="1194"/>
      <c r="E74" s="1222"/>
      <c r="F74" s="862"/>
      <c r="G74" s="862"/>
      <c r="H74" s="16" t="s">
        <v>4</v>
      </c>
      <c r="I74" s="210">
        <v>1</v>
      </c>
      <c r="J74" s="211">
        <v>28</v>
      </c>
      <c r="K74" s="231">
        <v>53</v>
      </c>
      <c r="L74" s="83">
        <f>IF(B73="","",IF(I74="","",IF(M73="Timed Out","TO",I74*60+J74+K74/100)))</f>
        <v>88.53</v>
      </c>
      <c r="M74" s="1200"/>
      <c r="N74" s="806"/>
      <c r="O74" s="862"/>
      <c r="P74" s="210">
        <v>0</v>
      </c>
      <c r="Q74" s="211">
        <v>25</v>
      </c>
      <c r="R74" s="231">
        <v>76</v>
      </c>
      <c r="S74" s="98">
        <f>IF(B73="","",IF(P74="","",P74*60+Q74+R74/100))</f>
        <v>25.76</v>
      </c>
      <c r="T74" s="1200"/>
      <c r="U74" s="1225"/>
      <c r="V74" s="806"/>
      <c r="W74" s="1197"/>
      <c r="X74" s="806"/>
      <c r="Y74" s="220">
        <v>0</v>
      </c>
      <c r="Z74" s="211">
        <v>20</v>
      </c>
      <c r="AA74" s="280">
        <v>40</v>
      </c>
      <c r="AB74" s="98">
        <f>IF(B73="","",IF(Y74="","",IF(AC73="Timed Out","TO",Y74*60+Z74+AA74/100)))</f>
        <v>20.399999999999999</v>
      </c>
      <c r="AC74" s="1200"/>
      <c r="AD74" s="806"/>
      <c r="AE74" s="862"/>
      <c r="AF74" s="984"/>
      <c r="AG74" s="1205"/>
      <c r="AH74" s="806"/>
      <c r="AI74" s="806"/>
      <c r="AJ74" s="806"/>
      <c r="AK74" s="806"/>
      <c r="AL74" s="1208"/>
    </row>
    <row r="75" spans="1:38" ht="16" thickBot="1" x14ac:dyDescent="0.25">
      <c r="A75" s="894"/>
      <c r="B75" s="1220"/>
      <c r="C75" s="863"/>
      <c r="D75" s="1195"/>
      <c r="E75" s="1223"/>
      <c r="F75" s="863"/>
      <c r="G75" s="863"/>
      <c r="H75" s="17" t="s">
        <v>8</v>
      </c>
      <c r="I75" s="251">
        <v>1</v>
      </c>
      <c r="J75" s="239">
        <v>29</v>
      </c>
      <c r="K75" s="250">
        <v>32</v>
      </c>
      <c r="L75" s="653">
        <f>IF(B73="","",IF(I75="","",IF(M73="Timed Out","TO",I75*60+J75+K75/100)))</f>
        <v>89.32</v>
      </c>
      <c r="M75" s="1201"/>
      <c r="N75" s="807"/>
      <c r="O75" s="863"/>
      <c r="P75" s="251">
        <v>0</v>
      </c>
      <c r="Q75" s="239">
        <v>25</v>
      </c>
      <c r="R75" s="250">
        <v>80</v>
      </c>
      <c r="S75" s="570">
        <f>IF(B73="","",IF(P75="","",P75*60+Q75+R75/100))</f>
        <v>25.8</v>
      </c>
      <c r="T75" s="1201"/>
      <c r="U75" s="1226"/>
      <c r="V75" s="807"/>
      <c r="W75" s="1198"/>
      <c r="X75" s="807"/>
      <c r="Y75" s="222">
        <v>0</v>
      </c>
      <c r="Z75" s="239">
        <v>19</v>
      </c>
      <c r="AA75" s="281">
        <v>45</v>
      </c>
      <c r="AB75" s="265">
        <f>IF(B73="","",IF(Y75="","",IF(AC73="Timed Out","TO",Y75*60+Z75+AA75/100)))</f>
        <v>19.45</v>
      </c>
      <c r="AC75" s="1201"/>
      <c r="AD75" s="807"/>
      <c r="AE75" s="863"/>
      <c r="AF75" s="985"/>
      <c r="AG75" s="1206"/>
      <c r="AH75" s="807"/>
      <c r="AI75" s="807"/>
      <c r="AJ75" s="807"/>
      <c r="AK75" s="807"/>
      <c r="AL75" s="1209"/>
    </row>
    <row r="76" spans="1:38" x14ac:dyDescent="0.2">
      <c r="A76" s="1227">
        <f>IF('Names And Totals'!A31="","",'Names And Totals'!A31)</f>
        <v>28</v>
      </c>
      <c r="B76" s="1230" t="str">
        <f>IF('Names And Totals'!B31="","",'Names And Totals'!B31)</f>
        <v>Sam Soltswisch</v>
      </c>
      <c r="C76" s="883" t="str">
        <f>IF('Names And Totals'!B31="","",'Names And Totals'!E31)</f>
        <v>Male</v>
      </c>
      <c r="D76" s="1190">
        <f>IF(B76="","",IF(AL76="DQ","DQ",IF(AH76="","",RANK(AH76,$AH$10:$AH$307,0)+SUMPRODUCT(--(AH76=$AH$10:$AH$307),--(U76&gt;($U$10:$U$307))))))</f>
        <v>222</v>
      </c>
      <c r="E76" s="1233">
        <f>IF(B76="","",IF(AL76="DQ","DQ",IF(AH76="","",RANK(D76,$D$10:$D$307,1)+SUMPRODUCT(--(D76=$D$10:$D$307),--(U76&gt;$U$10:$U$307)))))</f>
        <v>24</v>
      </c>
      <c r="F76" s="883">
        <f>IF(AI76="","",IF(AI76="DQ","DQ",RANK(AI76,$AI$10:$AI$307,0)+SUMPRODUCT(--(AI76=$AI$10:$AI$307),--(U76&gt;$U$10:$U$307))))</f>
        <v>216</v>
      </c>
      <c r="G76" s="883" t="str">
        <f>IF(AJ76="","",IF(AJ76="DQ","DQ",RANK(AJ76,$AJ$10:$AJ$307,0)+SUMPRODUCT(--(AJ76=$AJ$10:$AJ$307),--(U76&gt;$U$10:$U$307))))</f>
        <v/>
      </c>
      <c r="H76" s="18" t="s">
        <v>7</v>
      </c>
      <c r="I76" s="235"/>
      <c r="J76" s="241"/>
      <c r="K76" s="236"/>
      <c r="L76" s="111" t="str">
        <f>IF(B76="","",IF(I76="","",IF(M76="Timed Out","TO",I76*60+J76+K76/100)))</f>
        <v/>
      </c>
      <c r="M76" s="1242" t="s">
        <v>266</v>
      </c>
      <c r="N76" s="802" t="str">
        <f>IF(B76="","",IF(OR(M76="Timed Out",M76="Both"),"TO",IF(I76="","",IF(AVERAGE(L76:L78)&gt;89.99,"TO",IF(L77="",L76,IF(L78="",AVERAGE(L76:L77),AVERAGE(L76:L78)))))))</f>
        <v>TO</v>
      </c>
      <c r="O76" s="883">
        <f t="shared" ref="O76" si="84">IF(B76="","",IF(M76="Timed Out",0,IF(M76="Misconfigured",0,IF(M76="Both",0,IF(I76="","",IF(N76="TO",0,IF(N76&lt;=24.99,2,IF(N76&lt;=49.99,1,0))))))))</f>
        <v>0</v>
      </c>
      <c r="P76" s="235"/>
      <c r="Q76" s="241"/>
      <c r="R76" s="236"/>
      <c r="S76" s="643" t="str">
        <f>IF(B76="","",IF(P76="","",P76*60+Q76+R76/100))</f>
        <v/>
      </c>
      <c r="T76" s="1242" t="s">
        <v>266</v>
      </c>
      <c r="U76" s="1236" t="str">
        <f>IF(B76="","",IF(AL76="DQ","DQ",IF(N76="TO","TO",IF(T76="Timed Out","TO",IF(S76="","",IF(AVERAGE(S76:S78)&gt;89.99,"TO",IF(S77="",S76,IF(S78="",AVERAGE(S76:S77),AVERAGE(S76:S78)))))))))</f>
        <v>TO</v>
      </c>
      <c r="V76" s="802">
        <f>IF(B76="","",IF(AL76="DQ","DQ",IF(T76="Timed Out",0,IF(U76="","",IF(U76="TO",0,IF((17-((U76-$AG$3)))&lt;0,0,(17-((U76-$AG$3)))))))))</f>
        <v>0</v>
      </c>
      <c r="W76" s="1239">
        <f t="shared" ref="W76" si="85">IF(B76="","",IF(AL76="DQ","DQ",IF(C76="Female","",IF(T76="Timed Out",0,IF(U76="","",IF(U76="TO",0,IF((19-((U76-$AN$4)))&lt;0,0,(19-((U76-$AN$4))))))))))</f>
        <v>0</v>
      </c>
      <c r="X76" s="802" t="str">
        <f t="shared" ref="X76" si="86">IF(B76="","",IF(AL76="DQ","DQ",IF(C76="Male","",IF(T76="Timed Out",0,IF(U76="","",IF(U76="TO",0,IF((19-((U76-$AN$3)))&lt;0,0,(19-((U76-$AN$3))))))))))</f>
        <v/>
      </c>
      <c r="Y76" s="667"/>
      <c r="Z76" s="241"/>
      <c r="AA76" s="654"/>
      <c r="AB76" s="339" t="str">
        <f>IF(B76="","",IF(Y76="","",IF(AC76="Timed Out","TO",Y76*60+Z76+AA76/100)))</f>
        <v/>
      </c>
      <c r="AC76" s="1242" t="s">
        <v>266</v>
      </c>
      <c r="AD76" s="802" t="str">
        <f>IF(B76="","",IF(OR(AC76="Timed Out",AC76="Both"),"TO",IF(AB76="","",IF(AVERAGE(AB76:AB78)&gt;89.99,"TO",IF(AB77="",AB76,IF(AB78="",AVERAGE(AB76:AB77),AVERAGE(AB76:AB78)))))))</f>
        <v>TO</v>
      </c>
      <c r="AE76" s="883">
        <f t="shared" ref="AE76" si="87">IF(B76="","",IF(AC76="Timed Out",0,IF(AC76="Misconfigured",0,IF(AC76="Both",0,IF(AB76="","",IF(Y76="TO",0,IF(AD76&lt;=4.99,2,IF(AD76&lt;=12.99,1,0))))))))</f>
        <v>0</v>
      </c>
      <c r="AF76" s="1210">
        <v>0</v>
      </c>
      <c r="AG76" s="1212">
        <v>0</v>
      </c>
      <c r="AH76" s="802">
        <f>IF(B76="","",IF(AL76="DQ","DQ",IF(AG76="","",IF(AND(N76="TO",AF76-AG76&lt;=0),0,IF(AND(N76="TO",AF76-AG76&gt;0),AF76-AG76,IF(AND(U76="TO",O76+AF76-AG76&lt;0),0,IF(AND(U76="TO",O76+AF76-AG76&gt;0),O76+AF76-AG76,IF(AND(AD76="TO",O76+V76+AF76-AG76&lt;0),0,IF(AND(AD76="TO",O76+V76+AF76-AG76&gt;0),O76+V76+AF76-AG76,IF(O76+V76+AE76+AF76-AG76&lt;0,0,O76+V76+AE76+AF76-AG76))))))))))</f>
        <v>0</v>
      </c>
      <c r="AI76" s="802">
        <f>IF(B76="","",IF(C76="Female","",IF(AL76="DQ","DQ",IF(AG76="","",IF(AND(N76="TO",AF76-AG76&lt;=0),0,IF(AND(N76="TO",AF76-AG76&gt;0),AF76-AG76,IF(AND(U76="TO",O76+AF76-AG76&lt;0),0,IF(AND(U76="TO",O76+AF76-AG76&gt;0),O76+AF76-AG76,IF(AND(AD76="TO",O76+W76+AF76-AG76&lt;0),0,IF(AND(AD76="TO",O76+W76+AF76-AG76&gt;0),O76+W76+AF76-AG76,IF(O76+W76+AE76+AF76-AG76&lt;0,0,O76+W76+AE76+AF76-AG76)))))))))))</f>
        <v>0</v>
      </c>
      <c r="AJ76" s="802" t="str">
        <f>IF(B76="","",IF(C76="Male","",IF(AL76="DQ","DQ",IF(AG76="","",IF(AND(N76="TO",AF76-AG76&lt;=0),0,IF(AND(N76="TO",AF76-AG76&gt;0),AF76-AG76,IF(AND(U76="TO",O76+AF76-AG76&lt;0),0,IF(AND(U76="TO",O76+AF76-AG76&gt;0),O76+AF76-AG76,IF(AND(AD76="TO",O76+X76+AF76-AG76&lt;0),0,IF(AND(AD76="TO",O76+X76+AF76-AG76&gt;0),O76+X76+AF76-AG76,IF(O76+X76+AE76+AF76-AG76&lt;0,0,O76+X76+AE76+AF76-AG76)))))))))))</f>
        <v/>
      </c>
      <c r="AK76" s="802">
        <f>IF(AG76="","",IF(AI76="",AJ76,AI76))</f>
        <v>0</v>
      </c>
      <c r="AL76" s="1215"/>
    </row>
    <row r="77" spans="1:38" x14ac:dyDescent="0.2">
      <c r="A77" s="1228"/>
      <c r="B77" s="1231"/>
      <c r="C77" s="884"/>
      <c r="D77" s="1191"/>
      <c r="E77" s="1234"/>
      <c r="F77" s="884"/>
      <c r="G77" s="884"/>
      <c r="H77" s="13" t="s">
        <v>4</v>
      </c>
      <c r="I77" s="208"/>
      <c r="J77" s="209"/>
      <c r="K77" s="227"/>
      <c r="L77" s="79" t="str">
        <f>IF(B76="","",IF(I77="","",IF(M76="Timed Out","TO",I77*60+J77+K77/100)))</f>
        <v/>
      </c>
      <c r="M77" s="1243"/>
      <c r="N77" s="803"/>
      <c r="O77" s="884"/>
      <c r="P77" s="208"/>
      <c r="Q77" s="209"/>
      <c r="R77" s="227"/>
      <c r="S77" s="99" t="str">
        <f>IF(B76="","",IF(P77="","",P77*60+Q77+R77/100))</f>
        <v/>
      </c>
      <c r="T77" s="1243"/>
      <c r="U77" s="1237"/>
      <c r="V77" s="803"/>
      <c r="W77" s="986"/>
      <c r="X77" s="803"/>
      <c r="Y77" s="214"/>
      <c r="Z77" s="209"/>
      <c r="AA77" s="279"/>
      <c r="AB77" s="99" t="str">
        <f>IF(B76="","",IF(Y77="","",IF(AC76="Timed Out","TO",Y77*60+Z77+AA77/100)))</f>
        <v/>
      </c>
      <c r="AC77" s="1243"/>
      <c r="AD77" s="803"/>
      <c r="AE77" s="884"/>
      <c r="AF77" s="981"/>
      <c r="AG77" s="1213"/>
      <c r="AH77" s="803"/>
      <c r="AI77" s="803"/>
      <c r="AJ77" s="803"/>
      <c r="AK77" s="803"/>
      <c r="AL77" s="1216"/>
    </row>
    <row r="78" spans="1:38" ht="16" thickBot="1" x14ac:dyDescent="0.25">
      <c r="A78" s="1229"/>
      <c r="B78" s="1232"/>
      <c r="C78" s="885"/>
      <c r="D78" s="1192"/>
      <c r="E78" s="1235"/>
      <c r="F78" s="885"/>
      <c r="G78" s="885"/>
      <c r="H78" s="19" t="s">
        <v>8</v>
      </c>
      <c r="I78" s="212"/>
      <c r="J78" s="213"/>
      <c r="K78" s="242"/>
      <c r="L78" s="112" t="str">
        <f>IF(B76="","",IF(I78="","",IF(M76="Timed Out","TO",I78*60+J78+K78/100)))</f>
        <v/>
      </c>
      <c r="M78" s="1244"/>
      <c r="N78" s="804"/>
      <c r="O78" s="885"/>
      <c r="P78" s="212"/>
      <c r="Q78" s="213"/>
      <c r="R78" s="242"/>
      <c r="S78" s="644" t="str">
        <f>IF(B76="","",IF(P78="","",P78*60+Q78+R78/100))</f>
        <v/>
      </c>
      <c r="T78" s="1244"/>
      <c r="U78" s="1238"/>
      <c r="V78" s="804"/>
      <c r="W78" s="1240"/>
      <c r="X78" s="804"/>
      <c r="Y78" s="226"/>
      <c r="Z78" s="213"/>
      <c r="AA78" s="655"/>
      <c r="AB78" s="100" t="str">
        <f>IF(B76="","",IF(Y78="","",IF(AC76="Timed Out","TO",Y78*60+Z78+AA78/100)))</f>
        <v/>
      </c>
      <c r="AC78" s="1244"/>
      <c r="AD78" s="804"/>
      <c r="AE78" s="885"/>
      <c r="AF78" s="1211"/>
      <c r="AG78" s="1214"/>
      <c r="AH78" s="804"/>
      <c r="AI78" s="804"/>
      <c r="AJ78" s="804"/>
      <c r="AK78" s="804"/>
      <c r="AL78" s="1217"/>
    </row>
    <row r="79" spans="1:38" x14ac:dyDescent="0.2">
      <c r="A79" s="892">
        <f>IF('Names And Totals'!A32="","",'Names And Totals'!A32)</f>
        <v>17</v>
      </c>
      <c r="B79" s="1218" t="str">
        <f>IF('Names And Totals'!B32="","",'Names And Totals'!B32)</f>
        <v>Janet Sonntag</v>
      </c>
      <c r="C79" s="861" t="str">
        <f>IF('Names And Totals'!B32="","",'Names And Totals'!E32)</f>
        <v>Female</v>
      </c>
      <c r="D79" s="1193" t="str">
        <f>IF(B79="","",IF(AL79="DQ","DQ",IF(AH79="","",RANK(AH79,$AH$10:$AH$307,0)+SUMPRODUCT(--(AH79=$AH$10:$AH$307),--(U79&gt;($U$10:$U$307))))))</f>
        <v/>
      </c>
      <c r="E79" s="1221" t="str">
        <f>IF(B79="","",IF(AL79="DQ","DQ",IF(AH79="","",RANK(D79,$D$10:$D$307,1)+SUMPRODUCT(--(D79=$D$10:$D$307),--(U79&gt;$U$10:$U$307)))))</f>
        <v/>
      </c>
      <c r="F79" s="861" t="str">
        <f>IF(AI79="","",IF(AI79="DQ","DQ",RANK(AI79,$AI$10:$AI$307,0)+SUMPRODUCT(--(AI79=$AI$10:$AI$307),--(U79&gt;$U$10:$U$307))))</f>
        <v/>
      </c>
      <c r="G79" s="861" t="str">
        <f>IF(AJ79="","",IF(AJ79="DQ","DQ",RANK(AJ79,$AJ$10:$AJ$307,0)+SUMPRODUCT(--(AJ79=$AJ$10:$AJ$307),--(U79&gt;$U$10:$U$307))))</f>
        <v/>
      </c>
      <c r="H79" s="15" t="s">
        <v>7</v>
      </c>
      <c r="I79" s="228"/>
      <c r="J79" s="229"/>
      <c r="K79" s="230"/>
      <c r="L79" s="652" t="str">
        <f>IF(B79="","",IF(I79="","",IF(M79="Timed Out","TO",I79*60+J79+K79/100)))</f>
        <v/>
      </c>
      <c r="M79" s="1199"/>
      <c r="N79" s="805" t="str">
        <f>IF(B79="","",IF(OR(M79="Timed Out",M79="Both"),"TO",IF(I79="","",IF(AVERAGE(L79:L81)&gt;89.99,"TO",IF(L80="",L79,IF(L81="",AVERAGE(L79:L80),AVERAGE(L79:L81)))))))</f>
        <v/>
      </c>
      <c r="O79" s="861" t="str">
        <f t="shared" ref="O79" si="88">IF(B79="","",IF(M79="Timed Out",0,IF(M79="Misconfigured",0,IF(M79="Both",0,IF(I79="","",IF(N79="TO",0,IF(N79&lt;=24.99,2,IF(N79&lt;=49.99,1,0))))))))</f>
        <v/>
      </c>
      <c r="P79" s="228"/>
      <c r="Q79" s="229"/>
      <c r="R79" s="230"/>
      <c r="S79" s="645" t="str">
        <f>IF(B79="","",IF(P79="","",P79*60+Q79+R79/100))</f>
        <v/>
      </c>
      <c r="T79" s="1199"/>
      <c r="U79" s="1224" t="str">
        <f>IF(B79="","",IF(AL79="DQ","DQ",IF(N79="TO","TO",IF(T79="Timed Out","TO",IF(S79="","",IF(AVERAGE(S79:S81)&gt;89.99,"TO",IF(S80="",S79,IF(S81="",AVERAGE(S79:S80),AVERAGE(S79:S81)))))))))</f>
        <v/>
      </c>
      <c r="V79" s="805" t="str">
        <f>IF(B79="","",IF(AL79="DQ","DQ",IF(T79="Timed Out",0,IF(U79="","",IF(U79="TO",0,IF((17-((U79-$AG$3)))&lt;0,0,(17-((U79-$AG$3)))))))))</f>
        <v/>
      </c>
      <c r="W79" s="1196" t="str">
        <f t="shared" ref="W79" si="89">IF(B79="","",IF(AL79="DQ","DQ",IF(C79="Female","",IF(T79="Timed Out",0,IF(U79="","",IF(U79="TO",0,IF((19-((U79-$AN$4)))&lt;0,0,(19-((U79-$AN$4))))))))))</f>
        <v/>
      </c>
      <c r="X79" s="805" t="str">
        <f t="shared" ref="X79" si="90">IF(B79="","",IF(AL79="DQ","DQ",IF(C79="Male","",IF(T79="Timed Out",0,IF(U79="","",IF(U79="TO",0,IF((19-((U79-$AN$3)))&lt;0,0,(19-((U79-$AN$3))))))))))</f>
        <v/>
      </c>
      <c r="Y79" s="218"/>
      <c r="Z79" s="229"/>
      <c r="AA79" s="296"/>
      <c r="AB79" s="574" t="str">
        <f>IF(B79="","",IF(Y79="","",IF(AC79="Timed Out","TO",Y79*60+Z79+AA79/100)))</f>
        <v/>
      </c>
      <c r="AC79" s="1199"/>
      <c r="AD79" s="805" t="str">
        <f>IF(B79="","",IF(OR(AC79="Timed Out",AC79="Both"),"TO",IF(AB79="","",IF(AVERAGE(AB79:AB81)&gt;89.99,"TO",IF(AB80="",AB79,IF(AB81="",AVERAGE(AB79:AB80),AVERAGE(AB79:AB81)))))))</f>
        <v/>
      </c>
      <c r="AE79" s="861" t="str">
        <f t="shared" ref="AE79" si="91">IF(B79="","",IF(AC79="Timed Out",0,IF(AC79="Misconfigured",0,IF(AC79="Both",0,IF(AB79="","",IF(Y79="TO",0,IF(AD79&lt;=4.99,2,IF(AD79&lt;=12.99,1,0))))))))</f>
        <v/>
      </c>
      <c r="AF79" s="983"/>
      <c r="AG79" s="1204"/>
      <c r="AH79" s="805" t="str">
        <f>IF(B79="","",IF(AL79="DQ","DQ",IF(AG79="","",IF(AND(N79="TO",AF79-AG79&lt;=0),0,IF(AND(N79="TO",AF79-AG79&gt;0),AF79-AG79,IF(AND(U79="TO",O79+AF79-AG79&lt;0),0,IF(AND(U79="TO",O79+AF79-AG79&gt;0),O79+AF79-AG79,IF(AND(AD79="TO",O79+V79+AF79-AG79&lt;0),0,IF(AND(AD79="TO",O79+V79+AF79-AG79&gt;0),O79+V79+AF79-AG79,IF(O79+V79+AE79+AF79-AG79&lt;0,0,O79+V79+AE79+AF79-AG79))))))))))</f>
        <v/>
      </c>
      <c r="AI79" s="805" t="str">
        <f>IF(B79="","",IF(C79="Female","",IF(AL79="DQ","DQ",IF(AG79="","",IF(AND(N79="TO",AF79-AG79&lt;=0),0,IF(AND(N79="TO",AF79-AG79&gt;0),AF79-AG79,IF(AND(U79="TO",O79+AF79-AG79&lt;0),0,IF(AND(U79="TO",O79+AF79-AG79&gt;0),O79+AF79-AG79,IF(AND(AD79="TO",O79+W79+AF79-AG79&lt;0),0,IF(AND(AD79="TO",O79+W79+AF79-AG79&gt;0),O79+W79+AF79-AG79,IF(O79+W79+AE79+AF79-AG79&lt;0,0,O79+W79+AE79+AF79-AG79)))))))))))</f>
        <v/>
      </c>
      <c r="AJ79" s="805" t="str">
        <f>IF(B79="","",IF(C79="Male","",IF(AL79="DQ","DQ",IF(AG79="","",IF(AND(N79="TO",AF79-AG79&lt;=0),0,IF(AND(N79="TO",AF79-AG79&gt;0),AF79-AG79,IF(AND(U79="TO",O79+AF79-AG79&lt;0),0,IF(AND(U79="TO",O79+AF79-AG79&gt;0),O79+AF79-AG79,IF(AND(AD79="TO",O79+X79+AF79-AG79&lt;0),0,IF(AND(AD79="TO",O79+X79+AF79-AG79&gt;0),O79+X79+AF79-AG79,IF(O79+X79+AE79+AF79-AG79&lt;0,0,O79+X79+AE79+AF79-AG79)))))))))))</f>
        <v/>
      </c>
      <c r="AK79" s="805" t="str">
        <f>IF(AG79="","",IF(AI79="",AJ79,AI79))</f>
        <v/>
      </c>
      <c r="AL79" s="1207"/>
    </row>
    <row r="80" spans="1:38" x14ac:dyDescent="0.2">
      <c r="A80" s="893"/>
      <c r="B80" s="1219"/>
      <c r="C80" s="862"/>
      <c r="D80" s="1194"/>
      <c r="E80" s="1222"/>
      <c r="F80" s="862"/>
      <c r="G80" s="862"/>
      <c r="H80" s="16" t="s">
        <v>4</v>
      </c>
      <c r="I80" s="210"/>
      <c r="J80" s="211"/>
      <c r="K80" s="231"/>
      <c r="L80" s="83" t="str">
        <f>IF(B79="","",IF(I80="","",IF(M79="Timed Out","TO",I80*60+J80+K80/100)))</f>
        <v/>
      </c>
      <c r="M80" s="1200"/>
      <c r="N80" s="806"/>
      <c r="O80" s="862"/>
      <c r="P80" s="210"/>
      <c r="Q80" s="211"/>
      <c r="R80" s="231"/>
      <c r="S80" s="98" t="str">
        <f>IF(B79="","",IF(P80="","",P80*60+Q80+R80/100))</f>
        <v/>
      </c>
      <c r="T80" s="1200"/>
      <c r="U80" s="1225"/>
      <c r="V80" s="806"/>
      <c r="W80" s="1197"/>
      <c r="X80" s="806"/>
      <c r="Y80" s="220"/>
      <c r="Z80" s="211"/>
      <c r="AA80" s="280"/>
      <c r="AB80" s="98" t="str">
        <f>IF(B79="","",IF(Y80="","",IF(AC79="Timed Out","TO",Y80*60+Z80+AA80/100)))</f>
        <v/>
      </c>
      <c r="AC80" s="1200"/>
      <c r="AD80" s="806"/>
      <c r="AE80" s="862"/>
      <c r="AF80" s="984"/>
      <c r="AG80" s="1205"/>
      <c r="AH80" s="806"/>
      <c r="AI80" s="806"/>
      <c r="AJ80" s="806"/>
      <c r="AK80" s="806"/>
      <c r="AL80" s="1208"/>
    </row>
    <row r="81" spans="1:38" ht="16" thickBot="1" x14ac:dyDescent="0.25">
      <c r="A81" s="894"/>
      <c r="B81" s="1220"/>
      <c r="C81" s="863"/>
      <c r="D81" s="1195"/>
      <c r="E81" s="1223"/>
      <c r="F81" s="863"/>
      <c r="G81" s="863"/>
      <c r="H81" s="17" t="s">
        <v>8</v>
      </c>
      <c r="I81" s="251"/>
      <c r="J81" s="239"/>
      <c r="K81" s="250"/>
      <c r="L81" s="653" t="str">
        <f>IF(B79="","",IF(I81="","",IF(M79="Timed Out","TO",I81*60+J81+K81/100)))</f>
        <v/>
      </c>
      <c r="M81" s="1201"/>
      <c r="N81" s="807"/>
      <c r="O81" s="863"/>
      <c r="P81" s="251"/>
      <c r="Q81" s="239"/>
      <c r="R81" s="250"/>
      <c r="S81" s="570" t="str">
        <f>IF(B79="","",IF(P81="","",P81*60+Q81+R81/100))</f>
        <v/>
      </c>
      <c r="T81" s="1201"/>
      <c r="U81" s="1226"/>
      <c r="V81" s="807"/>
      <c r="W81" s="1198"/>
      <c r="X81" s="807"/>
      <c r="Y81" s="222"/>
      <c r="Z81" s="239"/>
      <c r="AA81" s="281"/>
      <c r="AB81" s="265" t="str">
        <f>IF(B79="","",IF(Y81="","",IF(AC79="Timed Out","TO",Y81*60+Z81+AA81/100)))</f>
        <v/>
      </c>
      <c r="AC81" s="1201"/>
      <c r="AD81" s="807"/>
      <c r="AE81" s="863"/>
      <c r="AF81" s="985"/>
      <c r="AG81" s="1206"/>
      <c r="AH81" s="807"/>
      <c r="AI81" s="807"/>
      <c r="AJ81" s="807"/>
      <c r="AK81" s="807"/>
      <c r="AL81" s="1209"/>
    </row>
    <row r="82" spans="1:38" x14ac:dyDescent="0.2">
      <c r="A82" s="1227">
        <f>IF('Names And Totals'!A33="","",'Names And Totals'!A33)</f>
        <v>30</v>
      </c>
      <c r="B82" s="1230" t="str">
        <f>IF('Names And Totals'!B33="","",'Names And Totals'!B33)</f>
        <v>Leonardo Sotelo</v>
      </c>
      <c r="C82" s="883" t="str">
        <f>IF('Names And Totals'!B33="","",'Names And Totals'!E33)</f>
        <v>Male</v>
      </c>
      <c r="D82" s="1190">
        <f>IF(B82="","",IF(AL82="DQ","DQ",IF(AH82="","",RANK(AH82,$AH$10:$AH$307,0)+SUMPRODUCT(--(AH82=$AH$10:$AH$307),--(U82&gt;($U$10:$U$307))))))</f>
        <v>16</v>
      </c>
      <c r="E82" s="1233">
        <f>IF(B82="","",IF(AL82="DQ","DQ",IF(AH82="","",RANK(D82,$D$10:$D$307,1)+SUMPRODUCT(--(D82=$D$10:$D$307),--(U82&gt;$U$10:$U$307)))))</f>
        <v>16</v>
      </c>
      <c r="F82" s="883">
        <f>IF(AI82="","",IF(AI82="DQ","DQ",RANK(AI82,$AI$10:$AI$307,0)+SUMPRODUCT(--(AI82=$AI$10:$AI$307),--(U82&gt;$U$10:$U$307))))</f>
        <v>13</v>
      </c>
      <c r="G82" s="883" t="str">
        <f>IF(AJ82="","",IF(AJ82="DQ","DQ",RANK(AJ82,$AJ$10:$AJ$307,0)+SUMPRODUCT(--(AJ82=$AJ$10:$AJ$307),--(U82&gt;$U$10:$U$307))))</f>
        <v/>
      </c>
      <c r="H82" s="18" t="s">
        <v>7</v>
      </c>
      <c r="I82" s="235">
        <v>0</v>
      </c>
      <c r="J82" s="241">
        <v>27</v>
      </c>
      <c r="K82" s="236">
        <v>98</v>
      </c>
      <c r="L82" s="111">
        <f>IF(B82="","",IF(I82="","",IF(M82="Timed Out","TO",I82*60+J82+K82/100)))</f>
        <v>27.98</v>
      </c>
      <c r="M82" s="1242"/>
      <c r="N82" s="802">
        <f>IF(B82="","",IF(OR(M82="Timed Out",M82="Both"),"TO",IF(I82="","",IF(AVERAGE(L82:L84)&gt;89.99,"TO",IF(L83="",L82,IF(L84="",AVERAGE(L82:L83),AVERAGE(L82:L84)))))))</f>
        <v>27.53</v>
      </c>
      <c r="O82" s="883">
        <f t="shared" ref="O82" si="92">IF(B82="","",IF(M82="Timed Out",0,IF(M82="Misconfigured",0,IF(M82="Both",0,IF(I82="","",IF(N82="TO",0,IF(N82&lt;=24.99,2,IF(N82&lt;=49.99,1,0))))))))</f>
        <v>1</v>
      </c>
      <c r="P82" s="235">
        <v>0</v>
      </c>
      <c r="Q82" s="241">
        <v>43</v>
      </c>
      <c r="R82" s="236">
        <v>72</v>
      </c>
      <c r="S82" s="643">
        <f>IF(B82="","",IF(P82="","",P82*60+Q82+R82/100))</f>
        <v>43.72</v>
      </c>
      <c r="T82" s="1242"/>
      <c r="U82" s="1236">
        <f>IF(B82="","",IF(AL82="DQ","DQ",IF(N82="TO","TO",IF(T82="Timed Out","TO",IF(S82="","",IF(AVERAGE(S82:S84)&gt;89.99,"TO",IF(S83="",S82,IF(S84="",AVERAGE(S82:S83),AVERAGE(S82:S84)))))))))</f>
        <v>43.669999999999995</v>
      </c>
      <c r="V82" s="802">
        <f>IF(B82="","",IF(AL82="DQ","DQ",IF(T82="Timed Out",0,IF(U82="","",IF(U82="TO",0,IF((17-((U82-$AG$3)))&lt;0,0,(17-((U82-$AG$3)))))))))</f>
        <v>0</v>
      </c>
      <c r="W82" s="1239">
        <f t="shared" ref="W82" si="93">IF(B82="","",IF(AL82="DQ","DQ",IF(C82="Female","",IF(T82="Timed Out",0,IF(U82="","",IF(U82="TO",0,IF((19-((U82-$AN$4)))&lt;0,0,(19-((U82-$AN$4))))))))))</f>
        <v>0</v>
      </c>
      <c r="X82" s="802" t="str">
        <f t="shared" ref="X82" si="94">IF(B82="","",IF(AL82="DQ","DQ",IF(C82="Male","",IF(T82="Timed Out",0,IF(U82="","",IF(U82="TO",0,IF((19-((U82-$AN$3)))&lt;0,0,(19-((U82-$AN$3))))))))))</f>
        <v/>
      </c>
      <c r="Y82" s="667">
        <v>0</v>
      </c>
      <c r="Z82" s="241">
        <v>10</v>
      </c>
      <c r="AA82" s="654">
        <v>98</v>
      </c>
      <c r="AB82" s="339">
        <f>IF(B82="","",IF(Y82="","",IF(AC82="Timed Out","TO",Y82*60+Z82+AA82/100)))</f>
        <v>10.98</v>
      </c>
      <c r="AC82" s="1242"/>
      <c r="AD82" s="802">
        <f>IF(B82="","",IF(OR(AC82="Timed Out",AC82="Both"),"TO",IF(AB82="","",IF(AVERAGE(AB82:AB84)&gt;89.99,"TO",IF(AB83="",AB82,IF(AB84="",AVERAGE(AB82:AB83),AVERAGE(AB82:AB84)))))))</f>
        <v>10.973333333333334</v>
      </c>
      <c r="AE82" s="883">
        <f t="shared" ref="AE82" si="95">IF(B82="","",IF(AC82="Timed Out",0,IF(AC82="Misconfigured",0,IF(AC82="Both",0,IF(AB82="","",IF(Y82="TO",0,IF(AD82&lt;=4.99,2,IF(AD82&lt;=12.99,1,0))))))))</f>
        <v>1</v>
      </c>
      <c r="AF82" s="1210">
        <v>0</v>
      </c>
      <c r="AG82" s="1212">
        <v>0</v>
      </c>
      <c r="AH82" s="802">
        <f>IF(B82="","",IF(AL82="DQ","DQ",IF(AG82="","",IF(AND(N82="TO",AF82-AG82&lt;=0),0,IF(AND(N82="TO",AF82-AG82&gt;0),AF82-AG82,IF(AND(U82="TO",O82+AF82-AG82&lt;0),0,IF(AND(U82="TO",O82+AF82-AG82&gt;0),O82+AF82-AG82,IF(AND(AD82="TO",O82+V82+AF82-AG82&lt;0),0,IF(AND(AD82="TO",O82+V82+AF82-AG82&gt;0),O82+V82+AF82-AG82,IF(O82+V82+AE82+AF82-AG82&lt;0,0,O82+V82+AE82+AF82-AG82))))))))))</f>
        <v>2</v>
      </c>
      <c r="AI82" s="802">
        <f>IF(B82="","",IF(C82="Female","",IF(AL82="DQ","DQ",IF(AG82="","",IF(AND(N82="TO",AF82-AG82&lt;=0),0,IF(AND(N82="TO",AF82-AG82&gt;0),AF82-AG82,IF(AND(U82="TO",O82+AF82-AG82&lt;0),0,IF(AND(U82="TO",O82+AF82-AG82&gt;0),O82+AF82-AG82,IF(AND(AD82="TO",O82+W82+AF82-AG82&lt;0),0,IF(AND(AD82="TO",O82+W82+AF82-AG82&gt;0),O82+W82+AF82-AG82,IF(O82+W82+AE82+AF82-AG82&lt;0,0,O82+W82+AE82+AF82-AG82)))))))))))</f>
        <v>2</v>
      </c>
      <c r="AJ82" s="802" t="str">
        <f>IF(B82="","",IF(C82="Male","",IF(AL82="DQ","DQ",IF(AG82="","",IF(AND(N82="TO",AF82-AG82&lt;=0),0,IF(AND(N82="TO",AF82-AG82&gt;0),AF82-AG82,IF(AND(U82="TO",O82+AF82-AG82&lt;0),0,IF(AND(U82="TO",O82+AF82-AG82&gt;0),O82+AF82-AG82,IF(AND(AD82="TO",O82+X82+AF82-AG82&lt;0),0,IF(AND(AD82="TO",O82+X82+AF82-AG82&gt;0),O82+X82+AF82-AG82,IF(O82+X82+AE82+AF82-AG82&lt;0,0,O82+X82+AE82+AF82-AG82)))))))))))</f>
        <v/>
      </c>
      <c r="AK82" s="802">
        <f>IF(AG82="","",IF(AI82="",AJ82,AI82))</f>
        <v>2</v>
      </c>
      <c r="AL82" s="1215"/>
    </row>
    <row r="83" spans="1:38" x14ac:dyDescent="0.2">
      <c r="A83" s="1228"/>
      <c r="B83" s="1231"/>
      <c r="C83" s="884"/>
      <c r="D83" s="1191"/>
      <c r="E83" s="1234"/>
      <c r="F83" s="884"/>
      <c r="G83" s="884"/>
      <c r="H83" s="13" t="s">
        <v>4</v>
      </c>
      <c r="I83" s="208">
        <v>0</v>
      </c>
      <c r="J83" s="209">
        <v>27</v>
      </c>
      <c r="K83" s="227">
        <v>35</v>
      </c>
      <c r="L83" s="79">
        <f>IF(B82="","",IF(I83="","",IF(M82="Timed Out","TO",I83*60+J83+K83/100)))</f>
        <v>27.35</v>
      </c>
      <c r="M83" s="1243"/>
      <c r="N83" s="803"/>
      <c r="O83" s="884"/>
      <c r="P83" s="208">
        <v>0</v>
      </c>
      <c r="Q83" s="209">
        <v>43</v>
      </c>
      <c r="R83" s="227">
        <v>73</v>
      </c>
      <c r="S83" s="99">
        <f>IF(B82="","",IF(P83="","",P83*60+Q83+R83/100))</f>
        <v>43.73</v>
      </c>
      <c r="T83" s="1243"/>
      <c r="U83" s="1237"/>
      <c r="V83" s="803"/>
      <c r="W83" s="986"/>
      <c r="X83" s="803"/>
      <c r="Y83" s="214">
        <v>0</v>
      </c>
      <c r="Z83" s="209">
        <v>10</v>
      </c>
      <c r="AA83" s="279">
        <v>98</v>
      </c>
      <c r="AB83" s="99">
        <f>IF(B82="","",IF(Y83="","",IF(AC82="Timed Out","TO",Y83*60+Z83+AA83/100)))</f>
        <v>10.98</v>
      </c>
      <c r="AC83" s="1243"/>
      <c r="AD83" s="803"/>
      <c r="AE83" s="884"/>
      <c r="AF83" s="981"/>
      <c r="AG83" s="1213"/>
      <c r="AH83" s="803"/>
      <c r="AI83" s="803"/>
      <c r="AJ83" s="803"/>
      <c r="AK83" s="803"/>
      <c r="AL83" s="1216"/>
    </row>
    <row r="84" spans="1:38" ht="16" thickBot="1" x14ac:dyDescent="0.25">
      <c r="A84" s="1229"/>
      <c r="B84" s="1232"/>
      <c r="C84" s="885"/>
      <c r="D84" s="1192"/>
      <c r="E84" s="1235"/>
      <c r="F84" s="885"/>
      <c r="G84" s="885"/>
      <c r="H84" s="19" t="s">
        <v>8</v>
      </c>
      <c r="I84" s="212">
        <v>0</v>
      </c>
      <c r="J84" s="213">
        <v>27</v>
      </c>
      <c r="K84" s="242">
        <v>26</v>
      </c>
      <c r="L84" s="112">
        <f>IF(B82="","",IF(I84="","",IF(M82="Timed Out","TO",I84*60+J84+K84/100)))</f>
        <v>27.26</v>
      </c>
      <c r="M84" s="1244"/>
      <c r="N84" s="804"/>
      <c r="O84" s="885"/>
      <c r="P84" s="212">
        <v>0</v>
      </c>
      <c r="Q84" s="213">
        <v>43</v>
      </c>
      <c r="R84" s="242">
        <v>56</v>
      </c>
      <c r="S84" s="644">
        <f>IF(B82="","",IF(P84="","",P84*60+Q84+R84/100))</f>
        <v>43.56</v>
      </c>
      <c r="T84" s="1244"/>
      <c r="U84" s="1238"/>
      <c r="V84" s="804"/>
      <c r="W84" s="1240"/>
      <c r="X84" s="804"/>
      <c r="Y84" s="226">
        <v>0</v>
      </c>
      <c r="Z84" s="213">
        <v>10</v>
      </c>
      <c r="AA84" s="655">
        <v>96</v>
      </c>
      <c r="AB84" s="100">
        <f>IF(B82="","",IF(Y84="","",IF(AC82="Timed Out","TO",Y84*60+Z84+AA84/100)))</f>
        <v>10.96</v>
      </c>
      <c r="AC84" s="1244"/>
      <c r="AD84" s="804"/>
      <c r="AE84" s="885"/>
      <c r="AF84" s="1211"/>
      <c r="AG84" s="1214"/>
      <c r="AH84" s="804"/>
      <c r="AI84" s="804"/>
      <c r="AJ84" s="804"/>
      <c r="AK84" s="804"/>
      <c r="AL84" s="1217"/>
    </row>
    <row r="85" spans="1:38" x14ac:dyDescent="0.2">
      <c r="A85" s="892">
        <f>IF('Names And Totals'!A34="","",'Names And Totals'!A34)</f>
        <v>22</v>
      </c>
      <c r="B85" s="1218" t="str">
        <f>IF('Names And Totals'!B34="","",'Names And Totals'!B34)</f>
        <v>Logan Stine</v>
      </c>
      <c r="C85" s="861" t="str">
        <f>IF('Names And Totals'!B34="","",'Names And Totals'!E34)</f>
        <v>Male</v>
      </c>
      <c r="D85" s="1193">
        <f>IF(B85="","",IF(AL85="DQ","DQ",IF(AH85="","",RANK(AH85,$AH$10:$AH$307,0)+SUMPRODUCT(--(AH85=$AH$10:$AH$307),--(U85&gt;($U$10:$U$307))))))</f>
        <v>17</v>
      </c>
      <c r="E85" s="1221">
        <f>IF(B85="","",IF(AL85="DQ","DQ",IF(AH85="","",RANK(D85,$D$10:$D$307,1)+SUMPRODUCT(--(D85=$D$10:$D$307),--(U85&gt;$U$10:$U$307)))))</f>
        <v>17</v>
      </c>
      <c r="F85" s="861">
        <f>IF(AI85="","",IF(AI85="DQ","DQ",RANK(AI85,$AI$10:$AI$307,0)+SUMPRODUCT(--(AI85=$AI$10:$AI$307),--(U85&gt;$U$10:$U$307))))</f>
        <v>14</v>
      </c>
      <c r="G85" s="861" t="str">
        <f>IF(AJ85="","",IF(AJ85="DQ","DQ",RANK(AJ85,$AJ$10:$AJ$307,0)+SUMPRODUCT(--(AJ85=$AJ$10:$AJ$307),--(U85&gt;$U$10:$U$307))))</f>
        <v/>
      </c>
      <c r="H85" s="15" t="s">
        <v>7</v>
      </c>
      <c r="I85" s="228">
        <v>0</v>
      </c>
      <c r="J85" s="229">
        <v>55</v>
      </c>
      <c r="K85" s="230">
        <v>28</v>
      </c>
      <c r="L85" s="652">
        <f>IF(B85="","",IF(I85="","",IF(M85="Timed Out","TO",I85*60+J85+K85/100)))</f>
        <v>55.28</v>
      </c>
      <c r="M85" s="1199"/>
      <c r="N85" s="805">
        <f>IF(B85="","",IF(OR(M85="Timed Out",M85="Both"),"TO",IF(I85="","",IF(AVERAGE(L85:L87)&gt;89.99,"TO",IF(L86="",L85,IF(L87="",AVERAGE(L85:L86),AVERAGE(L85:L87)))))))</f>
        <v>54.483333333333327</v>
      </c>
      <c r="O85" s="861">
        <f t="shared" ref="O85" si="96">IF(B85="","",IF(M85="Timed Out",0,IF(M85="Misconfigured",0,IF(M85="Both",0,IF(I85="","",IF(N85="TO",0,IF(N85&lt;=24.99,2,IF(N85&lt;=49.99,1,0))))))))</f>
        <v>0</v>
      </c>
      <c r="P85" s="228">
        <v>0</v>
      </c>
      <c r="Q85" s="229">
        <v>34</v>
      </c>
      <c r="R85" s="230">
        <v>6</v>
      </c>
      <c r="S85" s="645">
        <f>IF(B85="","",IF(P85="","",P85*60+Q85+R85/100))</f>
        <v>34.06</v>
      </c>
      <c r="T85" s="1199"/>
      <c r="U85" s="1224">
        <f>IF(B85="","",IF(AL85="DQ","DQ",IF(N85="TO","TO",IF(T85="Timed Out","TO",IF(S85="","",IF(AVERAGE(S85:S87)&gt;89.99,"TO",IF(S86="",S85,IF(S87="",AVERAGE(S85:S86),AVERAGE(S85:S87)))))))))</f>
        <v>34.080000000000005</v>
      </c>
      <c r="V85" s="805">
        <f>IF(B85="","",IF(AL85="DQ","DQ",IF(T85="Timed Out",0,IF(U85="","",IF(U85="TO",0,IF((17-((U85-$AG$3)))&lt;0,0,(17-((U85-$AG$3)))))))))</f>
        <v>0</v>
      </c>
      <c r="W85" s="1196">
        <f t="shared" ref="W85" si="97">IF(B85="","",IF(AL85="DQ","DQ",IF(C85="Female","",IF(T85="Timed Out",0,IF(U85="","",IF(U85="TO",0,IF((19-((U85-$AN$4)))&lt;0,0,(19-((U85-$AN$4))))))))))</f>
        <v>0</v>
      </c>
      <c r="X85" s="805" t="str">
        <f t="shared" ref="X85" si="98">IF(B85="","",IF(AL85="DQ","DQ",IF(C85="Male","",IF(T85="Timed Out",0,IF(U85="","",IF(U85="TO",0,IF((19-((U85-$AN$3)))&lt;0,0,(19-((U85-$AN$3))))))))))</f>
        <v/>
      </c>
      <c r="Y85" s="218">
        <v>0</v>
      </c>
      <c r="Z85" s="229">
        <v>5</v>
      </c>
      <c r="AA85" s="296">
        <v>21</v>
      </c>
      <c r="AB85" s="574">
        <f>IF(B85="","",IF(Y85="","",IF(AC85="Timed Out","TO",Y85*60+Z85+AA85/100)))</f>
        <v>5.21</v>
      </c>
      <c r="AC85" s="1199"/>
      <c r="AD85" s="805">
        <f>IF(B85="","",IF(OR(AC85="Timed Out",AC85="Both"),"TO",IF(AB85="","",IF(AVERAGE(AB85:AB87)&gt;89.99,"TO",IF(AB86="",AB85,IF(AB87="",AVERAGE(AB85:AB86),AVERAGE(AB85:AB87)))))))</f>
        <v>5.4900000000000011</v>
      </c>
      <c r="AE85" s="861">
        <f t="shared" ref="AE85" si="99">IF(B85="","",IF(AC85="Timed Out",0,IF(AC85="Misconfigured",0,IF(AC85="Both",0,IF(AB85="","",IF(Y85="TO",0,IF(AD85&lt;=4.99,2,IF(AD85&lt;=12.99,1,0))))))))</f>
        <v>1</v>
      </c>
      <c r="AF85" s="983">
        <v>0</v>
      </c>
      <c r="AG85" s="1204">
        <v>0</v>
      </c>
      <c r="AH85" s="805">
        <f>IF(B85="","",IF(AL85="DQ","DQ",IF(AG85="","",IF(AND(N85="TO",AF85-AG85&lt;=0),0,IF(AND(N85="TO",AF85-AG85&gt;0),AF85-AG85,IF(AND(U85="TO",O85+AF85-AG85&lt;0),0,IF(AND(U85="TO",O85+AF85-AG85&gt;0),O85+AF85-AG85,IF(AND(AD85="TO",O85+V85+AF85-AG85&lt;0),0,IF(AND(AD85="TO",O85+V85+AF85-AG85&gt;0),O85+V85+AF85-AG85,IF(O85+V85+AE85+AF85-AG85&lt;0,0,O85+V85+AE85+AF85-AG85))))))))))</f>
        <v>1</v>
      </c>
      <c r="AI85" s="805">
        <f>IF(B85="","",IF(C85="Female","",IF(AL85="DQ","DQ",IF(AG85="","",IF(AND(N85="TO",AF85-AG85&lt;=0),0,IF(AND(N85="TO",AF85-AG85&gt;0),AF85-AG85,IF(AND(U85="TO",O85+AF85-AG85&lt;0),0,IF(AND(U85="TO",O85+AF85-AG85&gt;0),O85+AF85-AG85,IF(AND(AD85="TO",O85+W85+AF85-AG85&lt;0),0,IF(AND(AD85="TO",O85+W85+AF85-AG85&gt;0),O85+W85+AF85-AG85,IF(O85+W85+AE85+AF85-AG85&lt;0,0,O85+W85+AE85+AF85-AG85)))))))))))</f>
        <v>1</v>
      </c>
      <c r="AJ85" s="805" t="str">
        <f>IF(B85="","",IF(C85="Male","",IF(AL85="DQ","DQ",IF(AG85="","",IF(AND(N85="TO",AF85-AG85&lt;=0),0,IF(AND(N85="TO",AF85-AG85&gt;0),AF85-AG85,IF(AND(U85="TO",O85+AF85-AG85&lt;0),0,IF(AND(U85="TO",O85+AF85-AG85&gt;0),O85+AF85-AG85,IF(AND(AD85="TO",O85+X85+AF85-AG85&lt;0),0,IF(AND(AD85="TO",O85+X85+AF85-AG85&gt;0),O85+X85+AF85-AG85,IF(O85+X85+AE85+AF85-AG85&lt;0,0,O85+X85+AE85+AF85-AG85)))))))))))</f>
        <v/>
      </c>
      <c r="AK85" s="805">
        <f>IF(AG85="","",IF(AI85="",AJ85,AI85))</f>
        <v>1</v>
      </c>
      <c r="AL85" s="1207"/>
    </row>
    <row r="86" spans="1:38" x14ac:dyDescent="0.2">
      <c r="A86" s="893"/>
      <c r="B86" s="1219"/>
      <c r="C86" s="862"/>
      <c r="D86" s="1194"/>
      <c r="E86" s="1222"/>
      <c r="F86" s="862"/>
      <c r="G86" s="862"/>
      <c r="H86" s="16" t="s">
        <v>4</v>
      </c>
      <c r="I86" s="210">
        <v>0</v>
      </c>
      <c r="J86" s="211">
        <v>54</v>
      </c>
      <c r="K86" s="231">
        <v>11</v>
      </c>
      <c r="L86" s="83">
        <f>IF(B85="","",IF(I86="","",IF(M85="Timed Out","TO",I86*60+J86+K86/100)))</f>
        <v>54.11</v>
      </c>
      <c r="M86" s="1200"/>
      <c r="N86" s="806"/>
      <c r="O86" s="862"/>
      <c r="P86" s="210">
        <v>0</v>
      </c>
      <c r="Q86" s="211">
        <v>34</v>
      </c>
      <c r="R86" s="231">
        <v>9</v>
      </c>
      <c r="S86" s="98">
        <f>IF(B85="","",IF(P86="","",P86*60+Q86+R86/100))</f>
        <v>34.090000000000003</v>
      </c>
      <c r="T86" s="1200"/>
      <c r="U86" s="1225"/>
      <c r="V86" s="806"/>
      <c r="W86" s="1197"/>
      <c r="X86" s="806"/>
      <c r="Y86" s="220">
        <v>0</v>
      </c>
      <c r="Z86" s="211">
        <v>5</v>
      </c>
      <c r="AA86" s="280">
        <v>73</v>
      </c>
      <c r="AB86" s="98">
        <f>IF(B85="","",IF(Y86="","",IF(AC85="Timed Out","TO",Y86*60+Z86+AA86/100)))</f>
        <v>5.73</v>
      </c>
      <c r="AC86" s="1200"/>
      <c r="AD86" s="806"/>
      <c r="AE86" s="862"/>
      <c r="AF86" s="984"/>
      <c r="AG86" s="1205"/>
      <c r="AH86" s="806"/>
      <c r="AI86" s="806"/>
      <c r="AJ86" s="806"/>
      <c r="AK86" s="806"/>
      <c r="AL86" s="1208"/>
    </row>
    <row r="87" spans="1:38" ht="16" thickBot="1" x14ac:dyDescent="0.25">
      <c r="A87" s="894"/>
      <c r="B87" s="1220"/>
      <c r="C87" s="863"/>
      <c r="D87" s="1195"/>
      <c r="E87" s="1223"/>
      <c r="F87" s="863"/>
      <c r="G87" s="863"/>
      <c r="H87" s="17" t="s">
        <v>8</v>
      </c>
      <c r="I87" s="251">
        <v>0</v>
      </c>
      <c r="J87" s="239">
        <v>54</v>
      </c>
      <c r="K87" s="250">
        <v>6</v>
      </c>
      <c r="L87" s="653">
        <f>IF(B85="","",IF(I87="","",IF(M85="Timed Out","TO",I87*60+J87+K87/100)))</f>
        <v>54.06</v>
      </c>
      <c r="M87" s="1201"/>
      <c r="N87" s="807"/>
      <c r="O87" s="863"/>
      <c r="P87" s="251">
        <v>0</v>
      </c>
      <c r="Q87" s="239">
        <v>34</v>
      </c>
      <c r="R87" s="250">
        <v>9</v>
      </c>
      <c r="S87" s="570">
        <f>IF(B85="","",IF(P87="","",P87*60+Q87+R87/100))</f>
        <v>34.090000000000003</v>
      </c>
      <c r="T87" s="1201"/>
      <c r="U87" s="1226"/>
      <c r="V87" s="807"/>
      <c r="W87" s="1198"/>
      <c r="X87" s="807"/>
      <c r="Y87" s="222">
        <v>0</v>
      </c>
      <c r="Z87" s="239">
        <v>5</v>
      </c>
      <c r="AA87" s="281">
        <v>53</v>
      </c>
      <c r="AB87" s="265">
        <f>IF(B85="","",IF(Y87="","",IF(AC85="Timed Out","TO",Y87*60+Z87+AA87/100)))</f>
        <v>5.53</v>
      </c>
      <c r="AC87" s="1201"/>
      <c r="AD87" s="807"/>
      <c r="AE87" s="863"/>
      <c r="AF87" s="985"/>
      <c r="AG87" s="1206"/>
      <c r="AH87" s="807"/>
      <c r="AI87" s="807"/>
      <c r="AJ87" s="807"/>
      <c r="AK87" s="807"/>
      <c r="AL87" s="1209"/>
    </row>
    <row r="88" spans="1:38" x14ac:dyDescent="0.2">
      <c r="A88" s="1227">
        <f>IF('Names And Totals'!A35="","",'Names And Totals'!A35)</f>
        <v>6</v>
      </c>
      <c r="B88" s="1230" t="str">
        <f>IF('Names And Totals'!B35="","",'Names And Totals'!B35)</f>
        <v>Billy Volchko</v>
      </c>
      <c r="C88" s="883" t="str">
        <f>IF('Names And Totals'!B35="","",'Names And Totals'!E35)</f>
        <v>Male</v>
      </c>
      <c r="D88" s="1190" t="str">
        <f>IF(B88="","",IF(AL88="DQ","DQ",IF(AH88="","",RANK(AH88,$AH$10:$AH$307,0)+SUMPRODUCT(--(AH88=$AH$10:$AH$307),--(U88&gt;($U$10:$U$307))))))</f>
        <v/>
      </c>
      <c r="E88" s="1233" t="str">
        <f>IF(B88="","",IF(AL88="DQ","DQ",IF(AH88="","",RANK(D88,$D$10:$D$307,1)+SUMPRODUCT(--(D88=$D$10:$D$307),--(U88&gt;$U$10:$U$307)))))</f>
        <v/>
      </c>
      <c r="F88" s="883" t="str">
        <f>IF(AI88="","",IF(AI88="DQ","DQ",RANK(AI88,$AI$10:$AI$307,0)+SUMPRODUCT(--(AI88=$AI$10:$AI$307),--(U88&gt;$U$10:$U$307))))</f>
        <v/>
      </c>
      <c r="G88" s="883" t="str">
        <f>IF(AJ88="","",IF(AJ88="DQ","DQ",RANK(AJ88,$AJ$10:$AJ$307,0)+SUMPRODUCT(--(AJ88=$AJ$10:$AJ$307),--(U88&gt;$U$10:$U$307))))</f>
        <v/>
      </c>
      <c r="H88" s="18" t="s">
        <v>7</v>
      </c>
      <c r="I88" s="235"/>
      <c r="J88" s="241"/>
      <c r="K88" s="236"/>
      <c r="L88" s="111" t="str">
        <f>IF(B88="","",IF(I88="","",IF(M88="Timed Out","TO",I88*60+J88+K88/100)))</f>
        <v/>
      </c>
      <c r="M88" s="1242"/>
      <c r="N88" s="802" t="str">
        <f>IF(B88="","",IF(OR(M88="Timed Out",M88="Both"),"TO",IF(I88="","",IF(AVERAGE(L88:L90)&gt;89.99,"TO",IF(L89="",L88,IF(L90="",AVERAGE(L88:L89),AVERAGE(L88:L90)))))))</f>
        <v/>
      </c>
      <c r="O88" s="883" t="str">
        <f t="shared" ref="O88" si="100">IF(B88="","",IF(M88="Timed Out",0,IF(M88="Misconfigured",0,IF(M88="Both",0,IF(I88="","",IF(N88="TO",0,IF(N88&lt;=24.99,2,IF(N88&lt;=49.99,1,0))))))))</f>
        <v/>
      </c>
      <c r="P88" s="235"/>
      <c r="Q88" s="241"/>
      <c r="R88" s="236"/>
      <c r="S88" s="643" t="str">
        <f>IF(B88="","",IF(P88="","",P88*60+Q88+R88/100))</f>
        <v/>
      </c>
      <c r="T88" s="1242"/>
      <c r="U88" s="1236" t="str">
        <f>IF(B88="","",IF(AL88="DQ","DQ",IF(N88="TO","TO",IF(T88="Timed Out","TO",IF(S88="","",IF(AVERAGE(S88:S90)&gt;89.99,"TO",IF(S89="",S88,IF(S90="",AVERAGE(S88:S89),AVERAGE(S88:S90)))))))))</f>
        <v/>
      </c>
      <c r="V88" s="802" t="str">
        <f>IF(B88="","",IF(AL88="DQ","DQ",IF(T88="Timed Out",0,IF(U88="","",IF(U88="TO",0,IF((17-((U88-$AG$3)))&lt;0,0,(17-((U88-$AG$3)))))))))</f>
        <v/>
      </c>
      <c r="W88" s="1239" t="str">
        <f t="shared" ref="W88" si="101">IF(B88="","",IF(AL88="DQ","DQ",IF(C88="Female","",IF(T88="Timed Out",0,IF(U88="","",IF(U88="TO",0,IF((19-((U88-$AN$4)))&lt;0,0,(19-((U88-$AN$4))))))))))</f>
        <v/>
      </c>
      <c r="X88" s="802" t="str">
        <f t="shared" ref="X88" si="102">IF(B88="","",IF(AL88="DQ","DQ",IF(C88="Male","",IF(T88="Timed Out",0,IF(U88="","",IF(U88="TO",0,IF((19-((U88-$AN$3)))&lt;0,0,(19-((U88-$AN$3))))))))))</f>
        <v/>
      </c>
      <c r="Y88" s="667"/>
      <c r="Z88" s="241"/>
      <c r="AA88" s="654"/>
      <c r="AB88" s="339" t="str">
        <f>IF(B88="","",IF(Y88="","",IF(AC88="Timed Out","TO",Y88*60+Z88+AA88/100)))</f>
        <v/>
      </c>
      <c r="AC88" s="1242"/>
      <c r="AD88" s="802" t="str">
        <f>IF(B88="","",IF(OR(AC88="Timed Out",AC88="Both"),"TO",IF(AB88="","",IF(AVERAGE(AB88:AB90)&gt;89.99,"TO",IF(AB89="",AB88,IF(AB90="",AVERAGE(AB88:AB89),AVERAGE(AB88:AB90)))))))</f>
        <v/>
      </c>
      <c r="AE88" s="883" t="str">
        <f t="shared" ref="AE88" si="103">IF(B88="","",IF(AC88="Timed Out",0,IF(AC88="Misconfigured",0,IF(AC88="Both",0,IF(AB88="","",IF(Y88="TO",0,IF(AD88&lt;=4.99,2,IF(AD88&lt;=12.99,1,0))))))))</f>
        <v/>
      </c>
      <c r="AF88" s="1210"/>
      <c r="AG88" s="1212"/>
      <c r="AH88" s="802" t="str">
        <f>IF(B88="","",IF(AL88="DQ","DQ",IF(AG88="","",IF(AND(N88="TO",AF88-AG88&lt;=0),0,IF(AND(N88="TO",AF88-AG88&gt;0),AF88-AG88,IF(AND(U88="TO",O88+AF88-AG88&lt;0),0,IF(AND(U88="TO",O88+AF88-AG88&gt;0),O88+AF88-AG88,IF(AND(AD88="TO",O88+V88+AF88-AG88&lt;0),0,IF(AND(AD88="TO",O88+V88+AF88-AG88&gt;0),O88+V88+AF88-AG88,IF(O88+V88+AE88+AF88-AG88&lt;0,0,O88+V88+AE88+AF88-AG88))))))))))</f>
        <v/>
      </c>
      <c r="AI88" s="802" t="str">
        <f>IF(B88="","",IF(C88="Female","",IF(AL88="DQ","DQ",IF(AG88="","",IF(AND(N88="TO",AF88-AG88&lt;=0),0,IF(AND(N88="TO",AF88-AG88&gt;0),AF88-AG88,IF(AND(U88="TO",O88+AF88-AG88&lt;0),0,IF(AND(U88="TO",O88+AF88-AG88&gt;0),O88+AF88-AG88,IF(AND(AD88="TO",O88+W88+AF88-AG88&lt;0),0,IF(AND(AD88="TO",O88+W88+AF88-AG88&gt;0),O88+W88+AF88-AG88,IF(O88+W88+AE88+AF88-AG88&lt;0,0,O88+W88+AE88+AF88-AG88)))))))))))</f>
        <v/>
      </c>
      <c r="AJ88" s="802" t="str">
        <f>IF(B88="","",IF(C88="Male","",IF(AL88="DQ","DQ",IF(AG88="","",IF(AND(N88="TO",AF88-AG88&lt;=0),0,IF(AND(N88="TO",AF88-AG88&gt;0),AF88-AG88,IF(AND(U88="TO",O88+AF88-AG88&lt;0),0,IF(AND(U88="TO",O88+AF88-AG88&gt;0),O88+AF88-AG88,IF(AND(AD88="TO",O88+X88+AF88-AG88&lt;0),0,IF(AND(AD88="TO",O88+X88+AF88-AG88&gt;0),O88+X88+AF88-AG88,IF(O88+X88+AE88+AF88-AG88&lt;0,0,O88+X88+AE88+AF88-AG88)))))))))))</f>
        <v/>
      </c>
      <c r="AK88" s="802" t="str">
        <f>IF(AG88="","",IF(AI88="",AJ88,AI88))</f>
        <v/>
      </c>
      <c r="AL88" s="1215"/>
    </row>
    <row r="89" spans="1:38" x14ac:dyDescent="0.2">
      <c r="A89" s="1228"/>
      <c r="B89" s="1231"/>
      <c r="C89" s="884"/>
      <c r="D89" s="1191"/>
      <c r="E89" s="1234"/>
      <c r="F89" s="884"/>
      <c r="G89" s="884"/>
      <c r="H89" s="13" t="s">
        <v>4</v>
      </c>
      <c r="I89" s="208"/>
      <c r="J89" s="209"/>
      <c r="K89" s="227"/>
      <c r="L89" s="79" t="str">
        <f>IF(B88="","",IF(I89="","",IF(M88="Timed Out","TO",I89*60+J89+K89/100)))</f>
        <v/>
      </c>
      <c r="M89" s="1243"/>
      <c r="N89" s="803"/>
      <c r="O89" s="884"/>
      <c r="P89" s="208"/>
      <c r="Q89" s="209"/>
      <c r="R89" s="227"/>
      <c r="S89" s="99" t="str">
        <f>IF(B88="","",IF(P89="","",P89*60+Q89+R89/100))</f>
        <v/>
      </c>
      <c r="T89" s="1243"/>
      <c r="U89" s="1237"/>
      <c r="V89" s="803"/>
      <c r="W89" s="986"/>
      <c r="X89" s="803"/>
      <c r="Y89" s="214"/>
      <c r="Z89" s="209"/>
      <c r="AA89" s="279"/>
      <c r="AB89" s="99" t="str">
        <f>IF(B88="","",IF(Y89="","",IF(AC88="Timed Out","TO",Y89*60+Z89+AA89/100)))</f>
        <v/>
      </c>
      <c r="AC89" s="1243"/>
      <c r="AD89" s="803"/>
      <c r="AE89" s="884"/>
      <c r="AF89" s="981"/>
      <c r="AG89" s="1213"/>
      <c r="AH89" s="803"/>
      <c r="AI89" s="803"/>
      <c r="AJ89" s="803"/>
      <c r="AK89" s="803"/>
      <c r="AL89" s="1216"/>
    </row>
    <row r="90" spans="1:38" ht="16" thickBot="1" x14ac:dyDescent="0.25">
      <c r="A90" s="1229"/>
      <c r="B90" s="1232"/>
      <c r="C90" s="885"/>
      <c r="D90" s="1192"/>
      <c r="E90" s="1235"/>
      <c r="F90" s="885"/>
      <c r="G90" s="885"/>
      <c r="H90" s="19" t="s">
        <v>8</v>
      </c>
      <c r="I90" s="212"/>
      <c r="J90" s="213"/>
      <c r="K90" s="242"/>
      <c r="L90" s="112" t="str">
        <f>IF(B88="","",IF(I90="","",IF(M88="Timed Out","TO",I90*60+J90+K90/100)))</f>
        <v/>
      </c>
      <c r="M90" s="1244"/>
      <c r="N90" s="804"/>
      <c r="O90" s="885"/>
      <c r="P90" s="212"/>
      <c r="Q90" s="213"/>
      <c r="R90" s="242"/>
      <c r="S90" s="644" t="str">
        <f>IF(B88="","",IF(P90="","",P90*60+Q90+R90/100))</f>
        <v/>
      </c>
      <c r="T90" s="1244"/>
      <c r="U90" s="1238"/>
      <c r="V90" s="804"/>
      <c r="W90" s="1240"/>
      <c r="X90" s="804"/>
      <c r="Y90" s="226"/>
      <c r="Z90" s="213"/>
      <c r="AA90" s="655"/>
      <c r="AB90" s="100" t="str">
        <f>IF(B88="","",IF(Y90="","",IF(AC88="Timed Out","TO",Y90*60+Z90+AA90/100)))</f>
        <v/>
      </c>
      <c r="AC90" s="1244"/>
      <c r="AD90" s="804"/>
      <c r="AE90" s="885"/>
      <c r="AF90" s="1211"/>
      <c r="AG90" s="1214"/>
      <c r="AH90" s="804"/>
      <c r="AI90" s="804"/>
      <c r="AJ90" s="804"/>
      <c r="AK90" s="804"/>
      <c r="AL90" s="1217"/>
    </row>
    <row r="91" spans="1:38" x14ac:dyDescent="0.2">
      <c r="A91" s="892">
        <f>IF('Names And Totals'!A36="","",'Names And Totals'!A36)</f>
        <v>21</v>
      </c>
      <c r="B91" s="1218" t="str">
        <f>IF('Names And Totals'!B36="","",'Names And Totals'!B36)</f>
        <v>Cody Schwartz</v>
      </c>
      <c r="C91" s="861" t="str">
        <f>IF('Names And Totals'!B36="","",'Names And Totals'!E36)</f>
        <v>Male</v>
      </c>
      <c r="D91" s="1193">
        <f>IF(B91="","",IF(AL91="DQ","DQ",IF(AH91="","",RANK(AH91,$AH$10:$AH$307,0)+SUMPRODUCT(--(AH91=$AH$10:$AH$307),--(U91&gt;($U$10:$U$307))))))</f>
        <v>2</v>
      </c>
      <c r="E91" s="1221">
        <f>IF(B91="","",IF(AL91="DQ","DQ",IF(AH91="","",RANK(D91,$D$10:$D$307,1)+SUMPRODUCT(--(D91=$D$10:$D$307),--(U91&gt;$U$10:$U$307)))))</f>
        <v>2</v>
      </c>
      <c r="F91" s="861">
        <f>IF(AI91="","",IF(AI91="DQ","DQ",RANK(AI91,$AI$10:$AI$307,0)+SUMPRODUCT(--(AI91=$AI$10:$AI$307),--(U91&gt;$U$10:$U$307))))</f>
        <v>2</v>
      </c>
      <c r="G91" s="861" t="str">
        <f>IF(AJ91="","",IF(AJ91="DQ","DQ",RANK(AJ91,$AJ$10:$AJ$307,0)+SUMPRODUCT(--(AJ91=$AJ$10:$AJ$307),--(U91&gt;$U$10:$U$307))))</f>
        <v/>
      </c>
      <c r="H91" s="15" t="s">
        <v>7</v>
      </c>
      <c r="I91" s="228">
        <v>0</v>
      </c>
      <c r="J91" s="229">
        <v>21</v>
      </c>
      <c r="K91" s="230">
        <v>23</v>
      </c>
      <c r="L91" s="652">
        <f>IF(B91="","",IF(I91="","",IF(M91="Timed Out","TO",I91*60+J91+K91/100)))</f>
        <v>21.23</v>
      </c>
      <c r="M91" s="1199"/>
      <c r="N91" s="805">
        <f>IF(B91="","",IF(OR(M91="Timed Out",M91="Both"),"TO",IF(I91="","",IF(AVERAGE(L91:L93)&gt;89.99,"TO",IF(L92="",L91,IF(L93="",AVERAGE(L91:L92),AVERAGE(L91:L93)))))))</f>
        <v>21.296666666666667</v>
      </c>
      <c r="O91" s="861">
        <f t="shared" ref="O91" si="104">IF(B91="","",IF(M91="Timed Out",0,IF(M91="Misconfigured",0,IF(M91="Both",0,IF(I91="","",IF(N91="TO",0,IF(N91&lt;=24.99,2,IF(N91&lt;=49.99,1,0))))))))</f>
        <v>2</v>
      </c>
      <c r="P91" s="228">
        <v>0</v>
      </c>
      <c r="Q91" s="229">
        <v>12</v>
      </c>
      <c r="R91" s="230">
        <v>4</v>
      </c>
      <c r="S91" s="645">
        <f>IF(B91="","",IF(P91="","",P91*60+Q91+R91/100))</f>
        <v>12.04</v>
      </c>
      <c r="T91" s="1199"/>
      <c r="U91" s="1224">
        <f>IF(B91="","",IF(AL91="DQ","DQ",IF(N91="TO","TO",IF(T91="Timed Out","TO",IF(S91="","",IF(AVERAGE(S91:S93)&gt;89.99,"TO",IF(S92="",S91,IF(S93="",AVERAGE(S91:S92),AVERAGE(S91:S93)))))))))</f>
        <v>11.986666666666666</v>
      </c>
      <c r="V91" s="805">
        <f>IF(B91="","",IF(AL91="DQ","DQ",IF(T91="Timed Out",0,IF(U91="","",IF(U91="TO",0,IF((17-((U91-$AG$3)))&lt;0,0,(17-((U91-$AG$3)))))))))</f>
        <v>16.73</v>
      </c>
      <c r="W91" s="1196">
        <f t="shared" ref="W91" si="105">IF(B91="","",IF(AL91="DQ","DQ",IF(C91="Female","",IF(T91="Timed Out",0,IF(U91="","",IF(U91="TO",0,IF((19-((U91-$AN$4)))&lt;0,0,(19-((U91-$AN$4))))))))))</f>
        <v>18.73</v>
      </c>
      <c r="X91" s="805" t="str">
        <f t="shared" ref="X91" si="106">IF(B91="","",IF(AL91="DQ","DQ",IF(C91="Male","",IF(T91="Timed Out",0,IF(U91="","",IF(U91="TO",0,IF((19-((U91-$AN$3)))&lt;0,0,(19-((U91-$AN$3))))))))))</f>
        <v/>
      </c>
      <c r="Y91" s="218">
        <v>0</v>
      </c>
      <c r="Z91" s="229">
        <v>6</v>
      </c>
      <c r="AA91" s="296">
        <v>18</v>
      </c>
      <c r="AB91" s="574">
        <f>IF(B91="","",IF(Y91="","",IF(AC91="Timed Out","TO",Y91*60+Z91+AA91/100)))</f>
        <v>6.18</v>
      </c>
      <c r="AC91" s="1199"/>
      <c r="AD91" s="805">
        <f>IF(B91="","",IF(OR(AC91="Timed Out",AC91="Both"),"TO",IF(AB91="","",IF(AVERAGE(AB91:AB93)&gt;89.99,"TO",IF(AB92="",AB91,IF(AB93="",AVERAGE(AB91:AB92),AVERAGE(AB91:AB93)))))))</f>
        <v>5.9833333333333334</v>
      </c>
      <c r="AE91" s="861">
        <f t="shared" ref="AE91" si="107">IF(B91="","",IF(AC91="Timed Out",0,IF(AC91="Misconfigured",0,IF(AC91="Both",0,IF(AB91="","",IF(Y91="TO",0,IF(AD91&lt;=4.99,2,IF(AD91&lt;=12.99,1,0))))))))</f>
        <v>1</v>
      </c>
      <c r="AF91" s="983">
        <v>2</v>
      </c>
      <c r="AG91" s="1204">
        <v>0</v>
      </c>
      <c r="AH91" s="805">
        <f>IF(B91="","",IF(AL91="DQ","DQ",IF(AG91="","",IF(AND(N91="TO",AF91-AG91&lt;=0),0,IF(AND(N91="TO",AF91-AG91&gt;0),AF91-AG91,IF(AND(U91="TO",O91+AF91-AG91&lt;0),0,IF(AND(U91="TO",O91+AF91-AG91&gt;0),O91+AF91-AG91,IF(AND(AD91="TO",O91+V91+AF91-AG91&lt;0),0,IF(AND(AD91="TO",O91+V91+AF91-AG91&gt;0),O91+V91+AF91-AG91,IF(O91+V91+AE91+AF91-AG91&lt;0,0,O91+V91+AE91+AF91-AG91))))))))))</f>
        <v>21.73</v>
      </c>
      <c r="AI91" s="805">
        <f>IF(B91="","",IF(C91="Female","",IF(AL91="DQ","DQ",IF(AG91="","",IF(AND(N91="TO",AF91-AG91&lt;=0),0,IF(AND(N91="TO",AF91-AG91&gt;0),AF91-AG91,IF(AND(U91="TO",O91+AF91-AG91&lt;0),0,IF(AND(U91="TO",O91+AF91-AG91&gt;0),O91+AF91-AG91,IF(AND(AD91="TO",O91+W91+AF91-AG91&lt;0),0,IF(AND(AD91="TO",O91+W91+AF91-AG91&gt;0),O91+W91+AF91-AG91,IF(O91+W91+AE91+AF91-AG91&lt;0,0,O91+W91+AE91+AF91-AG91)))))))))))</f>
        <v>23.73</v>
      </c>
      <c r="AJ91" s="805" t="str">
        <f>IF(B91="","",IF(C91="Male","",IF(AL91="DQ","DQ",IF(AG91="","",IF(AND(N91="TO",AF91-AG91&lt;=0),0,IF(AND(N91="TO",AF91-AG91&gt;0),AF91-AG91,IF(AND(U91="TO",O91+AF91-AG91&lt;0),0,IF(AND(U91="TO",O91+AF91-AG91&gt;0),O91+AF91-AG91,IF(AND(AD91="TO",O91+X91+AF91-AG91&lt;0),0,IF(AND(AD91="TO",O91+X91+AF91-AG91&gt;0),O91+X91+AF91-AG91,IF(O91+X91+AE91+AF91-AG91&lt;0,0,O91+X91+AE91+AF91-AG91)))))))))))</f>
        <v/>
      </c>
      <c r="AK91" s="805">
        <f>IF(AG91="","",IF(AI91="",AJ91,AI91))</f>
        <v>23.73</v>
      </c>
      <c r="AL91" s="1207"/>
    </row>
    <row r="92" spans="1:38" x14ac:dyDescent="0.2">
      <c r="A92" s="893"/>
      <c r="B92" s="1219"/>
      <c r="C92" s="862"/>
      <c r="D92" s="1194"/>
      <c r="E92" s="1222"/>
      <c r="F92" s="862"/>
      <c r="G92" s="862"/>
      <c r="H92" s="16" t="s">
        <v>4</v>
      </c>
      <c r="I92" s="210">
        <v>0</v>
      </c>
      <c r="J92" s="211">
        <v>21</v>
      </c>
      <c r="K92" s="231">
        <v>31</v>
      </c>
      <c r="L92" s="83">
        <f>IF(B91="","",IF(I92="","",IF(M91="Timed Out","TO",I92*60+J92+K92/100)))</f>
        <v>21.31</v>
      </c>
      <c r="M92" s="1200"/>
      <c r="N92" s="806"/>
      <c r="O92" s="862"/>
      <c r="P92" s="210">
        <v>0</v>
      </c>
      <c r="Q92" s="211">
        <v>11</v>
      </c>
      <c r="R92" s="231">
        <v>91</v>
      </c>
      <c r="S92" s="98">
        <f>IF(B91="","",IF(P92="","",P92*60+Q92+R92/100))</f>
        <v>11.91</v>
      </c>
      <c r="T92" s="1200"/>
      <c r="U92" s="1225"/>
      <c r="V92" s="806"/>
      <c r="W92" s="1197"/>
      <c r="X92" s="806"/>
      <c r="Y92" s="220">
        <v>0</v>
      </c>
      <c r="Z92" s="211">
        <v>5</v>
      </c>
      <c r="AA92" s="280">
        <v>88</v>
      </c>
      <c r="AB92" s="98">
        <f>IF(B91="","",IF(Y92="","",IF(AC91="Timed Out","TO",Y92*60+Z92+AA92/100)))</f>
        <v>5.88</v>
      </c>
      <c r="AC92" s="1200"/>
      <c r="AD92" s="806"/>
      <c r="AE92" s="862"/>
      <c r="AF92" s="984"/>
      <c r="AG92" s="1205"/>
      <c r="AH92" s="806"/>
      <c r="AI92" s="806"/>
      <c r="AJ92" s="806"/>
      <c r="AK92" s="806"/>
      <c r="AL92" s="1208"/>
    </row>
    <row r="93" spans="1:38" ht="16" thickBot="1" x14ac:dyDescent="0.25">
      <c r="A93" s="894"/>
      <c r="B93" s="1220"/>
      <c r="C93" s="863"/>
      <c r="D93" s="1195"/>
      <c r="E93" s="1223"/>
      <c r="F93" s="863"/>
      <c r="G93" s="863"/>
      <c r="H93" s="17" t="s">
        <v>8</v>
      </c>
      <c r="I93" s="251">
        <v>0</v>
      </c>
      <c r="J93" s="239">
        <v>21</v>
      </c>
      <c r="K93" s="250">
        <v>35</v>
      </c>
      <c r="L93" s="653">
        <f>IF(B91="","",IF(I93="","",IF(M91="Timed Out","TO",I93*60+J93+K93/100)))</f>
        <v>21.35</v>
      </c>
      <c r="M93" s="1201"/>
      <c r="N93" s="807"/>
      <c r="O93" s="863"/>
      <c r="P93" s="251">
        <v>0</v>
      </c>
      <c r="Q93" s="239">
        <v>12</v>
      </c>
      <c r="R93" s="250">
        <v>1</v>
      </c>
      <c r="S93" s="570">
        <f>IF(B91="","",IF(P93="","",P93*60+Q93+R93/100))</f>
        <v>12.01</v>
      </c>
      <c r="T93" s="1201"/>
      <c r="U93" s="1226"/>
      <c r="V93" s="807"/>
      <c r="W93" s="1198"/>
      <c r="X93" s="807"/>
      <c r="Y93" s="222">
        <v>0</v>
      </c>
      <c r="Z93" s="239">
        <v>5</v>
      </c>
      <c r="AA93" s="281">
        <v>89</v>
      </c>
      <c r="AB93" s="265">
        <f>IF(B91="","",IF(Y93="","",IF(AC91="Timed Out","TO",Y93*60+Z93+AA93/100)))</f>
        <v>5.89</v>
      </c>
      <c r="AC93" s="1201"/>
      <c r="AD93" s="807"/>
      <c r="AE93" s="863"/>
      <c r="AF93" s="985"/>
      <c r="AG93" s="1206"/>
      <c r="AH93" s="807"/>
      <c r="AI93" s="807"/>
      <c r="AJ93" s="807"/>
      <c r="AK93" s="807"/>
      <c r="AL93" s="1209"/>
    </row>
    <row r="94" spans="1:38" x14ac:dyDescent="0.2">
      <c r="A94" s="1227">
        <f>IF('Names And Totals'!A37="","",'Names And Totals'!A37)</f>
        <v>3</v>
      </c>
      <c r="B94" s="1230" t="str">
        <f>IF('Names And Totals'!B37="","",'Names And Totals'!B37)</f>
        <v>Andrew Barnard</v>
      </c>
      <c r="C94" s="883" t="str">
        <f>IF('Names And Totals'!B37="","",'Names And Totals'!E37)</f>
        <v>Male</v>
      </c>
      <c r="D94" s="1190">
        <f>IF(B94="","",IF(AL94="DQ","DQ",IF(AH94="","",RANK(AH94,$AH$10:$AH$307,0)+SUMPRODUCT(--(AH94=$AH$10:$AH$307),--(U94&gt;($U$10:$U$307))))))</f>
        <v>9</v>
      </c>
      <c r="E94" s="1233">
        <f>IF(B94="","",IF(AL94="DQ","DQ",IF(AH94="","",RANK(D94,$D$10:$D$307,1)+SUMPRODUCT(--(D94=$D$10:$D$307),--(U94&gt;$U$10:$U$307)))))</f>
        <v>9</v>
      </c>
      <c r="F94" s="883">
        <f>IF(AI94="","",IF(AI94="DQ","DQ",RANK(AI94,$AI$10:$AI$307,0)+SUMPRODUCT(--(AI94=$AI$10:$AI$307),--(U94&gt;$U$10:$U$307))))</f>
        <v>8</v>
      </c>
      <c r="G94" s="883" t="str">
        <f>IF(AJ94="","",IF(AJ94="DQ","DQ",RANK(AJ94,$AJ$10:$AJ$307,0)+SUMPRODUCT(--(AJ94=$AJ$10:$AJ$307),--(U94&gt;$U$10:$U$307))))</f>
        <v/>
      </c>
      <c r="H94" s="18" t="s">
        <v>7</v>
      </c>
      <c r="I94" s="235">
        <v>0</v>
      </c>
      <c r="J94" s="241">
        <v>28</v>
      </c>
      <c r="K94" s="236">
        <v>19</v>
      </c>
      <c r="L94" s="111">
        <f>IF(B94="","",IF(I94="","",IF(M94="Timed Out","TO",I94*60+J94+K94/100)))</f>
        <v>28.19</v>
      </c>
      <c r="M94" s="1242"/>
      <c r="N94" s="802">
        <f>IF(B94="","",IF(OR(M94="Timed Out",M94="Both"),"TO",IF(I94="","",IF(AVERAGE(L94:L96)&gt;89.99,"TO",IF(L95="",L94,IF(L96="",AVERAGE(L94:L95),AVERAGE(L94:L96)))))))</f>
        <v>28.25</v>
      </c>
      <c r="O94" s="883">
        <f t="shared" ref="O94" si="108">IF(B94="","",IF(M94="Timed Out",0,IF(M94="Misconfigured",0,IF(M94="Both",0,IF(I94="","",IF(N94="TO",0,IF(N94&lt;=24.99,2,IF(N94&lt;=49.99,1,0))))))))</f>
        <v>1</v>
      </c>
      <c r="P94" s="235">
        <v>0</v>
      </c>
      <c r="Q94" s="241">
        <v>17</v>
      </c>
      <c r="R94" s="236">
        <v>58</v>
      </c>
      <c r="S94" s="643">
        <f>IF(B94="","",IF(P94="","",P94*60+Q94+R94/100))</f>
        <v>17.579999999999998</v>
      </c>
      <c r="T94" s="1242"/>
      <c r="U94" s="1236">
        <f>IF(B94="","",IF(AL94="DQ","DQ",IF(N94="TO","TO",IF(T94="Timed Out","TO",IF(S94="","",IF(AVERAGE(S94:S96)&gt;89.99,"TO",IF(S95="",S94,IF(S96="",AVERAGE(S94:S95),AVERAGE(S94:S96)))))))))</f>
        <v>17.623333333333331</v>
      </c>
      <c r="V94" s="802">
        <f>IF(B94="","",IF(AL94="DQ","DQ",IF(T94="Timed Out",0,IF(U94="","",IF(U94="TO",0,IF((17-((U94-$AG$3)))&lt;0,0,(17-((U94-$AG$3)))))))))</f>
        <v>11.093333333333335</v>
      </c>
      <c r="W94" s="1239">
        <f t="shared" ref="W94" si="109">IF(B94="","",IF(AL94="DQ","DQ",IF(C94="Female","",IF(T94="Timed Out",0,IF(U94="","",IF(U94="TO",0,IF((19-((U94-$AN$4)))&lt;0,0,(19-((U94-$AN$4))))))))))</f>
        <v>13.093333333333335</v>
      </c>
      <c r="X94" s="802" t="str">
        <f t="shared" ref="X94" si="110">IF(B94="","",IF(AL94="DQ","DQ",IF(C94="Male","",IF(T94="Timed Out",0,IF(U94="","",IF(U94="TO",0,IF((19-((U94-$AN$3)))&lt;0,0,(19-((U94-$AN$3))))))))))</f>
        <v/>
      </c>
      <c r="Y94" s="667">
        <v>0</v>
      </c>
      <c r="Z94" s="241">
        <v>5</v>
      </c>
      <c r="AA94" s="654">
        <v>76</v>
      </c>
      <c r="AB94" s="339">
        <f>IF(B94="","",IF(Y94="","",IF(AC94="Timed Out","TO",Y94*60+Z94+AA94/100)))</f>
        <v>5.76</v>
      </c>
      <c r="AC94" s="1242"/>
      <c r="AD94" s="802">
        <f>IF(B94="","",IF(OR(AC94="Timed Out",AC94="Both"),"TO",IF(AB94="","",IF(AVERAGE(AB94:AB96)&gt;89.99,"TO",IF(AB95="",AB94,IF(AB96="",AVERAGE(AB94:AB95),AVERAGE(AB94:AB96)))))))</f>
        <v>5.8500000000000005</v>
      </c>
      <c r="AE94" s="883">
        <f t="shared" ref="AE94" si="111">IF(B94="","",IF(AC94="Timed Out",0,IF(AC94="Misconfigured",0,IF(AC94="Both",0,IF(AB94="","",IF(Y94="TO",0,IF(AD94&lt;=4.99,2,IF(AD94&lt;=12.99,1,0))))))))</f>
        <v>1</v>
      </c>
      <c r="AF94" s="1210">
        <v>0</v>
      </c>
      <c r="AG94" s="1212">
        <v>0</v>
      </c>
      <c r="AH94" s="802">
        <f>IF(B94="","",IF(AL94="DQ","DQ",IF(AG94="","",IF(AND(N94="TO",AF94-AG94&lt;=0),0,IF(AND(N94="TO",AF94-AG94&gt;0),AF94-AG94,IF(AND(U94="TO",O94+AF94-AG94&lt;0),0,IF(AND(U94="TO",O94+AF94-AG94&gt;0),O94+AF94-AG94,IF(AND(AD94="TO",O94+V94+AF94-AG94&lt;0),0,IF(AND(AD94="TO",O94+V94+AF94-AG94&gt;0),O94+V94+AF94-AG94,IF(O94+V94+AE94+AF94-AG94&lt;0,0,O94+V94+AE94+AF94-AG94))))))))))</f>
        <v>13.093333333333335</v>
      </c>
      <c r="AI94" s="802">
        <f>IF(B94="","",IF(C94="Female","",IF(AL94="DQ","DQ",IF(AG94="","",IF(AND(N94="TO",AF94-AG94&lt;=0),0,IF(AND(N94="TO",AF94-AG94&gt;0),AF94-AG94,IF(AND(U94="TO",O94+AF94-AG94&lt;0),0,IF(AND(U94="TO",O94+AF94-AG94&gt;0),O94+AF94-AG94,IF(AND(AD94="TO",O94+W94+AF94-AG94&lt;0),0,IF(AND(AD94="TO",O94+W94+AF94-AG94&gt;0),O94+W94+AF94-AG94,IF(O94+W94+AE94+AF94-AG94&lt;0,0,O94+W94+AE94+AF94-AG94)))))))))))</f>
        <v>15.093333333333335</v>
      </c>
      <c r="AJ94" s="802" t="str">
        <f>IF(B94="","",IF(C94="Male","",IF(AL94="DQ","DQ",IF(AG94="","",IF(AND(N94="TO",AF94-AG94&lt;=0),0,IF(AND(N94="TO",AF94-AG94&gt;0),AF94-AG94,IF(AND(U94="TO",O94+AF94-AG94&lt;0),0,IF(AND(U94="TO",O94+AF94-AG94&gt;0),O94+AF94-AG94,IF(AND(AD94="TO",O94+X94+AF94-AG94&lt;0),0,IF(AND(AD94="TO",O94+X94+AF94-AG94&gt;0),O94+X94+AF94-AG94,IF(O94+X94+AE94+AF94-AG94&lt;0,0,O94+X94+AE94+AF94-AG94)))))))))))</f>
        <v/>
      </c>
      <c r="AK94" s="802">
        <f>IF(AG94="","",IF(AI94="",AJ94,AI94))</f>
        <v>15.093333333333335</v>
      </c>
      <c r="AL94" s="1215"/>
    </row>
    <row r="95" spans="1:38" x14ac:dyDescent="0.2">
      <c r="A95" s="1228"/>
      <c r="B95" s="1231"/>
      <c r="C95" s="884"/>
      <c r="D95" s="1191"/>
      <c r="E95" s="1234"/>
      <c r="F95" s="884"/>
      <c r="G95" s="884"/>
      <c r="H95" s="13" t="s">
        <v>4</v>
      </c>
      <c r="I95" s="208">
        <v>0</v>
      </c>
      <c r="J95" s="209">
        <v>28</v>
      </c>
      <c r="K95" s="227">
        <v>18</v>
      </c>
      <c r="L95" s="79">
        <f>IF(B94="","",IF(I95="","",IF(M94="Timed Out","TO",I95*60+J95+K95/100)))</f>
        <v>28.18</v>
      </c>
      <c r="M95" s="1243"/>
      <c r="N95" s="803"/>
      <c r="O95" s="884"/>
      <c r="P95" s="208">
        <v>0</v>
      </c>
      <c r="Q95" s="209">
        <v>17</v>
      </c>
      <c r="R95" s="227">
        <v>71</v>
      </c>
      <c r="S95" s="99">
        <f>IF(B94="","",IF(P95="","",P95*60+Q95+R95/100))</f>
        <v>17.71</v>
      </c>
      <c r="T95" s="1243"/>
      <c r="U95" s="1237"/>
      <c r="V95" s="803"/>
      <c r="W95" s="986"/>
      <c r="X95" s="803"/>
      <c r="Y95" s="214">
        <v>0</v>
      </c>
      <c r="Z95" s="209">
        <v>5</v>
      </c>
      <c r="AA95" s="279">
        <v>84</v>
      </c>
      <c r="AB95" s="99">
        <f>IF(B94="","",IF(Y95="","",IF(AC94="Timed Out","TO",Y95*60+Z95+AA95/100)))</f>
        <v>5.84</v>
      </c>
      <c r="AC95" s="1243"/>
      <c r="AD95" s="803"/>
      <c r="AE95" s="884"/>
      <c r="AF95" s="981"/>
      <c r="AG95" s="1213"/>
      <c r="AH95" s="803"/>
      <c r="AI95" s="803"/>
      <c r="AJ95" s="803"/>
      <c r="AK95" s="803"/>
      <c r="AL95" s="1216"/>
    </row>
    <row r="96" spans="1:38" ht="16" thickBot="1" x14ac:dyDescent="0.25">
      <c r="A96" s="1229"/>
      <c r="B96" s="1232"/>
      <c r="C96" s="885"/>
      <c r="D96" s="1192"/>
      <c r="E96" s="1235"/>
      <c r="F96" s="885"/>
      <c r="G96" s="885"/>
      <c r="H96" s="19" t="s">
        <v>8</v>
      </c>
      <c r="I96" s="212">
        <v>0</v>
      </c>
      <c r="J96" s="213">
        <v>28</v>
      </c>
      <c r="K96" s="242">
        <v>38</v>
      </c>
      <c r="L96" s="112">
        <f>IF(B94="","",IF(I96="","",IF(M94="Timed Out","TO",I96*60+J96+K96/100)))</f>
        <v>28.38</v>
      </c>
      <c r="M96" s="1244"/>
      <c r="N96" s="804"/>
      <c r="O96" s="885"/>
      <c r="P96" s="212">
        <v>0</v>
      </c>
      <c r="Q96" s="213">
        <v>17</v>
      </c>
      <c r="R96" s="242">
        <v>58</v>
      </c>
      <c r="S96" s="644">
        <f>IF(B94="","",IF(P96="","",P96*60+Q96+R96/100))</f>
        <v>17.579999999999998</v>
      </c>
      <c r="T96" s="1244"/>
      <c r="U96" s="1238"/>
      <c r="V96" s="804"/>
      <c r="W96" s="1240"/>
      <c r="X96" s="804"/>
      <c r="Y96" s="226">
        <v>0</v>
      </c>
      <c r="Z96" s="213">
        <v>5</v>
      </c>
      <c r="AA96" s="655">
        <v>95</v>
      </c>
      <c r="AB96" s="100">
        <f>IF(B94="","",IF(Y96="","",IF(AC94="Timed Out","TO",Y96*60+Z96+AA96/100)))</f>
        <v>5.95</v>
      </c>
      <c r="AC96" s="1244"/>
      <c r="AD96" s="804"/>
      <c r="AE96" s="885"/>
      <c r="AF96" s="1211"/>
      <c r="AG96" s="1214"/>
      <c r="AH96" s="804"/>
      <c r="AI96" s="804"/>
      <c r="AJ96" s="804"/>
      <c r="AK96" s="804"/>
      <c r="AL96" s="1217"/>
    </row>
    <row r="97" spans="1:38" x14ac:dyDescent="0.2">
      <c r="A97" s="892" t="str">
        <f>IF('Names And Totals'!A38="","",'Names And Totals'!A38)</f>
        <v/>
      </c>
      <c r="B97" s="1218" t="str">
        <f>IF('Names And Totals'!B38="","",'Names And Totals'!B38)</f>
        <v/>
      </c>
      <c r="C97" s="861" t="str">
        <f>IF('Names And Totals'!B38="","",'Names And Totals'!E38)</f>
        <v/>
      </c>
      <c r="D97" s="1193" t="str">
        <f>IF(B97="","",IF(AL97="DQ","DQ",IF(AH97="","",RANK(AH97,$AH$10:$AH$307,0)+SUMPRODUCT(--(AH97=$AH$10:$AH$307),--(U97&gt;($U$10:$U$307))))))</f>
        <v/>
      </c>
      <c r="E97" s="1221" t="str">
        <f>IF(B97="","",IF(AL97="DQ","DQ",IF(AH97="","",RANK(D97,$D$10:$D$307,1)+SUMPRODUCT(--(D97=$D$10:$D$307),--(U97&gt;$U$10:$U$307)))))</f>
        <v/>
      </c>
      <c r="F97" s="861" t="str">
        <f>IF(AI97="","",IF(AI97="DQ","DQ",RANK(AI97,$AI$10:$AI$307,0)+SUMPRODUCT(--(AI97=$AI$10:$AI$307),--(U97&gt;$U$10:$U$307))))</f>
        <v/>
      </c>
      <c r="G97" s="861" t="str">
        <f>IF(AJ97="","",IF(AJ97="DQ","DQ",RANK(AJ97,$AJ$10:$AJ$307,0)+SUMPRODUCT(--(AJ97=$AJ$10:$AJ$307),--(U97&gt;$U$10:$U$307))))</f>
        <v/>
      </c>
      <c r="H97" s="15" t="s">
        <v>7</v>
      </c>
      <c r="I97" s="228"/>
      <c r="J97" s="229"/>
      <c r="K97" s="230"/>
      <c r="L97" s="652" t="str">
        <f>IF(B97="","",IF(I97="","",IF(M97="Timed Out","TO",I97*60+J97+K97/100)))</f>
        <v/>
      </c>
      <c r="M97" s="1199"/>
      <c r="N97" s="805" t="str">
        <f>IF(B97="","",IF(OR(M97="Timed Out",M97="Both"),"TO",IF(I97="","",IF(AVERAGE(L97:L99)&gt;89.99,"TO",IF(L98="",L97,IF(L99="",AVERAGE(L97:L98),AVERAGE(L97:L99)))))))</f>
        <v/>
      </c>
      <c r="O97" s="861" t="str">
        <f t="shared" ref="O97" si="112">IF(B97="","",IF(M97="Timed Out",0,IF(M97="Misconfigured",0,IF(M97="Both",0,IF(I97="","",IF(N97="TO",0,IF(N97&lt;=24.99,2,IF(N97&lt;=49.99,1,0))))))))</f>
        <v/>
      </c>
      <c r="P97" s="228"/>
      <c r="Q97" s="229"/>
      <c r="R97" s="230"/>
      <c r="S97" s="645" t="str">
        <f>IF(B97="","",IF(P97="","",P97*60+Q97+R97/100))</f>
        <v/>
      </c>
      <c r="T97" s="1199"/>
      <c r="U97" s="1224" t="str">
        <f>IF(B97="","",IF(AL97="DQ","DQ",IF(N97="TO","TO",IF(T97="Timed Out","TO",IF(S97="","",IF(AVERAGE(S97:S99)&gt;89.99,"TO",IF(S98="",S97,IF(S99="",AVERAGE(S97:S98),AVERAGE(S97:S99)))))))))</f>
        <v/>
      </c>
      <c r="V97" s="805" t="str">
        <f>IF(B97="","",IF(AL97="DQ","DQ",IF(T97="Timed Out",0,IF(U97="","",IF(U97="TO",0,IF((17-((U97-$AG$3)))&lt;0,0,(17-((U97-$AG$3)))))))))</f>
        <v/>
      </c>
      <c r="W97" s="1196" t="str">
        <f t="shared" ref="W97" si="113">IF(B97="","",IF(AL97="DQ","DQ",IF(C97="Female","",IF(T97="Timed Out",0,IF(U97="","",IF(U97="TO",0,IF((19-((U97-$AN$4)))&lt;0,0,(19-((U97-$AN$4))))))))))</f>
        <v/>
      </c>
      <c r="X97" s="805" t="str">
        <f t="shared" ref="X97" si="114">IF(B97="","",IF(AL97="DQ","DQ",IF(C97="Male","",IF(T97="Timed Out",0,IF(U97="","",IF(U97="TO",0,IF((19-((U97-$AN$3)))&lt;0,0,(19-((U97-$AN$3))))))))))</f>
        <v/>
      </c>
      <c r="Y97" s="218"/>
      <c r="Z97" s="229"/>
      <c r="AA97" s="296"/>
      <c r="AB97" s="574" t="str">
        <f>IF(B97="","",IF(Y97="","",IF(AC97="Timed Out","TO",Y97*60+Z97+AA97/100)))</f>
        <v/>
      </c>
      <c r="AC97" s="1199"/>
      <c r="AD97" s="805" t="str">
        <f>IF(B97="","",IF(OR(AC97="Timed Out",AC97="Both"),"TO",IF(AB97="","",IF(AVERAGE(AB97:AB99)&gt;89.99,"TO",IF(AB98="",AB97,IF(AB99="",AVERAGE(AB97:AB98),AVERAGE(AB97:AB99)))))))</f>
        <v/>
      </c>
      <c r="AE97" s="861" t="str">
        <f t="shared" ref="AE97" si="115">IF(B97="","",IF(AC97="Timed Out",0,IF(AC97="Misconfigured",0,IF(AC97="Both",0,IF(AB97="","",IF(Y97="TO",0,IF(AD97&lt;=4.99,2,IF(AD97&lt;=12.99,1,0))))))))</f>
        <v/>
      </c>
      <c r="AF97" s="983"/>
      <c r="AG97" s="1204"/>
      <c r="AH97" s="805" t="str">
        <f>IF(B97="","",IF(AL97="DQ","DQ",IF(AG97="","",IF(AND(N97="TO",AF97-AG97&lt;=0),0,IF(AND(N97="TO",AF97-AG97&gt;0),AF97-AG97,IF(AND(U97="TO",O97+AF97-AG97&lt;0),0,IF(AND(U97="TO",O97+AF97-AG97&gt;0),O97+AF97-AG97,IF(AND(AD97="TO",O97+V97+AF97-AG97&lt;0),0,IF(AND(AD97="TO",O97+V97+AF97-AG97&gt;0),O97+V97+AF97-AG97,IF(O97+V97+AE97+AF97-AG97&lt;0,0,O97+V97+AE97+AF97-AG97))))))))))</f>
        <v/>
      </c>
      <c r="AI97" s="805" t="str">
        <f>IF(B97="","",IF(C97="Female","",IF(AL97="DQ","DQ",IF(AG97="","",IF(AND(N97="TO",AF97-AG97&lt;=0),0,IF(AND(N97="TO",AF97-AG97&gt;0),AF97-AG97,IF(AND(U97="TO",O97+AF97-AG97&lt;0),0,IF(AND(U97="TO",O97+AF97-AG97&gt;0),O97+AF97-AG97,IF(AND(AD97="TO",O97+W97+AF97-AG97&lt;0),0,IF(AND(AD97="TO",O97+W97+AF97-AG97&gt;0),O97+W97+AF97-AG97,IF(O97+W97+AE97+AF97-AG97&lt;0,0,O97+W97+AE97+AF97-AG97)))))))))))</f>
        <v/>
      </c>
      <c r="AJ97" s="805" t="str">
        <f>IF(B97="","",IF(C97="Male","",IF(AL97="DQ","DQ",IF(AG97="","",IF(AND(N97="TO",AF97-AG97&lt;=0),0,IF(AND(N97="TO",AF97-AG97&gt;0),AF97-AG97,IF(AND(U97="TO",O97+AF97-AG97&lt;0),0,IF(AND(U97="TO",O97+AF97-AG97&gt;0),O97+AF97-AG97,IF(AND(AD97="TO",O97+X97+AF97-AG97&lt;0),0,IF(AND(AD97="TO",O97+X97+AF97-AG97&gt;0),O97+X97+AF97-AG97,IF(O97+X97+AE97+AF97-AG97&lt;0,0,O97+X97+AE97+AF97-AG97)))))))))))</f>
        <v/>
      </c>
      <c r="AK97" s="805" t="str">
        <f>IF(AG97="","",IF(AI97="",AJ97,AI97))</f>
        <v/>
      </c>
      <c r="AL97" s="1207"/>
    </row>
    <row r="98" spans="1:38" x14ac:dyDescent="0.2">
      <c r="A98" s="893"/>
      <c r="B98" s="1219"/>
      <c r="C98" s="862"/>
      <c r="D98" s="1194"/>
      <c r="E98" s="1222"/>
      <c r="F98" s="862"/>
      <c r="G98" s="862"/>
      <c r="H98" s="16" t="s">
        <v>4</v>
      </c>
      <c r="I98" s="210"/>
      <c r="J98" s="211"/>
      <c r="K98" s="231"/>
      <c r="L98" s="83" t="str">
        <f>IF(B97="","",IF(I98="","",IF(M97="Timed Out","TO",I98*60+J98+K98/100)))</f>
        <v/>
      </c>
      <c r="M98" s="1200"/>
      <c r="N98" s="806"/>
      <c r="O98" s="862"/>
      <c r="P98" s="210"/>
      <c r="Q98" s="211"/>
      <c r="R98" s="231"/>
      <c r="S98" s="98" t="str">
        <f>IF(B97="","",IF(P98="","",P98*60+Q98+R98/100))</f>
        <v/>
      </c>
      <c r="T98" s="1200"/>
      <c r="U98" s="1225"/>
      <c r="V98" s="806"/>
      <c r="W98" s="1197"/>
      <c r="X98" s="806"/>
      <c r="Y98" s="220"/>
      <c r="Z98" s="211"/>
      <c r="AA98" s="280"/>
      <c r="AB98" s="98" t="str">
        <f>IF(B97="","",IF(Y98="","",IF(AC97="Timed Out","TO",Y98*60+Z98+AA98/100)))</f>
        <v/>
      </c>
      <c r="AC98" s="1200"/>
      <c r="AD98" s="806"/>
      <c r="AE98" s="862"/>
      <c r="AF98" s="984"/>
      <c r="AG98" s="1205"/>
      <c r="AH98" s="806"/>
      <c r="AI98" s="806"/>
      <c r="AJ98" s="806"/>
      <c r="AK98" s="806"/>
      <c r="AL98" s="1208"/>
    </row>
    <row r="99" spans="1:38" ht="16" thickBot="1" x14ac:dyDescent="0.25">
      <c r="A99" s="894"/>
      <c r="B99" s="1220"/>
      <c r="C99" s="863"/>
      <c r="D99" s="1195"/>
      <c r="E99" s="1223"/>
      <c r="F99" s="863"/>
      <c r="G99" s="863"/>
      <c r="H99" s="17" t="s">
        <v>8</v>
      </c>
      <c r="I99" s="251"/>
      <c r="J99" s="239"/>
      <c r="K99" s="250"/>
      <c r="L99" s="653" t="str">
        <f>IF(B97="","",IF(I99="","",IF(M97="Timed Out","TO",I99*60+J99+K99/100)))</f>
        <v/>
      </c>
      <c r="M99" s="1201"/>
      <c r="N99" s="807"/>
      <c r="O99" s="863"/>
      <c r="P99" s="251"/>
      <c r="Q99" s="239"/>
      <c r="R99" s="250"/>
      <c r="S99" s="570" t="str">
        <f>IF(B97="","",IF(P99="","",P99*60+Q99+R99/100))</f>
        <v/>
      </c>
      <c r="T99" s="1201"/>
      <c r="U99" s="1226"/>
      <c r="V99" s="807"/>
      <c r="W99" s="1198"/>
      <c r="X99" s="807"/>
      <c r="Y99" s="222"/>
      <c r="Z99" s="239"/>
      <c r="AA99" s="281"/>
      <c r="AB99" s="265" t="str">
        <f>IF(B97="","",IF(Y99="","",IF(AC97="Timed Out","TO",Y99*60+Z99+AA99/100)))</f>
        <v/>
      </c>
      <c r="AC99" s="1201"/>
      <c r="AD99" s="807"/>
      <c r="AE99" s="863"/>
      <c r="AF99" s="985"/>
      <c r="AG99" s="1206"/>
      <c r="AH99" s="807"/>
      <c r="AI99" s="807"/>
      <c r="AJ99" s="807"/>
      <c r="AK99" s="807"/>
      <c r="AL99" s="1209"/>
    </row>
    <row r="100" spans="1:38" x14ac:dyDescent="0.2">
      <c r="A100" s="1227" t="str">
        <f>IF('Names And Totals'!A39="","",'Names And Totals'!A39)</f>
        <v/>
      </c>
      <c r="B100" s="1230" t="str">
        <f>IF('Names And Totals'!B39="","",'Names And Totals'!B39)</f>
        <v/>
      </c>
      <c r="C100" s="883" t="str">
        <f>IF('Names And Totals'!B39="","",'Names And Totals'!E39)</f>
        <v/>
      </c>
      <c r="D100" s="1190" t="str">
        <f>IF(B100="","",IF(AL100="DQ","DQ",IF(AH100="","",RANK(AH100,$AH$10:$AH$307,0)+SUMPRODUCT(--(AH100=$AH$10:$AH$307),--(U100&gt;($U$10:$U$307))))))</f>
        <v/>
      </c>
      <c r="E100" s="1233" t="str">
        <f>IF(B100="","",IF(AL100="DQ","DQ",IF(AH100="","",RANK(D100,$D$10:$D$307,1)+SUMPRODUCT(--(D100=$D$10:$D$307),--(U100&gt;$U$10:$U$307)))))</f>
        <v/>
      </c>
      <c r="F100" s="883" t="str">
        <f>IF(AI100="","",IF(AI100="DQ","DQ",RANK(AI100,$AI$10:$AI$307,0)+SUMPRODUCT(--(AI100=$AI$10:$AI$307),--(U100&gt;$U$10:$U$307))))</f>
        <v/>
      </c>
      <c r="G100" s="883" t="str">
        <f>IF(AJ100="","",IF(AJ100="DQ","DQ",RANK(AJ100,$AJ$10:$AJ$307,0)+SUMPRODUCT(--(AJ100=$AJ$10:$AJ$307),--(U100&gt;$U$10:$U$307))))</f>
        <v/>
      </c>
      <c r="H100" s="18" t="s">
        <v>7</v>
      </c>
      <c r="I100" s="235"/>
      <c r="J100" s="241"/>
      <c r="K100" s="236"/>
      <c r="L100" s="111" t="str">
        <f>IF(B100="","",IF(I100="","",IF(M100="Timed Out","TO",I100*60+J100+K100/100)))</f>
        <v/>
      </c>
      <c r="M100" s="1242"/>
      <c r="N100" s="802" t="str">
        <f>IF(B100="","",IF(OR(M100="Timed Out",M100="Both"),"TO",IF(I100="","",IF(AVERAGE(L100:L102)&gt;89.99,"TO",IF(L101="",L100,IF(L102="",AVERAGE(L100:L101),AVERAGE(L100:L102)))))))</f>
        <v/>
      </c>
      <c r="O100" s="883" t="str">
        <f t="shared" ref="O100" si="116">IF(B100="","",IF(M100="Timed Out",0,IF(M100="Misconfigured",0,IF(M100="Both",0,IF(I100="","",IF(N100="TO",0,IF(N100&lt;=24.99,2,IF(N100&lt;=49.99,1,0))))))))</f>
        <v/>
      </c>
      <c r="P100" s="235"/>
      <c r="Q100" s="241"/>
      <c r="R100" s="236"/>
      <c r="S100" s="643" t="str">
        <f>IF(B100="","",IF(P100="","",P100*60+Q100+R100/100))</f>
        <v/>
      </c>
      <c r="T100" s="1242"/>
      <c r="U100" s="1236" t="str">
        <f>IF(B100="","",IF(AL100="DQ","DQ",IF(N100="TO","TO",IF(T100="Timed Out","TO",IF(S100="","",IF(AVERAGE(S100:S102)&gt;89.99,"TO",IF(S101="",S100,IF(S102="",AVERAGE(S100:S101),AVERAGE(S100:S102)))))))))</f>
        <v/>
      </c>
      <c r="V100" s="802" t="str">
        <f>IF(B100="","",IF(AL100="DQ","DQ",IF(T100="Timed Out",0,IF(U100="","",IF(U100="TO",0,IF((17-((U100-$AG$3)))&lt;0,0,(17-((U100-$AG$3)))))))))</f>
        <v/>
      </c>
      <c r="W100" s="1239" t="str">
        <f t="shared" ref="W100" si="117">IF(B100="","",IF(AL100="DQ","DQ",IF(C100="Female","",IF(T100="Timed Out",0,IF(U100="","",IF(U100="TO",0,IF((19-((U100-$AN$4)))&lt;0,0,(19-((U100-$AN$4))))))))))</f>
        <v/>
      </c>
      <c r="X100" s="802" t="str">
        <f t="shared" ref="X100" si="118">IF(B100="","",IF(AL100="DQ","DQ",IF(C100="Male","",IF(T100="Timed Out",0,IF(U100="","",IF(U100="TO",0,IF((19-((U100-$AN$3)))&lt;0,0,(19-((U100-$AN$3))))))))))</f>
        <v/>
      </c>
      <c r="Y100" s="667"/>
      <c r="Z100" s="241"/>
      <c r="AA100" s="654"/>
      <c r="AB100" s="339" t="str">
        <f>IF(B100="","",IF(Y100="","",IF(AC100="Timed Out","TO",Y100*60+Z100+AA100/100)))</f>
        <v/>
      </c>
      <c r="AC100" s="1242"/>
      <c r="AD100" s="802" t="str">
        <f>IF(B100="","",IF(OR(AC100="Timed Out",AC100="Both"),"TO",IF(AB100="","",IF(AVERAGE(AB100:AB102)&gt;89.99,"TO",IF(AB101="",AB100,IF(AB102="",AVERAGE(AB100:AB101),AVERAGE(AB100:AB102)))))))</f>
        <v/>
      </c>
      <c r="AE100" s="883" t="str">
        <f t="shared" ref="AE100" si="119">IF(B100="","",IF(AC100="Timed Out",0,IF(AC100="Misconfigured",0,IF(AC100="Both",0,IF(AB100="","",IF(Y100="TO",0,IF(AD100&lt;=4.99,2,IF(AD100&lt;=12.99,1,0))))))))</f>
        <v/>
      </c>
      <c r="AF100" s="1210"/>
      <c r="AG100" s="1212"/>
      <c r="AH100" s="802" t="str">
        <f>IF(B100="","",IF(AL100="DQ","DQ",IF(AG100="","",IF(AND(N100="TO",AF100-AG100&lt;=0),0,IF(AND(N100="TO",AF100-AG100&gt;0),AF100-AG100,IF(AND(U100="TO",O100+AF100-AG100&lt;0),0,IF(AND(U100="TO",O100+AF100-AG100&gt;0),O100+AF100-AG100,IF(AND(AD100="TO",O100+V100+AF100-AG100&lt;0),0,IF(AND(AD100="TO",O100+V100+AF100-AG100&gt;0),O100+V100+AF100-AG100,IF(O100+V100+AE100+AF100-AG100&lt;0,0,O100+V100+AE100+AF100-AG100))))))))))</f>
        <v/>
      </c>
      <c r="AI100" s="802" t="str">
        <f>IF(B100="","",IF(C100="Female","",IF(AL100="DQ","DQ",IF(AG100="","",IF(AND(N100="TO",AF100-AG100&lt;=0),0,IF(AND(N100="TO",AF100-AG100&gt;0),AF100-AG100,IF(AND(U100="TO",O100+AF100-AG100&lt;0),0,IF(AND(U100="TO",O100+AF100-AG100&gt;0),O100+AF100-AG100,IF(AND(AD100="TO",O100+W100+AF100-AG100&lt;0),0,IF(AND(AD100="TO",O100+W100+AF100-AG100&gt;0),O100+W100+AF100-AG100,IF(O100+W100+AE100+AF100-AG100&lt;0,0,O100+W100+AE100+AF100-AG100)))))))))))</f>
        <v/>
      </c>
      <c r="AJ100" s="802" t="str">
        <f>IF(B100="","",IF(C100="Male","",IF(AL100="DQ","DQ",IF(AG100="","",IF(AND(N100="TO",AF100-AG100&lt;=0),0,IF(AND(N100="TO",AF100-AG100&gt;0),AF100-AG100,IF(AND(U100="TO",O100+AF100-AG100&lt;0),0,IF(AND(U100="TO",O100+AF100-AG100&gt;0),O100+AF100-AG100,IF(AND(AD100="TO",O100+X100+AF100-AG100&lt;0),0,IF(AND(AD100="TO",O100+X100+AF100-AG100&gt;0),O100+X100+AF100-AG100,IF(O100+X100+AE100+AF100-AG100&lt;0,0,O100+X100+AE100+AF100-AG100)))))))))))</f>
        <v/>
      </c>
      <c r="AK100" s="802" t="str">
        <f>IF(AG100="","",IF(AI100="",AJ100,AI100))</f>
        <v/>
      </c>
      <c r="AL100" s="1215"/>
    </row>
    <row r="101" spans="1:38" x14ac:dyDescent="0.2">
      <c r="A101" s="1228"/>
      <c r="B101" s="1231"/>
      <c r="C101" s="884"/>
      <c r="D101" s="1191"/>
      <c r="E101" s="1234"/>
      <c r="F101" s="884"/>
      <c r="G101" s="884"/>
      <c r="H101" s="13" t="s">
        <v>4</v>
      </c>
      <c r="I101" s="208"/>
      <c r="J101" s="209"/>
      <c r="K101" s="227"/>
      <c r="L101" s="79" t="str">
        <f>IF(B100="","",IF(I101="","",IF(M100="Timed Out","TO",I101*60+J101+K101/100)))</f>
        <v/>
      </c>
      <c r="M101" s="1243"/>
      <c r="N101" s="803"/>
      <c r="O101" s="884"/>
      <c r="P101" s="208"/>
      <c r="Q101" s="209"/>
      <c r="R101" s="227"/>
      <c r="S101" s="99" t="str">
        <f>IF(B100="","",IF(P101="","",P101*60+Q101+R101/100))</f>
        <v/>
      </c>
      <c r="T101" s="1243"/>
      <c r="U101" s="1237"/>
      <c r="V101" s="803"/>
      <c r="W101" s="986"/>
      <c r="X101" s="803"/>
      <c r="Y101" s="214"/>
      <c r="Z101" s="209"/>
      <c r="AA101" s="279"/>
      <c r="AB101" s="99" t="str">
        <f>IF(B100="","",IF(Y101="","",IF(AC100="Timed Out","TO",Y101*60+Z101+AA101/100)))</f>
        <v/>
      </c>
      <c r="AC101" s="1243"/>
      <c r="AD101" s="803"/>
      <c r="AE101" s="884"/>
      <c r="AF101" s="981"/>
      <c r="AG101" s="1213"/>
      <c r="AH101" s="803"/>
      <c r="AI101" s="803"/>
      <c r="AJ101" s="803"/>
      <c r="AK101" s="803"/>
      <c r="AL101" s="1216"/>
    </row>
    <row r="102" spans="1:38" ht="16" thickBot="1" x14ac:dyDescent="0.25">
      <c r="A102" s="1229"/>
      <c r="B102" s="1232"/>
      <c r="C102" s="885"/>
      <c r="D102" s="1192"/>
      <c r="E102" s="1235"/>
      <c r="F102" s="885"/>
      <c r="G102" s="885"/>
      <c r="H102" s="19" t="s">
        <v>8</v>
      </c>
      <c r="I102" s="212"/>
      <c r="J102" s="213"/>
      <c r="K102" s="242"/>
      <c r="L102" s="112" t="str">
        <f>IF(B100="","",IF(I102="","",IF(M100="Timed Out","TO",I102*60+J102+K102/100)))</f>
        <v/>
      </c>
      <c r="M102" s="1244"/>
      <c r="N102" s="804"/>
      <c r="O102" s="885"/>
      <c r="P102" s="212"/>
      <c r="Q102" s="213"/>
      <c r="R102" s="242"/>
      <c r="S102" s="644" t="str">
        <f>IF(B100="","",IF(P102="","",P102*60+Q102+R102/100))</f>
        <v/>
      </c>
      <c r="T102" s="1244"/>
      <c r="U102" s="1238"/>
      <c r="V102" s="804"/>
      <c r="W102" s="1240"/>
      <c r="X102" s="804"/>
      <c r="Y102" s="226"/>
      <c r="Z102" s="213"/>
      <c r="AA102" s="655"/>
      <c r="AB102" s="100" t="str">
        <f>IF(B100="","",IF(Y102="","",IF(AC100="Timed Out","TO",Y102*60+Z102+AA102/100)))</f>
        <v/>
      </c>
      <c r="AC102" s="1244"/>
      <c r="AD102" s="804"/>
      <c r="AE102" s="885"/>
      <c r="AF102" s="1211"/>
      <c r="AG102" s="1214"/>
      <c r="AH102" s="804"/>
      <c r="AI102" s="804"/>
      <c r="AJ102" s="804"/>
      <c r="AK102" s="804"/>
      <c r="AL102" s="1217"/>
    </row>
    <row r="103" spans="1:38" x14ac:dyDescent="0.2">
      <c r="A103" s="892" t="str">
        <f>IF('Names And Totals'!A40="","",'Names And Totals'!A40)</f>
        <v/>
      </c>
      <c r="B103" s="1218" t="str">
        <f>IF('Names And Totals'!B40="","",'Names And Totals'!B40)</f>
        <v/>
      </c>
      <c r="C103" s="861" t="str">
        <f>IF('Names And Totals'!B40="","",'Names And Totals'!E40)</f>
        <v/>
      </c>
      <c r="D103" s="1193" t="str">
        <f>IF(B103="","",IF(AL103="DQ","DQ",IF(AH103="","",RANK(AH103,$AH$10:$AH$307,0)+SUMPRODUCT(--(AH103=$AH$10:$AH$307),--(U103&gt;($U$10:$U$307))))))</f>
        <v/>
      </c>
      <c r="E103" s="1221" t="str">
        <f>IF(B103="","",IF(AL103="DQ","DQ",IF(AH103="","",RANK(D103,$D$10:$D$307,1)+SUMPRODUCT(--(D103=$D$10:$D$307),--(U103&gt;$U$10:$U$307)))))</f>
        <v/>
      </c>
      <c r="F103" s="861" t="str">
        <f>IF(AI103="","",IF(AI103="DQ","DQ",RANK(AI103,$AI$10:$AI$307,0)+SUMPRODUCT(--(AI103=$AI$10:$AI$307),--(U103&gt;$U$10:$U$307))))</f>
        <v/>
      </c>
      <c r="G103" s="861" t="str">
        <f>IF(AJ103="","",IF(AJ103="DQ","DQ",RANK(AJ103,$AJ$10:$AJ$307,0)+SUMPRODUCT(--(AJ103=$AJ$10:$AJ$307),--(U103&gt;$U$10:$U$307))))</f>
        <v/>
      </c>
      <c r="H103" s="15" t="s">
        <v>7</v>
      </c>
      <c r="I103" s="228"/>
      <c r="J103" s="229"/>
      <c r="K103" s="230"/>
      <c r="L103" s="652" t="str">
        <f>IF(B103="","",IF(I103="","",IF(M103="Timed Out","TO",I103*60+J103+K103/100)))</f>
        <v/>
      </c>
      <c r="M103" s="1199"/>
      <c r="N103" s="805" t="str">
        <f>IF(B103="","",IF(OR(M103="Timed Out",M103="Both"),"TO",IF(I103="","",IF(AVERAGE(L103:L105)&gt;89.99,"TO",IF(L104="",L103,IF(L105="",AVERAGE(L103:L104),AVERAGE(L103:L105)))))))</f>
        <v/>
      </c>
      <c r="O103" s="861" t="str">
        <f t="shared" ref="O103" si="120">IF(B103="","",IF(M103="Timed Out",0,IF(M103="Misconfigured",0,IF(M103="Both",0,IF(I103="","",IF(N103="TO",0,IF(N103&lt;=24.99,2,IF(N103&lt;=49.99,1,0))))))))</f>
        <v/>
      </c>
      <c r="P103" s="228"/>
      <c r="Q103" s="229"/>
      <c r="R103" s="230"/>
      <c r="S103" s="645" t="str">
        <f>IF(B103="","",IF(P103="","",P103*60+Q103+R103/100))</f>
        <v/>
      </c>
      <c r="T103" s="1199"/>
      <c r="U103" s="1224" t="str">
        <f>IF(B103="","",IF(AL103="DQ","DQ",IF(N103="TO","TO",IF(T103="Timed Out","TO",IF(S103="","",IF(AVERAGE(S103:S105)&gt;89.99,"TO",IF(S104="",S103,IF(S105="",AVERAGE(S103:S104),AVERAGE(S103:S105)))))))))</f>
        <v/>
      </c>
      <c r="V103" s="805" t="str">
        <f>IF(B103="","",IF(AL103="DQ","DQ",IF(T103="Timed Out",0,IF(U103="","",IF(U103="TO",0,IF((17-((U103-$AG$3)))&lt;0,0,(17-((U103-$AG$3)))))))))</f>
        <v/>
      </c>
      <c r="W103" s="1196" t="str">
        <f t="shared" ref="W103" si="121">IF(B103="","",IF(AL103="DQ","DQ",IF(C103="Female","",IF(T103="Timed Out",0,IF(U103="","",IF(U103="TO",0,IF((19-((U103-$AN$4)))&lt;0,0,(19-((U103-$AN$4))))))))))</f>
        <v/>
      </c>
      <c r="X103" s="805" t="str">
        <f t="shared" ref="X103" si="122">IF(B103="","",IF(AL103="DQ","DQ",IF(C103="Male","",IF(T103="Timed Out",0,IF(U103="","",IF(U103="TO",0,IF((19-((U103-$AN$3)))&lt;0,0,(19-((U103-$AN$3))))))))))</f>
        <v/>
      </c>
      <c r="Y103" s="218"/>
      <c r="Z103" s="229"/>
      <c r="AA103" s="296"/>
      <c r="AB103" s="574" t="str">
        <f>IF(B103="","",IF(Y103="","",IF(AC103="Timed Out","TO",Y103*60+Z103+AA103/100)))</f>
        <v/>
      </c>
      <c r="AC103" s="1199"/>
      <c r="AD103" s="805" t="str">
        <f>IF(B103="","",IF(OR(AC103="Timed Out",AC103="Both"),"TO",IF(AB103="","",IF(AVERAGE(AB103:AB105)&gt;89.99,"TO",IF(AB104="",AB103,IF(AB105="",AVERAGE(AB103:AB104),AVERAGE(AB103:AB105)))))))</f>
        <v/>
      </c>
      <c r="AE103" s="861" t="str">
        <f t="shared" ref="AE103" si="123">IF(B103="","",IF(AC103="Timed Out",0,IF(AC103="Misconfigured",0,IF(AC103="Both",0,IF(AB103="","",IF(Y103="TO",0,IF(AD103&lt;=4.99,2,IF(AD103&lt;=12.99,1,0))))))))</f>
        <v/>
      </c>
      <c r="AF103" s="983"/>
      <c r="AG103" s="1204"/>
      <c r="AH103" s="805" t="str">
        <f>IF(B103="","",IF(AL103="DQ","DQ",IF(AG103="","",IF(AND(N103="TO",AF103-AG103&lt;=0),0,IF(AND(N103="TO",AF103-AG103&gt;0),AF103-AG103,IF(AND(U103="TO",O103+AF103-AG103&lt;0),0,IF(AND(U103="TO",O103+AF103-AG103&gt;0),O103+AF103-AG103,IF(AND(AD103="TO",O103+V103+AF103-AG103&lt;0),0,IF(AND(AD103="TO",O103+V103+AF103-AG103&gt;0),O103+V103+AF103-AG103,IF(O103+V103+AE103+AF103-AG103&lt;0,0,O103+V103+AE103+AF103-AG103))))))))))</f>
        <v/>
      </c>
      <c r="AI103" s="805" t="str">
        <f>IF(B103="","",IF(C103="Female","",IF(AL103="DQ","DQ",IF(AG103="","",IF(AND(N103="TO",AF103-AG103&lt;=0),0,IF(AND(N103="TO",AF103-AG103&gt;0),AF103-AG103,IF(AND(U103="TO",O103+AF103-AG103&lt;0),0,IF(AND(U103="TO",O103+AF103-AG103&gt;0),O103+AF103-AG103,IF(AND(AD103="TO",O103+W103+AF103-AG103&lt;0),0,IF(AND(AD103="TO",O103+W103+AF103-AG103&gt;0),O103+W103+AF103-AG103,IF(O103+W103+AE103+AF103-AG103&lt;0,0,O103+W103+AE103+AF103-AG103)))))))))))</f>
        <v/>
      </c>
      <c r="AJ103" s="805" t="str">
        <f>IF(B103="","",IF(C103="Male","",IF(AL103="DQ","DQ",IF(AG103="","",IF(AND(N103="TO",AF103-AG103&lt;=0),0,IF(AND(N103="TO",AF103-AG103&gt;0),AF103-AG103,IF(AND(U103="TO",O103+AF103-AG103&lt;0),0,IF(AND(U103="TO",O103+AF103-AG103&gt;0),O103+AF103-AG103,IF(AND(AD103="TO",O103+X103+AF103-AG103&lt;0),0,IF(AND(AD103="TO",O103+X103+AF103-AG103&gt;0),O103+X103+AF103-AG103,IF(O103+X103+AE103+AF103-AG103&lt;0,0,O103+X103+AE103+AF103-AG103)))))))))))</f>
        <v/>
      </c>
      <c r="AK103" s="805" t="str">
        <f>IF(AG103="","",IF(AI103="",AJ103,AI103))</f>
        <v/>
      </c>
      <c r="AL103" s="1207"/>
    </row>
    <row r="104" spans="1:38" x14ac:dyDescent="0.2">
      <c r="A104" s="893"/>
      <c r="B104" s="1219"/>
      <c r="C104" s="862"/>
      <c r="D104" s="1194"/>
      <c r="E104" s="1222"/>
      <c r="F104" s="862"/>
      <c r="G104" s="862"/>
      <c r="H104" s="16" t="s">
        <v>4</v>
      </c>
      <c r="I104" s="210"/>
      <c r="J104" s="211"/>
      <c r="K104" s="231"/>
      <c r="L104" s="83" t="str">
        <f>IF(B103="","",IF(I104="","",IF(M103="Timed Out","TO",I104*60+J104+K104/100)))</f>
        <v/>
      </c>
      <c r="M104" s="1200"/>
      <c r="N104" s="806"/>
      <c r="O104" s="862"/>
      <c r="P104" s="210"/>
      <c r="Q104" s="211"/>
      <c r="R104" s="231"/>
      <c r="S104" s="98" t="str">
        <f>IF(B103="","",IF(P104="","",P104*60+Q104+R104/100))</f>
        <v/>
      </c>
      <c r="T104" s="1200"/>
      <c r="U104" s="1225"/>
      <c r="V104" s="806"/>
      <c r="W104" s="1197"/>
      <c r="X104" s="806"/>
      <c r="Y104" s="220"/>
      <c r="Z104" s="211"/>
      <c r="AA104" s="280"/>
      <c r="AB104" s="98" t="str">
        <f>IF(B103="","",IF(Y104="","",IF(AC103="Timed Out","TO",Y104*60+Z104+AA104/100)))</f>
        <v/>
      </c>
      <c r="AC104" s="1200"/>
      <c r="AD104" s="806"/>
      <c r="AE104" s="862"/>
      <c r="AF104" s="984"/>
      <c r="AG104" s="1205"/>
      <c r="AH104" s="806"/>
      <c r="AI104" s="806"/>
      <c r="AJ104" s="806"/>
      <c r="AK104" s="806"/>
      <c r="AL104" s="1208"/>
    </row>
    <row r="105" spans="1:38" ht="16" thickBot="1" x14ac:dyDescent="0.25">
      <c r="A105" s="894"/>
      <c r="B105" s="1220"/>
      <c r="C105" s="863"/>
      <c r="D105" s="1195"/>
      <c r="E105" s="1223"/>
      <c r="F105" s="863"/>
      <c r="G105" s="863"/>
      <c r="H105" s="17" t="s">
        <v>8</v>
      </c>
      <c r="I105" s="251"/>
      <c r="J105" s="239"/>
      <c r="K105" s="250"/>
      <c r="L105" s="653" t="str">
        <f>IF(B103="","",IF(I105="","",IF(M103="Timed Out","TO",I105*60+J105+K105/100)))</f>
        <v/>
      </c>
      <c r="M105" s="1201"/>
      <c r="N105" s="807"/>
      <c r="O105" s="863"/>
      <c r="P105" s="251"/>
      <c r="Q105" s="239"/>
      <c r="R105" s="250"/>
      <c r="S105" s="570" t="str">
        <f>IF(B103="","",IF(P105="","",P105*60+Q105+R105/100))</f>
        <v/>
      </c>
      <c r="T105" s="1201"/>
      <c r="U105" s="1226"/>
      <c r="V105" s="807"/>
      <c r="W105" s="1198"/>
      <c r="X105" s="807"/>
      <c r="Y105" s="222"/>
      <c r="Z105" s="239"/>
      <c r="AA105" s="281"/>
      <c r="AB105" s="265" t="str">
        <f>IF(B103="","",IF(Y105="","",IF(AC103="Timed Out","TO",Y105*60+Z105+AA105/100)))</f>
        <v/>
      </c>
      <c r="AC105" s="1201"/>
      <c r="AD105" s="807"/>
      <c r="AE105" s="863"/>
      <c r="AF105" s="985"/>
      <c r="AG105" s="1206"/>
      <c r="AH105" s="807"/>
      <c r="AI105" s="807"/>
      <c r="AJ105" s="807"/>
      <c r="AK105" s="807"/>
      <c r="AL105" s="1209"/>
    </row>
    <row r="106" spans="1:38" x14ac:dyDescent="0.2">
      <c r="A106" s="1241" t="str">
        <f>IF('Names And Totals'!A41="","",'Names And Totals'!A41)</f>
        <v/>
      </c>
      <c r="B106" s="1230" t="str">
        <f>IF('Names And Totals'!B41="","",'Names And Totals'!B41)</f>
        <v/>
      </c>
      <c r="C106" s="883" t="str">
        <f>IF('Names And Totals'!B41="","",'Names And Totals'!E41)</f>
        <v/>
      </c>
      <c r="D106" s="1190" t="str">
        <f>IF(B106="","",IF(AL106="DQ","DQ",IF(AH106="","",RANK(AH106,$AH$10:$AH$307,0)+SUMPRODUCT(--(AH106=$AH$10:$AH$307),--(U106&gt;($U$10:$U$307))))))</f>
        <v/>
      </c>
      <c r="E106" s="1233" t="str">
        <f>IF(B106="","",IF(AL106="DQ","DQ",IF(AH106="","",RANK(D106,$D$10:$D$307,1)+SUMPRODUCT(--(D106=$D$10:$D$307),--(U106&gt;$U$10:$U$307)))))</f>
        <v/>
      </c>
      <c r="F106" s="883" t="str">
        <f>IF(AI106="","",IF(AI106="DQ","DQ",RANK(AI106,$AI$10:$AI$307,0)+SUMPRODUCT(--(AI106=$AI$10:$AI$307),--(U106&gt;$U$10:$U$307))))</f>
        <v/>
      </c>
      <c r="G106" s="883" t="str">
        <f>IF(AJ106="","",IF(AJ106="DQ","DQ",RANK(AJ106,$AJ$10:$AJ$307,0)+SUMPRODUCT(--(AJ106=$AJ$10:$AJ$307),--(U106&gt;$U$10:$U$307))))</f>
        <v/>
      </c>
      <c r="H106" s="18" t="s">
        <v>7</v>
      </c>
      <c r="I106" s="235"/>
      <c r="J106" s="241"/>
      <c r="K106" s="236"/>
      <c r="L106" s="111" t="str">
        <f>IF(B106="","",IF(I106="","",IF(M106="Timed Out","TO",I106*60+J106+K106/100)))</f>
        <v/>
      </c>
      <c r="M106" s="1242"/>
      <c r="N106" s="802" t="str">
        <f>IF(B106="","",IF(OR(M106="Timed Out",M106="Both"),"TO",IF(I106="","",IF(AVERAGE(L106:L108)&gt;89.99,"TO",IF(L107="",L106,IF(L108="",AVERAGE(L106:L107),AVERAGE(L106:L108)))))))</f>
        <v/>
      </c>
      <c r="O106" s="883" t="str">
        <f t="shared" ref="O106" si="124">IF(B106="","",IF(M106="Timed Out",0,IF(M106="Misconfigured",0,IF(M106="Both",0,IF(I106="","",IF(N106="TO",0,IF(N106&lt;=24.99,2,IF(N106&lt;=49.99,1,0))))))))</f>
        <v/>
      </c>
      <c r="P106" s="235"/>
      <c r="Q106" s="241"/>
      <c r="R106" s="236"/>
      <c r="S106" s="643" t="str">
        <f>IF(B106="","",IF(P106="","",P106*60+Q106+R106/100))</f>
        <v/>
      </c>
      <c r="T106" s="1242"/>
      <c r="U106" s="1236" t="str">
        <f>IF(B106="","",IF(AL106="DQ","DQ",IF(N106="TO","TO",IF(T106="Timed Out","TO",IF(S106="","",IF(AVERAGE(S106:S108)&gt;89.99,"TO",IF(S107="",S106,IF(S108="",AVERAGE(S106:S107),AVERAGE(S106:S108)))))))))</f>
        <v/>
      </c>
      <c r="V106" s="802" t="str">
        <f>IF(B106="","",IF(AL106="DQ","DQ",IF(T106="Timed Out",0,IF(U106="","",IF(U106="TO",0,IF((17-((U106-$AG$3)))&lt;0,0,(17-((U106-$AG$3)))))))))</f>
        <v/>
      </c>
      <c r="W106" s="1239" t="str">
        <f t="shared" ref="W106" si="125">IF(B106="","",IF(AL106="DQ","DQ",IF(C106="Female","",IF(T106="Timed Out",0,IF(U106="","",IF(U106="TO",0,IF((19-((U106-$AN$4)))&lt;0,0,(19-((U106-$AN$4))))))))))</f>
        <v/>
      </c>
      <c r="X106" s="802" t="str">
        <f t="shared" ref="X106" si="126">IF(B106="","",IF(AL106="DQ","DQ",IF(C106="Male","",IF(T106="Timed Out",0,IF(U106="","",IF(U106="TO",0,IF((19-((U106-$AN$3)))&lt;0,0,(19-((U106-$AN$3))))))))))</f>
        <v/>
      </c>
      <c r="Y106" s="667"/>
      <c r="Z106" s="241"/>
      <c r="AA106" s="654"/>
      <c r="AB106" s="339" t="str">
        <f>IF(B106="","",IF(Y106="","",IF(AC106="Timed Out","TO",Y106*60+Z106+AA106/100)))</f>
        <v/>
      </c>
      <c r="AC106" s="1242"/>
      <c r="AD106" s="802" t="str">
        <f>IF(B106="","",IF(OR(AC106="Timed Out",AC106="Both"),"TO",IF(AB106="","",IF(AVERAGE(AB106:AB108)&gt;89.99,"TO",IF(AB107="",AB106,IF(AB108="",AVERAGE(AB106:AB107),AVERAGE(AB106:AB108)))))))</f>
        <v/>
      </c>
      <c r="AE106" s="883" t="str">
        <f t="shared" ref="AE106" si="127">IF(B106="","",IF(AC106="Timed Out",0,IF(AC106="Misconfigured",0,IF(AC106="Both",0,IF(AB106="","",IF(Y106="TO",0,IF(AD106&lt;=4.99,2,IF(AD106&lt;=12.99,1,0))))))))</f>
        <v/>
      </c>
      <c r="AF106" s="1210"/>
      <c r="AG106" s="1212"/>
      <c r="AH106" s="802" t="str">
        <f>IF(B106="","",IF(AL106="DQ","DQ",IF(AG106="","",IF(AND(N106="TO",AF106-AG106&lt;=0),0,IF(AND(N106="TO",AF106-AG106&gt;0),AF106-AG106,IF(AND(U106="TO",O106+AF106-AG106&lt;0),0,IF(AND(U106="TO",O106+AF106-AG106&gt;0),O106+AF106-AG106,IF(AND(AD106="TO",O106+V106+AF106-AG106&lt;0),0,IF(AND(AD106="TO",O106+V106+AF106-AG106&gt;0),O106+V106+AF106-AG106,IF(O106+V106+AE106+AF106-AG106&lt;0,0,O106+V106+AE106+AF106-AG106))))))))))</f>
        <v/>
      </c>
      <c r="AI106" s="802" t="str">
        <f>IF(B106="","",IF(C106="Female","",IF(AL106="DQ","DQ",IF(AG106="","",IF(AND(N106="TO",AF106-AG106&lt;=0),0,IF(AND(N106="TO",AF106-AG106&gt;0),AF106-AG106,IF(AND(U106="TO",O106+AF106-AG106&lt;0),0,IF(AND(U106="TO",O106+AF106-AG106&gt;0),O106+AF106-AG106,IF(AND(AD106="TO",O106+W106+AF106-AG106&lt;0),0,IF(AND(AD106="TO",O106+W106+AF106-AG106&gt;0),O106+W106+AF106-AG106,IF(O106+W106+AE106+AF106-AG106&lt;0,0,O106+W106+AE106+AF106-AG106)))))))))))</f>
        <v/>
      </c>
      <c r="AJ106" s="802" t="str">
        <f>IF(B106="","",IF(C106="Male","",IF(AL106="DQ","DQ",IF(AG106="","",IF(AND(N106="TO",AF106-AG106&lt;=0),0,IF(AND(N106="TO",AF106-AG106&gt;0),AF106-AG106,IF(AND(U106="TO",O106+AF106-AG106&lt;0),0,IF(AND(U106="TO",O106+AF106-AG106&gt;0),O106+AF106-AG106,IF(AND(AD106="TO",O106+X106+AF106-AG106&lt;0),0,IF(AND(AD106="TO",O106+X106+AF106-AG106&gt;0),O106+X106+AF106-AG106,IF(O106+X106+AE106+AF106-AG106&lt;0,0,O106+X106+AE106+AF106-AG106)))))))))))</f>
        <v/>
      </c>
      <c r="AK106" s="802" t="str">
        <f>IF(AG106="","",IF(AI106="",AJ106,AI106))</f>
        <v/>
      </c>
      <c r="AL106" s="1215"/>
    </row>
    <row r="107" spans="1:38" x14ac:dyDescent="0.2">
      <c r="A107" s="871"/>
      <c r="B107" s="1231"/>
      <c r="C107" s="884"/>
      <c r="D107" s="1191"/>
      <c r="E107" s="1234"/>
      <c r="F107" s="884"/>
      <c r="G107" s="884"/>
      <c r="H107" s="13" t="s">
        <v>4</v>
      </c>
      <c r="I107" s="208"/>
      <c r="J107" s="209"/>
      <c r="K107" s="227"/>
      <c r="L107" s="79" t="str">
        <f>IF(B106="","",IF(I107="","",IF(M106="Timed Out","TO",I107*60+J107+K107/100)))</f>
        <v/>
      </c>
      <c r="M107" s="1243"/>
      <c r="N107" s="803"/>
      <c r="O107" s="884"/>
      <c r="P107" s="208"/>
      <c r="Q107" s="209"/>
      <c r="R107" s="227"/>
      <c r="S107" s="99" t="str">
        <f>IF(B106="","",IF(P107="","",P107*60+Q107+R107/100))</f>
        <v/>
      </c>
      <c r="T107" s="1243"/>
      <c r="U107" s="1237"/>
      <c r="V107" s="803"/>
      <c r="W107" s="986"/>
      <c r="X107" s="803"/>
      <c r="Y107" s="214"/>
      <c r="Z107" s="209"/>
      <c r="AA107" s="279"/>
      <c r="AB107" s="99" t="str">
        <f>IF(B106="","",IF(Y107="","",IF(AC106="Timed Out","TO",Y107*60+Z107+AA107/100)))</f>
        <v/>
      </c>
      <c r="AC107" s="1243"/>
      <c r="AD107" s="803"/>
      <c r="AE107" s="884"/>
      <c r="AF107" s="981"/>
      <c r="AG107" s="1213"/>
      <c r="AH107" s="803"/>
      <c r="AI107" s="803"/>
      <c r="AJ107" s="803"/>
      <c r="AK107" s="803"/>
      <c r="AL107" s="1216"/>
    </row>
    <row r="108" spans="1:38" ht="16" thickBot="1" x14ac:dyDescent="0.25">
      <c r="A108" s="879"/>
      <c r="B108" s="1232"/>
      <c r="C108" s="885"/>
      <c r="D108" s="1192"/>
      <c r="E108" s="1235"/>
      <c r="F108" s="885"/>
      <c r="G108" s="885"/>
      <c r="H108" s="19" t="s">
        <v>8</v>
      </c>
      <c r="I108" s="212"/>
      <c r="J108" s="213"/>
      <c r="K108" s="242"/>
      <c r="L108" s="112" t="str">
        <f>IF(B106="","",IF(I108="","",IF(M106="Timed Out","TO",I108*60+J108+K108/100)))</f>
        <v/>
      </c>
      <c r="M108" s="1244"/>
      <c r="N108" s="804"/>
      <c r="O108" s="885"/>
      <c r="P108" s="212"/>
      <c r="Q108" s="213"/>
      <c r="R108" s="242"/>
      <c r="S108" s="644" t="str">
        <f>IF(B106="","",IF(P108="","",P108*60+Q108+R108/100))</f>
        <v/>
      </c>
      <c r="T108" s="1244"/>
      <c r="U108" s="1238"/>
      <c r="V108" s="804"/>
      <c r="W108" s="1240"/>
      <c r="X108" s="804"/>
      <c r="Y108" s="226"/>
      <c r="Z108" s="213"/>
      <c r="AA108" s="655"/>
      <c r="AB108" s="100" t="str">
        <f>IF(B106="","",IF(Y108="","",IF(AC106="Timed Out","TO",Y108*60+Z108+AA108/100)))</f>
        <v/>
      </c>
      <c r="AC108" s="1244"/>
      <c r="AD108" s="804"/>
      <c r="AE108" s="885"/>
      <c r="AF108" s="1211"/>
      <c r="AG108" s="1214"/>
      <c r="AH108" s="804"/>
      <c r="AI108" s="804"/>
      <c r="AJ108" s="804"/>
      <c r="AK108" s="804"/>
      <c r="AL108" s="1217"/>
    </row>
    <row r="109" spans="1:38" x14ac:dyDescent="0.2">
      <c r="A109" s="892" t="str">
        <f>IF('Names And Totals'!A42="","",'Names And Totals'!A42)</f>
        <v/>
      </c>
      <c r="B109" s="1218" t="str">
        <f>IF('Names And Totals'!B42="","",'Names And Totals'!B42)</f>
        <v/>
      </c>
      <c r="C109" s="861" t="str">
        <f>IF('Names And Totals'!B42="","",'Names And Totals'!E42)</f>
        <v/>
      </c>
      <c r="D109" s="1193" t="str">
        <f>IF(B109="","",IF(AL109="DQ","DQ",IF(AH109="","",RANK(AH109,$AH$10:$AH$307,0)+SUMPRODUCT(--(AH109=$AH$10:$AH$307),--(U109&gt;($U$10:$U$307))))))</f>
        <v/>
      </c>
      <c r="E109" s="1221" t="str">
        <f>IF(B109="","",IF(AL109="DQ","DQ",IF(AH109="","",RANK(D109,$D$10:$D$307,1)+SUMPRODUCT(--(D109=$D$10:$D$307),--(U109&gt;$U$10:$U$307)))))</f>
        <v/>
      </c>
      <c r="F109" s="861" t="str">
        <f>IF(AI109="","",IF(AI109="DQ","DQ",RANK(AI109,$AI$10:$AI$307,0)+SUMPRODUCT(--(AI109=$AI$10:$AI$307),--(U109&gt;$U$10:$U$307))))</f>
        <v/>
      </c>
      <c r="G109" s="861" t="str">
        <f>IF(AJ109="","",IF(AJ109="DQ","DQ",RANK(AJ109,$AJ$10:$AJ$307,0)+SUMPRODUCT(--(AJ109=$AJ$10:$AJ$307),--(U109&gt;$U$10:$U$307))))</f>
        <v/>
      </c>
      <c r="H109" s="15" t="s">
        <v>7</v>
      </c>
      <c r="I109" s="228"/>
      <c r="J109" s="229"/>
      <c r="K109" s="230"/>
      <c r="L109" s="652" t="str">
        <f>IF(B109="","",IF(I109="","",IF(M109="Timed Out","TO",I109*60+J109+K109/100)))</f>
        <v/>
      </c>
      <c r="M109" s="1199"/>
      <c r="N109" s="805" t="str">
        <f>IF(B109="","",IF(OR(M109="Timed Out",M109="Both"),"TO",IF(I109="","",IF(AVERAGE(L109:L111)&gt;89.99,"TO",IF(L110="",L109,IF(L111="",AVERAGE(L109:L110),AVERAGE(L109:L111)))))))</f>
        <v/>
      </c>
      <c r="O109" s="861" t="str">
        <f t="shared" ref="O109" si="128">IF(B109="","",IF(M109="Timed Out",0,IF(M109="Misconfigured",0,IF(M109="Both",0,IF(I109="","",IF(N109="TO",0,IF(N109&lt;=24.99,2,IF(N109&lt;=49.99,1,0))))))))</f>
        <v/>
      </c>
      <c r="P109" s="228"/>
      <c r="Q109" s="229"/>
      <c r="R109" s="230"/>
      <c r="S109" s="645" t="str">
        <f>IF(B109="","",IF(P109="","",P109*60+Q109+R109/100))</f>
        <v/>
      </c>
      <c r="T109" s="1199"/>
      <c r="U109" s="1224" t="str">
        <f>IF(B109="","",IF(AL109="DQ","DQ",IF(N109="TO","TO",IF(T109="Timed Out","TO",IF(S109="","",IF(AVERAGE(S109:S111)&gt;89.99,"TO",IF(S110="",S109,IF(S111="",AVERAGE(S109:S110),AVERAGE(S109:S111)))))))))</f>
        <v/>
      </c>
      <c r="V109" s="805" t="str">
        <f>IF(B109="","",IF(AL109="DQ","DQ",IF(T109="Timed Out",0,IF(U109="","",IF(U109="TO",0,IF((17-((U109-$AG$3)))&lt;0,0,(17-((U109-$AG$3)))))))))</f>
        <v/>
      </c>
      <c r="W109" s="1196" t="str">
        <f t="shared" ref="W109" si="129">IF(B109="","",IF(AL109="DQ","DQ",IF(C109="Female","",IF(T109="Timed Out",0,IF(U109="","",IF(U109="TO",0,IF((19-((U109-$AN$4)))&lt;0,0,(19-((U109-$AN$4))))))))))</f>
        <v/>
      </c>
      <c r="X109" s="805" t="str">
        <f t="shared" ref="X109" si="130">IF(B109="","",IF(AL109="DQ","DQ",IF(C109="Male","",IF(T109="Timed Out",0,IF(U109="","",IF(U109="TO",0,IF((19-((U109-$AN$3)))&lt;0,0,(19-((U109-$AN$3))))))))))</f>
        <v/>
      </c>
      <c r="Y109" s="218"/>
      <c r="Z109" s="229"/>
      <c r="AA109" s="296"/>
      <c r="AB109" s="574" t="str">
        <f>IF(B109="","",IF(Y109="","",IF(AC109="Timed Out","TO",Y109*60+Z109+AA109/100)))</f>
        <v/>
      </c>
      <c r="AC109" s="1199"/>
      <c r="AD109" s="805" t="str">
        <f>IF(B109="","",IF(OR(AC109="Timed Out",AC109="Both"),"TO",IF(AB109="","",IF(AVERAGE(AB109:AB111)&gt;89.99,"TO",IF(AB110="",AB109,IF(AB111="",AVERAGE(AB109:AB110),AVERAGE(AB109:AB111)))))))</f>
        <v/>
      </c>
      <c r="AE109" s="861" t="str">
        <f t="shared" ref="AE109" si="131">IF(B109="","",IF(AC109="Timed Out",0,IF(AC109="Misconfigured",0,IF(AC109="Both",0,IF(AB109="","",IF(Y109="TO",0,IF(AD109&lt;=4.99,2,IF(AD109&lt;=12.99,1,0))))))))</f>
        <v/>
      </c>
      <c r="AF109" s="983"/>
      <c r="AG109" s="1204"/>
      <c r="AH109" s="805" t="str">
        <f>IF(B109="","",IF(AL109="DQ","DQ",IF(AG109="","",IF(AND(N109="TO",AF109-AG109&lt;=0),0,IF(AND(N109="TO",AF109-AG109&gt;0),AF109-AG109,IF(AND(U109="TO",O109+AF109-AG109&lt;0),0,IF(AND(U109="TO",O109+AF109-AG109&gt;0),O109+AF109-AG109,IF(AND(AD109="TO",O109+V109+AF109-AG109&lt;0),0,IF(AND(AD109="TO",O109+V109+AF109-AG109&gt;0),O109+V109+AF109-AG109,IF(O109+V109+AE109+AF109-AG109&lt;0,0,O109+V109+AE109+AF109-AG109))))))))))</f>
        <v/>
      </c>
      <c r="AI109" s="805" t="str">
        <f>IF(B109="","",IF(C109="Female","",IF(AL109="DQ","DQ",IF(AG109="","",IF(AND(N109="TO",AF109-AG109&lt;=0),0,IF(AND(N109="TO",AF109-AG109&gt;0),AF109-AG109,IF(AND(U109="TO",O109+AF109-AG109&lt;0),0,IF(AND(U109="TO",O109+AF109-AG109&gt;0),O109+AF109-AG109,IF(AND(AD109="TO",O109+W109+AF109-AG109&lt;0),0,IF(AND(AD109="TO",O109+W109+AF109-AG109&gt;0),O109+W109+AF109-AG109,IF(O109+W109+AE109+AF109-AG109&lt;0,0,O109+W109+AE109+AF109-AG109)))))))))))</f>
        <v/>
      </c>
      <c r="AJ109" s="805" t="str">
        <f>IF(B109="","",IF(C109="Male","",IF(AL109="DQ","DQ",IF(AG109="","",IF(AND(N109="TO",AF109-AG109&lt;=0),0,IF(AND(N109="TO",AF109-AG109&gt;0),AF109-AG109,IF(AND(U109="TO",O109+AF109-AG109&lt;0),0,IF(AND(U109="TO",O109+AF109-AG109&gt;0),O109+AF109-AG109,IF(AND(AD109="TO",O109+X109+AF109-AG109&lt;0),0,IF(AND(AD109="TO",O109+X109+AF109-AG109&gt;0),O109+X109+AF109-AG109,IF(O109+X109+AE109+AF109-AG109&lt;0,0,O109+X109+AE109+AF109-AG109)))))))))))</f>
        <v/>
      </c>
      <c r="AK109" s="805" t="str">
        <f>IF(AG109="","",IF(AI109="",AJ109,AI109))</f>
        <v/>
      </c>
      <c r="AL109" s="1207"/>
    </row>
    <row r="110" spans="1:38" x14ac:dyDescent="0.2">
      <c r="A110" s="893"/>
      <c r="B110" s="1219"/>
      <c r="C110" s="862"/>
      <c r="D110" s="1194"/>
      <c r="E110" s="1222"/>
      <c r="F110" s="862"/>
      <c r="G110" s="862"/>
      <c r="H110" s="16" t="s">
        <v>4</v>
      </c>
      <c r="I110" s="210"/>
      <c r="J110" s="211"/>
      <c r="K110" s="231"/>
      <c r="L110" s="83" t="str">
        <f>IF(B109="","",IF(I110="","",IF(M109="Timed Out","TO",I110*60+J110+K110/100)))</f>
        <v/>
      </c>
      <c r="M110" s="1200"/>
      <c r="N110" s="806"/>
      <c r="O110" s="862"/>
      <c r="P110" s="210"/>
      <c r="Q110" s="211"/>
      <c r="R110" s="231"/>
      <c r="S110" s="98" t="str">
        <f>IF(B109="","",IF(P110="","",P110*60+Q110+R110/100))</f>
        <v/>
      </c>
      <c r="T110" s="1200"/>
      <c r="U110" s="1225"/>
      <c r="V110" s="806"/>
      <c r="W110" s="1197"/>
      <c r="X110" s="806"/>
      <c r="Y110" s="220"/>
      <c r="Z110" s="211"/>
      <c r="AA110" s="280"/>
      <c r="AB110" s="98" t="str">
        <f>IF(B109="","",IF(Y110="","",IF(AC109="Timed Out","TO",Y110*60+Z110+AA110/100)))</f>
        <v/>
      </c>
      <c r="AC110" s="1200"/>
      <c r="AD110" s="806"/>
      <c r="AE110" s="862"/>
      <c r="AF110" s="984"/>
      <c r="AG110" s="1205"/>
      <c r="AH110" s="806"/>
      <c r="AI110" s="806"/>
      <c r="AJ110" s="806"/>
      <c r="AK110" s="806"/>
      <c r="AL110" s="1208"/>
    </row>
    <row r="111" spans="1:38" ht="16" thickBot="1" x14ac:dyDescent="0.25">
      <c r="A111" s="894"/>
      <c r="B111" s="1220"/>
      <c r="C111" s="863"/>
      <c r="D111" s="1195"/>
      <c r="E111" s="1223"/>
      <c r="F111" s="863"/>
      <c r="G111" s="863"/>
      <c r="H111" s="17" t="s">
        <v>8</v>
      </c>
      <c r="I111" s="251"/>
      <c r="J111" s="239"/>
      <c r="K111" s="250"/>
      <c r="L111" s="653" t="str">
        <f>IF(B109="","",IF(I111="","",IF(M109="Timed Out","TO",I111*60+J111+K111/100)))</f>
        <v/>
      </c>
      <c r="M111" s="1201"/>
      <c r="N111" s="807"/>
      <c r="O111" s="863"/>
      <c r="P111" s="251"/>
      <c r="Q111" s="239"/>
      <c r="R111" s="250"/>
      <c r="S111" s="570" t="str">
        <f>IF(B109="","",IF(P111="","",P111*60+Q111+R111/100))</f>
        <v/>
      </c>
      <c r="T111" s="1201"/>
      <c r="U111" s="1226"/>
      <c r="V111" s="807"/>
      <c r="W111" s="1198"/>
      <c r="X111" s="807"/>
      <c r="Y111" s="222"/>
      <c r="Z111" s="239"/>
      <c r="AA111" s="281"/>
      <c r="AB111" s="265" t="str">
        <f>IF(B109="","",IF(Y111="","",IF(AC109="Timed Out","TO",Y111*60+Z111+AA111/100)))</f>
        <v/>
      </c>
      <c r="AC111" s="1201"/>
      <c r="AD111" s="807"/>
      <c r="AE111" s="863"/>
      <c r="AF111" s="985"/>
      <c r="AG111" s="1206"/>
      <c r="AH111" s="807"/>
      <c r="AI111" s="807"/>
      <c r="AJ111" s="807"/>
      <c r="AK111" s="807"/>
      <c r="AL111" s="1209"/>
    </row>
    <row r="112" spans="1:38" x14ac:dyDescent="0.2">
      <c r="A112" s="1227" t="str">
        <f>IF('Names And Totals'!A43="","",'Names And Totals'!A43)</f>
        <v/>
      </c>
      <c r="B112" s="1230" t="str">
        <f>IF('Names And Totals'!B43="","",'Names And Totals'!B43)</f>
        <v/>
      </c>
      <c r="C112" s="883" t="str">
        <f>IF('Names And Totals'!B43="","",'Names And Totals'!E43)</f>
        <v/>
      </c>
      <c r="D112" s="1190" t="str">
        <f>IF(B112="","",IF(AL112="DQ","DQ",IF(AH112="","",RANK(AH112,$AH$10:$AH$307,0)+SUMPRODUCT(--(AH112=$AH$10:$AH$307),--(U112&gt;($U$10:$U$307))))))</f>
        <v/>
      </c>
      <c r="E112" s="1233" t="str">
        <f>IF(B112="","",IF(AL112="DQ","DQ",IF(AH112="","",RANK(D112,$D$10:$D$307,1)+SUMPRODUCT(--(D112=$D$10:$D$307),--(U112&gt;$U$10:$U$307)))))</f>
        <v/>
      </c>
      <c r="F112" s="883" t="str">
        <f>IF(AI112="","",IF(AI112="DQ","DQ",RANK(AI112,$AI$10:$AI$307,0)+SUMPRODUCT(--(AI112=$AI$10:$AI$307),--(U112&gt;$U$10:$U$307))))</f>
        <v/>
      </c>
      <c r="G112" s="883" t="str">
        <f>IF(AJ112="","",IF(AJ112="DQ","DQ",RANK(AJ112,$AJ$10:$AJ$307,0)+SUMPRODUCT(--(AJ112=$AJ$10:$AJ$307),--(U112&gt;$U$10:$U$307))))</f>
        <v/>
      </c>
      <c r="H112" s="18" t="s">
        <v>7</v>
      </c>
      <c r="I112" s="235"/>
      <c r="J112" s="241"/>
      <c r="K112" s="236"/>
      <c r="L112" s="111" t="str">
        <f>IF(B112="","",IF(I112="","",IF(M112="Timed Out","TO",I112*60+J112+K112/100)))</f>
        <v/>
      </c>
      <c r="M112" s="1242"/>
      <c r="N112" s="802" t="str">
        <f>IF(B112="","",IF(OR(M112="Timed Out",M112="Both"),"TO",IF(I112="","",IF(AVERAGE(L112:L114)&gt;89.99,"TO",IF(L113="",L112,IF(L114="",AVERAGE(L112:L113),AVERAGE(L112:L114)))))))</f>
        <v/>
      </c>
      <c r="O112" s="883" t="str">
        <f t="shared" ref="O112" si="132">IF(B112="","",IF(M112="Timed Out",0,IF(M112="Misconfigured",0,IF(M112="Both",0,IF(I112="","",IF(N112="TO",0,IF(N112&lt;=24.99,2,IF(N112&lt;=49.99,1,0))))))))</f>
        <v/>
      </c>
      <c r="P112" s="235"/>
      <c r="Q112" s="241"/>
      <c r="R112" s="236"/>
      <c r="S112" s="643" t="str">
        <f>IF(B112="","",IF(P112="","",P112*60+Q112+R112/100))</f>
        <v/>
      </c>
      <c r="T112" s="1242"/>
      <c r="U112" s="1236" t="str">
        <f>IF(B112="","",IF(AL112="DQ","DQ",IF(N112="TO","TO",IF(T112="Timed Out","TO",IF(S112="","",IF(AVERAGE(S112:S114)&gt;89.99,"TO",IF(S113="",S112,IF(S114="",AVERAGE(S112:S113),AVERAGE(S112:S114)))))))))</f>
        <v/>
      </c>
      <c r="V112" s="802" t="str">
        <f>IF(B112="","",IF(AL112="DQ","DQ",IF(T112="Timed Out",0,IF(U112="","",IF(U112="TO",0,IF((17-((U112-$AG$3)))&lt;0,0,(17-((U112-$AG$3)))))))))</f>
        <v/>
      </c>
      <c r="W112" s="1239" t="str">
        <f t="shared" ref="W112" si="133">IF(B112="","",IF(AL112="DQ","DQ",IF(C112="Female","",IF(T112="Timed Out",0,IF(U112="","",IF(U112="TO",0,IF((19-((U112-$AN$4)))&lt;0,0,(19-((U112-$AN$4))))))))))</f>
        <v/>
      </c>
      <c r="X112" s="802" t="str">
        <f t="shared" ref="X112" si="134">IF(B112="","",IF(AL112="DQ","DQ",IF(C112="Male","",IF(T112="Timed Out",0,IF(U112="","",IF(U112="TO",0,IF((19-((U112-$AN$3)))&lt;0,0,(19-((U112-$AN$3))))))))))</f>
        <v/>
      </c>
      <c r="Y112" s="667"/>
      <c r="Z112" s="241"/>
      <c r="AA112" s="654"/>
      <c r="AB112" s="339" t="str">
        <f>IF(B112="","",IF(Y112="","",IF(AC112="Timed Out","TO",Y112*60+Z112+AA112/100)))</f>
        <v/>
      </c>
      <c r="AC112" s="1242"/>
      <c r="AD112" s="802" t="str">
        <f>IF(B112="","",IF(OR(AC112="Timed Out",AC112="Both"),"TO",IF(AB112="","",IF(AVERAGE(AB112:AB114)&gt;89.99,"TO",IF(AB113="",AB112,IF(AB114="",AVERAGE(AB112:AB113),AVERAGE(AB112:AB114)))))))</f>
        <v/>
      </c>
      <c r="AE112" s="883" t="str">
        <f t="shared" ref="AE112" si="135">IF(B112="","",IF(AC112="Timed Out",0,IF(AC112="Misconfigured",0,IF(AC112="Both",0,IF(AB112="","",IF(Y112="TO",0,IF(AD112&lt;=4.99,2,IF(AD112&lt;=12.99,1,0))))))))</f>
        <v/>
      </c>
      <c r="AF112" s="1210"/>
      <c r="AG112" s="1212"/>
      <c r="AH112" s="802" t="str">
        <f>IF(B112="","",IF(AL112="DQ","DQ",IF(AG112="","",IF(AND(N112="TO",AF112-AG112&lt;=0),0,IF(AND(N112="TO",AF112-AG112&gt;0),AF112-AG112,IF(AND(U112="TO",O112+AF112-AG112&lt;0),0,IF(AND(U112="TO",O112+AF112-AG112&gt;0),O112+AF112-AG112,IF(AND(AD112="TO",O112+V112+AF112-AG112&lt;0),0,IF(AND(AD112="TO",O112+V112+AF112-AG112&gt;0),O112+V112+AF112-AG112,IF(O112+V112+AE112+AF112-AG112&lt;0,0,O112+V112+AE112+AF112-AG112))))))))))</f>
        <v/>
      </c>
      <c r="AI112" s="802" t="str">
        <f>IF(B112="","",IF(C112="Female","",IF(AL112="DQ","DQ",IF(AG112="","",IF(AND(N112="TO",AF112-AG112&lt;=0),0,IF(AND(N112="TO",AF112-AG112&gt;0),AF112-AG112,IF(AND(U112="TO",O112+AF112-AG112&lt;0),0,IF(AND(U112="TO",O112+AF112-AG112&gt;0),O112+AF112-AG112,IF(AND(AD112="TO",O112+W112+AF112-AG112&lt;0),0,IF(AND(AD112="TO",O112+W112+AF112-AG112&gt;0),O112+W112+AF112-AG112,IF(O112+W112+AE112+AF112-AG112&lt;0,0,O112+W112+AE112+AF112-AG112)))))))))))</f>
        <v/>
      </c>
      <c r="AJ112" s="802" t="str">
        <f>IF(B112="","",IF(C112="Male","",IF(AL112="DQ","DQ",IF(AG112="","",IF(AND(N112="TO",AF112-AG112&lt;=0),0,IF(AND(N112="TO",AF112-AG112&gt;0),AF112-AG112,IF(AND(U112="TO",O112+AF112-AG112&lt;0),0,IF(AND(U112="TO",O112+AF112-AG112&gt;0),O112+AF112-AG112,IF(AND(AD112="TO",O112+X112+AF112-AG112&lt;0),0,IF(AND(AD112="TO",O112+X112+AF112-AG112&gt;0),O112+X112+AF112-AG112,IF(O112+X112+AE112+AF112-AG112&lt;0,0,O112+X112+AE112+AF112-AG112)))))))))))</f>
        <v/>
      </c>
      <c r="AK112" s="802" t="str">
        <f>IF(AG112="","",IF(AI112="",AJ112,AI112))</f>
        <v/>
      </c>
      <c r="AL112" s="1215"/>
    </row>
    <row r="113" spans="1:38" x14ac:dyDescent="0.2">
      <c r="A113" s="1228"/>
      <c r="B113" s="1231"/>
      <c r="C113" s="884"/>
      <c r="D113" s="1191"/>
      <c r="E113" s="1234"/>
      <c r="F113" s="884"/>
      <c r="G113" s="884"/>
      <c r="H113" s="13" t="s">
        <v>4</v>
      </c>
      <c r="I113" s="208"/>
      <c r="J113" s="209"/>
      <c r="K113" s="227"/>
      <c r="L113" s="79" t="str">
        <f>IF(B112="","",IF(I113="","",IF(M112="Timed Out","TO",I113*60+J113+K113/100)))</f>
        <v/>
      </c>
      <c r="M113" s="1243"/>
      <c r="N113" s="803"/>
      <c r="O113" s="884"/>
      <c r="P113" s="208"/>
      <c r="Q113" s="209"/>
      <c r="R113" s="227"/>
      <c r="S113" s="99" t="str">
        <f>IF(B112="","",IF(P113="","",P113*60+Q113+R113/100))</f>
        <v/>
      </c>
      <c r="T113" s="1243"/>
      <c r="U113" s="1237"/>
      <c r="V113" s="803"/>
      <c r="W113" s="986"/>
      <c r="X113" s="803"/>
      <c r="Y113" s="214"/>
      <c r="Z113" s="209"/>
      <c r="AA113" s="279"/>
      <c r="AB113" s="99" t="str">
        <f>IF(B112="","",IF(Y113="","",IF(AC112="Timed Out","TO",Y113*60+Z113+AA113/100)))</f>
        <v/>
      </c>
      <c r="AC113" s="1243"/>
      <c r="AD113" s="803"/>
      <c r="AE113" s="884"/>
      <c r="AF113" s="981"/>
      <c r="AG113" s="1213"/>
      <c r="AH113" s="803"/>
      <c r="AI113" s="803"/>
      <c r="AJ113" s="803"/>
      <c r="AK113" s="803"/>
      <c r="AL113" s="1216"/>
    </row>
    <row r="114" spans="1:38" ht="16" thickBot="1" x14ac:dyDescent="0.25">
      <c r="A114" s="1229"/>
      <c r="B114" s="1232"/>
      <c r="C114" s="885"/>
      <c r="D114" s="1192"/>
      <c r="E114" s="1235"/>
      <c r="F114" s="885"/>
      <c r="G114" s="885"/>
      <c r="H114" s="19" t="s">
        <v>8</v>
      </c>
      <c r="I114" s="212"/>
      <c r="J114" s="213"/>
      <c r="K114" s="242"/>
      <c r="L114" s="112" t="str">
        <f>IF(B112="","",IF(I114="","",IF(M112="Timed Out","TO",I114*60+J114+K114/100)))</f>
        <v/>
      </c>
      <c r="M114" s="1244"/>
      <c r="N114" s="804"/>
      <c r="O114" s="885"/>
      <c r="P114" s="212"/>
      <c r="Q114" s="213"/>
      <c r="R114" s="242"/>
      <c r="S114" s="644" t="str">
        <f>IF(B112="","",IF(P114="","",P114*60+Q114+R114/100))</f>
        <v/>
      </c>
      <c r="T114" s="1244"/>
      <c r="U114" s="1238"/>
      <c r="V114" s="804"/>
      <c r="W114" s="1240"/>
      <c r="X114" s="804"/>
      <c r="Y114" s="226"/>
      <c r="Z114" s="213"/>
      <c r="AA114" s="655"/>
      <c r="AB114" s="100" t="str">
        <f>IF(B112="","",IF(Y114="","",IF(AC112="Timed Out","TO",Y114*60+Z114+AA114/100)))</f>
        <v/>
      </c>
      <c r="AC114" s="1244"/>
      <c r="AD114" s="804"/>
      <c r="AE114" s="885"/>
      <c r="AF114" s="1211"/>
      <c r="AG114" s="1214"/>
      <c r="AH114" s="804"/>
      <c r="AI114" s="804"/>
      <c r="AJ114" s="804"/>
      <c r="AK114" s="804"/>
      <c r="AL114" s="1217"/>
    </row>
    <row r="115" spans="1:38" x14ac:dyDescent="0.2">
      <c r="A115" s="892" t="str">
        <f>IF('Names And Totals'!A44="","",'Names And Totals'!A44)</f>
        <v/>
      </c>
      <c r="B115" s="1218" t="str">
        <f>IF('Names And Totals'!B44="","",'Names And Totals'!B44)</f>
        <v/>
      </c>
      <c r="C115" s="861" t="str">
        <f>IF('Names And Totals'!B44="","",'Names And Totals'!E44)</f>
        <v/>
      </c>
      <c r="D115" s="1193" t="str">
        <f>IF(B115="","",IF(AL115="DQ","DQ",IF(AH115="","",RANK(AH115,$AH$10:$AH$307,0)+SUMPRODUCT(--(AH115=$AH$10:$AH$307),--(U115&gt;($U$10:$U$307))))))</f>
        <v/>
      </c>
      <c r="E115" s="1221" t="str">
        <f>IF(B115="","",IF(AL115="DQ","DQ",IF(AH115="","",RANK(D115,$D$10:$D$307,1)+SUMPRODUCT(--(D115=$D$10:$D$307),--(U115&gt;$U$10:$U$307)))))</f>
        <v/>
      </c>
      <c r="F115" s="861" t="str">
        <f>IF(AI115="","",IF(AI115="DQ","DQ",RANK(AI115,$AI$10:$AI$307,0)+SUMPRODUCT(--(AI115=$AI$10:$AI$307),--(U115&gt;$U$10:$U$307))))</f>
        <v/>
      </c>
      <c r="G115" s="861" t="str">
        <f>IF(AJ115="","",IF(AJ115="DQ","DQ",RANK(AJ115,$AJ$10:$AJ$307,0)+SUMPRODUCT(--(AJ115=$AJ$10:$AJ$307),--(U115&gt;$U$10:$U$307))))</f>
        <v/>
      </c>
      <c r="H115" s="15" t="s">
        <v>7</v>
      </c>
      <c r="I115" s="228"/>
      <c r="J115" s="229"/>
      <c r="K115" s="230"/>
      <c r="L115" s="652" t="str">
        <f>IF(B115="","",IF(I115="","",IF(M115="Timed Out","TO",I115*60+J115+K115/100)))</f>
        <v/>
      </c>
      <c r="M115" s="1199"/>
      <c r="N115" s="805" t="str">
        <f>IF(B115="","",IF(OR(M115="Timed Out",M115="Both"),"TO",IF(I115="","",IF(AVERAGE(L115:L117)&gt;89.99,"TO",IF(L116="",L115,IF(L117="",AVERAGE(L115:L116),AVERAGE(L115:L117)))))))</f>
        <v/>
      </c>
      <c r="O115" s="861" t="str">
        <f t="shared" ref="O115" si="136">IF(B115="","",IF(M115="Timed Out",0,IF(M115="Misconfigured",0,IF(M115="Both",0,IF(I115="","",IF(N115="TO",0,IF(N115&lt;=24.99,2,IF(N115&lt;=49.99,1,0))))))))</f>
        <v/>
      </c>
      <c r="P115" s="228"/>
      <c r="Q115" s="229"/>
      <c r="R115" s="230"/>
      <c r="S115" s="645" t="str">
        <f>IF(B115="","",IF(P115="","",P115*60+Q115+R115/100))</f>
        <v/>
      </c>
      <c r="T115" s="1199"/>
      <c r="U115" s="1224" t="str">
        <f>IF(B115="","",IF(AL115="DQ","DQ",IF(N115="TO","TO",IF(T115="Timed Out","TO",IF(S115="","",IF(AVERAGE(S115:S117)&gt;89.99,"TO",IF(S116="",S115,IF(S117="",AVERAGE(S115:S116),AVERAGE(S115:S117)))))))))</f>
        <v/>
      </c>
      <c r="V115" s="805" t="str">
        <f>IF(B115="","",IF(AL115="DQ","DQ",IF(T115="Timed Out",0,IF(U115="","",IF(U115="TO",0,IF((17-((U115-$AG$3)))&lt;0,0,(17-((U115-$AG$3)))))))))</f>
        <v/>
      </c>
      <c r="W115" s="1196" t="str">
        <f t="shared" ref="W115" si="137">IF(B115="","",IF(AL115="DQ","DQ",IF(C115="Female","",IF(T115="Timed Out",0,IF(U115="","",IF(U115="TO",0,IF((19-((U115-$AN$4)))&lt;0,0,(19-((U115-$AN$4))))))))))</f>
        <v/>
      </c>
      <c r="X115" s="805" t="str">
        <f t="shared" ref="X115" si="138">IF(B115="","",IF(AL115="DQ","DQ",IF(C115="Male","",IF(T115="Timed Out",0,IF(U115="","",IF(U115="TO",0,IF((19-((U115-$AN$3)))&lt;0,0,(19-((U115-$AN$3))))))))))</f>
        <v/>
      </c>
      <c r="Y115" s="218"/>
      <c r="Z115" s="229"/>
      <c r="AA115" s="296"/>
      <c r="AB115" s="574" t="str">
        <f>IF(B115="","",IF(Y115="","",IF(AC115="Timed Out","TO",Y115*60+Z115+AA115/100)))</f>
        <v/>
      </c>
      <c r="AC115" s="1199"/>
      <c r="AD115" s="805" t="str">
        <f>IF(B115="","",IF(OR(AC115="Timed Out",AC115="Both"),"TO",IF(AB115="","",IF(AVERAGE(AB115:AB117)&gt;89.99,"TO",IF(AB116="",AB115,IF(AB117="",AVERAGE(AB115:AB116),AVERAGE(AB115:AB117)))))))</f>
        <v/>
      </c>
      <c r="AE115" s="861" t="str">
        <f t="shared" ref="AE115" si="139">IF(B115="","",IF(AC115="Timed Out",0,IF(AC115="Misconfigured",0,IF(AC115="Both",0,IF(AB115="","",IF(Y115="TO",0,IF(AD115&lt;=4.99,2,IF(AD115&lt;=12.99,1,0))))))))</f>
        <v/>
      </c>
      <c r="AF115" s="983"/>
      <c r="AG115" s="1204"/>
      <c r="AH115" s="805" t="str">
        <f>IF(B115="","",IF(AL115="DQ","DQ",IF(AG115="","",IF(AND(N115="TO",AF115-AG115&lt;=0),0,IF(AND(N115="TO",AF115-AG115&gt;0),AF115-AG115,IF(AND(U115="TO",O115+AF115-AG115&lt;0),0,IF(AND(U115="TO",O115+AF115-AG115&gt;0),O115+AF115-AG115,IF(AND(AD115="TO",O115+V115+AF115-AG115&lt;0),0,IF(AND(AD115="TO",O115+V115+AF115-AG115&gt;0),O115+V115+AF115-AG115,IF(O115+V115+AE115+AF115-AG115&lt;0,0,O115+V115+AE115+AF115-AG115))))))))))</f>
        <v/>
      </c>
      <c r="AI115" s="805" t="str">
        <f>IF(B115="","",IF(C115="Female","",IF(AL115="DQ","DQ",IF(AG115="","",IF(AND(N115="TO",AF115-AG115&lt;=0),0,IF(AND(N115="TO",AF115-AG115&gt;0),AF115-AG115,IF(AND(U115="TO",O115+AF115-AG115&lt;0),0,IF(AND(U115="TO",O115+AF115-AG115&gt;0),O115+AF115-AG115,IF(AND(AD115="TO",O115+W115+AF115-AG115&lt;0),0,IF(AND(AD115="TO",O115+W115+AF115-AG115&gt;0),O115+W115+AF115-AG115,IF(O115+W115+AE115+AF115-AG115&lt;0,0,O115+W115+AE115+AF115-AG115)))))))))))</f>
        <v/>
      </c>
      <c r="AJ115" s="805" t="str">
        <f>IF(B115="","",IF(C115="Male","",IF(AL115="DQ","DQ",IF(AG115="","",IF(AND(N115="TO",AF115-AG115&lt;=0),0,IF(AND(N115="TO",AF115-AG115&gt;0),AF115-AG115,IF(AND(U115="TO",O115+AF115-AG115&lt;0),0,IF(AND(U115="TO",O115+AF115-AG115&gt;0),O115+AF115-AG115,IF(AND(AD115="TO",O115+X115+AF115-AG115&lt;0),0,IF(AND(AD115="TO",O115+X115+AF115-AG115&gt;0),O115+X115+AF115-AG115,IF(O115+X115+AE115+AF115-AG115&lt;0,0,O115+X115+AE115+AF115-AG115)))))))))))</f>
        <v/>
      </c>
      <c r="AK115" s="805" t="str">
        <f>IF(AG115="","",IF(AI115="",AJ115,AI115))</f>
        <v/>
      </c>
      <c r="AL115" s="1207"/>
    </row>
    <row r="116" spans="1:38" x14ac:dyDescent="0.2">
      <c r="A116" s="893"/>
      <c r="B116" s="1219"/>
      <c r="C116" s="862"/>
      <c r="D116" s="1194"/>
      <c r="E116" s="1222"/>
      <c r="F116" s="862"/>
      <c r="G116" s="862"/>
      <c r="H116" s="16" t="s">
        <v>4</v>
      </c>
      <c r="I116" s="210"/>
      <c r="J116" s="211"/>
      <c r="K116" s="231"/>
      <c r="L116" s="83" t="str">
        <f>IF(B115="","",IF(I116="","",IF(M115="Timed Out","TO",I116*60+J116+K116/100)))</f>
        <v/>
      </c>
      <c r="M116" s="1200"/>
      <c r="N116" s="806"/>
      <c r="O116" s="862"/>
      <c r="P116" s="210"/>
      <c r="Q116" s="211"/>
      <c r="R116" s="231"/>
      <c r="S116" s="98" t="str">
        <f>IF(B115="","",IF(P116="","",P116*60+Q116+R116/100))</f>
        <v/>
      </c>
      <c r="T116" s="1200"/>
      <c r="U116" s="1225"/>
      <c r="V116" s="806"/>
      <c r="W116" s="1197"/>
      <c r="X116" s="806"/>
      <c r="Y116" s="220"/>
      <c r="Z116" s="211"/>
      <c r="AA116" s="280"/>
      <c r="AB116" s="98" t="str">
        <f>IF(B115="","",IF(Y116="","",IF(AC115="Timed Out","TO",Y116*60+Z116+AA116/100)))</f>
        <v/>
      </c>
      <c r="AC116" s="1200"/>
      <c r="AD116" s="806"/>
      <c r="AE116" s="862"/>
      <c r="AF116" s="984"/>
      <c r="AG116" s="1205"/>
      <c r="AH116" s="806"/>
      <c r="AI116" s="806"/>
      <c r="AJ116" s="806"/>
      <c r="AK116" s="806"/>
      <c r="AL116" s="1208"/>
    </row>
    <row r="117" spans="1:38" ht="16" thickBot="1" x14ac:dyDescent="0.25">
      <c r="A117" s="894"/>
      <c r="B117" s="1220"/>
      <c r="C117" s="863"/>
      <c r="D117" s="1195"/>
      <c r="E117" s="1223"/>
      <c r="F117" s="863"/>
      <c r="G117" s="863"/>
      <c r="H117" s="17" t="s">
        <v>8</v>
      </c>
      <c r="I117" s="251"/>
      <c r="J117" s="239"/>
      <c r="K117" s="250"/>
      <c r="L117" s="653" t="str">
        <f>IF(B115="","",IF(I117="","",IF(M115="Timed Out","TO",I117*60+J117+K117/100)))</f>
        <v/>
      </c>
      <c r="M117" s="1201"/>
      <c r="N117" s="807"/>
      <c r="O117" s="863"/>
      <c r="P117" s="251"/>
      <c r="Q117" s="239"/>
      <c r="R117" s="250"/>
      <c r="S117" s="570" t="str">
        <f>IF(B115="","",IF(P117="","",P117*60+Q117+R117/100))</f>
        <v/>
      </c>
      <c r="T117" s="1201"/>
      <c r="U117" s="1226"/>
      <c r="V117" s="807"/>
      <c r="W117" s="1198"/>
      <c r="X117" s="807"/>
      <c r="Y117" s="222"/>
      <c r="Z117" s="239"/>
      <c r="AA117" s="281"/>
      <c r="AB117" s="265" t="str">
        <f>IF(B115="","",IF(Y117="","",IF(AC115="Timed Out","TO",Y117*60+Z117+AA117/100)))</f>
        <v/>
      </c>
      <c r="AC117" s="1201"/>
      <c r="AD117" s="807"/>
      <c r="AE117" s="863"/>
      <c r="AF117" s="985"/>
      <c r="AG117" s="1206"/>
      <c r="AH117" s="807"/>
      <c r="AI117" s="807"/>
      <c r="AJ117" s="807"/>
      <c r="AK117" s="807"/>
      <c r="AL117" s="1209"/>
    </row>
    <row r="118" spans="1:38" x14ac:dyDescent="0.2">
      <c r="A118" s="1227" t="str">
        <f>IF('Names And Totals'!A45="","",'Names And Totals'!A45)</f>
        <v/>
      </c>
      <c r="B118" s="1230" t="str">
        <f>IF('Names And Totals'!B45="","",'Names And Totals'!B45)</f>
        <v/>
      </c>
      <c r="C118" s="883" t="str">
        <f>IF('Names And Totals'!B45="","",'Names And Totals'!E45)</f>
        <v/>
      </c>
      <c r="D118" s="1190" t="str">
        <f>IF(B118="","",IF(AL118="DQ","DQ",IF(AH118="","",RANK(AH118,$AH$10:$AH$307,0)+SUMPRODUCT(--(AH118=$AH$10:$AH$307),--(U118&gt;($U$10:$U$307))))))</f>
        <v/>
      </c>
      <c r="E118" s="1233" t="str">
        <f>IF(B118="","",IF(AL118="DQ","DQ",IF(AH118="","",RANK(D118,$D$10:$D$307,1)+SUMPRODUCT(--(D118=$D$10:$D$307),--(U118&gt;$U$10:$U$307)))))</f>
        <v/>
      </c>
      <c r="F118" s="883" t="str">
        <f>IF(AI118="","",IF(AI118="DQ","DQ",RANK(AI118,$AI$10:$AI$307,0)+SUMPRODUCT(--(AI118=$AI$10:$AI$307),--(U118&gt;$U$10:$U$307))))</f>
        <v/>
      </c>
      <c r="G118" s="883" t="str">
        <f>IF(AJ118="","",IF(AJ118="DQ","DQ",RANK(AJ118,$AJ$10:$AJ$307,0)+SUMPRODUCT(--(AJ118=$AJ$10:$AJ$307),--(U118&gt;$U$10:$U$307))))</f>
        <v/>
      </c>
      <c r="H118" s="18" t="s">
        <v>7</v>
      </c>
      <c r="I118" s="235"/>
      <c r="J118" s="241"/>
      <c r="K118" s="236"/>
      <c r="L118" s="111" t="str">
        <f>IF(B118="","",IF(I118="","",IF(M118="Timed Out","TO",I118*60+J118+K118/100)))</f>
        <v/>
      </c>
      <c r="M118" s="1242"/>
      <c r="N118" s="802" t="str">
        <f>IF(B118="","",IF(OR(M118="Timed Out",M118="Both"),"TO",IF(I118="","",IF(AVERAGE(L118:L120)&gt;89.99,"TO",IF(L119="",L118,IF(L120="",AVERAGE(L118:L119),AVERAGE(L118:L120)))))))</f>
        <v/>
      </c>
      <c r="O118" s="883" t="str">
        <f t="shared" ref="O118" si="140">IF(B118="","",IF(M118="Timed Out",0,IF(M118="Misconfigured",0,IF(M118="Both",0,IF(I118="","",IF(N118="TO",0,IF(N118&lt;=24.99,2,IF(N118&lt;=49.99,1,0))))))))</f>
        <v/>
      </c>
      <c r="P118" s="235"/>
      <c r="Q118" s="241"/>
      <c r="R118" s="236"/>
      <c r="S118" s="643" t="str">
        <f>IF(B118="","",IF(P118="","",P118*60+Q118+R118/100))</f>
        <v/>
      </c>
      <c r="T118" s="1242"/>
      <c r="U118" s="1236" t="str">
        <f>IF(B118="","",IF(AL118="DQ","DQ",IF(N118="TO","TO",IF(T118="Timed Out","TO",IF(S118="","",IF(AVERAGE(S118:S120)&gt;89.99,"TO",IF(S119="",S118,IF(S120="",AVERAGE(S118:S119),AVERAGE(S118:S120)))))))))</f>
        <v/>
      </c>
      <c r="V118" s="802" t="str">
        <f>IF(B118="","",IF(AL118="DQ","DQ",IF(T118="Timed Out",0,IF(U118="","",IF(U118="TO",0,IF((17-((U118-$AG$3)))&lt;0,0,(17-((U118-$AG$3)))))))))</f>
        <v/>
      </c>
      <c r="W118" s="1239" t="str">
        <f t="shared" ref="W118" si="141">IF(B118="","",IF(AL118="DQ","DQ",IF(C118="Female","",IF(T118="Timed Out",0,IF(U118="","",IF(U118="TO",0,IF((19-((U118-$AN$4)))&lt;0,0,(19-((U118-$AN$4))))))))))</f>
        <v/>
      </c>
      <c r="X118" s="802" t="str">
        <f t="shared" ref="X118" si="142">IF(B118="","",IF(AL118="DQ","DQ",IF(C118="Male","",IF(T118="Timed Out",0,IF(U118="","",IF(U118="TO",0,IF((19-((U118-$AN$3)))&lt;0,0,(19-((U118-$AN$3))))))))))</f>
        <v/>
      </c>
      <c r="Y118" s="667"/>
      <c r="Z118" s="241"/>
      <c r="AA118" s="654"/>
      <c r="AB118" s="339" t="str">
        <f>IF(B118="","",IF(Y118="","",IF(AC118="Timed Out","TO",Y118*60+Z118+AA118/100)))</f>
        <v/>
      </c>
      <c r="AC118" s="1242"/>
      <c r="AD118" s="802" t="str">
        <f>IF(B118="","",IF(OR(AC118="Timed Out",AC118="Both"),"TO",IF(AB118="","",IF(AVERAGE(AB118:AB120)&gt;89.99,"TO",IF(AB119="",AB118,IF(AB120="",AVERAGE(AB118:AB119),AVERAGE(AB118:AB120)))))))</f>
        <v/>
      </c>
      <c r="AE118" s="883" t="str">
        <f t="shared" ref="AE118" si="143">IF(B118="","",IF(AC118="Timed Out",0,IF(AC118="Misconfigured",0,IF(AC118="Both",0,IF(AB118="","",IF(Y118="TO",0,IF(AD118&lt;=4.99,2,IF(AD118&lt;=12.99,1,0))))))))</f>
        <v/>
      </c>
      <c r="AF118" s="1210"/>
      <c r="AG118" s="1212"/>
      <c r="AH118" s="802" t="str">
        <f>IF(B118="","",IF(AL118="DQ","DQ",IF(AG118="","",IF(AND(N118="TO",AF118-AG118&lt;=0),0,IF(AND(N118="TO",AF118-AG118&gt;0),AF118-AG118,IF(AND(U118="TO",O118+AF118-AG118&lt;0),0,IF(AND(U118="TO",O118+AF118-AG118&gt;0),O118+AF118-AG118,IF(AND(AD118="TO",O118+V118+AF118-AG118&lt;0),0,IF(AND(AD118="TO",O118+V118+AF118-AG118&gt;0),O118+V118+AF118-AG118,IF(O118+V118+AE118+AF118-AG118&lt;0,0,O118+V118+AE118+AF118-AG118))))))))))</f>
        <v/>
      </c>
      <c r="AI118" s="802" t="str">
        <f>IF(B118="","",IF(C118="Female","",IF(AL118="DQ","DQ",IF(AG118="","",IF(AND(N118="TO",AF118-AG118&lt;=0),0,IF(AND(N118="TO",AF118-AG118&gt;0),AF118-AG118,IF(AND(U118="TO",O118+AF118-AG118&lt;0),0,IF(AND(U118="TO",O118+AF118-AG118&gt;0),O118+AF118-AG118,IF(AND(AD118="TO",O118+W118+AF118-AG118&lt;0),0,IF(AND(AD118="TO",O118+W118+AF118-AG118&gt;0),O118+W118+AF118-AG118,IF(O118+W118+AE118+AF118-AG118&lt;0,0,O118+W118+AE118+AF118-AG118)))))))))))</f>
        <v/>
      </c>
      <c r="AJ118" s="802" t="str">
        <f>IF(B118="","",IF(C118="Male","",IF(AL118="DQ","DQ",IF(AG118="","",IF(AND(N118="TO",AF118-AG118&lt;=0),0,IF(AND(N118="TO",AF118-AG118&gt;0),AF118-AG118,IF(AND(U118="TO",O118+AF118-AG118&lt;0),0,IF(AND(U118="TO",O118+AF118-AG118&gt;0),O118+AF118-AG118,IF(AND(AD118="TO",O118+X118+AF118-AG118&lt;0),0,IF(AND(AD118="TO",O118+X118+AF118-AG118&gt;0),O118+X118+AF118-AG118,IF(O118+X118+AE118+AF118-AG118&lt;0,0,O118+X118+AE118+AF118-AG118)))))))))))</f>
        <v/>
      </c>
      <c r="AK118" s="802" t="str">
        <f>IF(AG118="","",IF(AI118="",AJ118,AI118))</f>
        <v/>
      </c>
      <c r="AL118" s="1215"/>
    </row>
    <row r="119" spans="1:38" x14ac:dyDescent="0.2">
      <c r="A119" s="1228"/>
      <c r="B119" s="1231"/>
      <c r="C119" s="884"/>
      <c r="D119" s="1191"/>
      <c r="E119" s="1234"/>
      <c r="F119" s="884"/>
      <c r="G119" s="884"/>
      <c r="H119" s="13" t="s">
        <v>4</v>
      </c>
      <c r="I119" s="208"/>
      <c r="J119" s="209"/>
      <c r="K119" s="227"/>
      <c r="L119" s="79" t="str">
        <f>IF(B118="","",IF(I119="","",IF(M118="Timed Out","TO",I119*60+J119+K119/100)))</f>
        <v/>
      </c>
      <c r="M119" s="1243"/>
      <c r="N119" s="803"/>
      <c r="O119" s="884"/>
      <c r="P119" s="208"/>
      <c r="Q119" s="209"/>
      <c r="R119" s="227"/>
      <c r="S119" s="99" t="str">
        <f>IF(B118="","",IF(P119="","",P119*60+Q119+R119/100))</f>
        <v/>
      </c>
      <c r="T119" s="1243"/>
      <c r="U119" s="1237"/>
      <c r="V119" s="803"/>
      <c r="W119" s="986"/>
      <c r="X119" s="803"/>
      <c r="Y119" s="214"/>
      <c r="Z119" s="209"/>
      <c r="AA119" s="279"/>
      <c r="AB119" s="99" t="str">
        <f>IF(B118="","",IF(Y119="","",IF(AC118="Timed Out","TO",Y119*60+Z119+AA119/100)))</f>
        <v/>
      </c>
      <c r="AC119" s="1243"/>
      <c r="AD119" s="803"/>
      <c r="AE119" s="884"/>
      <c r="AF119" s="981"/>
      <c r="AG119" s="1213"/>
      <c r="AH119" s="803"/>
      <c r="AI119" s="803"/>
      <c r="AJ119" s="803"/>
      <c r="AK119" s="803"/>
      <c r="AL119" s="1216"/>
    </row>
    <row r="120" spans="1:38" ht="16" thickBot="1" x14ac:dyDescent="0.25">
      <c r="A120" s="1229"/>
      <c r="B120" s="1232"/>
      <c r="C120" s="885"/>
      <c r="D120" s="1192"/>
      <c r="E120" s="1235"/>
      <c r="F120" s="885"/>
      <c r="G120" s="885"/>
      <c r="H120" s="19" t="s">
        <v>8</v>
      </c>
      <c r="I120" s="212"/>
      <c r="J120" s="213"/>
      <c r="K120" s="242"/>
      <c r="L120" s="112" t="str">
        <f>IF(B118="","",IF(I120="","",IF(M118="Timed Out","TO",I120*60+J120+K120/100)))</f>
        <v/>
      </c>
      <c r="M120" s="1244"/>
      <c r="N120" s="804"/>
      <c r="O120" s="885"/>
      <c r="P120" s="212"/>
      <c r="Q120" s="213"/>
      <c r="R120" s="242"/>
      <c r="S120" s="644" t="str">
        <f>IF(B118="","",IF(P120="","",P120*60+Q120+R120/100))</f>
        <v/>
      </c>
      <c r="T120" s="1244"/>
      <c r="U120" s="1238"/>
      <c r="V120" s="804"/>
      <c r="W120" s="1240"/>
      <c r="X120" s="804"/>
      <c r="Y120" s="226"/>
      <c r="Z120" s="213"/>
      <c r="AA120" s="655"/>
      <c r="AB120" s="100" t="str">
        <f>IF(B118="","",IF(Y120="","",IF(AC118="Timed Out","TO",Y120*60+Z120+AA120/100)))</f>
        <v/>
      </c>
      <c r="AC120" s="1244"/>
      <c r="AD120" s="804"/>
      <c r="AE120" s="885"/>
      <c r="AF120" s="1211"/>
      <c r="AG120" s="1214"/>
      <c r="AH120" s="804"/>
      <c r="AI120" s="804"/>
      <c r="AJ120" s="804"/>
      <c r="AK120" s="804"/>
      <c r="AL120" s="1217"/>
    </row>
    <row r="121" spans="1:38" x14ac:dyDescent="0.2">
      <c r="A121" s="892" t="str">
        <f>IF('Names And Totals'!A46="","",'Names And Totals'!A46)</f>
        <v/>
      </c>
      <c r="B121" s="1218" t="str">
        <f>IF('Names And Totals'!B46="","",'Names And Totals'!B46)</f>
        <v/>
      </c>
      <c r="C121" s="861" t="str">
        <f>IF('Names And Totals'!B46="","",'Names And Totals'!E46)</f>
        <v/>
      </c>
      <c r="D121" s="1193" t="str">
        <f>IF(B121="","",IF(AL121="DQ","DQ",IF(AH121="","",RANK(AH121,$AH$10:$AH$307,0)+SUMPRODUCT(--(AH121=$AH$10:$AH$307),--(U121&gt;($U$10:$U$307))))))</f>
        <v/>
      </c>
      <c r="E121" s="1221" t="str">
        <f>IF(B121="","",IF(AL121="DQ","DQ",IF(AH121="","",RANK(D121,$D$10:$D$307,1)+SUMPRODUCT(--(D121=$D$10:$D$307),--(U121&gt;$U$10:$U$307)))))</f>
        <v/>
      </c>
      <c r="F121" s="861" t="str">
        <f>IF(AI121="","",IF(AI121="DQ","DQ",RANK(AI121,$AI$10:$AI$307,0)+SUMPRODUCT(--(AI121=$AI$10:$AI$307),--(U121&gt;$U$10:$U$307))))</f>
        <v/>
      </c>
      <c r="G121" s="861" t="str">
        <f>IF(AJ121="","",IF(AJ121="DQ","DQ",RANK(AJ121,$AJ$10:$AJ$307,0)+SUMPRODUCT(--(AJ121=$AJ$10:$AJ$307),--(U121&gt;$U$10:$U$307))))</f>
        <v/>
      </c>
      <c r="H121" s="15" t="s">
        <v>7</v>
      </c>
      <c r="I121" s="228"/>
      <c r="J121" s="229"/>
      <c r="K121" s="230"/>
      <c r="L121" s="652" t="str">
        <f>IF(B121="","",IF(I121="","",IF(M121="Timed Out","TO",I121*60+J121+K121/100)))</f>
        <v/>
      </c>
      <c r="M121" s="1199"/>
      <c r="N121" s="805" t="str">
        <f>IF(B121="","",IF(OR(M121="Timed Out",M121="Both"),"TO",IF(I121="","",IF(AVERAGE(L121:L123)&gt;89.99,"TO",IF(L122="",L121,IF(L123="",AVERAGE(L121:L122),AVERAGE(L121:L123)))))))</f>
        <v/>
      </c>
      <c r="O121" s="861" t="str">
        <f t="shared" ref="O121" si="144">IF(B121="","",IF(M121="Timed Out",0,IF(M121="Misconfigured",0,IF(M121="Both",0,IF(I121="","",IF(N121="TO",0,IF(N121&lt;=24.99,2,IF(N121&lt;=49.99,1,0))))))))</f>
        <v/>
      </c>
      <c r="P121" s="228"/>
      <c r="Q121" s="229"/>
      <c r="R121" s="230"/>
      <c r="S121" s="645" t="str">
        <f>IF(B121="","",IF(P121="","",P121*60+Q121+R121/100))</f>
        <v/>
      </c>
      <c r="T121" s="1199"/>
      <c r="U121" s="1224" t="str">
        <f>IF(B121="","",IF(AL121="DQ","DQ",IF(N121="TO","TO",IF(T121="Timed Out","TO",IF(S121="","",IF(AVERAGE(S121:S123)&gt;89.99,"TO",IF(S122="",S121,IF(S123="",AVERAGE(S121:S122),AVERAGE(S121:S123)))))))))</f>
        <v/>
      </c>
      <c r="V121" s="805" t="str">
        <f>IF(B121="","",IF(AL121="DQ","DQ",IF(T121="Timed Out",0,IF(U121="","",IF(U121="TO",0,IF((17-((U121-$AG$3)))&lt;0,0,(17-((U121-$AG$3)))))))))</f>
        <v/>
      </c>
      <c r="W121" s="1196" t="str">
        <f t="shared" ref="W121" si="145">IF(B121="","",IF(AL121="DQ","DQ",IF(C121="Female","",IF(T121="Timed Out",0,IF(U121="","",IF(U121="TO",0,IF((19-((U121-$AN$4)))&lt;0,0,(19-((U121-$AN$4))))))))))</f>
        <v/>
      </c>
      <c r="X121" s="805" t="str">
        <f t="shared" ref="X121" si="146">IF(B121="","",IF(AL121="DQ","DQ",IF(C121="Male","",IF(T121="Timed Out",0,IF(U121="","",IF(U121="TO",0,IF((19-((U121-$AN$3)))&lt;0,0,(19-((U121-$AN$3))))))))))</f>
        <v/>
      </c>
      <c r="Y121" s="218"/>
      <c r="Z121" s="229"/>
      <c r="AA121" s="296"/>
      <c r="AB121" s="574" t="str">
        <f>IF(B121="","",IF(Y121="","",IF(AC121="Timed Out","TO",Y121*60+Z121+AA121/100)))</f>
        <v/>
      </c>
      <c r="AC121" s="1199"/>
      <c r="AD121" s="805" t="str">
        <f>IF(B121="","",IF(OR(AC121="Timed Out",AC121="Both"),"TO",IF(AB121="","",IF(AVERAGE(AB121:AB123)&gt;89.99,"TO",IF(AB122="",AB121,IF(AB123="",AVERAGE(AB121:AB122),AVERAGE(AB121:AB123)))))))</f>
        <v/>
      </c>
      <c r="AE121" s="861" t="str">
        <f t="shared" ref="AE121" si="147">IF(B121="","",IF(AC121="Timed Out",0,IF(AC121="Misconfigured",0,IF(AC121="Both",0,IF(AB121="","",IF(Y121="TO",0,IF(AD121&lt;=4.99,2,IF(AD121&lt;=12.99,1,0))))))))</f>
        <v/>
      </c>
      <c r="AF121" s="983"/>
      <c r="AG121" s="1204"/>
      <c r="AH121" s="805" t="str">
        <f>IF(B121="","",IF(AL121="DQ","DQ",IF(AG121="","",IF(AND(N121="TO",AF121-AG121&lt;=0),0,IF(AND(N121="TO",AF121-AG121&gt;0),AF121-AG121,IF(AND(U121="TO",O121+AF121-AG121&lt;0),0,IF(AND(U121="TO",O121+AF121-AG121&gt;0),O121+AF121-AG121,IF(AND(AD121="TO",O121+V121+AF121-AG121&lt;0),0,IF(AND(AD121="TO",O121+V121+AF121-AG121&gt;0),O121+V121+AF121-AG121,IF(O121+V121+AE121+AF121-AG121&lt;0,0,O121+V121+AE121+AF121-AG121))))))))))</f>
        <v/>
      </c>
      <c r="AI121" s="805" t="str">
        <f>IF(B121="","",IF(C121="Female","",IF(AL121="DQ","DQ",IF(AG121="","",IF(AND(N121="TO",AF121-AG121&lt;=0),0,IF(AND(N121="TO",AF121-AG121&gt;0),AF121-AG121,IF(AND(U121="TO",O121+AF121-AG121&lt;0),0,IF(AND(U121="TO",O121+AF121-AG121&gt;0),O121+AF121-AG121,IF(AND(AD121="TO",O121+W121+AF121-AG121&lt;0),0,IF(AND(AD121="TO",O121+W121+AF121-AG121&gt;0),O121+W121+AF121-AG121,IF(O121+W121+AE121+AF121-AG121&lt;0,0,O121+W121+AE121+AF121-AG121)))))))))))</f>
        <v/>
      </c>
      <c r="AJ121" s="805" t="str">
        <f>IF(B121="","",IF(C121="Male","",IF(AL121="DQ","DQ",IF(AG121="","",IF(AND(N121="TO",AF121-AG121&lt;=0),0,IF(AND(N121="TO",AF121-AG121&gt;0),AF121-AG121,IF(AND(U121="TO",O121+AF121-AG121&lt;0),0,IF(AND(U121="TO",O121+AF121-AG121&gt;0),O121+AF121-AG121,IF(AND(AD121="TO",O121+X121+AF121-AG121&lt;0),0,IF(AND(AD121="TO",O121+X121+AF121-AG121&gt;0),O121+X121+AF121-AG121,IF(O121+X121+AE121+AF121-AG121&lt;0,0,O121+X121+AE121+AF121-AG121)))))))))))</f>
        <v/>
      </c>
      <c r="AK121" s="805" t="str">
        <f>IF(AG121="","",IF(AI121="",AJ121,AI121))</f>
        <v/>
      </c>
      <c r="AL121" s="1207"/>
    </row>
    <row r="122" spans="1:38" x14ac:dyDescent="0.2">
      <c r="A122" s="893"/>
      <c r="B122" s="1219"/>
      <c r="C122" s="862"/>
      <c r="D122" s="1194"/>
      <c r="E122" s="1222"/>
      <c r="F122" s="862"/>
      <c r="G122" s="862"/>
      <c r="H122" s="16" t="s">
        <v>4</v>
      </c>
      <c r="I122" s="210"/>
      <c r="J122" s="211"/>
      <c r="K122" s="231"/>
      <c r="L122" s="83" t="str">
        <f>IF(B121="","",IF(I122="","",IF(M121="Timed Out","TO",I122*60+J122+K122/100)))</f>
        <v/>
      </c>
      <c r="M122" s="1200"/>
      <c r="N122" s="806"/>
      <c r="O122" s="862"/>
      <c r="P122" s="210"/>
      <c r="Q122" s="211"/>
      <c r="R122" s="231"/>
      <c r="S122" s="98" t="str">
        <f>IF(B121="","",IF(P122="","",P122*60+Q122+R122/100))</f>
        <v/>
      </c>
      <c r="T122" s="1200"/>
      <c r="U122" s="1225"/>
      <c r="V122" s="806"/>
      <c r="W122" s="1197"/>
      <c r="X122" s="806"/>
      <c r="Y122" s="220"/>
      <c r="Z122" s="211"/>
      <c r="AA122" s="280"/>
      <c r="AB122" s="98" t="str">
        <f>IF(B121="","",IF(Y122="","",IF(AC121="Timed Out","TO",Y122*60+Z122+AA122/100)))</f>
        <v/>
      </c>
      <c r="AC122" s="1200"/>
      <c r="AD122" s="806"/>
      <c r="AE122" s="862"/>
      <c r="AF122" s="984"/>
      <c r="AG122" s="1205"/>
      <c r="AH122" s="806"/>
      <c r="AI122" s="806"/>
      <c r="AJ122" s="806"/>
      <c r="AK122" s="806"/>
      <c r="AL122" s="1208"/>
    </row>
    <row r="123" spans="1:38" ht="16" thickBot="1" x14ac:dyDescent="0.25">
      <c r="A123" s="894"/>
      <c r="B123" s="1220"/>
      <c r="C123" s="863"/>
      <c r="D123" s="1195"/>
      <c r="E123" s="1223"/>
      <c r="F123" s="863"/>
      <c r="G123" s="863"/>
      <c r="H123" s="17" t="s">
        <v>8</v>
      </c>
      <c r="I123" s="251"/>
      <c r="J123" s="239"/>
      <c r="K123" s="250"/>
      <c r="L123" s="653" t="str">
        <f>IF(B121="","",IF(I123="","",IF(M121="Timed Out","TO",I123*60+J123+K123/100)))</f>
        <v/>
      </c>
      <c r="M123" s="1201"/>
      <c r="N123" s="807"/>
      <c r="O123" s="863"/>
      <c r="P123" s="251"/>
      <c r="Q123" s="239"/>
      <c r="R123" s="250"/>
      <c r="S123" s="570" t="str">
        <f>IF(B121="","",IF(P123="","",P123*60+Q123+R123/100))</f>
        <v/>
      </c>
      <c r="T123" s="1201"/>
      <c r="U123" s="1226"/>
      <c r="V123" s="807"/>
      <c r="W123" s="1198"/>
      <c r="X123" s="807"/>
      <c r="Y123" s="222"/>
      <c r="Z123" s="239"/>
      <c r="AA123" s="281"/>
      <c r="AB123" s="265" t="str">
        <f>IF(B121="","",IF(Y123="","",IF(AC121="Timed Out","TO",Y123*60+Z123+AA123/100)))</f>
        <v/>
      </c>
      <c r="AC123" s="1201"/>
      <c r="AD123" s="807"/>
      <c r="AE123" s="863"/>
      <c r="AF123" s="985"/>
      <c r="AG123" s="1206"/>
      <c r="AH123" s="807"/>
      <c r="AI123" s="807"/>
      <c r="AJ123" s="807"/>
      <c r="AK123" s="807"/>
      <c r="AL123" s="1209"/>
    </row>
    <row r="124" spans="1:38" x14ac:dyDescent="0.2">
      <c r="A124" s="1227" t="str">
        <f>IF('Names And Totals'!A47="","",'Names And Totals'!A47)</f>
        <v/>
      </c>
      <c r="B124" s="1230" t="str">
        <f>IF('Names And Totals'!B47="","",'Names And Totals'!B47)</f>
        <v/>
      </c>
      <c r="C124" s="883" t="str">
        <f>IF('Names And Totals'!B47="","",'Names And Totals'!E47)</f>
        <v/>
      </c>
      <c r="D124" s="1190" t="str">
        <f>IF(B124="","",IF(AL124="DQ","DQ",IF(AH124="","",RANK(AH124,$AH$10:$AH$307,0)+SUMPRODUCT(--(AH124=$AH$10:$AH$307),--(U124&gt;($U$10:$U$307))))))</f>
        <v/>
      </c>
      <c r="E124" s="1233" t="str">
        <f>IF(B124="","",IF(AL124="DQ","DQ",IF(AH124="","",RANK(D124,$D$10:$D$307,1)+SUMPRODUCT(--(D124=$D$10:$D$307),--(U124&gt;$U$10:$U$307)))))</f>
        <v/>
      </c>
      <c r="F124" s="883" t="str">
        <f>IF(AI124="","",IF(AI124="DQ","DQ",RANK(AI124,$AI$10:$AI$307,0)+SUMPRODUCT(--(AI124=$AI$10:$AI$307),--(U124&gt;$U$10:$U$307))))</f>
        <v/>
      </c>
      <c r="G124" s="883" t="str">
        <f>IF(AJ124="","",IF(AJ124="DQ","DQ",RANK(AJ124,$AJ$10:$AJ$307,0)+SUMPRODUCT(--(AJ124=$AJ$10:$AJ$307),--(U124&gt;$U$10:$U$307))))</f>
        <v/>
      </c>
      <c r="H124" s="18" t="s">
        <v>7</v>
      </c>
      <c r="I124" s="235"/>
      <c r="J124" s="241"/>
      <c r="K124" s="236"/>
      <c r="L124" s="111" t="str">
        <f>IF(B124="","",IF(I124="","",IF(M124="Timed Out","TO",I124*60+J124+K124/100)))</f>
        <v/>
      </c>
      <c r="M124" s="1242"/>
      <c r="N124" s="802" t="str">
        <f>IF(B124="","",IF(OR(M124="Timed Out",M124="Both"),"TO",IF(I124="","",IF(AVERAGE(L124:L126)&gt;89.99,"TO",IF(L125="",L124,IF(L126="",AVERAGE(L124:L125),AVERAGE(L124:L126)))))))</f>
        <v/>
      </c>
      <c r="O124" s="883" t="str">
        <f t="shared" ref="O124" si="148">IF(B124="","",IF(M124="Timed Out",0,IF(M124="Misconfigured",0,IF(M124="Both",0,IF(I124="","",IF(N124="TO",0,IF(N124&lt;=24.99,2,IF(N124&lt;=49.99,1,0))))))))</f>
        <v/>
      </c>
      <c r="P124" s="235"/>
      <c r="Q124" s="241"/>
      <c r="R124" s="236"/>
      <c r="S124" s="643" t="str">
        <f>IF(B124="","",IF(P124="","",P124*60+Q124+R124/100))</f>
        <v/>
      </c>
      <c r="T124" s="1242"/>
      <c r="U124" s="1236" t="str">
        <f>IF(B124="","",IF(AL124="DQ","DQ",IF(N124="TO","TO",IF(T124="Timed Out","TO",IF(S124="","",IF(AVERAGE(S124:S126)&gt;89.99,"TO",IF(S125="",S124,IF(S126="",AVERAGE(S124:S125),AVERAGE(S124:S126)))))))))</f>
        <v/>
      </c>
      <c r="V124" s="802" t="str">
        <f>IF(B124="","",IF(AL124="DQ","DQ",IF(T124="Timed Out",0,IF(U124="","",IF(U124="TO",0,IF((17-((U124-$AG$3)))&lt;0,0,(17-((U124-$AG$3)))))))))</f>
        <v/>
      </c>
      <c r="W124" s="1239" t="str">
        <f t="shared" ref="W124" si="149">IF(B124="","",IF(AL124="DQ","DQ",IF(C124="Female","",IF(T124="Timed Out",0,IF(U124="","",IF(U124="TO",0,IF((19-((U124-$AN$4)))&lt;0,0,(19-((U124-$AN$4))))))))))</f>
        <v/>
      </c>
      <c r="X124" s="802" t="str">
        <f t="shared" ref="X124" si="150">IF(B124="","",IF(AL124="DQ","DQ",IF(C124="Male","",IF(T124="Timed Out",0,IF(U124="","",IF(U124="TO",0,IF((19-((U124-$AN$3)))&lt;0,0,(19-((U124-$AN$3))))))))))</f>
        <v/>
      </c>
      <c r="Y124" s="667"/>
      <c r="Z124" s="241"/>
      <c r="AA124" s="654"/>
      <c r="AB124" s="339" t="str">
        <f>IF(B124="","",IF(Y124="","",IF(AC124="Timed Out","TO",Y124*60+Z124+AA124/100)))</f>
        <v/>
      </c>
      <c r="AC124" s="1242"/>
      <c r="AD124" s="802" t="str">
        <f>IF(B124="","",IF(OR(AC124="Timed Out",AC124="Both"),"TO",IF(AB124="","",IF(AVERAGE(AB124:AB126)&gt;89.99,"TO",IF(AB125="",AB124,IF(AB126="",AVERAGE(AB124:AB125),AVERAGE(AB124:AB126)))))))</f>
        <v/>
      </c>
      <c r="AE124" s="883" t="str">
        <f t="shared" ref="AE124" si="151">IF(B124="","",IF(AC124="Timed Out",0,IF(AC124="Misconfigured",0,IF(AC124="Both",0,IF(AB124="","",IF(Y124="TO",0,IF(AD124&lt;=4.99,2,IF(AD124&lt;=12.99,1,0))))))))</f>
        <v/>
      </c>
      <c r="AF124" s="1210"/>
      <c r="AG124" s="1212"/>
      <c r="AH124" s="802" t="str">
        <f>IF(B124="","",IF(AL124="DQ","DQ",IF(AG124="","",IF(AND(N124="TO",AF124-AG124&lt;=0),0,IF(AND(N124="TO",AF124-AG124&gt;0),AF124-AG124,IF(AND(U124="TO",O124+AF124-AG124&lt;0),0,IF(AND(U124="TO",O124+AF124-AG124&gt;0),O124+AF124-AG124,IF(AND(AD124="TO",O124+V124+AF124-AG124&lt;0),0,IF(AND(AD124="TO",O124+V124+AF124-AG124&gt;0),O124+V124+AF124-AG124,IF(O124+V124+AE124+AF124-AG124&lt;0,0,O124+V124+AE124+AF124-AG124))))))))))</f>
        <v/>
      </c>
      <c r="AI124" s="802" t="str">
        <f>IF(B124="","",IF(C124="Female","",IF(AL124="DQ","DQ",IF(AG124="","",IF(AND(N124="TO",AF124-AG124&lt;=0),0,IF(AND(N124="TO",AF124-AG124&gt;0),AF124-AG124,IF(AND(U124="TO",O124+AF124-AG124&lt;0),0,IF(AND(U124="TO",O124+AF124-AG124&gt;0),O124+AF124-AG124,IF(AND(AD124="TO",O124+W124+AF124-AG124&lt;0),0,IF(AND(AD124="TO",O124+W124+AF124-AG124&gt;0),O124+W124+AF124-AG124,IF(O124+W124+AE124+AF124-AG124&lt;0,0,O124+W124+AE124+AF124-AG124)))))))))))</f>
        <v/>
      </c>
      <c r="AJ124" s="802" t="str">
        <f>IF(B124="","",IF(C124="Male","",IF(AL124="DQ","DQ",IF(AG124="","",IF(AND(N124="TO",AF124-AG124&lt;=0),0,IF(AND(N124="TO",AF124-AG124&gt;0),AF124-AG124,IF(AND(U124="TO",O124+AF124-AG124&lt;0),0,IF(AND(U124="TO",O124+AF124-AG124&gt;0),O124+AF124-AG124,IF(AND(AD124="TO",O124+X124+AF124-AG124&lt;0),0,IF(AND(AD124="TO",O124+X124+AF124-AG124&gt;0),O124+X124+AF124-AG124,IF(O124+X124+AE124+AF124-AG124&lt;0,0,O124+X124+AE124+AF124-AG124)))))))))))</f>
        <v/>
      </c>
      <c r="AK124" s="802" t="str">
        <f>IF(AG124="","",IF(AI124="",AJ124,AI124))</f>
        <v/>
      </c>
      <c r="AL124" s="1215"/>
    </row>
    <row r="125" spans="1:38" x14ac:dyDescent="0.2">
      <c r="A125" s="1228"/>
      <c r="B125" s="1231"/>
      <c r="C125" s="884"/>
      <c r="D125" s="1191"/>
      <c r="E125" s="1234"/>
      <c r="F125" s="884"/>
      <c r="G125" s="884"/>
      <c r="H125" s="13" t="s">
        <v>4</v>
      </c>
      <c r="I125" s="208"/>
      <c r="J125" s="209"/>
      <c r="K125" s="227"/>
      <c r="L125" s="79" t="str">
        <f>IF(B124="","",IF(I125="","",IF(M124="Timed Out","TO",I125*60+J125+K125/100)))</f>
        <v/>
      </c>
      <c r="M125" s="1243"/>
      <c r="N125" s="803"/>
      <c r="O125" s="884"/>
      <c r="P125" s="208"/>
      <c r="Q125" s="209"/>
      <c r="R125" s="227"/>
      <c r="S125" s="99" t="str">
        <f>IF(B124="","",IF(P125="","",P125*60+Q125+R125/100))</f>
        <v/>
      </c>
      <c r="T125" s="1243"/>
      <c r="U125" s="1237"/>
      <c r="V125" s="803"/>
      <c r="W125" s="986"/>
      <c r="X125" s="803"/>
      <c r="Y125" s="214"/>
      <c r="Z125" s="209"/>
      <c r="AA125" s="279"/>
      <c r="AB125" s="99" t="str">
        <f>IF(B124="","",IF(Y125="","",IF(AC124="Timed Out","TO",Y125*60+Z125+AA125/100)))</f>
        <v/>
      </c>
      <c r="AC125" s="1243"/>
      <c r="AD125" s="803"/>
      <c r="AE125" s="884"/>
      <c r="AF125" s="981"/>
      <c r="AG125" s="1213"/>
      <c r="AH125" s="803"/>
      <c r="AI125" s="803"/>
      <c r="AJ125" s="803"/>
      <c r="AK125" s="803"/>
      <c r="AL125" s="1216"/>
    </row>
    <row r="126" spans="1:38" ht="16" thickBot="1" x14ac:dyDescent="0.25">
      <c r="A126" s="1229"/>
      <c r="B126" s="1232"/>
      <c r="C126" s="885"/>
      <c r="D126" s="1192"/>
      <c r="E126" s="1235"/>
      <c r="F126" s="885"/>
      <c r="G126" s="885"/>
      <c r="H126" s="19" t="s">
        <v>8</v>
      </c>
      <c r="I126" s="212"/>
      <c r="J126" s="213"/>
      <c r="K126" s="242"/>
      <c r="L126" s="112" t="str">
        <f>IF(B124="","",IF(I126="","",IF(M124="Timed Out","TO",I126*60+J126+K126/100)))</f>
        <v/>
      </c>
      <c r="M126" s="1244"/>
      <c r="N126" s="804"/>
      <c r="O126" s="885"/>
      <c r="P126" s="212"/>
      <c r="Q126" s="213"/>
      <c r="R126" s="242"/>
      <c r="S126" s="644" t="str">
        <f>IF(B124="","",IF(P126="","",P126*60+Q126+R126/100))</f>
        <v/>
      </c>
      <c r="T126" s="1244"/>
      <c r="U126" s="1238"/>
      <c r="V126" s="804"/>
      <c r="W126" s="1240"/>
      <c r="X126" s="804"/>
      <c r="Y126" s="226"/>
      <c r="Z126" s="213"/>
      <c r="AA126" s="655"/>
      <c r="AB126" s="100" t="str">
        <f>IF(B124="","",IF(Y126="","",IF(AC124="Timed Out","TO",Y126*60+Z126+AA126/100)))</f>
        <v/>
      </c>
      <c r="AC126" s="1244"/>
      <c r="AD126" s="804"/>
      <c r="AE126" s="885"/>
      <c r="AF126" s="1211"/>
      <c r="AG126" s="1214"/>
      <c r="AH126" s="804"/>
      <c r="AI126" s="804"/>
      <c r="AJ126" s="804"/>
      <c r="AK126" s="804"/>
      <c r="AL126" s="1217"/>
    </row>
    <row r="127" spans="1:38" x14ac:dyDescent="0.2">
      <c r="A127" s="892" t="str">
        <f>IF('Names And Totals'!A48="","",'Names And Totals'!A48)</f>
        <v/>
      </c>
      <c r="B127" s="1218" t="str">
        <f>IF('Names And Totals'!B48="","",'Names And Totals'!B48)</f>
        <v/>
      </c>
      <c r="C127" s="861" t="str">
        <f>IF('Names And Totals'!B48="","",'Names And Totals'!E48)</f>
        <v/>
      </c>
      <c r="D127" s="1193" t="str">
        <f>IF(B127="","",IF(AL127="DQ","DQ",IF(AH127="","",RANK(AH127,$AH$10:$AH$307,0)+SUMPRODUCT(--(AH127=$AH$10:$AH$307),--(U127&gt;($U$10:$U$307))))))</f>
        <v/>
      </c>
      <c r="E127" s="1221" t="str">
        <f>IF(B127="","",IF(AL127="DQ","DQ",IF(AH127="","",RANK(D127,$D$10:$D$307,1)+SUMPRODUCT(--(D127=$D$10:$D$307),--(U127&gt;$U$10:$U$307)))))</f>
        <v/>
      </c>
      <c r="F127" s="861" t="str">
        <f>IF(AI127="","",IF(AI127="DQ","DQ",RANK(AI127,$AI$10:$AI$307,0)+SUMPRODUCT(--(AI127=$AI$10:$AI$307),--(U127&gt;$U$10:$U$307))))</f>
        <v/>
      </c>
      <c r="G127" s="861" t="str">
        <f>IF(AJ127="","",IF(AJ127="DQ","DQ",RANK(AJ127,$AJ$10:$AJ$307,0)+SUMPRODUCT(--(AJ127=$AJ$10:$AJ$307),--(U127&gt;$U$10:$U$307))))</f>
        <v/>
      </c>
      <c r="H127" s="15" t="s">
        <v>7</v>
      </c>
      <c r="I127" s="228"/>
      <c r="J127" s="229"/>
      <c r="K127" s="230"/>
      <c r="L127" s="652" t="str">
        <f>IF(B127="","",IF(I127="","",IF(M127="Timed Out","TO",I127*60+J127+K127/100)))</f>
        <v/>
      </c>
      <c r="M127" s="1199"/>
      <c r="N127" s="805" t="str">
        <f>IF(B127="","",IF(OR(M127="Timed Out",M127="Both"),"TO",IF(I127="","",IF(AVERAGE(L127:L129)&gt;89.99,"TO",IF(L128="",L127,IF(L129="",AVERAGE(L127:L128),AVERAGE(L127:L129)))))))</f>
        <v/>
      </c>
      <c r="O127" s="861" t="str">
        <f t="shared" ref="O127" si="152">IF(B127="","",IF(M127="Timed Out",0,IF(M127="Misconfigured",0,IF(M127="Both",0,IF(I127="","",IF(N127="TO",0,IF(N127&lt;=24.99,2,IF(N127&lt;=49.99,1,0))))))))</f>
        <v/>
      </c>
      <c r="P127" s="228"/>
      <c r="Q127" s="229"/>
      <c r="R127" s="230"/>
      <c r="S127" s="645" t="str">
        <f>IF(B127="","",IF(P127="","",P127*60+Q127+R127/100))</f>
        <v/>
      </c>
      <c r="T127" s="1199"/>
      <c r="U127" s="1224" t="str">
        <f>IF(B127="","",IF(AL127="DQ","DQ",IF(N127="TO","TO",IF(T127="Timed Out","TO",IF(S127="","",IF(AVERAGE(S127:S129)&gt;89.99,"TO",IF(S128="",S127,IF(S129="",AVERAGE(S127:S128),AVERAGE(S127:S129)))))))))</f>
        <v/>
      </c>
      <c r="V127" s="805" t="str">
        <f>IF(B127="","",IF(AL127="DQ","DQ",IF(T127="Timed Out",0,IF(U127="","",IF(U127="TO",0,IF((17-((U127-$AG$3)))&lt;0,0,(17-((U127-$AG$3)))))))))</f>
        <v/>
      </c>
      <c r="W127" s="1196" t="str">
        <f t="shared" ref="W127" si="153">IF(B127="","",IF(AL127="DQ","DQ",IF(C127="Female","",IF(T127="Timed Out",0,IF(U127="","",IF(U127="TO",0,IF((19-((U127-$AN$4)))&lt;0,0,(19-((U127-$AN$4))))))))))</f>
        <v/>
      </c>
      <c r="X127" s="805" t="str">
        <f t="shared" ref="X127" si="154">IF(B127="","",IF(AL127="DQ","DQ",IF(C127="Male","",IF(T127="Timed Out",0,IF(U127="","",IF(U127="TO",0,IF((19-((U127-$AN$3)))&lt;0,0,(19-((U127-$AN$3))))))))))</f>
        <v/>
      </c>
      <c r="Y127" s="218"/>
      <c r="Z127" s="229"/>
      <c r="AA127" s="296"/>
      <c r="AB127" s="574" t="str">
        <f>IF(B127="","",IF(Y127="","",IF(AC127="Timed Out","TO",Y127*60+Z127+AA127/100)))</f>
        <v/>
      </c>
      <c r="AC127" s="1199"/>
      <c r="AD127" s="805" t="str">
        <f>IF(B127="","",IF(OR(AC127="Timed Out",AC127="Both"),"TO",IF(AB127="","",IF(AVERAGE(AB127:AB129)&gt;89.99,"TO",IF(AB128="",AB127,IF(AB129="",AVERAGE(AB127:AB128),AVERAGE(AB127:AB129)))))))</f>
        <v/>
      </c>
      <c r="AE127" s="861" t="str">
        <f t="shared" ref="AE127" si="155">IF(B127="","",IF(AC127="Timed Out",0,IF(AC127="Misconfigured",0,IF(AC127="Both",0,IF(AB127="","",IF(Y127="TO",0,IF(AD127&lt;=4.99,2,IF(AD127&lt;=12.99,1,0))))))))</f>
        <v/>
      </c>
      <c r="AF127" s="983"/>
      <c r="AG127" s="1204"/>
      <c r="AH127" s="805" t="str">
        <f>IF(B127="","",IF(AL127="DQ","DQ",IF(AG127="","",IF(AND(N127="TO",AF127-AG127&lt;=0),0,IF(AND(N127="TO",AF127-AG127&gt;0),AF127-AG127,IF(AND(U127="TO",O127+AF127-AG127&lt;0),0,IF(AND(U127="TO",O127+AF127-AG127&gt;0),O127+AF127-AG127,IF(AND(AD127="TO",O127+V127+AF127-AG127&lt;0),0,IF(AND(AD127="TO",O127+V127+AF127-AG127&gt;0),O127+V127+AF127-AG127,IF(O127+V127+AE127+AF127-AG127&lt;0,0,O127+V127+AE127+AF127-AG127))))))))))</f>
        <v/>
      </c>
      <c r="AI127" s="805" t="str">
        <f>IF(B127="","",IF(C127="Female","",IF(AL127="DQ","DQ",IF(AG127="","",IF(AND(N127="TO",AF127-AG127&lt;=0),0,IF(AND(N127="TO",AF127-AG127&gt;0),AF127-AG127,IF(AND(U127="TO",O127+AF127-AG127&lt;0),0,IF(AND(U127="TO",O127+AF127-AG127&gt;0),O127+AF127-AG127,IF(AND(AD127="TO",O127+W127+AF127-AG127&lt;0),0,IF(AND(AD127="TO",O127+W127+AF127-AG127&gt;0),O127+W127+AF127-AG127,IF(O127+W127+AE127+AF127-AG127&lt;0,0,O127+W127+AE127+AF127-AG127)))))))))))</f>
        <v/>
      </c>
      <c r="AJ127" s="805" t="str">
        <f>IF(B127="","",IF(C127="Male","",IF(AL127="DQ","DQ",IF(AG127="","",IF(AND(N127="TO",AF127-AG127&lt;=0),0,IF(AND(N127="TO",AF127-AG127&gt;0),AF127-AG127,IF(AND(U127="TO",O127+AF127-AG127&lt;0),0,IF(AND(U127="TO",O127+AF127-AG127&gt;0),O127+AF127-AG127,IF(AND(AD127="TO",O127+X127+AF127-AG127&lt;0),0,IF(AND(AD127="TO",O127+X127+AF127-AG127&gt;0),O127+X127+AF127-AG127,IF(O127+X127+AE127+AF127-AG127&lt;0,0,O127+X127+AE127+AF127-AG127)))))))))))</f>
        <v/>
      </c>
      <c r="AK127" s="805" t="str">
        <f>IF(AG127="","",IF(AI127="",AJ127,AI127))</f>
        <v/>
      </c>
      <c r="AL127" s="1207"/>
    </row>
    <row r="128" spans="1:38" x14ac:dyDescent="0.2">
      <c r="A128" s="893"/>
      <c r="B128" s="1219"/>
      <c r="C128" s="862"/>
      <c r="D128" s="1194"/>
      <c r="E128" s="1222"/>
      <c r="F128" s="862"/>
      <c r="G128" s="862"/>
      <c r="H128" s="16" t="s">
        <v>4</v>
      </c>
      <c r="I128" s="210"/>
      <c r="J128" s="211"/>
      <c r="K128" s="231"/>
      <c r="L128" s="83" t="str">
        <f>IF(B127="","",IF(I128="","",IF(M127="Timed Out","TO",I128*60+J128+K128/100)))</f>
        <v/>
      </c>
      <c r="M128" s="1200"/>
      <c r="N128" s="806"/>
      <c r="O128" s="862"/>
      <c r="P128" s="210"/>
      <c r="Q128" s="211"/>
      <c r="R128" s="231"/>
      <c r="S128" s="98" t="str">
        <f>IF(B127="","",IF(P128="","",P128*60+Q128+R128/100))</f>
        <v/>
      </c>
      <c r="T128" s="1200"/>
      <c r="U128" s="1225"/>
      <c r="V128" s="806"/>
      <c r="W128" s="1197"/>
      <c r="X128" s="806"/>
      <c r="Y128" s="220"/>
      <c r="Z128" s="211"/>
      <c r="AA128" s="280"/>
      <c r="AB128" s="98" t="str">
        <f>IF(B127="","",IF(Y128="","",IF(AC127="Timed Out","TO",Y128*60+Z128+AA128/100)))</f>
        <v/>
      </c>
      <c r="AC128" s="1200"/>
      <c r="AD128" s="806"/>
      <c r="AE128" s="862"/>
      <c r="AF128" s="984"/>
      <c r="AG128" s="1205"/>
      <c r="AH128" s="806"/>
      <c r="AI128" s="806"/>
      <c r="AJ128" s="806"/>
      <c r="AK128" s="806"/>
      <c r="AL128" s="1208"/>
    </row>
    <row r="129" spans="1:38" ht="16" thickBot="1" x14ac:dyDescent="0.25">
      <c r="A129" s="894"/>
      <c r="B129" s="1220"/>
      <c r="C129" s="863"/>
      <c r="D129" s="1195"/>
      <c r="E129" s="1223"/>
      <c r="F129" s="863"/>
      <c r="G129" s="863"/>
      <c r="H129" s="17" t="s">
        <v>8</v>
      </c>
      <c r="I129" s="251"/>
      <c r="J129" s="239"/>
      <c r="K129" s="250"/>
      <c r="L129" s="653" t="str">
        <f>IF(B127="","",IF(I129="","",IF(M127="Timed Out","TO",I129*60+J129+K129/100)))</f>
        <v/>
      </c>
      <c r="M129" s="1201"/>
      <c r="N129" s="807"/>
      <c r="O129" s="863"/>
      <c r="P129" s="251"/>
      <c r="Q129" s="239"/>
      <c r="R129" s="250"/>
      <c r="S129" s="570" t="str">
        <f>IF(B127="","",IF(P129="","",P129*60+Q129+R129/100))</f>
        <v/>
      </c>
      <c r="T129" s="1201"/>
      <c r="U129" s="1226"/>
      <c r="V129" s="807"/>
      <c r="W129" s="1198"/>
      <c r="X129" s="807"/>
      <c r="Y129" s="222"/>
      <c r="Z129" s="239"/>
      <c r="AA129" s="281"/>
      <c r="AB129" s="265" t="str">
        <f>IF(B127="","",IF(Y129="","",IF(AC127="Timed Out","TO",Y129*60+Z129+AA129/100)))</f>
        <v/>
      </c>
      <c r="AC129" s="1201"/>
      <c r="AD129" s="807"/>
      <c r="AE129" s="863"/>
      <c r="AF129" s="985"/>
      <c r="AG129" s="1206"/>
      <c r="AH129" s="807"/>
      <c r="AI129" s="807"/>
      <c r="AJ129" s="807"/>
      <c r="AK129" s="807"/>
      <c r="AL129" s="1209"/>
    </row>
    <row r="130" spans="1:38" x14ac:dyDescent="0.2">
      <c r="A130" s="1227" t="str">
        <f>IF('Names And Totals'!A49="","",'Names And Totals'!A49)</f>
        <v/>
      </c>
      <c r="B130" s="1230" t="str">
        <f>IF('Names And Totals'!B49="","",'Names And Totals'!B49)</f>
        <v/>
      </c>
      <c r="C130" s="883" t="str">
        <f>IF('Names And Totals'!B49="","",'Names And Totals'!E49)</f>
        <v/>
      </c>
      <c r="D130" s="1190" t="str">
        <f>IF(B130="","",IF(AL130="DQ","DQ",IF(AH130="","",RANK(AH130,$AH$10:$AH$307,0)+SUMPRODUCT(--(AH130=$AH$10:$AH$307),--(U130&gt;($U$10:$U$307))))))</f>
        <v/>
      </c>
      <c r="E130" s="1233" t="str">
        <f>IF(B130="","",IF(AL130="DQ","DQ",IF(AH130="","",RANK(D130,$D$10:$D$307,1)+SUMPRODUCT(--(D130=$D$10:$D$307),--(U130&gt;$U$10:$U$307)))))</f>
        <v/>
      </c>
      <c r="F130" s="883" t="str">
        <f>IF(AI130="","",IF(AI130="DQ","DQ",RANK(AI130,$AI$10:$AI$307,0)+SUMPRODUCT(--(AI130=$AI$10:$AI$307),--(U130&gt;$U$10:$U$307))))</f>
        <v/>
      </c>
      <c r="G130" s="883" t="str">
        <f>IF(AJ130="","",IF(AJ130="DQ","DQ",RANK(AJ130,$AJ$10:$AJ$307,0)+SUMPRODUCT(--(AJ130=$AJ$10:$AJ$307),--(U130&gt;$U$10:$U$307))))</f>
        <v/>
      </c>
      <c r="H130" s="18" t="s">
        <v>7</v>
      </c>
      <c r="I130" s="235"/>
      <c r="J130" s="241"/>
      <c r="K130" s="236"/>
      <c r="L130" s="111" t="str">
        <f>IF(B130="","",IF(I130="","",IF(M130="Timed Out","TO",I130*60+J130+K130/100)))</f>
        <v/>
      </c>
      <c r="M130" s="1242"/>
      <c r="N130" s="802" t="str">
        <f>IF(B130="","",IF(OR(M130="Timed Out",M130="Both"),"TO",IF(I130="","",IF(AVERAGE(L130:L132)&gt;89.99,"TO",IF(L131="",L130,IF(L132="",AVERAGE(L130:L131),AVERAGE(L130:L132)))))))</f>
        <v/>
      </c>
      <c r="O130" s="883" t="str">
        <f t="shared" ref="O130" si="156">IF(B130="","",IF(M130="Timed Out",0,IF(M130="Misconfigured",0,IF(M130="Both",0,IF(I130="","",IF(N130="TO",0,IF(N130&lt;=24.99,2,IF(N130&lt;=49.99,1,0))))))))</f>
        <v/>
      </c>
      <c r="P130" s="235"/>
      <c r="Q130" s="241"/>
      <c r="R130" s="236"/>
      <c r="S130" s="643" t="str">
        <f>IF(B130="","",IF(P130="","",P130*60+Q130+R130/100))</f>
        <v/>
      </c>
      <c r="T130" s="1242"/>
      <c r="U130" s="1236" t="str">
        <f>IF(B130="","",IF(AL130="DQ","DQ",IF(N130="TO","TO",IF(T130="Timed Out","TO",IF(S130="","",IF(AVERAGE(S130:S132)&gt;89.99,"TO",IF(S131="",S130,IF(S132="",AVERAGE(S130:S131),AVERAGE(S130:S132)))))))))</f>
        <v/>
      </c>
      <c r="V130" s="802" t="str">
        <f>IF(B130="","",IF(AL130="DQ","DQ",IF(T130="Timed Out",0,IF(U130="","",IF(U130="TO",0,IF((17-((U130-$AG$3)))&lt;0,0,(17-((U130-$AG$3)))))))))</f>
        <v/>
      </c>
      <c r="W130" s="1239" t="str">
        <f t="shared" ref="W130" si="157">IF(B130="","",IF(AL130="DQ","DQ",IF(C130="Female","",IF(T130="Timed Out",0,IF(U130="","",IF(U130="TO",0,IF((19-((U130-$AN$4)))&lt;0,0,(19-((U130-$AN$4))))))))))</f>
        <v/>
      </c>
      <c r="X130" s="802" t="str">
        <f t="shared" ref="X130" si="158">IF(B130="","",IF(AL130="DQ","DQ",IF(C130="Male","",IF(T130="Timed Out",0,IF(U130="","",IF(U130="TO",0,IF((19-((U130-$AN$3)))&lt;0,0,(19-((U130-$AN$3))))))))))</f>
        <v/>
      </c>
      <c r="Y130" s="667"/>
      <c r="Z130" s="241"/>
      <c r="AA130" s="654"/>
      <c r="AB130" s="339" t="str">
        <f>IF(B130="","",IF(Y130="","",IF(AC130="Timed Out","TO",Y130*60+Z130+AA130/100)))</f>
        <v/>
      </c>
      <c r="AC130" s="1242"/>
      <c r="AD130" s="802" t="str">
        <f>IF(B130="","",IF(OR(AC130="Timed Out",AC130="Both"),"TO",IF(AB130="","",IF(AVERAGE(AB130:AB132)&gt;89.99,"TO",IF(AB131="",AB130,IF(AB132="",AVERAGE(AB130:AB131),AVERAGE(AB130:AB132)))))))</f>
        <v/>
      </c>
      <c r="AE130" s="883" t="str">
        <f t="shared" ref="AE130" si="159">IF(B130="","",IF(AC130="Timed Out",0,IF(AC130="Misconfigured",0,IF(AC130="Both",0,IF(AB130="","",IF(Y130="TO",0,IF(AD130&lt;=4.99,2,IF(AD130&lt;=12.99,1,0))))))))</f>
        <v/>
      </c>
      <c r="AF130" s="1210"/>
      <c r="AG130" s="1212"/>
      <c r="AH130" s="802" t="str">
        <f>IF(B130="","",IF(AL130="DQ","DQ",IF(AG130="","",IF(AND(N130="TO",AF130-AG130&lt;=0),0,IF(AND(N130="TO",AF130-AG130&gt;0),AF130-AG130,IF(AND(U130="TO",O130+AF130-AG130&lt;0),0,IF(AND(U130="TO",O130+AF130-AG130&gt;0),O130+AF130-AG130,IF(AND(AD130="TO",O130+V130+AF130-AG130&lt;0),0,IF(AND(AD130="TO",O130+V130+AF130-AG130&gt;0),O130+V130+AF130-AG130,IF(O130+V130+AE130+AF130-AG130&lt;0,0,O130+V130+AE130+AF130-AG130))))))))))</f>
        <v/>
      </c>
      <c r="AI130" s="802" t="str">
        <f>IF(B130="","",IF(C130="Female","",IF(AL130="DQ","DQ",IF(AG130="","",IF(AND(N130="TO",AF130-AG130&lt;=0),0,IF(AND(N130="TO",AF130-AG130&gt;0),AF130-AG130,IF(AND(U130="TO",O130+AF130-AG130&lt;0),0,IF(AND(U130="TO",O130+AF130-AG130&gt;0),O130+AF130-AG130,IF(AND(AD130="TO",O130+W130+AF130-AG130&lt;0),0,IF(AND(AD130="TO",O130+W130+AF130-AG130&gt;0),O130+W130+AF130-AG130,IF(O130+W130+AE130+AF130-AG130&lt;0,0,O130+W130+AE130+AF130-AG130)))))))))))</f>
        <v/>
      </c>
      <c r="AJ130" s="802" t="str">
        <f>IF(B130="","",IF(C130="Male","",IF(AL130="DQ","DQ",IF(AG130="","",IF(AND(N130="TO",AF130-AG130&lt;=0),0,IF(AND(N130="TO",AF130-AG130&gt;0),AF130-AG130,IF(AND(U130="TO",O130+AF130-AG130&lt;0),0,IF(AND(U130="TO",O130+AF130-AG130&gt;0),O130+AF130-AG130,IF(AND(AD130="TO",O130+X130+AF130-AG130&lt;0),0,IF(AND(AD130="TO",O130+X130+AF130-AG130&gt;0),O130+X130+AF130-AG130,IF(O130+X130+AE130+AF130-AG130&lt;0,0,O130+X130+AE130+AF130-AG130)))))))))))</f>
        <v/>
      </c>
      <c r="AK130" s="802" t="str">
        <f>IF(AG130="","",IF(AI130="",AJ130,AI130))</f>
        <v/>
      </c>
      <c r="AL130" s="1215"/>
    </row>
    <row r="131" spans="1:38" x14ac:dyDescent="0.2">
      <c r="A131" s="1228"/>
      <c r="B131" s="1231"/>
      <c r="C131" s="884"/>
      <c r="D131" s="1191"/>
      <c r="E131" s="1234"/>
      <c r="F131" s="884"/>
      <c r="G131" s="884"/>
      <c r="H131" s="13" t="s">
        <v>4</v>
      </c>
      <c r="I131" s="208"/>
      <c r="J131" s="209"/>
      <c r="K131" s="227"/>
      <c r="L131" s="79" t="str">
        <f>IF(B130="","",IF(I131="","",IF(M130="Timed Out","TO",I131*60+J131+K131/100)))</f>
        <v/>
      </c>
      <c r="M131" s="1243"/>
      <c r="N131" s="803"/>
      <c r="O131" s="884"/>
      <c r="P131" s="208"/>
      <c r="Q131" s="209"/>
      <c r="R131" s="227"/>
      <c r="S131" s="99" t="str">
        <f>IF(B130="","",IF(P131="","",P131*60+Q131+R131/100))</f>
        <v/>
      </c>
      <c r="T131" s="1243"/>
      <c r="U131" s="1237"/>
      <c r="V131" s="803"/>
      <c r="W131" s="986"/>
      <c r="X131" s="803"/>
      <c r="Y131" s="214"/>
      <c r="Z131" s="209"/>
      <c r="AA131" s="279"/>
      <c r="AB131" s="99" t="str">
        <f>IF(B130="","",IF(Y131="","",IF(AC130="Timed Out","TO",Y131*60+Z131+AA131/100)))</f>
        <v/>
      </c>
      <c r="AC131" s="1243"/>
      <c r="AD131" s="803"/>
      <c r="AE131" s="884"/>
      <c r="AF131" s="981"/>
      <c r="AG131" s="1213"/>
      <c r="AH131" s="803"/>
      <c r="AI131" s="803"/>
      <c r="AJ131" s="803"/>
      <c r="AK131" s="803"/>
      <c r="AL131" s="1216"/>
    </row>
    <row r="132" spans="1:38" ht="16" thickBot="1" x14ac:dyDescent="0.25">
      <c r="A132" s="1229"/>
      <c r="B132" s="1232"/>
      <c r="C132" s="885"/>
      <c r="D132" s="1192"/>
      <c r="E132" s="1235"/>
      <c r="F132" s="885"/>
      <c r="G132" s="885"/>
      <c r="H132" s="19" t="s">
        <v>8</v>
      </c>
      <c r="I132" s="212"/>
      <c r="J132" s="213"/>
      <c r="K132" s="242"/>
      <c r="L132" s="112" t="str">
        <f>IF(B130="","",IF(I132="","",IF(M130="Timed Out","TO",I132*60+J132+K132/100)))</f>
        <v/>
      </c>
      <c r="M132" s="1244"/>
      <c r="N132" s="804"/>
      <c r="O132" s="885"/>
      <c r="P132" s="212"/>
      <c r="Q132" s="213"/>
      <c r="R132" s="242"/>
      <c r="S132" s="644" t="str">
        <f>IF(B130="","",IF(P132="","",P132*60+Q132+R132/100))</f>
        <v/>
      </c>
      <c r="T132" s="1244"/>
      <c r="U132" s="1238"/>
      <c r="V132" s="804"/>
      <c r="W132" s="1240"/>
      <c r="X132" s="804"/>
      <c r="Y132" s="226"/>
      <c r="Z132" s="213"/>
      <c r="AA132" s="655"/>
      <c r="AB132" s="100" t="str">
        <f>IF(B130="","",IF(Y132="","",IF(AC130="Timed Out","TO",Y132*60+Z132+AA132/100)))</f>
        <v/>
      </c>
      <c r="AC132" s="1244"/>
      <c r="AD132" s="804"/>
      <c r="AE132" s="885"/>
      <c r="AF132" s="1211"/>
      <c r="AG132" s="1214"/>
      <c r="AH132" s="804"/>
      <c r="AI132" s="804"/>
      <c r="AJ132" s="804"/>
      <c r="AK132" s="804"/>
      <c r="AL132" s="1217"/>
    </row>
    <row r="133" spans="1:38" x14ac:dyDescent="0.2">
      <c r="A133" s="892" t="str">
        <f>IF('Names And Totals'!A50="","",'Names And Totals'!A50)</f>
        <v/>
      </c>
      <c r="B133" s="1218" t="str">
        <f>IF('Names And Totals'!B50="","",'Names And Totals'!B50)</f>
        <v/>
      </c>
      <c r="C133" s="861" t="str">
        <f>IF('Names And Totals'!B50="","",'Names And Totals'!E50)</f>
        <v/>
      </c>
      <c r="D133" s="1193" t="str">
        <f>IF(B133="","",IF(AL133="DQ","DQ",IF(AH133="","",RANK(AH133,$AH$10:$AH$307,0)+SUMPRODUCT(--(AH133=$AH$10:$AH$307),--(U133&gt;($U$10:$U$307))))))</f>
        <v/>
      </c>
      <c r="E133" s="1221" t="str">
        <f>IF(B133="","",IF(AL133="DQ","DQ",IF(AH133="","",RANK(D133,$D$10:$D$307,1)+SUMPRODUCT(--(D133=$D$10:$D$307),--(U133&gt;$U$10:$U$307)))))</f>
        <v/>
      </c>
      <c r="F133" s="861" t="str">
        <f>IF(AI133="","",IF(AI133="DQ","DQ",RANK(AI133,$AI$10:$AI$307,0)+SUMPRODUCT(--(AI133=$AI$10:$AI$307),--(U133&gt;$U$10:$U$307))))</f>
        <v/>
      </c>
      <c r="G133" s="861" t="str">
        <f>IF(AJ133="","",IF(AJ133="DQ","DQ",RANK(AJ133,$AJ$10:$AJ$307,0)+SUMPRODUCT(--(AJ133=$AJ$10:$AJ$307),--(U133&gt;$U$10:$U$307))))</f>
        <v/>
      </c>
      <c r="H133" s="15" t="s">
        <v>7</v>
      </c>
      <c r="I133" s="228"/>
      <c r="J133" s="229"/>
      <c r="K133" s="230"/>
      <c r="L133" s="652" t="str">
        <f>IF(B133="","",IF(I133="","",IF(M133="Timed Out","TO",I133*60+J133+K133/100)))</f>
        <v/>
      </c>
      <c r="M133" s="1199"/>
      <c r="N133" s="805" t="str">
        <f>IF(B133="","",IF(OR(M133="Timed Out",M133="Both"),"TO",IF(I133="","",IF(AVERAGE(L133:L135)&gt;89.99,"TO",IF(L134="",L133,IF(L135="",AVERAGE(L133:L134),AVERAGE(L133:L135)))))))</f>
        <v/>
      </c>
      <c r="O133" s="861" t="str">
        <f t="shared" ref="O133" si="160">IF(B133="","",IF(M133="Timed Out",0,IF(M133="Misconfigured",0,IF(M133="Both",0,IF(I133="","",IF(N133="TO",0,IF(N133&lt;=24.99,2,IF(N133&lt;=49.99,1,0))))))))</f>
        <v/>
      </c>
      <c r="P133" s="228"/>
      <c r="Q133" s="229"/>
      <c r="R133" s="230"/>
      <c r="S133" s="645" t="str">
        <f>IF(B133="","",IF(P133="","",P133*60+Q133+R133/100))</f>
        <v/>
      </c>
      <c r="T133" s="1199"/>
      <c r="U133" s="1224" t="str">
        <f>IF(B133="","",IF(AL133="DQ","DQ",IF(N133="TO","TO",IF(T133="Timed Out","TO",IF(S133="","",IF(AVERAGE(S133:S135)&gt;89.99,"TO",IF(S134="",S133,IF(S135="",AVERAGE(S133:S134),AVERAGE(S133:S135)))))))))</f>
        <v/>
      </c>
      <c r="V133" s="805" t="str">
        <f>IF(B133="","",IF(AL133="DQ","DQ",IF(T133="Timed Out",0,IF(U133="","",IF(U133="TO",0,IF((17-((U133-$AG$3)))&lt;0,0,(17-((U133-$AG$3)))))))))</f>
        <v/>
      </c>
      <c r="W133" s="1196" t="str">
        <f t="shared" ref="W133" si="161">IF(B133="","",IF(AL133="DQ","DQ",IF(C133="Female","",IF(T133="Timed Out",0,IF(U133="","",IF(U133="TO",0,IF((19-((U133-$AN$4)))&lt;0,0,(19-((U133-$AN$4))))))))))</f>
        <v/>
      </c>
      <c r="X133" s="805" t="str">
        <f t="shared" ref="X133" si="162">IF(B133="","",IF(AL133="DQ","DQ",IF(C133="Male","",IF(T133="Timed Out",0,IF(U133="","",IF(U133="TO",0,IF((19-((U133-$AN$3)))&lt;0,0,(19-((U133-$AN$3))))))))))</f>
        <v/>
      </c>
      <c r="Y133" s="218"/>
      <c r="Z133" s="229"/>
      <c r="AA133" s="296"/>
      <c r="AB133" s="574" t="str">
        <f>IF(B133="","",IF(Y133="","",IF(AC133="Timed Out","TO",Y133*60+Z133+AA133/100)))</f>
        <v/>
      </c>
      <c r="AC133" s="1199"/>
      <c r="AD133" s="805" t="str">
        <f>IF(B133="","",IF(OR(AC133="Timed Out",AC133="Both"),"TO",IF(AB133="","",IF(AVERAGE(AB133:AB135)&gt;89.99,"TO",IF(AB134="",AB133,IF(AB135="",AVERAGE(AB133:AB134),AVERAGE(AB133:AB135)))))))</f>
        <v/>
      </c>
      <c r="AE133" s="861" t="str">
        <f t="shared" ref="AE133" si="163">IF(B133="","",IF(AC133="Timed Out",0,IF(AC133="Misconfigured",0,IF(AC133="Both",0,IF(AB133="","",IF(Y133="TO",0,IF(AD133&lt;=4.99,2,IF(AD133&lt;=12.99,1,0))))))))</f>
        <v/>
      </c>
      <c r="AF133" s="983"/>
      <c r="AG133" s="1204"/>
      <c r="AH133" s="805" t="str">
        <f>IF(B133="","",IF(AL133="DQ","DQ",IF(AG133="","",IF(AND(N133="TO",AF133-AG133&lt;=0),0,IF(AND(N133="TO",AF133-AG133&gt;0),AF133-AG133,IF(AND(U133="TO",O133+AF133-AG133&lt;0),0,IF(AND(U133="TO",O133+AF133-AG133&gt;0),O133+AF133-AG133,IF(AND(AD133="TO",O133+V133+AF133-AG133&lt;0),0,IF(AND(AD133="TO",O133+V133+AF133-AG133&gt;0),O133+V133+AF133-AG133,IF(O133+V133+AE133+AF133-AG133&lt;0,0,O133+V133+AE133+AF133-AG133))))))))))</f>
        <v/>
      </c>
      <c r="AI133" s="805" t="str">
        <f>IF(B133="","",IF(C133="Female","",IF(AL133="DQ","DQ",IF(AG133="","",IF(AND(N133="TO",AF133-AG133&lt;=0),0,IF(AND(N133="TO",AF133-AG133&gt;0),AF133-AG133,IF(AND(U133="TO",O133+AF133-AG133&lt;0),0,IF(AND(U133="TO",O133+AF133-AG133&gt;0),O133+AF133-AG133,IF(AND(AD133="TO",O133+W133+AF133-AG133&lt;0),0,IF(AND(AD133="TO",O133+W133+AF133-AG133&gt;0),O133+W133+AF133-AG133,IF(O133+W133+AE133+AF133-AG133&lt;0,0,O133+W133+AE133+AF133-AG133)))))))))))</f>
        <v/>
      </c>
      <c r="AJ133" s="805" t="str">
        <f>IF(B133="","",IF(C133="Male","",IF(AL133="DQ","DQ",IF(AG133="","",IF(AND(N133="TO",AF133-AG133&lt;=0),0,IF(AND(N133="TO",AF133-AG133&gt;0),AF133-AG133,IF(AND(U133="TO",O133+AF133-AG133&lt;0),0,IF(AND(U133="TO",O133+AF133-AG133&gt;0),O133+AF133-AG133,IF(AND(AD133="TO",O133+X133+AF133-AG133&lt;0),0,IF(AND(AD133="TO",O133+X133+AF133-AG133&gt;0),O133+X133+AF133-AG133,IF(O133+X133+AE133+AF133-AG133&lt;0,0,O133+X133+AE133+AF133-AG133)))))))))))</f>
        <v/>
      </c>
      <c r="AK133" s="805" t="str">
        <f>IF(AG133="","",IF(AI133="",AJ133,AI133))</f>
        <v/>
      </c>
      <c r="AL133" s="1207"/>
    </row>
    <row r="134" spans="1:38" x14ac:dyDescent="0.2">
      <c r="A134" s="893"/>
      <c r="B134" s="1219"/>
      <c r="C134" s="862"/>
      <c r="D134" s="1194"/>
      <c r="E134" s="1222"/>
      <c r="F134" s="862"/>
      <c r="G134" s="862"/>
      <c r="H134" s="16" t="s">
        <v>4</v>
      </c>
      <c r="I134" s="210"/>
      <c r="J134" s="211"/>
      <c r="K134" s="231"/>
      <c r="L134" s="83" t="str">
        <f>IF(B133="","",IF(I134="","",IF(M133="Timed Out","TO",I134*60+J134+K134/100)))</f>
        <v/>
      </c>
      <c r="M134" s="1200"/>
      <c r="N134" s="806"/>
      <c r="O134" s="862"/>
      <c r="P134" s="210"/>
      <c r="Q134" s="211"/>
      <c r="R134" s="231"/>
      <c r="S134" s="98" t="str">
        <f>IF(B133="","",IF(P134="","",P134*60+Q134+R134/100))</f>
        <v/>
      </c>
      <c r="T134" s="1200"/>
      <c r="U134" s="1225"/>
      <c r="V134" s="806"/>
      <c r="W134" s="1197"/>
      <c r="X134" s="806"/>
      <c r="Y134" s="220"/>
      <c r="Z134" s="211"/>
      <c r="AA134" s="280"/>
      <c r="AB134" s="98" t="str">
        <f>IF(B133="","",IF(Y134="","",IF(AC133="Timed Out","TO",Y134*60+Z134+AA134/100)))</f>
        <v/>
      </c>
      <c r="AC134" s="1200"/>
      <c r="AD134" s="806"/>
      <c r="AE134" s="862"/>
      <c r="AF134" s="984"/>
      <c r="AG134" s="1205"/>
      <c r="AH134" s="806"/>
      <c r="AI134" s="806"/>
      <c r="AJ134" s="806"/>
      <c r="AK134" s="806"/>
      <c r="AL134" s="1208"/>
    </row>
    <row r="135" spans="1:38" ht="16" thickBot="1" x14ac:dyDescent="0.25">
      <c r="A135" s="894"/>
      <c r="B135" s="1220"/>
      <c r="C135" s="863"/>
      <c r="D135" s="1195"/>
      <c r="E135" s="1223"/>
      <c r="F135" s="863"/>
      <c r="G135" s="863"/>
      <c r="H135" s="17" t="s">
        <v>8</v>
      </c>
      <c r="I135" s="251"/>
      <c r="J135" s="239"/>
      <c r="K135" s="250"/>
      <c r="L135" s="653" t="str">
        <f>IF(B133="","",IF(I135="","",IF(M133="Timed Out","TO",I135*60+J135+K135/100)))</f>
        <v/>
      </c>
      <c r="M135" s="1201"/>
      <c r="N135" s="807"/>
      <c r="O135" s="863"/>
      <c r="P135" s="251"/>
      <c r="Q135" s="239"/>
      <c r="R135" s="250"/>
      <c r="S135" s="570" t="str">
        <f>IF(B133="","",IF(P135="","",P135*60+Q135+R135/100))</f>
        <v/>
      </c>
      <c r="T135" s="1201"/>
      <c r="U135" s="1226"/>
      <c r="V135" s="807"/>
      <c r="W135" s="1198"/>
      <c r="X135" s="807"/>
      <c r="Y135" s="222"/>
      <c r="Z135" s="239"/>
      <c r="AA135" s="281"/>
      <c r="AB135" s="265" t="str">
        <f>IF(B133="","",IF(Y135="","",IF(AC133="Timed Out","TO",Y135*60+Z135+AA135/100)))</f>
        <v/>
      </c>
      <c r="AC135" s="1201"/>
      <c r="AD135" s="807"/>
      <c r="AE135" s="863"/>
      <c r="AF135" s="985"/>
      <c r="AG135" s="1206"/>
      <c r="AH135" s="807"/>
      <c r="AI135" s="807"/>
      <c r="AJ135" s="807"/>
      <c r="AK135" s="807"/>
      <c r="AL135" s="1209"/>
    </row>
    <row r="136" spans="1:38" x14ac:dyDescent="0.2">
      <c r="A136" s="1227" t="str">
        <f>IF('Names And Totals'!A51="","",'Names And Totals'!A51)</f>
        <v/>
      </c>
      <c r="B136" s="1230" t="str">
        <f>IF('Names And Totals'!B51="","",'Names And Totals'!B51)</f>
        <v/>
      </c>
      <c r="C136" s="883" t="str">
        <f>IF('Names And Totals'!B51="","",'Names And Totals'!E51)</f>
        <v/>
      </c>
      <c r="D136" s="1190" t="str">
        <f>IF(B136="","",IF(AL136="DQ","DQ",IF(AH136="","",RANK(AH136,$AH$10:$AH$307,0)+SUMPRODUCT(--(AH136=$AH$10:$AH$307),--(U136&gt;($U$10:$U$307))))))</f>
        <v/>
      </c>
      <c r="E136" s="1233" t="str">
        <f>IF(B136="","",IF(AL136="DQ","DQ",IF(AH136="","",RANK(D136,$D$10:$D$307,1)+SUMPRODUCT(--(D136=$D$10:$D$307),--(U136&gt;$U$10:$U$307)))))</f>
        <v/>
      </c>
      <c r="F136" s="883" t="str">
        <f>IF(AI136="","",IF(AI136="DQ","DQ",RANK(AI136,$AI$10:$AI$307,0)+SUMPRODUCT(--(AI136=$AI$10:$AI$307),--(U136&gt;$U$10:$U$307))))</f>
        <v/>
      </c>
      <c r="G136" s="883" t="str">
        <f>IF(AJ136="","",IF(AJ136="DQ","DQ",RANK(AJ136,$AJ$10:$AJ$307,0)+SUMPRODUCT(--(AJ136=$AJ$10:$AJ$307),--(U136&gt;$U$10:$U$307))))</f>
        <v/>
      </c>
      <c r="H136" s="18" t="s">
        <v>7</v>
      </c>
      <c r="I136" s="235"/>
      <c r="J136" s="241"/>
      <c r="K136" s="236"/>
      <c r="L136" s="111" t="str">
        <f>IF(B136="","",IF(I136="","",IF(M136="Timed Out","TO",I136*60+J136+K136/100)))</f>
        <v/>
      </c>
      <c r="M136" s="1242"/>
      <c r="N136" s="802" t="str">
        <f>IF(B136="","",IF(OR(M136="Timed Out",M136="Both"),"TO",IF(I136="","",IF(AVERAGE(L136:L138)&gt;89.99,"TO",IF(L137="",L136,IF(L138="",AVERAGE(L136:L137),AVERAGE(L136:L138)))))))</f>
        <v/>
      </c>
      <c r="O136" s="883" t="str">
        <f t="shared" ref="O136" si="164">IF(B136="","",IF(M136="Timed Out",0,IF(M136="Misconfigured",0,IF(M136="Both",0,IF(I136="","",IF(N136="TO",0,IF(N136&lt;=24.99,2,IF(N136&lt;=49.99,1,0))))))))</f>
        <v/>
      </c>
      <c r="P136" s="235"/>
      <c r="Q136" s="241"/>
      <c r="R136" s="236"/>
      <c r="S136" s="643" t="str">
        <f>IF(B136="","",IF(P136="","",P136*60+Q136+R136/100))</f>
        <v/>
      </c>
      <c r="T136" s="1242"/>
      <c r="U136" s="1236" t="str">
        <f>IF(B136="","",IF(AL136="DQ","DQ",IF(N136="TO","TO",IF(T136="Timed Out","TO",IF(S136="","",IF(AVERAGE(S136:S138)&gt;89.99,"TO",IF(S137="",S136,IF(S138="",AVERAGE(S136:S137),AVERAGE(S136:S138)))))))))</f>
        <v/>
      </c>
      <c r="V136" s="802" t="str">
        <f>IF(B136="","",IF(AL136="DQ","DQ",IF(T136="Timed Out",0,IF(U136="","",IF(U136="TO",0,IF((17-((U136-$AG$3)))&lt;0,0,(17-((U136-$AG$3)))))))))</f>
        <v/>
      </c>
      <c r="W136" s="1239" t="str">
        <f t="shared" ref="W136" si="165">IF(B136="","",IF(AL136="DQ","DQ",IF(C136="Female","",IF(T136="Timed Out",0,IF(U136="","",IF(U136="TO",0,IF((19-((U136-$AN$4)))&lt;0,0,(19-((U136-$AN$4))))))))))</f>
        <v/>
      </c>
      <c r="X136" s="802" t="str">
        <f t="shared" ref="X136" si="166">IF(B136="","",IF(AL136="DQ","DQ",IF(C136="Male","",IF(T136="Timed Out",0,IF(U136="","",IF(U136="TO",0,IF((19-((U136-$AN$3)))&lt;0,0,(19-((U136-$AN$3))))))))))</f>
        <v/>
      </c>
      <c r="Y136" s="667"/>
      <c r="Z136" s="241"/>
      <c r="AA136" s="654"/>
      <c r="AB136" s="339" t="str">
        <f>IF(B136="","",IF(Y136="","",IF(AC136="Timed Out","TO",Y136*60+Z136+AA136/100)))</f>
        <v/>
      </c>
      <c r="AC136" s="1242"/>
      <c r="AD136" s="802" t="str">
        <f>IF(B136="","",IF(OR(AC136="Timed Out",AC136="Both"),"TO",IF(AB136="","",IF(AVERAGE(AB136:AB138)&gt;89.99,"TO",IF(AB137="",AB136,IF(AB138="",AVERAGE(AB136:AB137),AVERAGE(AB136:AB138)))))))</f>
        <v/>
      </c>
      <c r="AE136" s="883" t="str">
        <f t="shared" ref="AE136" si="167">IF(B136="","",IF(AC136="Timed Out",0,IF(AC136="Misconfigured",0,IF(AC136="Both",0,IF(AB136="","",IF(Y136="TO",0,IF(AD136&lt;=4.99,2,IF(AD136&lt;=12.99,1,0))))))))</f>
        <v/>
      </c>
      <c r="AF136" s="1210"/>
      <c r="AG136" s="1212"/>
      <c r="AH136" s="802" t="str">
        <f>IF(B136="","",IF(AL136="DQ","DQ",IF(AG136="","",IF(AND(N136="TO",AF136-AG136&lt;=0),0,IF(AND(N136="TO",AF136-AG136&gt;0),AF136-AG136,IF(AND(U136="TO",O136+AF136-AG136&lt;0),0,IF(AND(U136="TO",O136+AF136-AG136&gt;0),O136+AF136-AG136,IF(AND(AD136="TO",O136+V136+AF136-AG136&lt;0),0,IF(AND(AD136="TO",O136+V136+AF136-AG136&gt;0),O136+V136+AF136-AG136,IF(O136+V136+AE136+AF136-AG136&lt;0,0,O136+V136+AE136+AF136-AG136))))))))))</f>
        <v/>
      </c>
      <c r="AI136" s="802" t="str">
        <f>IF(B136="","",IF(C136="Female","",IF(AL136="DQ","DQ",IF(AG136="","",IF(AND(N136="TO",AF136-AG136&lt;=0),0,IF(AND(N136="TO",AF136-AG136&gt;0),AF136-AG136,IF(AND(U136="TO",O136+AF136-AG136&lt;0),0,IF(AND(U136="TO",O136+AF136-AG136&gt;0),O136+AF136-AG136,IF(AND(AD136="TO",O136+W136+AF136-AG136&lt;0),0,IF(AND(AD136="TO",O136+W136+AF136-AG136&gt;0),O136+W136+AF136-AG136,IF(O136+W136+AE136+AF136-AG136&lt;0,0,O136+W136+AE136+AF136-AG136)))))))))))</f>
        <v/>
      </c>
      <c r="AJ136" s="802" t="str">
        <f>IF(B136="","",IF(C136="Male","",IF(AL136="DQ","DQ",IF(AG136="","",IF(AND(N136="TO",AF136-AG136&lt;=0),0,IF(AND(N136="TO",AF136-AG136&gt;0),AF136-AG136,IF(AND(U136="TO",O136+AF136-AG136&lt;0),0,IF(AND(U136="TO",O136+AF136-AG136&gt;0),O136+AF136-AG136,IF(AND(AD136="TO",O136+X136+AF136-AG136&lt;0),0,IF(AND(AD136="TO",O136+X136+AF136-AG136&gt;0),O136+X136+AF136-AG136,IF(O136+X136+AE136+AF136-AG136&lt;0,0,O136+X136+AE136+AF136-AG136)))))))))))</f>
        <v/>
      </c>
      <c r="AK136" s="802" t="str">
        <f>IF(AG136="","",IF(AI136="",AJ136,AI136))</f>
        <v/>
      </c>
      <c r="AL136" s="1215"/>
    </row>
    <row r="137" spans="1:38" x14ac:dyDescent="0.2">
      <c r="A137" s="1228"/>
      <c r="B137" s="1231"/>
      <c r="C137" s="884"/>
      <c r="D137" s="1191"/>
      <c r="E137" s="1234"/>
      <c r="F137" s="884"/>
      <c r="G137" s="884"/>
      <c r="H137" s="13" t="s">
        <v>4</v>
      </c>
      <c r="I137" s="208"/>
      <c r="J137" s="209"/>
      <c r="K137" s="227"/>
      <c r="L137" s="79" t="str">
        <f>IF(B136="","",IF(I137="","",IF(M136="Timed Out","TO",I137*60+J137+K137/100)))</f>
        <v/>
      </c>
      <c r="M137" s="1243"/>
      <c r="N137" s="803"/>
      <c r="O137" s="884"/>
      <c r="P137" s="208"/>
      <c r="Q137" s="209"/>
      <c r="R137" s="227"/>
      <c r="S137" s="99" t="str">
        <f>IF(B136="","",IF(P137="","",P137*60+Q137+R137/100))</f>
        <v/>
      </c>
      <c r="T137" s="1243"/>
      <c r="U137" s="1237"/>
      <c r="V137" s="803"/>
      <c r="W137" s="986"/>
      <c r="X137" s="803"/>
      <c r="Y137" s="214"/>
      <c r="Z137" s="209"/>
      <c r="AA137" s="279"/>
      <c r="AB137" s="99" t="str">
        <f>IF(B136="","",IF(Y137="","",IF(AC136="Timed Out","TO",Y137*60+Z137+AA137/100)))</f>
        <v/>
      </c>
      <c r="AC137" s="1243"/>
      <c r="AD137" s="803"/>
      <c r="AE137" s="884"/>
      <c r="AF137" s="981"/>
      <c r="AG137" s="1213"/>
      <c r="AH137" s="803"/>
      <c r="AI137" s="803"/>
      <c r="AJ137" s="803"/>
      <c r="AK137" s="803"/>
      <c r="AL137" s="1216"/>
    </row>
    <row r="138" spans="1:38" ht="16" thickBot="1" x14ac:dyDescent="0.25">
      <c r="A138" s="1229"/>
      <c r="B138" s="1232"/>
      <c r="C138" s="885"/>
      <c r="D138" s="1192"/>
      <c r="E138" s="1235"/>
      <c r="F138" s="885"/>
      <c r="G138" s="885"/>
      <c r="H138" s="19" t="s">
        <v>8</v>
      </c>
      <c r="I138" s="212"/>
      <c r="J138" s="213"/>
      <c r="K138" s="242"/>
      <c r="L138" s="112" t="str">
        <f>IF(B136="","",IF(I138="","",IF(M136="Timed Out","TO",I138*60+J138+K138/100)))</f>
        <v/>
      </c>
      <c r="M138" s="1244"/>
      <c r="N138" s="804"/>
      <c r="O138" s="885"/>
      <c r="P138" s="212"/>
      <c r="Q138" s="213"/>
      <c r="R138" s="242"/>
      <c r="S138" s="644" t="str">
        <f>IF(B136="","",IF(P138="","",P138*60+Q138+R138/100))</f>
        <v/>
      </c>
      <c r="T138" s="1244"/>
      <c r="U138" s="1238"/>
      <c r="V138" s="804"/>
      <c r="W138" s="1240"/>
      <c r="X138" s="804"/>
      <c r="Y138" s="226"/>
      <c r="Z138" s="213"/>
      <c r="AA138" s="655"/>
      <c r="AB138" s="100" t="str">
        <f>IF(B136="","",IF(Y138="","",IF(AC136="Timed Out","TO",Y138*60+Z138+AA138/100)))</f>
        <v/>
      </c>
      <c r="AC138" s="1244"/>
      <c r="AD138" s="804"/>
      <c r="AE138" s="885"/>
      <c r="AF138" s="1211"/>
      <c r="AG138" s="1214"/>
      <c r="AH138" s="804"/>
      <c r="AI138" s="804"/>
      <c r="AJ138" s="804"/>
      <c r="AK138" s="804"/>
      <c r="AL138" s="1217"/>
    </row>
    <row r="139" spans="1:38" x14ac:dyDescent="0.2">
      <c r="A139" s="892" t="str">
        <f>IF('Names And Totals'!A52="","",'Names And Totals'!A52)</f>
        <v/>
      </c>
      <c r="B139" s="1218" t="str">
        <f>IF('Names And Totals'!B52="","",'Names And Totals'!B52)</f>
        <v/>
      </c>
      <c r="C139" s="861" t="str">
        <f>IF('Names And Totals'!B52="","",'Names And Totals'!E52)</f>
        <v/>
      </c>
      <c r="D139" s="1193" t="str">
        <f>IF(B139="","",IF(AL139="DQ","DQ",IF(AH139="","",RANK(AH139,$AH$10:$AH$307,0)+SUMPRODUCT(--(AH139=$AH$10:$AH$307),--(U139&gt;($U$10:$U$307))))))</f>
        <v/>
      </c>
      <c r="E139" s="1221" t="str">
        <f>IF(B139="","",IF(AL139="DQ","DQ",IF(AH139="","",RANK(D139,$D$10:$D$307,1)+SUMPRODUCT(--(D139=$D$10:$D$307),--(U139&gt;$U$10:$U$307)))))</f>
        <v/>
      </c>
      <c r="F139" s="861" t="str">
        <f>IF(AI139="","",IF(AI139="DQ","DQ",RANK(AI139,$AI$10:$AI$307,0)+SUMPRODUCT(--(AI139=$AI$10:$AI$307),--(U139&gt;$U$10:$U$307))))</f>
        <v/>
      </c>
      <c r="G139" s="861" t="str">
        <f>IF(AJ139="","",IF(AJ139="DQ","DQ",RANK(AJ139,$AJ$10:$AJ$307,0)+SUMPRODUCT(--(AJ139=$AJ$10:$AJ$307),--(U139&gt;$U$10:$U$307))))</f>
        <v/>
      </c>
      <c r="H139" s="15" t="s">
        <v>7</v>
      </c>
      <c r="I139" s="228"/>
      <c r="J139" s="229"/>
      <c r="K139" s="230"/>
      <c r="L139" s="652" t="str">
        <f>IF(B139="","",IF(I139="","",IF(M139="Timed Out","TO",I139*60+J139+K139/100)))</f>
        <v/>
      </c>
      <c r="M139" s="1199"/>
      <c r="N139" s="805" t="str">
        <f>IF(B139="","",IF(OR(M139="Timed Out",M139="Both"),"TO",IF(I139="","",IF(AVERAGE(L139:L141)&gt;89.99,"TO",IF(L140="",L139,IF(L141="",AVERAGE(L139:L140),AVERAGE(L139:L141)))))))</f>
        <v/>
      </c>
      <c r="O139" s="861" t="str">
        <f t="shared" ref="O139" si="168">IF(B139="","",IF(M139="Timed Out",0,IF(M139="Misconfigured",0,IF(M139="Both",0,IF(I139="","",IF(N139="TO",0,IF(N139&lt;=24.99,2,IF(N139&lt;=49.99,1,0))))))))</f>
        <v/>
      </c>
      <c r="P139" s="228"/>
      <c r="Q139" s="229"/>
      <c r="R139" s="230"/>
      <c r="S139" s="645" t="str">
        <f>IF(B139="","",IF(P139="","",P139*60+Q139+R139/100))</f>
        <v/>
      </c>
      <c r="T139" s="1199"/>
      <c r="U139" s="1224" t="str">
        <f>IF(B139="","",IF(AL139="DQ","DQ",IF(N139="TO","TO",IF(T139="Timed Out","TO",IF(S139="","",IF(AVERAGE(S139:S141)&gt;89.99,"TO",IF(S140="",S139,IF(S141="",AVERAGE(S139:S140),AVERAGE(S139:S141)))))))))</f>
        <v/>
      </c>
      <c r="V139" s="805" t="str">
        <f>IF(B139="","",IF(AL139="DQ","DQ",IF(T139="Timed Out",0,IF(U139="","",IF(U139="TO",0,IF((17-((U139-$AG$3)))&lt;0,0,(17-((U139-$AG$3)))))))))</f>
        <v/>
      </c>
      <c r="W139" s="1196" t="str">
        <f t="shared" ref="W139" si="169">IF(B139="","",IF(AL139="DQ","DQ",IF(C139="Female","",IF(T139="Timed Out",0,IF(U139="","",IF(U139="TO",0,IF((19-((U139-$AN$4)))&lt;0,0,(19-((U139-$AN$4))))))))))</f>
        <v/>
      </c>
      <c r="X139" s="805" t="str">
        <f t="shared" ref="X139" si="170">IF(B139="","",IF(AL139="DQ","DQ",IF(C139="Male","",IF(T139="Timed Out",0,IF(U139="","",IF(U139="TO",0,IF((19-((U139-$AN$3)))&lt;0,0,(19-((U139-$AN$3))))))))))</f>
        <v/>
      </c>
      <c r="Y139" s="218"/>
      <c r="Z139" s="229"/>
      <c r="AA139" s="296"/>
      <c r="AB139" s="574" t="str">
        <f>IF(B139="","",IF(Y139="","",IF(AC139="Timed Out","TO",Y139*60+Z139+AA139/100)))</f>
        <v/>
      </c>
      <c r="AC139" s="1199"/>
      <c r="AD139" s="805" t="str">
        <f>IF(B139="","",IF(OR(AC139="Timed Out",AC139="Both"),"TO",IF(AB139="","",IF(AVERAGE(AB139:AB141)&gt;89.99,"TO",IF(AB140="",AB139,IF(AB141="",AVERAGE(AB139:AB140),AVERAGE(AB139:AB141)))))))</f>
        <v/>
      </c>
      <c r="AE139" s="861" t="str">
        <f t="shared" ref="AE139" si="171">IF(B139="","",IF(AC139="Timed Out",0,IF(AC139="Misconfigured",0,IF(AC139="Both",0,IF(AB139="","",IF(Y139="TO",0,IF(AD139&lt;=4.99,2,IF(AD139&lt;=12.99,1,0))))))))</f>
        <v/>
      </c>
      <c r="AF139" s="983"/>
      <c r="AG139" s="1204"/>
      <c r="AH139" s="805" t="str">
        <f>IF(B139="","",IF(AL139="DQ","DQ",IF(AG139="","",IF(AND(N139="TO",AF139-AG139&lt;=0),0,IF(AND(N139="TO",AF139-AG139&gt;0),AF139-AG139,IF(AND(U139="TO",O139+AF139-AG139&lt;0),0,IF(AND(U139="TO",O139+AF139-AG139&gt;0),O139+AF139-AG139,IF(AND(AD139="TO",O139+V139+AF139-AG139&lt;0),0,IF(AND(AD139="TO",O139+V139+AF139-AG139&gt;0),O139+V139+AF139-AG139,IF(O139+V139+AE139+AF139-AG139&lt;0,0,O139+V139+AE139+AF139-AG139))))))))))</f>
        <v/>
      </c>
      <c r="AI139" s="805" t="str">
        <f>IF(B139="","",IF(C139="Female","",IF(AL139="DQ","DQ",IF(AG139="","",IF(AND(N139="TO",AF139-AG139&lt;=0),0,IF(AND(N139="TO",AF139-AG139&gt;0),AF139-AG139,IF(AND(U139="TO",O139+AF139-AG139&lt;0),0,IF(AND(U139="TO",O139+AF139-AG139&gt;0),O139+AF139-AG139,IF(AND(AD139="TO",O139+W139+AF139-AG139&lt;0),0,IF(AND(AD139="TO",O139+W139+AF139-AG139&gt;0),O139+W139+AF139-AG139,IF(O139+W139+AE139+AF139-AG139&lt;0,0,O139+W139+AE139+AF139-AG139)))))))))))</f>
        <v/>
      </c>
      <c r="AJ139" s="805" t="str">
        <f>IF(B139="","",IF(C139="Male","",IF(AL139="DQ","DQ",IF(AG139="","",IF(AND(N139="TO",AF139-AG139&lt;=0),0,IF(AND(N139="TO",AF139-AG139&gt;0),AF139-AG139,IF(AND(U139="TO",O139+AF139-AG139&lt;0),0,IF(AND(U139="TO",O139+AF139-AG139&gt;0),O139+AF139-AG139,IF(AND(AD139="TO",O139+X139+AF139-AG139&lt;0),0,IF(AND(AD139="TO",O139+X139+AF139-AG139&gt;0),O139+X139+AF139-AG139,IF(O139+X139+AE139+AF139-AG139&lt;0,0,O139+X139+AE139+AF139-AG139)))))))))))</f>
        <v/>
      </c>
      <c r="AK139" s="805" t="str">
        <f>IF(AG139="","",IF(AI139="",AJ139,AI139))</f>
        <v/>
      </c>
      <c r="AL139" s="1207"/>
    </row>
    <row r="140" spans="1:38" x14ac:dyDescent="0.2">
      <c r="A140" s="893"/>
      <c r="B140" s="1219"/>
      <c r="C140" s="862"/>
      <c r="D140" s="1194"/>
      <c r="E140" s="1222"/>
      <c r="F140" s="862"/>
      <c r="G140" s="862"/>
      <c r="H140" s="16" t="s">
        <v>4</v>
      </c>
      <c r="I140" s="210"/>
      <c r="J140" s="211"/>
      <c r="K140" s="231"/>
      <c r="L140" s="83" t="str">
        <f>IF(B139="","",IF(I140="","",IF(M139="Timed Out","TO",I140*60+J140+K140/100)))</f>
        <v/>
      </c>
      <c r="M140" s="1200"/>
      <c r="N140" s="806"/>
      <c r="O140" s="862"/>
      <c r="P140" s="210"/>
      <c r="Q140" s="211"/>
      <c r="R140" s="231"/>
      <c r="S140" s="98" t="str">
        <f>IF(B139="","",IF(P140="","",P140*60+Q140+R140/100))</f>
        <v/>
      </c>
      <c r="T140" s="1200"/>
      <c r="U140" s="1225"/>
      <c r="V140" s="806"/>
      <c r="W140" s="1197"/>
      <c r="X140" s="806"/>
      <c r="Y140" s="220"/>
      <c r="Z140" s="211"/>
      <c r="AA140" s="280"/>
      <c r="AB140" s="98" t="str">
        <f>IF(B139="","",IF(Y140="","",IF(AC139="Timed Out","TO",Y140*60+Z140+AA140/100)))</f>
        <v/>
      </c>
      <c r="AC140" s="1200"/>
      <c r="AD140" s="806"/>
      <c r="AE140" s="862"/>
      <c r="AF140" s="984"/>
      <c r="AG140" s="1205"/>
      <c r="AH140" s="806"/>
      <c r="AI140" s="806"/>
      <c r="AJ140" s="806"/>
      <c r="AK140" s="806"/>
      <c r="AL140" s="1208"/>
    </row>
    <row r="141" spans="1:38" ht="16" thickBot="1" x14ac:dyDescent="0.25">
      <c r="A141" s="894"/>
      <c r="B141" s="1220"/>
      <c r="C141" s="863"/>
      <c r="D141" s="1195"/>
      <c r="E141" s="1223"/>
      <c r="F141" s="863"/>
      <c r="G141" s="863"/>
      <c r="H141" s="17" t="s">
        <v>8</v>
      </c>
      <c r="I141" s="251"/>
      <c r="J141" s="239"/>
      <c r="K141" s="250"/>
      <c r="L141" s="653" t="str">
        <f>IF(B139="","",IF(I141="","",IF(M139="Timed Out","TO",I141*60+J141+K141/100)))</f>
        <v/>
      </c>
      <c r="M141" s="1201"/>
      <c r="N141" s="807"/>
      <c r="O141" s="863"/>
      <c r="P141" s="251"/>
      <c r="Q141" s="239"/>
      <c r="R141" s="250"/>
      <c r="S141" s="570" t="str">
        <f>IF(B139="","",IF(P141="","",P141*60+Q141+R141/100))</f>
        <v/>
      </c>
      <c r="T141" s="1201"/>
      <c r="U141" s="1226"/>
      <c r="V141" s="807"/>
      <c r="W141" s="1198"/>
      <c r="X141" s="807"/>
      <c r="Y141" s="222"/>
      <c r="Z141" s="239"/>
      <c r="AA141" s="281"/>
      <c r="AB141" s="265" t="str">
        <f>IF(B139="","",IF(Y141="","",IF(AC139="Timed Out","TO",Y141*60+Z141+AA141/100)))</f>
        <v/>
      </c>
      <c r="AC141" s="1201"/>
      <c r="AD141" s="807"/>
      <c r="AE141" s="863"/>
      <c r="AF141" s="985"/>
      <c r="AG141" s="1206"/>
      <c r="AH141" s="807"/>
      <c r="AI141" s="807"/>
      <c r="AJ141" s="807"/>
      <c r="AK141" s="807"/>
      <c r="AL141" s="1209"/>
    </row>
    <row r="142" spans="1:38" x14ac:dyDescent="0.2">
      <c r="A142" s="1227" t="str">
        <f>IF('Names And Totals'!A53="","",'Names And Totals'!A53)</f>
        <v/>
      </c>
      <c r="B142" s="1230" t="str">
        <f>IF('Names And Totals'!B53="","",'Names And Totals'!B53)</f>
        <v/>
      </c>
      <c r="C142" s="883" t="str">
        <f>IF('Names And Totals'!B53="","",'Names And Totals'!E53)</f>
        <v/>
      </c>
      <c r="D142" s="1190" t="str">
        <f>IF(B142="","",IF(AL142="DQ","DQ",IF(AH142="","",RANK(AH142,$AH$10:$AH$307,0)+SUMPRODUCT(--(AH142=$AH$10:$AH$307),--(U142&gt;($U$10:$U$307))))))</f>
        <v/>
      </c>
      <c r="E142" s="1233" t="str">
        <f>IF(B142="","",IF(AL142="DQ","DQ",IF(AH142="","",RANK(D142,$D$10:$D$307,1)+SUMPRODUCT(--(D142=$D$10:$D$307),--(U142&gt;$U$10:$U$307)))))</f>
        <v/>
      </c>
      <c r="F142" s="883" t="str">
        <f>IF(AI142="","",IF(AI142="DQ","DQ",RANK(AI142,$AI$10:$AI$307,0)+SUMPRODUCT(--(AI142=$AI$10:$AI$307),--(U142&gt;$U$10:$U$307))))</f>
        <v/>
      </c>
      <c r="G142" s="883" t="str">
        <f>IF(AJ142="","",IF(AJ142="DQ","DQ",RANK(AJ142,$AJ$10:$AJ$307,0)+SUMPRODUCT(--(AJ142=$AJ$10:$AJ$307),--(U142&gt;$U$10:$U$307))))</f>
        <v/>
      </c>
      <c r="H142" s="18" t="s">
        <v>7</v>
      </c>
      <c r="I142" s="235"/>
      <c r="J142" s="241"/>
      <c r="K142" s="236"/>
      <c r="L142" s="111" t="str">
        <f>IF(B142="","",IF(I142="","",IF(M142="Timed Out","TO",I142*60+J142+K142/100)))</f>
        <v/>
      </c>
      <c r="M142" s="1242"/>
      <c r="N142" s="802" t="str">
        <f>IF(B142="","",IF(OR(M142="Timed Out",M142="Both"),"TO",IF(I142="","",IF(AVERAGE(L142:L144)&gt;89.99,"TO",IF(L143="",L142,IF(L144="",AVERAGE(L142:L143),AVERAGE(L142:L144)))))))</f>
        <v/>
      </c>
      <c r="O142" s="883" t="str">
        <f t="shared" ref="O142" si="172">IF(B142="","",IF(M142="Timed Out",0,IF(M142="Misconfigured",0,IF(M142="Both",0,IF(I142="","",IF(N142="TO",0,IF(N142&lt;=24.99,2,IF(N142&lt;=49.99,1,0))))))))</f>
        <v/>
      </c>
      <c r="P142" s="235"/>
      <c r="Q142" s="241"/>
      <c r="R142" s="236"/>
      <c r="S142" s="643" t="str">
        <f>IF(B142="","",IF(P142="","",P142*60+Q142+R142/100))</f>
        <v/>
      </c>
      <c r="T142" s="1242"/>
      <c r="U142" s="1236" t="str">
        <f>IF(B142="","",IF(AL142="DQ","DQ",IF(N142="TO","TO",IF(T142="Timed Out","TO",IF(S142="","",IF(AVERAGE(S142:S144)&gt;89.99,"TO",IF(S143="",S142,IF(S144="",AVERAGE(S142:S143),AVERAGE(S142:S144)))))))))</f>
        <v/>
      </c>
      <c r="V142" s="802" t="str">
        <f>IF(B142="","",IF(AL142="DQ","DQ",IF(T142="Timed Out",0,IF(U142="","",IF(U142="TO",0,IF((17-((U142-$AG$3)))&lt;0,0,(17-((U142-$AG$3)))))))))</f>
        <v/>
      </c>
      <c r="W142" s="1239" t="str">
        <f t="shared" ref="W142" si="173">IF(B142="","",IF(AL142="DQ","DQ",IF(C142="Female","",IF(T142="Timed Out",0,IF(U142="","",IF(U142="TO",0,IF((19-((U142-$AN$4)))&lt;0,0,(19-((U142-$AN$4))))))))))</f>
        <v/>
      </c>
      <c r="X142" s="802" t="str">
        <f t="shared" ref="X142" si="174">IF(B142="","",IF(AL142="DQ","DQ",IF(C142="Male","",IF(T142="Timed Out",0,IF(U142="","",IF(U142="TO",0,IF((19-((U142-$AN$3)))&lt;0,0,(19-((U142-$AN$3))))))))))</f>
        <v/>
      </c>
      <c r="Y142" s="667"/>
      <c r="Z142" s="241"/>
      <c r="AA142" s="654"/>
      <c r="AB142" s="339" t="str">
        <f>IF(B142="","",IF(Y142="","",IF(AC142="Timed Out","TO",Y142*60+Z142+AA142/100)))</f>
        <v/>
      </c>
      <c r="AC142" s="1242"/>
      <c r="AD142" s="802" t="str">
        <f>IF(B142="","",IF(OR(AC142="Timed Out",AC142="Both"),"TO",IF(AB142="","",IF(AVERAGE(AB142:AB144)&gt;89.99,"TO",IF(AB143="",AB142,IF(AB144="",AVERAGE(AB142:AB143),AVERAGE(AB142:AB144)))))))</f>
        <v/>
      </c>
      <c r="AE142" s="883" t="str">
        <f t="shared" ref="AE142" si="175">IF(B142="","",IF(AC142="Timed Out",0,IF(AC142="Misconfigured",0,IF(AC142="Both",0,IF(AB142="","",IF(Y142="TO",0,IF(AD142&lt;=4.99,2,IF(AD142&lt;=12.99,1,0))))))))</f>
        <v/>
      </c>
      <c r="AF142" s="1210"/>
      <c r="AG142" s="1212"/>
      <c r="AH142" s="802" t="str">
        <f>IF(B142="","",IF(AL142="DQ","DQ",IF(AG142="","",IF(AND(N142="TO",AF142-AG142&lt;=0),0,IF(AND(N142="TO",AF142-AG142&gt;0),AF142-AG142,IF(AND(U142="TO",O142+AF142-AG142&lt;0),0,IF(AND(U142="TO",O142+AF142-AG142&gt;0),O142+AF142-AG142,IF(AND(AD142="TO",O142+V142+AF142-AG142&lt;0),0,IF(AND(AD142="TO",O142+V142+AF142-AG142&gt;0),O142+V142+AF142-AG142,IF(O142+V142+AE142+AF142-AG142&lt;0,0,O142+V142+AE142+AF142-AG142))))))))))</f>
        <v/>
      </c>
      <c r="AI142" s="802" t="str">
        <f>IF(B142="","",IF(C142="Female","",IF(AL142="DQ","DQ",IF(AG142="","",IF(AND(N142="TO",AF142-AG142&lt;=0),0,IF(AND(N142="TO",AF142-AG142&gt;0),AF142-AG142,IF(AND(U142="TO",O142+AF142-AG142&lt;0),0,IF(AND(U142="TO",O142+AF142-AG142&gt;0),O142+AF142-AG142,IF(AND(AD142="TO",O142+W142+AF142-AG142&lt;0),0,IF(AND(AD142="TO",O142+W142+AF142-AG142&gt;0),O142+W142+AF142-AG142,IF(O142+W142+AE142+AF142-AG142&lt;0,0,O142+W142+AE142+AF142-AG142)))))))))))</f>
        <v/>
      </c>
      <c r="AJ142" s="802" t="str">
        <f>IF(B142="","",IF(C142="Male","",IF(AL142="DQ","DQ",IF(AG142="","",IF(AND(N142="TO",AF142-AG142&lt;=0),0,IF(AND(N142="TO",AF142-AG142&gt;0),AF142-AG142,IF(AND(U142="TO",O142+AF142-AG142&lt;0),0,IF(AND(U142="TO",O142+AF142-AG142&gt;0),O142+AF142-AG142,IF(AND(AD142="TO",O142+X142+AF142-AG142&lt;0),0,IF(AND(AD142="TO",O142+X142+AF142-AG142&gt;0),O142+X142+AF142-AG142,IF(O142+X142+AE142+AF142-AG142&lt;0,0,O142+X142+AE142+AF142-AG142)))))))))))</f>
        <v/>
      </c>
      <c r="AK142" s="802" t="str">
        <f>IF(AG142="","",IF(AI142="",AJ142,AI142))</f>
        <v/>
      </c>
      <c r="AL142" s="1215"/>
    </row>
    <row r="143" spans="1:38" x14ac:dyDescent="0.2">
      <c r="A143" s="1228"/>
      <c r="B143" s="1231"/>
      <c r="C143" s="884"/>
      <c r="D143" s="1191"/>
      <c r="E143" s="1234"/>
      <c r="F143" s="884"/>
      <c r="G143" s="884"/>
      <c r="H143" s="13" t="s">
        <v>4</v>
      </c>
      <c r="I143" s="208"/>
      <c r="J143" s="209"/>
      <c r="K143" s="227"/>
      <c r="L143" s="79" t="str">
        <f>IF(B142="","",IF(I143="","",IF(M142="Timed Out","TO",I143*60+J143+K143/100)))</f>
        <v/>
      </c>
      <c r="M143" s="1243"/>
      <c r="N143" s="803"/>
      <c r="O143" s="884"/>
      <c r="P143" s="208"/>
      <c r="Q143" s="209"/>
      <c r="R143" s="227"/>
      <c r="S143" s="99" t="str">
        <f>IF(B142="","",IF(P143="","",P143*60+Q143+R143/100))</f>
        <v/>
      </c>
      <c r="T143" s="1243"/>
      <c r="U143" s="1237"/>
      <c r="V143" s="803"/>
      <c r="W143" s="986"/>
      <c r="X143" s="803"/>
      <c r="Y143" s="214"/>
      <c r="Z143" s="209"/>
      <c r="AA143" s="279"/>
      <c r="AB143" s="99" t="str">
        <f>IF(B142="","",IF(Y143="","",IF(AC142="Timed Out","TO",Y143*60+Z143+AA143/100)))</f>
        <v/>
      </c>
      <c r="AC143" s="1243"/>
      <c r="AD143" s="803"/>
      <c r="AE143" s="884"/>
      <c r="AF143" s="981"/>
      <c r="AG143" s="1213"/>
      <c r="AH143" s="803"/>
      <c r="AI143" s="803"/>
      <c r="AJ143" s="803"/>
      <c r="AK143" s="803"/>
      <c r="AL143" s="1216"/>
    </row>
    <row r="144" spans="1:38" ht="16" thickBot="1" x14ac:dyDescent="0.25">
      <c r="A144" s="1229"/>
      <c r="B144" s="1232"/>
      <c r="C144" s="885"/>
      <c r="D144" s="1192"/>
      <c r="E144" s="1235"/>
      <c r="F144" s="885"/>
      <c r="G144" s="885"/>
      <c r="H144" s="19" t="s">
        <v>8</v>
      </c>
      <c r="I144" s="212"/>
      <c r="J144" s="213"/>
      <c r="K144" s="242"/>
      <c r="L144" s="112" t="str">
        <f>IF(B142="","",IF(I144="","",IF(M142="Timed Out","TO",I144*60+J144+K144/100)))</f>
        <v/>
      </c>
      <c r="M144" s="1244"/>
      <c r="N144" s="804"/>
      <c r="O144" s="885"/>
      <c r="P144" s="212"/>
      <c r="Q144" s="213"/>
      <c r="R144" s="242"/>
      <c r="S144" s="644" t="str">
        <f>IF(B142="","",IF(P144="","",P144*60+Q144+R144/100))</f>
        <v/>
      </c>
      <c r="T144" s="1244"/>
      <c r="U144" s="1238"/>
      <c r="V144" s="804"/>
      <c r="W144" s="1240"/>
      <c r="X144" s="804"/>
      <c r="Y144" s="226"/>
      <c r="Z144" s="213"/>
      <c r="AA144" s="655"/>
      <c r="AB144" s="100" t="str">
        <f>IF(B142="","",IF(Y144="","",IF(AC142="Timed Out","TO",Y144*60+Z144+AA144/100)))</f>
        <v/>
      </c>
      <c r="AC144" s="1244"/>
      <c r="AD144" s="804"/>
      <c r="AE144" s="885"/>
      <c r="AF144" s="1211"/>
      <c r="AG144" s="1214"/>
      <c r="AH144" s="804"/>
      <c r="AI144" s="804"/>
      <c r="AJ144" s="804"/>
      <c r="AK144" s="804"/>
      <c r="AL144" s="1217"/>
    </row>
    <row r="145" spans="1:38" x14ac:dyDescent="0.2">
      <c r="A145" s="892" t="str">
        <f>IF('Names And Totals'!A54="","",'Names And Totals'!A54)</f>
        <v/>
      </c>
      <c r="B145" s="1218" t="str">
        <f>IF('Names And Totals'!B54="","",'Names And Totals'!B54)</f>
        <v/>
      </c>
      <c r="C145" s="861" t="str">
        <f>IF('Names And Totals'!B54="","",'Names And Totals'!E54)</f>
        <v/>
      </c>
      <c r="D145" s="1193" t="str">
        <f>IF(B145="","",IF(AL145="DQ","DQ",IF(AH145="","",RANK(AH145,$AH$10:$AH$307,0)+SUMPRODUCT(--(AH145=$AH$10:$AH$307),--(U145&gt;($U$10:$U$307))))))</f>
        <v/>
      </c>
      <c r="E145" s="1221" t="str">
        <f>IF(B145="","",IF(AL145="DQ","DQ",IF(AH145="","",RANK(D145,$D$10:$D$307,1)+SUMPRODUCT(--(D145=$D$10:$D$307),--(U145&gt;$U$10:$U$307)))))</f>
        <v/>
      </c>
      <c r="F145" s="861" t="str">
        <f>IF(AI145="","",IF(AI145="DQ","DQ",RANK(AI145,$AI$10:$AI$307,0)+SUMPRODUCT(--(AI145=$AI$10:$AI$307),--(U145&gt;$U$10:$U$307))))</f>
        <v/>
      </c>
      <c r="G145" s="861" t="str">
        <f>IF(AJ145="","",IF(AJ145="DQ","DQ",RANK(AJ145,$AJ$10:$AJ$307,0)+SUMPRODUCT(--(AJ145=$AJ$10:$AJ$307),--(U145&gt;$U$10:$U$307))))</f>
        <v/>
      </c>
      <c r="H145" s="15" t="s">
        <v>7</v>
      </c>
      <c r="I145" s="228"/>
      <c r="J145" s="229"/>
      <c r="K145" s="230"/>
      <c r="L145" s="652" t="str">
        <f>IF(B145="","",IF(I145="","",IF(M145="Timed Out","TO",I145*60+J145+K145/100)))</f>
        <v/>
      </c>
      <c r="M145" s="1199"/>
      <c r="N145" s="805" t="str">
        <f>IF(B145="","",IF(OR(M145="Timed Out",M145="Both"),"TO",IF(I145="","",IF(AVERAGE(L145:L147)&gt;89.99,"TO",IF(L146="",L145,IF(L147="",AVERAGE(L145:L146),AVERAGE(L145:L147)))))))</f>
        <v/>
      </c>
      <c r="O145" s="861" t="str">
        <f t="shared" ref="O145" si="176">IF(B145="","",IF(M145="Timed Out",0,IF(M145="Misconfigured",0,IF(M145="Both",0,IF(I145="","",IF(N145="TO",0,IF(N145&lt;=24.99,2,IF(N145&lt;=49.99,1,0))))))))</f>
        <v/>
      </c>
      <c r="P145" s="228"/>
      <c r="Q145" s="229"/>
      <c r="R145" s="230"/>
      <c r="S145" s="645" t="str">
        <f>IF(B145="","",IF(P145="","",P145*60+Q145+R145/100))</f>
        <v/>
      </c>
      <c r="T145" s="1199"/>
      <c r="U145" s="1224" t="str">
        <f>IF(B145="","",IF(AL145="DQ","DQ",IF(N145="TO","TO",IF(T145="Timed Out","TO",IF(S145="","",IF(AVERAGE(S145:S147)&gt;89.99,"TO",IF(S146="",S145,IF(S147="",AVERAGE(S145:S146),AVERAGE(S145:S147)))))))))</f>
        <v/>
      </c>
      <c r="V145" s="805" t="str">
        <f>IF(B145="","",IF(AL145="DQ","DQ",IF(T145="Timed Out",0,IF(U145="","",IF(U145="TO",0,IF((17-((U145-$AG$3)))&lt;0,0,(17-((U145-$AG$3)))))))))</f>
        <v/>
      </c>
      <c r="W145" s="1196" t="str">
        <f t="shared" ref="W145" si="177">IF(B145="","",IF(AL145="DQ","DQ",IF(C145="Female","",IF(T145="Timed Out",0,IF(U145="","",IF(U145="TO",0,IF((19-((U145-$AN$4)))&lt;0,0,(19-((U145-$AN$4))))))))))</f>
        <v/>
      </c>
      <c r="X145" s="805" t="str">
        <f t="shared" ref="X145" si="178">IF(B145="","",IF(AL145="DQ","DQ",IF(C145="Male","",IF(T145="Timed Out",0,IF(U145="","",IF(U145="TO",0,IF((19-((U145-$AN$3)))&lt;0,0,(19-((U145-$AN$3))))))))))</f>
        <v/>
      </c>
      <c r="Y145" s="218"/>
      <c r="Z145" s="229"/>
      <c r="AA145" s="296"/>
      <c r="AB145" s="574" t="str">
        <f>IF(B145="","",IF(Y145="","",IF(AC145="Timed Out","TO",Y145*60+Z145+AA145/100)))</f>
        <v/>
      </c>
      <c r="AC145" s="1199"/>
      <c r="AD145" s="805" t="str">
        <f>IF(B145="","",IF(OR(AC145="Timed Out",AC145="Both"),"TO",IF(AB145="","",IF(AVERAGE(AB145:AB147)&gt;89.99,"TO",IF(AB146="",AB145,IF(AB147="",AVERAGE(AB145:AB146),AVERAGE(AB145:AB147)))))))</f>
        <v/>
      </c>
      <c r="AE145" s="861" t="str">
        <f t="shared" ref="AE145" si="179">IF(B145="","",IF(AC145="Timed Out",0,IF(AC145="Misconfigured",0,IF(AC145="Both",0,IF(AB145="","",IF(Y145="TO",0,IF(AD145&lt;=4.99,2,IF(AD145&lt;=12.99,1,0))))))))</f>
        <v/>
      </c>
      <c r="AF145" s="983"/>
      <c r="AG145" s="1204"/>
      <c r="AH145" s="805" t="str">
        <f>IF(B145="","",IF(AL145="DQ","DQ",IF(AG145="","",IF(AND(N145="TO",AF145-AG145&lt;=0),0,IF(AND(N145="TO",AF145-AG145&gt;0),AF145-AG145,IF(AND(U145="TO",O145+AF145-AG145&lt;0),0,IF(AND(U145="TO",O145+AF145-AG145&gt;0),O145+AF145-AG145,IF(AND(AD145="TO",O145+V145+AF145-AG145&lt;0),0,IF(AND(AD145="TO",O145+V145+AF145-AG145&gt;0),O145+V145+AF145-AG145,IF(O145+V145+AE145+AF145-AG145&lt;0,0,O145+V145+AE145+AF145-AG145))))))))))</f>
        <v/>
      </c>
      <c r="AI145" s="805" t="str">
        <f>IF(B145="","",IF(C145="Female","",IF(AL145="DQ","DQ",IF(AG145="","",IF(AND(N145="TO",AF145-AG145&lt;=0),0,IF(AND(N145="TO",AF145-AG145&gt;0),AF145-AG145,IF(AND(U145="TO",O145+AF145-AG145&lt;0),0,IF(AND(U145="TO",O145+AF145-AG145&gt;0),O145+AF145-AG145,IF(AND(AD145="TO",O145+W145+AF145-AG145&lt;0),0,IF(AND(AD145="TO",O145+W145+AF145-AG145&gt;0),O145+W145+AF145-AG145,IF(O145+W145+AE145+AF145-AG145&lt;0,0,O145+W145+AE145+AF145-AG145)))))))))))</f>
        <v/>
      </c>
      <c r="AJ145" s="805" t="str">
        <f>IF(B145="","",IF(C145="Male","",IF(AL145="DQ","DQ",IF(AG145="","",IF(AND(N145="TO",AF145-AG145&lt;=0),0,IF(AND(N145="TO",AF145-AG145&gt;0),AF145-AG145,IF(AND(U145="TO",O145+AF145-AG145&lt;0),0,IF(AND(U145="TO",O145+AF145-AG145&gt;0),O145+AF145-AG145,IF(AND(AD145="TO",O145+X145+AF145-AG145&lt;0),0,IF(AND(AD145="TO",O145+X145+AF145-AG145&gt;0),O145+X145+AF145-AG145,IF(O145+X145+AE145+AF145-AG145&lt;0,0,O145+X145+AE145+AF145-AG145)))))))))))</f>
        <v/>
      </c>
      <c r="AK145" s="805" t="str">
        <f>IF(AG145="","",IF(AI145="",AJ145,AI145))</f>
        <v/>
      </c>
      <c r="AL145" s="1207"/>
    </row>
    <row r="146" spans="1:38" x14ac:dyDescent="0.2">
      <c r="A146" s="893"/>
      <c r="B146" s="1219"/>
      <c r="C146" s="862"/>
      <c r="D146" s="1194"/>
      <c r="E146" s="1222"/>
      <c r="F146" s="862"/>
      <c r="G146" s="862"/>
      <c r="H146" s="16" t="s">
        <v>4</v>
      </c>
      <c r="I146" s="210"/>
      <c r="J146" s="211"/>
      <c r="K146" s="231"/>
      <c r="L146" s="83" t="str">
        <f>IF(B145="","",IF(I146="","",IF(M145="Timed Out","TO",I146*60+J146+K146/100)))</f>
        <v/>
      </c>
      <c r="M146" s="1200"/>
      <c r="N146" s="806"/>
      <c r="O146" s="862"/>
      <c r="P146" s="210"/>
      <c r="Q146" s="211"/>
      <c r="R146" s="231"/>
      <c r="S146" s="98" t="str">
        <f>IF(B145="","",IF(P146="","",P146*60+Q146+R146/100))</f>
        <v/>
      </c>
      <c r="T146" s="1200"/>
      <c r="U146" s="1225"/>
      <c r="V146" s="806"/>
      <c r="W146" s="1197"/>
      <c r="X146" s="806"/>
      <c r="Y146" s="220"/>
      <c r="Z146" s="211"/>
      <c r="AA146" s="280"/>
      <c r="AB146" s="98" t="str">
        <f>IF(B145="","",IF(Y146="","",IF(AC145="Timed Out","TO",Y146*60+Z146+AA146/100)))</f>
        <v/>
      </c>
      <c r="AC146" s="1200"/>
      <c r="AD146" s="806"/>
      <c r="AE146" s="862"/>
      <c r="AF146" s="984"/>
      <c r="AG146" s="1205"/>
      <c r="AH146" s="806"/>
      <c r="AI146" s="806"/>
      <c r="AJ146" s="806"/>
      <c r="AK146" s="806"/>
      <c r="AL146" s="1208"/>
    </row>
    <row r="147" spans="1:38" ht="16" thickBot="1" x14ac:dyDescent="0.25">
      <c r="A147" s="894"/>
      <c r="B147" s="1220"/>
      <c r="C147" s="863"/>
      <c r="D147" s="1195"/>
      <c r="E147" s="1223"/>
      <c r="F147" s="863"/>
      <c r="G147" s="863"/>
      <c r="H147" s="17" t="s">
        <v>8</v>
      </c>
      <c r="I147" s="251"/>
      <c r="J147" s="239"/>
      <c r="K147" s="250"/>
      <c r="L147" s="653" t="str">
        <f>IF(B145="","",IF(I147="","",IF(M145="Timed Out","TO",I147*60+J147+K147/100)))</f>
        <v/>
      </c>
      <c r="M147" s="1201"/>
      <c r="N147" s="807"/>
      <c r="O147" s="863"/>
      <c r="P147" s="251"/>
      <c r="Q147" s="239"/>
      <c r="R147" s="250"/>
      <c r="S147" s="570" t="str">
        <f>IF(B145="","",IF(P147="","",P147*60+Q147+R147/100))</f>
        <v/>
      </c>
      <c r="T147" s="1201"/>
      <c r="U147" s="1226"/>
      <c r="V147" s="807"/>
      <c r="W147" s="1198"/>
      <c r="X147" s="807"/>
      <c r="Y147" s="222"/>
      <c r="Z147" s="239"/>
      <c r="AA147" s="281"/>
      <c r="AB147" s="265" t="str">
        <f>IF(B145="","",IF(Y147="","",IF(AC145="Timed Out","TO",Y147*60+Z147+AA147/100)))</f>
        <v/>
      </c>
      <c r="AC147" s="1201"/>
      <c r="AD147" s="807"/>
      <c r="AE147" s="863"/>
      <c r="AF147" s="985"/>
      <c r="AG147" s="1206"/>
      <c r="AH147" s="807"/>
      <c r="AI147" s="807"/>
      <c r="AJ147" s="807"/>
      <c r="AK147" s="807"/>
      <c r="AL147" s="1209"/>
    </row>
    <row r="148" spans="1:38" x14ac:dyDescent="0.2">
      <c r="A148" s="1227" t="str">
        <f>IF('Names And Totals'!A55="","",'Names And Totals'!A55)</f>
        <v/>
      </c>
      <c r="B148" s="1230" t="str">
        <f>IF('Names And Totals'!B55="","",'Names And Totals'!B55)</f>
        <v/>
      </c>
      <c r="C148" s="883" t="str">
        <f>IF('Names And Totals'!B55="","",'Names And Totals'!E55)</f>
        <v/>
      </c>
      <c r="D148" s="1190" t="str">
        <f>IF(B148="","",IF(AL148="DQ","DQ",IF(AH148="","",RANK(AH148,$AH$10:$AH$307,0)+SUMPRODUCT(--(AH148=$AH$10:$AH$307),--(U148&gt;($U$10:$U$307))))))</f>
        <v/>
      </c>
      <c r="E148" s="1233" t="str">
        <f>IF(B148="","",IF(AL148="DQ","DQ",IF(AH148="","",RANK(D148,$D$10:$D$307,1)+SUMPRODUCT(--(D148=$D$10:$D$307),--(U148&gt;$U$10:$U$307)))))</f>
        <v/>
      </c>
      <c r="F148" s="883" t="str">
        <f>IF(AI148="","",IF(AI148="DQ","DQ",RANK(AI148,$AI$10:$AI$307,0)+SUMPRODUCT(--(AI148=$AI$10:$AI$307),--(U148&gt;$U$10:$U$307))))</f>
        <v/>
      </c>
      <c r="G148" s="883" t="str">
        <f>IF(AJ148="","",IF(AJ148="DQ","DQ",RANK(AJ148,$AJ$10:$AJ$307,0)+SUMPRODUCT(--(AJ148=$AJ$10:$AJ$307),--(U148&gt;$U$10:$U$307))))</f>
        <v/>
      </c>
      <c r="H148" s="18" t="s">
        <v>7</v>
      </c>
      <c r="I148" s="235"/>
      <c r="J148" s="241"/>
      <c r="K148" s="236"/>
      <c r="L148" s="111" t="str">
        <f>IF(B148="","",IF(I148="","",IF(M148="Timed Out","TO",I148*60+J148+K148/100)))</f>
        <v/>
      </c>
      <c r="M148" s="1242"/>
      <c r="N148" s="802" t="str">
        <f>IF(B148="","",IF(OR(M148="Timed Out",M148="Both"),"TO",IF(I148="","",IF(AVERAGE(L148:L150)&gt;89.99,"TO",IF(L149="",L148,IF(L150="",AVERAGE(L148:L149),AVERAGE(L148:L150)))))))</f>
        <v/>
      </c>
      <c r="O148" s="883" t="str">
        <f t="shared" ref="O148" si="180">IF(B148="","",IF(M148="Timed Out",0,IF(M148="Misconfigured",0,IF(M148="Both",0,IF(I148="","",IF(N148="TO",0,IF(N148&lt;=24.99,2,IF(N148&lt;=49.99,1,0))))))))</f>
        <v/>
      </c>
      <c r="P148" s="235"/>
      <c r="Q148" s="241"/>
      <c r="R148" s="236"/>
      <c r="S148" s="643" t="str">
        <f>IF(B148="","",IF(P148="","",P148*60+Q148+R148/100))</f>
        <v/>
      </c>
      <c r="T148" s="1242"/>
      <c r="U148" s="1236" t="str">
        <f>IF(B148="","",IF(AL148="DQ","DQ",IF(N148="TO","TO",IF(T148="Timed Out","TO",IF(S148="","",IF(AVERAGE(S148:S150)&gt;89.99,"TO",IF(S149="",S148,IF(S150="",AVERAGE(S148:S149),AVERAGE(S148:S150)))))))))</f>
        <v/>
      </c>
      <c r="V148" s="802" t="str">
        <f>IF(B148="","",IF(AL148="DQ","DQ",IF(T148="Timed Out",0,IF(U148="","",IF(U148="TO",0,IF((17-((U148-$AG$3)))&lt;0,0,(17-((U148-$AG$3)))))))))</f>
        <v/>
      </c>
      <c r="W148" s="1239" t="str">
        <f t="shared" ref="W148" si="181">IF(B148="","",IF(AL148="DQ","DQ",IF(C148="Female","",IF(T148="Timed Out",0,IF(U148="","",IF(U148="TO",0,IF((19-((U148-$AN$4)))&lt;0,0,(19-((U148-$AN$4))))))))))</f>
        <v/>
      </c>
      <c r="X148" s="802" t="str">
        <f t="shared" ref="X148" si="182">IF(B148="","",IF(AL148="DQ","DQ",IF(C148="Male","",IF(T148="Timed Out",0,IF(U148="","",IF(U148="TO",0,IF((19-((U148-$AN$3)))&lt;0,0,(19-((U148-$AN$3))))))))))</f>
        <v/>
      </c>
      <c r="Y148" s="667"/>
      <c r="Z148" s="241"/>
      <c r="AA148" s="654"/>
      <c r="AB148" s="339" t="str">
        <f>IF(B148="","",IF(Y148="","",IF(AC148="Timed Out","TO",Y148*60+Z148+AA148/100)))</f>
        <v/>
      </c>
      <c r="AC148" s="1242"/>
      <c r="AD148" s="802" t="str">
        <f>IF(B148="","",IF(OR(AC148="Timed Out",AC148="Both"),"TO",IF(AB148="","",IF(AVERAGE(AB148:AB150)&gt;89.99,"TO",IF(AB149="",AB148,IF(AB150="",AVERAGE(AB148:AB149),AVERAGE(AB148:AB150)))))))</f>
        <v/>
      </c>
      <c r="AE148" s="883" t="str">
        <f t="shared" ref="AE148" si="183">IF(B148="","",IF(AC148="Timed Out",0,IF(AC148="Misconfigured",0,IF(AC148="Both",0,IF(AB148="","",IF(Y148="TO",0,IF(AD148&lt;=4.99,2,IF(AD148&lt;=12.99,1,0))))))))</f>
        <v/>
      </c>
      <c r="AF148" s="1210"/>
      <c r="AG148" s="1212"/>
      <c r="AH148" s="802" t="str">
        <f>IF(B148="","",IF(AL148="DQ","DQ",IF(AG148="","",IF(AND(N148="TO",AF148-AG148&lt;=0),0,IF(AND(N148="TO",AF148-AG148&gt;0),AF148-AG148,IF(AND(U148="TO",O148+AF148-AG148&lt;0),0,IF(AND(U148="TO",O148+AF148-AG148&gt;0),O148+AF148-AG148,IF(AND(AD148="TO",O148+V148+AF148-AG148&lt;0),0,IF(AND(AD148="TO",O148+V148+AF148-AG148&gt;0),O148+V148+AF148-AG148,IF(O148+V148+AE148+AF148-AG148&lt;0,0,O148+V148+AE148+AF148-AG148))))))))))</f>
        <v/>
      </c>
      <c r="AI148" s="802" t="str">
        <f>IF(B148="","",IF(C148="Female","",IF(AL148="DQ","DQ",IF(AG148="","",IF(AND(N148="TO",AF148-AG148&lt;=0),0,IF(AND(N148="TO",AF148-AG148&gt;0),AF148-AG148,IF(AND(U148="TO",O148+AF148-AG148&lt;0),0,IF(AND(U148="TO",O148+AF148-AG148&gt;0),O148+AF148-AG148,IF(AND(AD148="TO",O148+W148+AF148-AG148&lt;0),0,IF(AND(AD148="TO",O148+W148+AF148-AG148&gt;0),O148+W148+AF148-AG148,IF(O148+W148+AE148+AF148-AG148&lt;0,0,O148+W148+AE148+AF148-AG148)))))))))))</f>
        <v/>
      </c>
      <c r="AJ148" s="802" t="str">
        <f>IF(B148="","",IF(C148="Male","",IF(AL148="DQ","DQ",IF(AG148="","",IF(AND(N148="TO",AF148-AG148&lt;=0),0,IF(AND(N148="TO",AF148-AG148&gt;0),AF148-AG148,IF(AND(U148="TO",O148+AF148-AG148&lt;0),0,IF(AND(U148="TO",O148+AF148-AG148&gt;0),O148+AF148-AG148,IF(AND(AD148="TO",O148+X148+AF148-AG148&lt;0),0,IF(AND(AD148="TO",O148+X148+AF148-AG148&gt;0),O148+X148+AF148-AG148,IF(O148+X148+AE148+AF148-AG148&lt;0,0,O148+X148+AE148+AF148-AG148)))))))))))</f>
        <v/>
      </c>
      <c r="AK148" s="802" t="str">
        <f>IF(AG148="","",IF(AI148="",AJ148,AI148))</f>
        <v/>
      </c>
      <c r="AL148" s="1215"/>
    </row>
    <row r="149" spans="1:38" x14ac:dyDescent="0.2">
      <c r="A149" s="1228"/>
      <c r="B149" s="1231"/>
      <c r="C149" s="884"/>
      <c r="D149" s="1191"/>
      <c r="E149" s="1234"/>
      <c r="F149" s="884"/>
      <c r="G149" s="884"/>
      <c r="H149" s="13" t="s">
        <v>4</v>
      </c>
      <c r="I149" s="208"/>
      <c r="J149" s="209"/>
      <c r="K149" s="227"/>
      <c r="L149" s="79" t="str">
        <f>IF(B148="","",IF(I149="","",IF(M148="Timed Out","TO",I149*60+J149+K149/100)))</f>
        <v/>
      </c>
      <c r="M149" s="1243"/>
      <c r="N149" s="803"/>
      <c r="O149" s="884"/>
      <c r="P149" s="208"/>
      <c r="Q149" s="209"/>
      <c r="R149" s="227"/>
      <c r="S149" s="99" t="str">
        <f>IF(B148="","",IF(P149="","",P149*60+Q149+R149/100))</f>
        <v/>
      </c>
      <c r="T149" s="1243"/>
      <c r="U149" s="1237"/>
      <c r="V149" s="803"/>
      <c r="W149" s="986"/>
      <c r="X149" s="803"/>
      <c r="Y149" s="214"/>
      <c r="Z149" s="209"/>
      <c r="AA149" s="279"/>
      <c r="AB149" s="99" t="str">
        <f>IF(B148="","",IF(Y149="","",IF(AC148="Timed Out","TO",Y149*60+Z149+AA149/100)))</f>
        <v/>
      </c>
      <c r="AC149" s="1243"/>
      <c r="AD149" s="803"/>
      <c r="AE149" s="884"/>
      <c r="AF149" s="981"/>
      <c r="AG149" s="1213"/>
      <c r="AH149" s="803"/>
      <c r="AI149" s="803"/>
      <c r="AJ149" s="803"/>
      <c r="AK149" s="803"/>
      <c r="AL149" s="1216"/>
    </row>
    <row r="150" spans="1:38" ht="16" thickBot="1" x14ac:dyDescent="0.25">
      <c r="A150" s="1229"/>
      <c r="B150" s="1232"/>
      <c r="C150" s="885"/>
      <c r="D150" s="1192"/>
      <c r="E150" s="1235"/>
      <c r="F150" s="885"/>
      <c r="G150" s="885"/>
      <c r="H150" s="19" t="s">
        <v>8</v>
      </c>
      <c r="I150" s="212"/>
      <c r="J150" s="213"/>
      <c r="K150" s="242"/>
      <c r="L150" s="112" t="str">
        <f>IF(B148="","",IF(I150="","",IF(M148="Timed Out","TO",I150*60+J150+K150/100)))</f>
        <v/>
      </c>
      <c r="M150" s="1244"/>
      <c r="N150" s="804"/>
      <c r="O150" s="885"/>
      <c r="P150" s="212"/>
      <c r="Q150" s="213"/>
      <c r="R150" s="242"/>
      <c r="S150" s="644" t="str">
        <f>IF(B148="","",IF(P150="","",P150*60+Q150+R150/100))</f>
        <v/>
      </c>
      <c r="T150" s="1244"/>
      <c r="U150" s="1238"/>
      <c r="V150" s="804"/>
      <c r="W150" s="1240"/>
      <c r="X150" s="804"/>
      <c r="Y150" s="226"/>
      <c r="Z150" s="213"/>
      <c r="AA150" s="655"/>
      <c r="AB150" s="100" t="str">
        <f>IF(B148="","",IF(Y150="","",IF(AC148="Timed Out","TO",Y150*60+Z150+AA150/100)))</f>
        <v/>
      </c>
      <c r="AC150" s="1244"/>
      <c r="AD150" s="804"/>
      <c r="AE150" s="885"/>
      <c r="AF150" s="1211"/>
      <c r="AG150" s="1214"/>
      <c r="AH150" s="804"/>
      <c r="AI150" s="804"/>
      <c r="AJ150" s="804"/>
      <c r="AK150" s="804"/>
      <c r="AL150" s="1217"/>
    </row>
    <row r="151" spans="1:38" x14ac:dyDescent="0.2">
      <c r="A151" s="892" t="str">
        <f>IF('Names And Totals'!A56="","",'Names And Totals'!A56)</f>
        <v/>
      </c>
      <c r="B151" s="1218" t="str">
        <f>IF('Names And Totals'!B56="","",'Names And Totals'!B56)</f>
        <v/>
      </c>
      <c r="C151" s="861" t="str">
        <f>IF('Names And Totals'!B56="","",'Names And Totals'!E56)</f>
        <v/>
      </c>
      <c r="D151" s="1193" t="str">
        <f>IF(B151="","",IF(AL151="DQ","DQ",IF(AH151="","",RANK(AH151,$AH$10:$AH$307,0)+SUMPRODUCT(--(AH151=$AH$10:$AH$307),--(U151&gt;($U$10:$U$307))))))</f>
        <v/>
      </c>
      <c r="E151" s="1221" t="str">
        <f>IF(B151="","",IF(AL151="DQ","DQ",IF(AH151="","",RANK(D151,$D$10:$D$307,1)+SUMPRODUCT(--(D151=$D$10:$D$307),--(U151&gt;$U$10:$U$307)))))</f>
        <v/>
      </c>
      <c r="F151" s="861" t="str">
        <f>IF(AI151="","",IF(AI151="DQ","DQ",RANK(AI151,$AI$10:$AI$307,0)+SUMPRODUCT(--(AI151=$AI$10:$AI$307),--(U151&gt;$U$10:$U$307))))</f>
        <v/>
      </c>
      <c r="G151" s="861" t="str">
        <f>IF(AJ151="","",IF(AJ151="DQ","DQ",RANK(AJ151,$AJ$10:$AJ$307,0)+SUMPRODUCT(--(AJ151=$AJ$10:$AJ$307),--(U151&gt;$U$10:$U$307))))</f>
        <v/>
      </c>
      <c r="H151" s="15" t="s">
        <v>7</v>
      </c>
      <c r="I151" s="228"/>
      <c r="J151" s="229"/>
      <c r="K151" s="230"/>
      <c r="L151" s="652" t="str">
        <f>IF(B151="","",IF(I151="","",IF(M151="Timed Out","TO",I151*60+J151+K151/100)))</f>
        <v/>
      </c>
      <c r="M151" s="1199"/>
      <c r="N151" s="805" t="str">
        <f>IF(B151="","",IF(OR(M151="Timed Out",M151="Both"),"TO",IF(I151="","",IF(AVERAGE(L151:L153)&gt;89.99,"TO",IF(L152="",L151,IF(L153="",AVERAGE(L151:L152),AVERAGE(L151:L153)))))))</f>
        <v/>
      </c>
      <c r="O151" s="861" t="str">
        <f t="shared" ref="O151" si="184">IF(B151="","",IF(M151="Timed Out",0,IF(M151="Misconfigured",0,IF(M151="Both",0,IF(I151="","",IF(N151="TO",0,IF(N151&lt;=24.99,2,IF(N151&lt;=49.99,1,0))))))))</f>
        <v/>
      </c>
      <c r="P151" s="228"/>
      <c r="Q151" s="229"/>
      <c r="R151" s="230"/>
      <c r="S151" s="645" t="str">
        <f>IF(B151="","",IF(P151="","",P151*60+Q151+R151/100))</f>
        <v/>
      </c>
      <c r="T151" s="1199"/>
      <c r="U151" s="1224" t="str">
        <f>IF(B151="","",IF(AL151="DQ","DQ",IF(N151="TO","TO",IF(T151="Timed Out","TO",IF(S151="","",IF(AVERAGE(S151:S153)&gt;89.99,"TO",IF(S152="",S151,IF(S153="",AVERAGE(S151:S152),AVERAGE(S151:S153)))))))))</f>
        <v/>
      </c>
      <c r="V151" s="805" t="str">
        <f>IF(B151="","",IF(AL151="DQ","DQ",IF(T151="Timed Out",0,IF(U151="","",IF(U151="TO",0,IF((17-((U151-$AG$3)))&lt;0,0,(17-((U151-$AG$3)))))))))</f>
        <v/>
      </c>
      <c r="W151" s="1196" t="str">
        <f t="shared" ref="W151" si="185">IF(B151="","",IF(AL151="DQ","DQ",IF(C151="Female","",IF(T151="Timed Out",0,IF(U151="","",IF(U151="TO",0,IF((19-((U151-$AN$4)))&lt;0,0,(19-((U151-$AN$4))))))))))</f>
        <v/>
      </c>
      <c r="X151" s="805" t="str">
        <f t="shared" ref="X151" si="186">IF(B151="","",IF(AL151="DQ","DQ",IF(C151="Male","",IF(T151="Timed Out",0,IF(U151="","",IF(U151="TO",0,IF((19-((U151-$AN$3)))&lt;0,0,(19-((U151-$AN$3))))))))))</f>
        <v/>
      </c>
      <c r="Y151" s="218"/>
      <c r="Z151" s="229"/>
      <c r="AA151" s="296"/>
      <c r="AB151" s="574" t="str">
        <f>IF(B151="","",IF(Y151="","",IF(AC151="Timed Out","TO",Y151*60+Z151+AA151/100)))</f>
        <v/>
      </c>
      <c r="AC151" s="1199"/>
      <c r="AD151" s="805" t="str">
        <f>IF(B151="","",IF(OR(AC151="Timed Out",AC151="Both"),"TO",IF(AB151="","",IF(AVERAGE(AB151:AB153)&gt;89.99,"TO",IF(AB152="",AB151,IF(AB153="",AVERAGE(AB151:AB152),AVERAGE(AB151:AB153)))))))</f>
        <v/>
      </c>
      <c r="AE151" s="861" t="str">
        <f t="shared" ref="AE151" si="187">IF(B151="","",IF(AC151="Timed Out",0,IF(AC151="Misconfigured",0,IF(AC151="Both",0,IF(AB151="","",IF(Y151="TO",0,IF(AD151&lt;=4.99,2,IF(AD151&lt;=12.99,1,0))))))))</f>
        <v/>
      </c>
      <c r="AF151" s="983"/>
      <c r="AG151" s="1204"/>
      <c r="AH151" s="805" t="str">
        <f>IF(B151="","",IF(AL151="DQ","DQ",IF(AG151="","",IF(AND(N151="TO",AF151-AG151&lt;=0),0,IF(AND(N151="TO",AF151-AG151&gt;0),AF151-AG151,IF(AND(U151="TO",O151+AF151-AG151&lt;0),0,IF(AND(U151="TO",O151+AF151-AG151&gt;0),O151+AF151-AG151,IF(AND(AD151="TO",O151+V151+AF151-AG151&lt;0),0,IF(AND(AD151="TO",O151+V151+AF151-AG151&gt;0),O151+V151+AF151-AG151,IF(O151+V151+AE151+AF151-AG151&lt;0,0,O151+V151+AE151+AF151-AG151))))))))))</f>
        <v/>
      </c>
      <c r="AI151" s="805" t="str">
        <f>IF(B151="","",IF(C151="Female","",IF(AL151="DQ","DQ",IF(AG151="","",IF(AND(N151="TO",AF151-AG151&lt;=0),0,IF(AND(N151="TO",AF151-AG151&gt;0),AF151-AG151,IF(AND(U151="TO",O151+AF151-AG151&lt;0),0,IF(AND(U151="TO",O151+AF151-AG151&gt;0),O151+AF151-AG151,IF(AND(AD151="TO",O151+W151+AF151-AG151&lt;0),0,IF(AND(AD151="TO",O151+W151+AF151-AG151&gt;0),O151+W151+AF151-AG151,IF(O151+W151+AE151+AF151-AG151&lt;0,0,O151+W151+AE151+AF151-AG151)))))))))))</f>
        <v/>
      </c>
      <c r="AJ151" s="805" t="str">
        <f>IF(B151="","",IF(C151="Male","",IF(AL151="DQ","DQ",IF(AG151="","",IF(AND(N151="TO",AF151-AG151&lt;=0),0,IF(AND(N151="TO",AF151-AG151&gt;0),AF151-AG151,IF(AND(U151="TO",O151+AF151-AG151&lt;0),0,IF(AND(U151="TO",O151+AF151-AG151&gt;0),O151+AF151-AG151,IF(AND(AD151="TO",O151+X151+AF151-AG151&lt;0),0,IF(AND(AD151="TO",O151+X151+AF151-AG151&gt;0),O151+X151+AF151-AG151,IF(O151+X151+AE151+AF151-AG151&lt;0,0,O151+X151+AE151+AF151-AG151)))))))))))</f>
        <v/>
      </c>
      <c r="AK151" s="805" t="str">
        <f>IF(AG151="","",IF(AI151="",AJ151,AI151))</f>
        <v/>
      </c>
      <c r="AL151" s="1207"/>
    </row>
    <row r="152" spans="1:38" x14ac:dyDescent="0.2">
      <c r="A152" s="893"/>
      <c r="B152" s="1219"/>
      <c r="C152" s="862"/>
      <c r="D152" s="1194"/>
      <c r="E152" s="1222"/>
      <c r="F152" s="862"/>
      <c r="G152" s="862"/>
      <c r="H152" s="16" t="s">
        <v>4</v>
      </c>
      <c r="I152" s="210"/>
      <c r="J152" s="211"/>
      <c r="K152" s="231"/>
      <c r="L152" s="83" t="str">
        <f>IF(B151="","",IF(I152="","",IF(M151="Timed Out","TO",I152*60+J152+K152/100)))</f>
        <v/>
      </c>
      <c r="M152" s="1200"/>
      <c r="N152" s="806"/>
      <c r="O152" s="862"/>
      <c r="P152" s="210"/>
      <c r="Q152" s="211"/>
      <c r="R152" s="231"/>
      <c r="S152" s="98" t="str">
        <f>IF(B151="","",IF(P152="","",P152*60+Q152+R152/100))</f>
        <v/>
      </c>
      <c r="T152" s="1200"/>
      <c r="U152" s="1225"/>
      <c r="V152" s="806"/>
      <c r="W152" s="1197"/>
      <c r="X152" s="806"/>
      <c r="Y152" s="220"/>
      <c r="Z152" s="211"/>
      <c r="AA152" s="280"/>
      <c r="AB152" s="98" t="str">
        <f>IF(B151="","",IF(Y152="","",IF(AC151="Timed Out","TO",Y152*60+Z152+AA152/100)))</f>
        <v/>
      </c>
      <c r="AC152" s="1200"/>
      <c r="AD152" s="806"/>
      <c r="AE152" s="862"/>
      <c r="AF152" s="984"/>
      <c r="AG152" s="1205"/>
      <c r="AH152" s="806"/>
      <c r="AI152" s="806"/>
      <c r="AJ152" s="806"/>
      <c r="AK152" s="806"/>
      <c r="AL152" s="1208"/>
    </row>
    <row r="153" spans="1:38" ht="16" thickBot="1" x14ac:dyDescent="0.25">
      <c r="A153" s="894"/>
      <c r="B153" s="1220"/>
      <c r="C153" s="863"/>
      <c r="D153" s="1195"/>
      <c r="E153" s="1223"/>
      <c r="F153" s="863"/>
      <c r="G153" s="863"/>
      <c r="H153" s="17" t="s">
        <v>8</v>
      </c>
      <c r="I153" s="251"/>
      <c r="J153" s="239"/>
      <c r="K153" s="250"/>
      <c r="L153" s="653" t="str">
        <f>IF(B151="","",IF(I153="","",IF(M151="Timed Out","TO",I153*60+J153+K153/100)))</f>
        <v/>
      </c>
      <c r="M153" s="1201"/>
      <c r="N153" s="807"/>
      <c r="O153" s="863"/>
      <c r="P153" s="251"/>
      <c r="Q153" s="239"/>
      <c r="R153" s="250"/>
      <c r="S153" s="570" t="str">
        <f>IF(B151="","",IF(P153="","",P153*60+Q153+R153/100))</f>
        <v/>
      </c>
      <c r="T153" s="1201"/>
      <c r="U153" s="1226"/>
      <c r="V153" s="807"/>
      <c r="W153" s="1198"/>
      <c r="X153" s="807"/>
      <c r="Y153" s="222"/>
      <c r="Z153" s="239"/>
      <c r="AA153" s="281"/>
      <c r="AB153" s="265" t="str">
        <f>IF(B151="","",IF(Y153="","",IF(AC151="Timed Out","TO",Y153*60+Z153+AA153/100)))</f>
        <v/>
      </c>
      <c r="AC153" s="1201"/>
      <c r="AD153" s="807"/>
      <c r="AE153" s="863"/>
      <c r="AF153" s="985"/>
      <c r="AG153" s="1206"/>
      <c r="AH153" s="807"/>
      <c r="AI153" s="807"/>
      <c r="AJ153" s="807"/>
      <c r="AK153" s="807"/>
      <c r="AL153" s="1209"/>
    </row>
    <row r="154" spans="1:38" x14ac:dyDescent="0.2">
      <c r="A154" s="1241" t="str">
        <f>IF('Names And Totals'!A57="","",'Names And Totals'!A57)</f>
        <v/>
      </c>
      <c r="B154" s="1230" t="str">
        <f>IF('Names And Totals'!B57="","",'Names And Totals'!B57)</f>
        <v/>
      </c>
      <c r="C154" s="883" t="str">
        <f>IF('Names And Totals'!B57="","",'Names And Totals'!E57)</f>
        <v/>
      </c>
      <c r="D154" s="1190" t="str">
        <f>IF(B154="","",IF(AL154="DQ","DQ",IF(AH154="","",RANK(AH154,$AH$10:$AH$307,0)+SUMPRODUCT(--(AH154=$AH$10:$AH$307),--(U154&gt;($U$10:$U$307))))))</f>
        <v/>
      </c>
      <c r="E154" s="1233" t="str">
        <f>IF(B154="","",IF(AL154="DQ","DQ",IF(AH154="","",RANK(D154,$D$10:$D$307,1)+SUMPRODUCT(--(D154=$D$10:$D$307),--(U154&gt;$U$10:$U$307)))))</f>
        <v/>
      </c>
      <c r="F154" s="883" t="str">
        <f>IF(AI154="","",IF(AI154="DQ","DQ",RANK(AI154,$AI$10:$AI$307,0)+SUMPRODUCT(--(AI154=$AI$10:$AI$307),--(U154&gt;$U$10:$U$307))))</f>
        <v/>
      </c>
      <c r="G154" s="883" t="str">
        <f>IF(AJ154="","",IF(AJ154="DQ","DQ",RANK(AJ154,$AJ$10:$AJ$307,0)+SUMPRODUCT(--(AJ154=$AJ$10:$AJ$307),--(U154&gt;$U$10:$U$307))))</f>
        <v/>
      </c>
      <c r="H154" s="18" t="s">
        <v>7</v>
      </c>
      <c r="I154" s="235"/>
      <c r="J154" s="241"/>
      <c r="K154" s="236"/>
      <c r="L154" s="111" t="str">
        <f>IF(B154="","",IF(I154="","",IF(M154="Timed Out","TO",I154*60+J154+K154/100)))</f>
        <v/>
      </c>
      <c r="M154" s="1242"/>
      <c r="N154" s="802" t="str">
        <f>IF(B154="","",IF(OR(M154="Timed Out",M154="Both"),"TO",IF(I154="","",IF(AVERAGE(L154:L156)&gt;89.99,"TO",IF(L155="",L154,IF(L156="",AVERAGE(L154:L155),AVERAGE(L154:L156)))))))</f>
        <v/>
      </c>
      <c r="O154" s="883" t="str">
        <f t="shared" ref="O154" si="188">IF(B154="","",IF(M154="Timed Out",0,IF(M154="Misconfigured",0,IF(M154="Both",0,IF(I154="","",IF(N154="TO",0,IF(N154&lt;=24.99,2,IF(N154&lt;=49.99,1,0))))))))</f>
        <v/>
      </c>
      <c r="P154" s="235"/>
      <c r="Q154" s="241"/>
      <c r="R154" s="236"/>
      <c r="S154" s="643" t="str">
        <f>IF(B154="","",IF(P154="","",P154*60+Q154+R154/100))</f>
        <v/>
      </c>
      <c r="T154" s="1242"/>
      <c r="U154" s="1236" t="str">
        <f>IF(B154="","",IF(AL154="DQ","DQ",IF(N154="TO","TO",IF(T154="Timed Out","TO",IF(S154="","",IF(AVERAGE(S154:S156)&gt;89.99,"TO",IF(S155="",S154,IF(S156="",AVERAGE(S154:S155),AVERAGE(S154:S156)))))))))</f>
        <v/>
      </c>
      <c r="V154" s="802" t="str">
        <f>IF(B154="","",IF(AL154="DQ","DQ",IF(T154="Timed Out",0,IF(U154="","",IF(U154="TO",0,IF((17-((U154-$AG$3)))&lt;0,0,(17-((U154-$AG$3)))))))))</f>
        <v/>
      </c>
      <c r="W154" s="1239" t="str">
        <f t="shared" ref="W154" si="189">IF(B154="","",IF(AL154="DQ","DQ",IF(C154="Female","",IF(T154="Timed Out",0,IF(U154="","",IF(U154="TO",0,IF((19-((U154-$AN$4)))&lt;0,0,(19-((U154-$AN$4))))))))))</f>
        <v/>
      </c>
      <c r="X154" s="802" t="str">
        <f t="shared" ref="X154" si="190">IF(B154="","",IF(AL154="DQ","DQ",IF(C154="Male","",IF(T154="Timed Out",0,IF(U154="","",IF(U154="TO",0,IF((19-((U154-$AN$3)))&lt;0,0,(19-((U154-$AN$3))))))))))</f>
        <v/>
      </c>
      <c r="Y154" s="667"/>
      <c r="Z154" s="241"/>
      <c r="AA154" s="654"/>
      <c r="AB154" s="339" t="str">
        <f>IF(B154="","",IF(Y154="","",IF(AC154="Timed Out","TO",Y154*60+Z154+AA154/100)))</f>
        <v/>
      </c>
      <c r="AC154" s="1242"/>
      <c r="AD154" s="802" t="str">
        <f>IF(B154="","",IF(OR(AC154="Timed Out",AC154="Both"),"TO",IF(AB154="","",IF(AVERAGE(AB154:AB156)&gt;89.99,"TO",IF(AB155="",AB154,IF(AB156="",AVERAGE(AB154:AB155),AVERAGE(AB154:AB156)))))))</f>
        <v/>
      </c>
      <c r="AE154" s="883" t="str">
        <f t="shared" ref="AE154" si="191">IF(B154="","",IF(AC154="Timed Out",0,IF(AC154="Misconfigured",0,IF(AC154="Both",0,IF(AB154="","",IF(Y154="TO",0,IF(AD154&lt;=4.99,2,IF(AD154&lt;=12.99,1,0))))))))</f>
        <v/>
      </c>
      <c r="AF154" s="1210"/>
      <c r="AG154" s="1212"/>
      <c r="AH154" s="802" t="str">
        <f>IF(B154="","",IF(AL154="DQ","DQ",IF(AG154="","",IF(AND(N154="TO",AF154-AG154&lt;=0),0,IF(AND(N154="TO",AF154-AG154&gt;0),AF154-AG154,IF(AND(U154="TO",O154+AF154-AG154&lt;0),0,IF(AND(U154="TO",O154+AF154-AG154&gt;0),O154+AF154-AG154,IF(AND(AD154="TO",O154+V154+AF154-AG154&lt;0),0,IF(AND(AD154="TO",O154+V154+AF154-AG154&gt;0),O154+V154+AF154-AG154,IF(O154+V154+AE154+AF154-AG154&lt;0,0,O154+V154+AE154+AF154-AG154))))))))))</f>
        <v/>
      </c>
      <c r="AI154" s="802" t="str">
        <f>IF(B154="","",IF(C154="Female","",IF(AL154="DQ","DQ",IF(AG154="","",IF(AND(N154="TO",AF154-AG154&lt;=0),0,IF(AND(N154="TO",AF154-AG154&gt;0),AF154-AG154,IF(AND(U154="TO",O154+AF154-AG154&lt;0),0,IF(AND(U154="TO",O154+AF154-AG154&gt;0),O154+AF154-AG154,IF(AND(AD154="TO",O154+W154+AF154-AG154&lt;0),0,IF(AND(AD154="TO",O154+W154+AF154-AG154&gt;0),O154+W154+AF154-AG154,IF(O154+W154+AE154+AF154-AG154&lt;0,0,O154+W154+AE154+AF154-AG154)))))))))))</f>
        <v/>
      </c>
      <c r="AJ154" s="802" t="str">
        <f>IF(B154="","",IF(C154="Male","",IF(AL154="DQ","DQ",IF(AG154="","",IF(AND(N154="TO",AF154-AG154&lt;=0),0,IF(AND(N154="TO",AF154-AG154&gt;0),AF154-AG154,IF(AND(U154="TO",O154+AF154-AG154&lt;0),0,IF(AND(U154="TO",O154+AF154-AG154&gt;0),O154+AF154-AG154,IF(AND(AD154="TO",O154+X154+AF154-AG154&lt;0),0,IF(AND(AD154="TO",O154+X154+AF154-AG154&gt;0),O154+X154+AF154-AG154,IF(O154+X154+AE154+AF154-AG154&lt;0,0,O154+X154+AE154+AF154-AG154)))))))))))</f>
        <v/>
      </c>
      <c r="AK154" s="802" t="str">
        <f>IF(AG154="","",IF(AI154="",AJ154,AI154))</f>
        <v/>
      </c>
      <c r="AL154" s="1215"/>
    </row>
    <row r="155" spans="1:38" x14ac:dyDescent="0.2">
      <c r="A155" s="871"/>
      <c r="B155" s="1231"/>
      <c r="C155" s="884"/>
      <c r="D155" s="1191"/>
      <c r="E155" s="1234"/>
      <c r="F155" s="884"/>
      <c r="G155" s="884"/>
      <c r="H155" s="13" t="s">
        <v>4</v>
      </c>
      <c r="I155" s="208"/>
      <c r="J155" s="209"/>
      <c r="K155" s="227"/>
      <c r="L155" s="79" t="str">
        <f>IF(B154="","",IF(I155="","",IF(M154="Timed Out","TO",I155*60+J155+K155/100)))</f>
        <v/>
      </c>
      <c r="M155" s="1243"/>
      <c r="N155" s="803"/>
      <c r="O155" s="884"/>
      <c r="P155" s="208"/>
      <c r="Q155" s="209"/>
      <c r="R155" s="227"/>
      <c r="S155" s="99" t="str">
        <f>IF(B154="","",IF(P155="","",P155*60+Q155+R155/100))</f>
        <v/>
      </c>
      <c r="T155" s="1243"/>
      <c r="U155" s="1237"/>
      <c r="V155" s="803"/>
      <c r="W155" s="986"/>
      <c r="X155" s="803"/>
      <c r="Y155" s="214"/>
      <c r="Z155" s="209"/>
      <c r="AA155" s="279"/>
      <c r="AB155" s="99" t="str">
        <f>IF(B154="","",IF(Y155="","",IF(AC154="Timed Out","TO",Y155*60+Z155+AA155/100)))</f>
        <v/>
      </c>
      <c r="AC155" s="1243"/>
      <c r="AD155" s="803"/>
      <c r="AE155" s="884"/>
      <c r="AF155" s="981"/>
      <c r="AG155" s="1213"/>
      <c r="AH155" s="803"/>
      <c r="AI155" s="803"/>
      <c r="AJ155" s="803"/>
      <c r="AK155" s="803"/>
      <c r="AL155" s="1216"/>
    </row>
    <row r="156" spans="1:38" ht="16" thickBot="1" x14ac:dyDescent="0.25">
      <c r="A156" s="879"/>
      <c r="B156" s="1232"/>
      <c r="C156" s="885"/>
      <c r="D156" s="1192"/>
      <c r="E156" s="1235"/>
      <c r="F156" s="885"/>
      <c r="G156" s="885"/>
      <c r="H156" s="19" t="s">
        <v>8</v>
      </c>
      <c r="I156" s="212"/>
      <c r="J156" s="213"/>
      <c r="K156" s="242"/>
      <c r="L156" s="112" t="str">
        <f>IF(B154="","",IF(I156="","",IF(M154="Timed Out","TO",I156*60+J156+K156/100)))</f>
        <v/>
      </c>
      <c r="M156" s="1244"/>
      <c r="N156" s="804"/>
      <c r="O156" s="885"/>
      <c r="P156" s="212"/>
      <c r="Q156" s="213"/>
      <c r="R156" s="242"/>
      <c r="S156" s="644" t="str">
        <f>IF(B154="","",IF(P156="","",P156*60+Q156+R156/100))</f>
        <v/>
      </c>
      <c r="T156" s="1244"/>
      <c r="U156" s="1238"/>
      <c r="V156" s="804"/>
      <c r="W156" s="1240"/>
      <c r="X156" s="804"/>
      <c r="Y156" s="226"/>
      <c r="Z156" s="213"/>
      <c r="AA156" s="655"/>
      <c r="AB156" s="100" t="str">
        <f>IF(B154="","",IF(Y156="","",IF(AC154="Timed Out","TO",Y156*60+Z156+AA156/100)))</f>
        <v/>
      </c>
      <c r="AC156" s="1244"/>
      <c r="AD156" s="804"/>
      <c r="AE156" s="885"/>
      <c r="AF156" s="1211"/>
      <c r="AG156" s="1214"/>
      <c r="AH156" s="804"/>
      <c r="AI156" s="804"/>
      <c r="AJ156" s="804"/>
      <c r="AK156" s="804"/>
      <c r="AL156" s="1217"/>
    </row>
    <row r="157" spans="1:38" x14ac:dyDescent="0.2">
      <c r="A157" s="892" t="str">
        <f>IF('Names And Totals'!A58="","",'Names And Totals'!A58)</f>
        <v/>
      </c>
      <c r="B157" s="1218" t="str">
        <f>IF('Names And Totals'!B58="","",'Names And Totals'!B58)</f>
        <v/>
      </c>
      <c r="C157" s="861" t="str">
        <f>IF('Names And Totals'!B58="","",'Names And Totals'!E58)</f>
        <v/>
      </c>
      <c r="D157" s="1193" t="str">
        <f>IF(B157="","",IF(AL157="DQ","DQ",IF(AH157="","",RANK(AH157,$AH$10:$AH$307,0)+SUMPRODUCT(--(AH157=$AH$10:$AH$307),--(U157&gt;($U$10:$U$307))))))</f>
        <v/>
      </c>
      <c r="E157" s="1221" t="str">
        <f>IF(B157="","",IF(AL157="DQ","DQ",IF(AH157="","",RANK(D157,$D$10:$D$307,1)+SUMPRODUCT(--(D157=$D$10:$D$307),--(U157&gt;$U$10:$U$307)))))</f>
        <v/>
      </c>
      <c r="F157" s="861" t="str">
        <f>IF(AI157="","",IF(AI157="DQ","DQ",RANK(AI157,$AI$10:$AI$307,0)+SUMPRODUCT(--(AI157=$AI$10:$AI$307),--(U157&gt;$U$10:$U$307))))</f>
        <v/>
      </c>
      <c r="G157" s="861" t="str">
        <f>IF(AJ157="","",IF(AJ157="DQ","DQ",RANK(AJ157,$AJ$10:$AJ$307,0)+SUMPRODUCT(--(AJ157=$AJ$10:$AJ$307),--(U157&gt;$U$10:$U$307))))</f>
        <v/>
      </c>
      <c r="H157" s="15" t="s">
        <v>7</v>
      </c>
      <c r="I157" s="228"/>
      <c r="J157" s="229"/>
      <c r="K157" s="230"/>
      <c r="L157" s="652" t="str">
        <f>IF(B157="","",IF(I157="","",IF(M157="Timed Out","TO",I157*60+J157+K157/100)))</f>
        <v/>
      </c>
      <c r="M157" s="1199"/>
      <c r="N157" s="805" t="str">
        <f>IF(B157="","",IF(OR(M157="Timed Out",M157="Both"),"TO",IF(I157="","",IF(AVERAGE(L157:L159)&gt;89.99,"TO",IF(L158="",L157,IF(L159="",AVERAGE(L157:L158),AVERAGE(L157:L159)))))))</f>
        <v/>
      </c>
      <c r="O157" s="861" t="str">
        <f t="shared" ref="O157" si="192">IF(B157="","",IF(M157="Timed Out",0,IF(M157="Misconfigured",0,IF(M157="Both",0,IF(I157="","",IF(N157="TO",0,IF(N157&lt;=24.99,2,IF(N157&lt;=49.99,1,0))))))))</f>
        <v/>
      </c>
      <c r="P157" s="228"/>
      <c r="Q157" s="229"/>
      <c r="R157" s="230"/>
      <c r="S157" s="645" t="str">
        <f>IF(B157="","",IF(P157="","",P157*60+Q157+R157/100))</f>
        <v/>
      </c>
      <c r="T157" s="1199"/>
      <c r="U157" s="1224" t="str">
        <f>IF(B157="","",IF(AL157="DQ","DQ",IF(N157="TO","TO",IF(T157="Timed Out","TO",IF(S157="","",IF(AVERAGE(S157:S159)&gt;89.99,"TO",IF(S158="",S157,IF(S159="",AVERAGE(S157:S158),AVERAGE(S157:S159)))))))))</f>
        <v/>
      </c>
      <c r="V157" s="805" t="str">
        <f>IF(B157="","",IF(AL157="DQ","DQ",IF(T157="Timed Out",0,IF(U157="","",IF(U157="TO",0,IF((17-((U157-$AG$3)))&lt;0,0,(17-((U157-$AG$3)))))))))</f>
        <v/>
      </c>
      <c r="W157" s="1196" t="str">
        <f t="shared" ref="W157" si="193">IF(B157="","",IF(AL157="DQ","DQ",IF(C157="Female","",IF(T157="Timed Out",0,IF(U157="","",IF(U157="TO",0,IF((19-((U157-$AN$4)))&lt;0,0,(19-((U157-$AN$4))))))))))</f>
        <v/>
      </c>
      <c r="X157" s="805" t="str">
        <f t="shared" ref="X157" si="194">IF(B157="","",IF(AL157="DQ","DQ",IF(C157="Male","",IF(T157="Timed Out",0,IF(U157="","",IF(U157="TO",0,IF((19-((U157-$AN$3)))&lt;0,0,(19-((U157-$AN$3))))))))))</f>
        <v/>
      </c>
      <c r="Y157" s="218"/>
      <c r="Z157" s="229"/>
      <c r="AA157" s="296"/>
      <c r="AB157" s="574" t="str">
        <f>IF(B157="","",IF(Y157="","",IF(AC157="Timed Out","TO",Y157*60+Z157+AA157/100)))</f>
        <v/>
      </c>
      <c r="AC157" s="1199"/>
      <c r="AD157" s="805" t="str">
        <f>IF(B157="","",IF(OR(AC157="Timed Out",AC157="Both"),"TO",IF(AB157="","",IF(AVERAGE(AB157:AB159)&gt;89.99,"TO",IF(AB158="",AB157,IF(AB159="",AVERAGE(AB157:AB158),AVERAGE(AB157:AB159)))))))</f>
        <v/>
      </c>
      <c r="AE157" s="861" t="str">
        <f t="shared" ref="AE157" si="195">IF(B157="","",IF(AC157="Timed Out",0,IF(AC157="Misconfigured",0,IF(AC157="Both",0,IF(AB157="","",IF(Y157="TO",0,IF(AD157&lt;=4.99,2,IF(AD157&lt;=12.99,1,0))))))))</f>
        <v/>
      </c>
      <c r="AF157" s="983"/>
      <c r="AG157" s="1204"/>
      <c r="AH157" s="805" t="str">
        <f>IF(B157="","",IF(AL157="DQ","DQ",IF(AG157="","",IF(AND(N157="TO",AF157-AG157&lt;=0),0,IF(AND(N157="TO",AF157-AG157&gt;0),AF157-AG157,IF(AND(U157="TO",O157+AF157-AG157&lt;0),0,IF(AND(U157="TO",O157+AF157-AG157&gt;0),O157+AF157-AG157,IF(AND(AD157="TO",O157+V157+AF157-AG157&lt;0),0,IF(AND(AD157="TO",O157+V157+AF157-AG157&gt;0),O157+V157+AF157-AG157,IF(O157+V157+AE157+AF157-AG157&lt;0,0,O157+V157+AE157+AF157-AG157))))))))))</f>
        <v/>
      </c>
      <c r="AI157" s="805" t="str">
        <f>IF(B157="","",IF(C157="Female","",IF(AL157="DQ","DQ",IF(AG157="","",IF(AND(N157="TO",AF157-AG157&lt;=0),0,IF(AND(N157="TO",AF157-AG157&gt;0),AF157-AG157,IF(AND(U157="TO",O157+AF157-AG157&lt;0),0,IF(AND(U157="TO",O157+AF157-AG157&gt;0),O157+AF157-AG157,IF(AND(AD157="TO",O157+W157+AF157-AG157&lt;0),0,IF(AND(AD157="TO",O157+W157+AF157-AG157&gt;0),O157+W157+AF157-AG157,IF(O157+W157+AE157+AF157-AG157&lt;0,0,O157+W157+AE157+AF157-AG157)))))))))))</f>
        <v/>
      </c>
      <c r="AJ157" s="805" t="str">
        <f>IF(B157="","",IF(C157="Male","",IF(AL157="DQ","DQ",IF(AG157="","",IF(AND(N157="TO",AF157-AG157&lt;=0),0,IF(AND(N157="TO",AF157-AG157&gt;0),AF157-AG157,IF(AND(U157="TO",O157+AF157-AG157&lt;0),0,IF(AND(U157="TO",O157+AF157-AG157&gt;0),O157+AF157-AG157,IF(AND(AD157="TO",O157+X157+AF157-AG157&lt;0),0,IF(AND(AD157="TO",O157+X157+AF157-AG157&gt;0),O157+X157+AF157-AG157,IF(O157+X157+AE157+AF157-AG157&lt;0,0,O157+X157+AE157+AF157-AG157)))))))))))</f>
        <v/>
      </c>
      <c r="AK157" s="805" t="str">
        <f>IF(AG157="","",IF(AI157="",AJ157,AI157))</f>
        <v/>
      </c>
      <c r="AL157" s="1207"/>
    </row>
    <row r="158" spans="1:38" x14ac:dyDescent="0.2">
      <c r="A158" s="893"/>
      <c r="B158" s="1219"/>
      <c r="C158" s="862"/>
      <c r="D158" s="1194"/>
      <c r="E158" s="1222"/>
      <c r="F158" s="862"/>
      <c r="G158" s="862"/>
      <c r="H158" s="16" t="s">
        <v>4</v>
      </c>
      <c r="I158" s="210"/>
      <c r="J158" s="211"/>
      <c r="K158" s="231"/>
      <c r="L158" s="83" t="str">
        <f>IF(B157="","",IF(I158="","",IF(M157="Timed Out","TO",I158*60+J158+K158/100)))</f>
        <v/>
      </c>
      <c r="M158" s="1200"/>
      <c r="N158" s="806"/>
      <c r="O158" s="862"/>
      <c r="P158" s="210"/>
      <c r="Q158" s="211"/>
      <c r="R158" s="231"/>
      <c r="S158" s="98" t="str">
        <f>IF(B157="","",IF(P158="","",P158*60+Q158+R158/100))</f>
        <v/>
      </c>
      <c r="T158" s="1200"/>
      <c r="U158" s="1225"/>
      <c r="V158" s="806"/>
      <c r="W158" s="1197"/>
      <c r="X158" s="806"/>
      <c r="Y158" s="220"/>
      <c r="Z158" s="211"/>
      <c r="AA158" s="280"/>
      <c r="AB158" s="98" t="str">
        <f>IF(B157="","",IF(Y158="","",IF(AC157="Timed Out","TO",Y158*60+Z158+AA158/100)))</f>
        <v/>
      </c>
      <c r="AC158" s="1200"/>
      <c r="AD158" s="806"/>
      <c r="AE158" s="862"/>
      <c r="AF158" s="984"/>
      <c r="AG158" s="1205"/>
      <c r="AH158" s="806"/>
      <c r="AI158" s="806"/>
      <c r="AJ158" s="806"/>
      <c r="AK158" s="806"/>
      <c r="AL158" s="1208"/>
    </row>
    <row r="159" spans="1:38" ht="16" thickBot="1" x14ac:dyDescent="0.25">
      <c r="A159" s="894"/>
      <c r="B159" s="1220"/>
      <c r="C159" s="863"/>
      <c r="D159" s="1195"/>
      <c r="E159" s="1223"/>
      <c r="F159" s="863"/>
      <c r="G159" s="863"/>
      <c r="H159" s="17" t="s">
        <v>8</v>
      </c>
      <c r="I159" s="251"/>
      <c r="J159" s="239"/>
      <c r="K159" s="250"/>
      <c r="L159" s="653" t="str">
        <f>IF(B157="","",IF(I159="","",IF(M157="Timed Out","TO",I159*60+J159+K159/100)))</f>
        <v/>
      </c>
      <c r="M159" s="1201"/>
      <c r="N159" s="807"/>
      <c r="O159" s="863"/>
      <c r="P159" s="251"/>
      <c r="Q159" s="239"/>
      <c r="R159" s="250"/>
      <c r="S159" s="570" t="str">
        <f>IF(B157="","",IF(P159="","",P159*60+Q159+R159/100))</f>
        <v/>
      </c>
      <c r="T159" s="1201"/>
      <c r="U159" s="1226"/>
      <c r="V159" s="807"/>
      <c r="W159" s="1198"/>
      <c r="X159" s="807"/>
      <c r="Y159" s="222"/>
      <c r="Z159" s="239"/>
      <c r="AA159" s="281"/>
      <c r="AB159" s="265" t="str">
        <f>IF(B157="","",IF(Y159="","",IF(AC157="Timed Out","TO",Y159*60+Z159+AA159/100)))</f>
        <v/>
      </c>
      <c r="AC159" s="1201"/>
      <c r="AD159" s="807"/>
      <c r="AE159" s="863"/>
      <c r="AF159" s="985"/>
      <c r="AG159" s="1206"/>
      <c r="AH159" s="807"/>
      <c r="AI159" s="807"/>
      <c r="AJ159" s="807"/>
      <c r="AK159" s="807"/>
      <c r="AL159" s="1209"/>
    </row>
    <row r="160" spans="1:38" x14ac:dyDescent="0.2">
      <c r="A160" s="1227" t="str">
        <f>IF('Names And Totals'!A59="","",'Names And Totals'!A59)</f>
        <v/>
      </c>
      <c r="B160" s="1230" t="str">
        <f>IF('Names And Totals'!B59="","",'Names And Totals'!B59)</f>
        <v/>
      </c>
      <c r="C160" s="883" t="str">
        <f>IF('Names And Totals'!B59="","",'Names And Totals'!E59)</f>
        <v/>
      </c>
      <c r="D160" s="1190" t="str">
        <f>IF(B160="","",IF(AL160="DQ","DQ",IF(AH160="","",RANK(AH160,$AH$10:$AH$307,0)+SUMPRODUCT(--(AH160=$AH$10:$AH$307),--(U160&gt;($U$10:$U$307))))))</f>
        <v/>
      </c>
      <c r="E160" s="1233" t="str">
        <f>IF(B160="","",IF(AL160="DQ","DQ",IF(AH160="","",RANK(D160,$D$10:$D$307,1)+SUMPRODUCT(--(D160=$D$10:$D$307),--(U160&gt;$U$10:$U$307)))))</f>
        <v/>
      </c>
      <c r="F160" s="883" t="str">
        <f>IF(AI160="","",IF(AI160="DQ","DQ",RANK(AI160,$AI$10:$AI$307,0)+SUMPRODUCT(--(AI160=$AI$10:$AI$307),--(U160&gt;$U$10:$U$307))))</f>
        <v/>
      </c>
      <c r="G160" s="883" t="str">
        <f>IF(AJ160="","",IF(AJ160="DQ","DQ",RANK(AJ160,$AJ$10:$AJ$307,0)+SUMPRODUCT(--(AJ160=$AJ$10:$AJ$307),--(U160&gt;$U$10:$U$307))))</f>
        <v/>
      </c>
      <c r="H160" s="18" t="s">
        <v>7</v>
      </c>
      <c r="I160" s="235"/>
      <c r="J160" s="241"/>
      <c r="K160" s="236"/>
      <c r="L160" s="111" t="str">
        <f>IF(B160="","",IF(I160="","",IF(M160="Timed Out","TO",I160*60+J160+K160/100)))</f>
        <v/>
      </c>
      <c r="M160" s="1242"/>
      <c r="N160" s="802" t="str">
        <f>IF(B160="","",IF(OR(M160="Timed Out",M160="Both"),"TO",IF(I160="","",IF(AVERAGE(L160:L162)&gt;89.99,"TO",IF(L161="",L160,IF(L162="",AVERAGE(L160:L161),AVERAGE(L160:L162)))))))</f>
        <v/>
      </c>
      <c r="O160" s="883" t="str">
        <f t="shared" ref="O160" si="196">IF(B160="","",IF(M160="Timed Out",0,IF(M160="Misconfigured",0,IF(M160="Both",0,IF(I160="","",IF(N160="TO",0,IF(N160&lt;=24.99,2,IF(N160&lt;=49.99,1,0))))))))</f>
        <v/>
      </c>
      <c r="P160" s="235"/>
      <c r="Q160" s="241"/>
      <c r="R160" s="236"/>
      <c r="S160" s="643" t="str">
        <f>IF(B160="","",IF(P160="","",P160*60+Q160+R160/100))</f>
        <v/>
      </c>
      <c r="T160" s="1242"/>
      <c r="U160" s="1236" t="str">
        <f>IF(B160="","",IF(AL160="DQ","DQ",IF(N160="TO","TO",IF(T160="Timed Out","TO",IF(S160="","",IF(AVERAGE(S160:S162)&gt;89.99,"TO",IF(S161="",S160,IF(S162="",AVERAGE(S160:S161),AVERAGE(S160:S162)))))))))</f>
        <v/>
      </c>
      <c r="V160" s="802" t="str">
        <f>IF(B160="","",IF(AL160="DQ","DQ",IF(T160="Timed Out",0,IF(U160="","",IF(U160="TO",0,IF((17-((U160-$AG$3)))&lt;0,0,(17-((U160-$AG$3)))))))))</f>
        <v/>
      </c>
      <c r="W160" s="1239" t="str">
        <f t="shared" ref="W160" si="197">IF(B160="","",IF(AL160="DQ","DQ",IF(C160="Female","",IF(T160="Timed Out",0,IF(U160="","",IF(U160="TO",0,IF((19-((U160-$AN$4)))&lt;0,0,(19-((U160-$AN$4))))))))))</f>
        <v/>
      </c>
      <c r="X160" s="802" t="str">
        <f t="shared" ref="X160" si="198">IF(B160="","",IF(AL160="DQ","DQ",IF(C160="Male","",IF(T160="Timed Out",0,IF(U160="","",IF(U160="TO",0,IF((19-((U160-$AN$3)))&lt;0,0,(19-((U160-$AN$3))))))))))</f>
        <v/>
      </c>
      <c r="Y160" s="667"/>
      <c r="Z160" s="241"/>
      <c r="AA160" s="654"/>
      <c r="AB160" s="339" t="str">
        <f>IF(B160="","",IF(Y160="","",IF(AC160="Timed Out","TO",Y160*60+Z160+AA160/100)))</f>
        <v/>
      </c>
      <c r="AC160" s="1242"/>
      <c r="AD160" s="802" t="str">
        <f>IF(B160="","",IF(OR(AC160="Timed Out",AC160="Both"),"TO",IF(AB160="","",IF(AVERAGE(AB160:AB162)&gt;89.99,"TO",IF(AB161="",AB160,IF(AB162="",AVERAGE(AB160:AB161),AVERAGE(AB160:AB162)))))))</f>
        <v/>
      </c>
      <c r="AE160" s="883" t="str">
        <f t="shared" ref="AE160" si="199">IF(B160="","",IF(AC160="Timed Out",0,IF(AC160="Misconfigured",0,IF(AC160="Both",0,IF(AB160="","",IF(Y160="TO",0,IF(AD160&lt;=4.99,2,IF(AD160&lt;=12.99,1,0))))))))</f>
        <v/>
      </c>
      <c r="AF160" s="1210"/>
      <c r="AG160" s="1212"/>
      <c r="AH160" s="802" t="str">
        <f>IF(B160="","",IF(AL160="DQ","DQ",IF(AG160="","",IF(AND(N160="TO",AF160-AG160&lt;=0),0,IF(AND(N160="TO",AF160-AG160&gt;0),AF160-AG160,IF(AND(U160="TO",O160+AF160-AG160&lt;0),0,IF(AND(U160="TO",O160+AF160-AG160&gt;0),O160+AF160-AG160,IF(AND(AD160="TO",O160+V160+AF160-AG160&lt;0),0,IF(AND(AD160="TO",O160+V160+AF160-AG160&gt;0),O160+V160+AF160-AG160,IF(O160+V160+AE160+AF160-AG160&lt;0,0,O160+V160+AE160+AF160-AG160))))))))))</f>
        <v/>
      </c>
      <c r="AI160" s="802" t="str">
        <f>IF(B160="","",IF(C160="Female","",IF(AL160="DQ","DQ",IF(AG160="","",IF(AND(N160="TO",AF160-AG160&lt;=0),0,IF(AND(N160="TO",AF160-AG160&gt;0),AF160-AG160,IF(AND(U160="TO",O160+AF160-AG160&lt;0),0,IF(AND(U160="TO",O160+AF160-AG160&gt;0),O160+AF160-AG160,IF(AND(AD160="TO",O160+W160+AF160-AG160&lt;0),0,IF(AND(AD160="TO",O160+W160+AF160-AG160&gt;0),O160+W160+AF160-AG160,IF(O160+W160+AE160+AF160-AG160&lt;0,0,O160+W160+AE160+AF160-AG160)))))))))))</f>
        <v/>
      </c>
      <c r="AJ160" s="802" t="str">
        <f>IF(B160="","",IF(C160="Male","",IF(AL160="DQ","DQ",IF(AG160="","",IF(AND(N160="TO",AF160-AG160&lt;=0),0,IF(AND(N160="TO",AF160-AG160&gt;0),AF160-AG160,IF(AND(U160="TO",O160+AF160-AG160&lt;0),0,IF(AND(U160="TO",O160+AF160-AG160&gt;0),O160+AF160-AG160,IF(AND(AD160="TO",O160+X160+AF160-AG160&lt;0),0,IF(AND(AD160="TO",O160+X160+AF160-AG160&gt;0),O160+X160+AF160-AG160,IF(O160+X160+AE160+AF160-AG160&lt;0,0,O160+X160+AE160+AF160-AG160)))))))))))</f>
        <v/>
      </c>
      <c r="AK160" s="802" t="str">
        <f>IF(AG160="","",IF(AI160="",AJ160,AI160))</f>
        <v/>
      </c>
      <c r="AL160" s="1215"/>
    </row>
    <row r="161" spans="1:38" x14ac:dyDescent="0.2">
      <c r="A161" s="1228"/>
      <c r="B161" s="1231"/>
      <c r="C161" s="884"/>
      <c r="D161" s="1191"/>
      <c r="E161" s="1234"/>
      <c r="F161" s="884"/>
      <c r="G161" s="884"/>
      <c r="H161" s="13" t="s">
        <v>4</v>
      </c>
      <c r="I161" s="208"/>
      <c r="J161" s="209"/>
      <c r="K161" s="227"/>
      <c r="L161" s="79" t="str">
        <f>IF(B160="","",IF(I161="","",IF(M160="Timed Out","TO",I161*60+J161+K161/100)))</f>
        <v/>
      </c>
      <c r="M161" s="1243"/>
      <c r="N161" s="803"/>
      <c r="O161" s="884"/>
      <c r="P161" s="208"/>
      <c r="Q161" s="209"/>
      <c r="R161" s="227"/>
      <c r="S161" s="99" t="str">
        <f>IF(B160="","",IF(P161="","",P161*60+Q161+R161/100))</f>
        <v/>
      </c>
      <c r="T161" s="1243"/>
      <c r="U161" s="1237"/>
      <c r="V161" s="803"/>
      <c r="W161" s="986"/>
      <c r="X161" s="803"/>
      <c r="Y161" s="214"/>
      <c r="Z161" s="209"/>
      <c r="AA161" s="279"/>
      <c r="AB161" s="99" t="str">
        <f>IF(B160="","",IF(Y161="","",IF(AC160="Timed Out","TO",Y161*60+Z161+AA161/100)))</f>
        <v/>
      </c>
      <c r="AC161" s="1243"/>
      <c r="AD161" s="803"/>
      <c r="AE161" s="884"/>
      <c r="AF161" s="981"/>
      <c r="AG161" s="1213"/>
      <c r="AH161" s="803"/>
      <c r="AI161" s="803"/>
      <c r="AJ161" s="803"/>
      <c r="AK161" s="803"/>
      <c r="AL161" s="1216"/>
    </row>
    <row r="162" spans="1:38" ht="16" thickBot="1" x14ac:dyDescent="0.25">
      <c r="A162" s="1229"/>
      <c r="B162" s="1232"/>
      <c r="C162" s="885"/>
      <c r="D162" s="1192"/>
      <c r="E162" s="1235"/>
      <c r="F162" s="885"/>
      <c r="G162" s="885"/>
      <c r="H162" s="19" t="s">
        <v>8</v>
      </c>
      <c r="I162" s="212"/>
      <c r="J162" s="213"/>
      <c r="K162" s="242"/>
      <c r="L162" s="112" t="str">
        <f>IF(B160="","",IF(I162="","",IF(M160="Timed Out","TO",I162*60+J162+K162/100)))</f>
        <v/>
      </c>
      <c r="M162" s="1244"/>
      <c r="N162" s="804"/>
      <c r="O162" s="885"/>
      <c r="P162" s="212"/>
      <c r="Q162" s="213"/>
      <c r="R162" s="242"/>
      <c r="S162" s="644" t="str">
        <f>IF(B160="","",IF(P162="","",P162*60+Q162+R162/100))</f>
        <v/>
      </c>
      <c r="T162" s="1244"/>
      <c r="U162" s="1238"/>
      <c r="V162" s="804"/>
      <c r="W162" s="1240"/>
      <c r="X162" s="804"/>
      <c r="Y162" s="226"/>
      <c r="Z162" s="213"/>
      <c r="AA162" s="655"/>
      <c r="AB162" s="100" t="str">
        <f>IF(B160="","",IF(Y162="","",IF(AC160="Timed Out","TO",Y162*60+Z162+AA162/100)))</f>
        <v/>
      </c>
      <c r="AC162" s="1244"/>
      <c r="AD162" s="804"/>
      <c r="AE162" s="885"/>
      <c r="AF162" s="1211"/>
      <c r="AG162" s="1214"/>
      <c r="AH162" s="804"/>
      <c r="AI162" s="804"/>
      <c r="AJ162" s="804"/>
      <c r="AK162" s="804"/>
      <c r="AL162" s="1217"/>
    </row>
    <row r="163" spans="1:38" x14ac:dyDescent="0.2">
      <c r="A163" s="892" t="str">
        <f>IF('Names And Totals'!A60="","",'Names And Totals'!A60)</f>
        <v/>
      </c>
      <c r="B163" s="1218" t="str">
        <f>IF('Names And Totals'!B60="","",'Names And Totals'!B60)</f>
        <v/>
      </c>
      <c r="C163" s="861" t="str">
        <f>IF('Names And Totals'!B60="","",'Names And Totals'!E60)</f>
        <v/>
      </c>
      <c r="D163" s="1193" t="str">
        <f>IF(B163="","",IF(AL163="DQ","DQ",IF(AH163="","",RANK(AH163,$AH$10:$AH$307,0)+SUMPRODUCT(--(AH163=$AH$10:$AH$307),--(U163&gt;($U$10:$U$307))))))</f>
        <v/>
      </c>
      <c r="E163" s="1221" t="str">
        <f>IF(B163="","",IF(AL163="DQ","DQ",IF(AH163="","",RANK(D163,$D$10:$D$307,1)+SUMPRODUCT(--(D163=$D$10:$D$307),--(U163&gt;$U$10:$U$307)))))</f>
        <v/>
      </c>
      <c r="F163" s="861" t="str">
        <f>IF(AI163="","",IF(AI163="DQ","DQ",RANK(AI163,$AI$10:$AI$307,0)+SUMPRODUCT(--(AI163=$AI$10:$AI$307),--(U163&gt;$U$10:$U$307))))</f>
        <v/>
      </c>
      <c r="G163" s="861" t="str">
        <f>IF(AJ163="","",IF(AJ163="DQ","DQ",RANK(AJ163,$AJ$10:$AJ$307,0)+SUMPRODUCT(--(AJ163=$AJ$10:$AJ$307),--(U163&gt;$U$10:$U$307))))</f>
        <v/>
      </c>
      <c r="H163" s="15" t="s">
        <v>7</v>
      </c>
      <c r="I163" s="228"/>
      <c r="J163" s="229"/>
      <c r="K163" s="230"/>
      <c r="L163" s="652" t="str">
        <f>IF(B163="","",IF(I163="","",IF(M163="Timed Out","TO",I163*60+J163+K163/100)))</f>
        <v/>
      </c>
      <c r="M163" s="1199"/>
      <c r="N163" s="805" t="str">
        <f>IF(B163="","",IF(OR(M163="Timed Out",M163="Both"),"TO",IF(I163="","",IF(AVERAGE(L163:L165)&gt;89.99,"TO",IF(L164="",L163,IF(L165="",AVERAGE(L163:L164),AVERAGE(L163:L165)))))))</f>
        <v/>
      </c>
      <c r="O163" s="861" t="str">
        <f t="shared" ref="O163" si="200">IF(B163="","",IF(M163="Timed Out",0,IF(M163="Misconfigured",0,IF(M163="Both",0,IF(I163="","",IF(N163="TO",0,IF(N163&lt;=24.99,2,IF(N163&lt;=49.99,1,0))))))))</f>
        <v/>
      </c>
      <c r="P163" s="228"/>
      <c r="Q163" s="229"/>
      <c r="R163" s="230"/>
      <c r="S163" s="645" t="str">
        <f>IF(B163="","",IF(P163="","",P163*60+Q163+R163/100))</f>
        <v/>
      </c>
      <c r="T163" s="1199"/>
      <c r="U163" s="1224" t="str">
        <f>IF(B163="","",IF(AL163="DQ","DQ",IF(N163="TO","TO",IF(T163="Timed Out","TO",IF(S163="","",IF(AVERAGE(S163:S165)&gt;89.99,"TO",IF(S164="",S163,IF(S165="",AVERAGE(S163:S164),AVERAGE(S163:S165)))))))))</f>
        <v/>
      </c>
      <c r="V163" s="805" t="str">
        <f>IF(B163="","",IF(AL163="DQ","DQ",IF(T163="Timed Out",0,IF(U163="","",IF(U163="TO",0,IF((17-((U163-$AG$3)))&lt;0,0,(17-((U163-$AG$3)))))))))</f>
        <v/>
      </c>
      <c r="W163" s="1196" t="str">
        <f t="shared" ref="W163" si="201">IF(B163="","",IF(AL163="DQ","DQ",IF(C163="Female","",IF(T163="Timed Out",0,IF(U163="","",IF(U163="TO",0,IF((19-((U163-$AN$4)))&lt;0,0,(19-((U163-$AN$4))))))))))</f>
        <v/>
      </c>
      <c r="X163" s="805" t="str">
        <f t="shared" ref="X163" si="202">IF(B163="","",IF(AL163="DQ","DQ",IF(C163="Male","",IF(T163="Timed Out",0,IF(U163="","",IF(U163="TO",0,IF((19-((U163-$AN$3)))&lt;0,0,(19-((U163-$AN$3))))))))))</f>
        <v/>
      </c>
      <c r="Y163" s="218"/>
      <c r="Z163" s="229"/>
      <c r="AA163" s="296"/>
      <c r="AB163" s="574" t="str">
        <f>IF(B163="","",IF(Y163="","",IF(AC163="Timed Out","TO",Y163*60+Z163+AA163/100)))</f>
        <v/>
      </c>
      <c r="AC163" s="1199"/>
      <c r="AD163" s="805" t="str">
        <f>IF(B163="","",IF(OR(AC163="Timed Out",AC163="Both"),"TO",IF(AB163="","",IF(AVERAGE(AB163:AB165)&gt;89.99,"TO",IF(AB164="",AB163,IF(AB165="",AVERAGE(AB163:AB164),AVERAGE(AB163:AB165)))))))</f>
        <v/>
      </c>
      <c r="AE163" s="861" t="str">
        <f t="shared" ref="AE163" si="203">IF(B163="","",IF(AC163="Timed Out",0,IF(AC163="Misconfigured",0,IF(AC163="Both",0,IF(AB163="","",IF(Y163="TO",0,IF(AD163&lt;=4.99,2,IF(AD163&lt;=12.99,1,0))))))))</f>
        <v/>
      </c>
      <c r="AF163" s="983"/>
      <c r="AG163" s="1204"/>
      <c r="AH163" s="805" t="str">
        <f>IF(B163="","",IF(AL163="DQ","DQ",IF(AG163="","",IF(AND(N163="TO",AF163-AG163&lt;=0),0,IF(AND(N163="TO",AF163-AG163&gt;0),AF163-AG163,IF(AND(U163="TO",O163+AF163-AG163&lt;0),0,IF(AND(U163="TO",O163+AF163-AG163&gt;0),O163+AF163-AG163,IF(AND(AD163="TO",O163+V163+AF163-AG163&lt;0),0,IF(AND(AD163="TO",O163+V163+AF163-AG163&gt;0),O163+V163+AF163-AG163,IF(O163+V163+AE163+AF163-AG163&lt;0,0,O163+V163+AE163+AF163-AG163))))))))))</f>
        <v/>
      </c>
      <c r="AI163" s="805" t="str">
        <f>IF(B163="","",IF(C163="Female","",IF(AL163="DQ","DQ",IF(AG163="","",IF(AND(N163="TO",AF163-AG163&lt;=0),0,IF(AND(N163="TO",AF163-AG163&gt;0),AF163-AG163,IF(AND(U163="TO",O163+AF163-AG163&lt;0),0,IF(AND(U163="TO",O163+AF163-AG163&gt;0),O163+AF163-AG163,IF(AND(AD163="TO",O163+W163+AF163-AG163&lt;0),0,IF(AND(AD163="TO",O163+W163+AF163-AG163&gt;0),O163+W163+AF163-AG163,IF(O163+W163+AE163+AF163-AG163&lt;0,0,O163+W163+AE163+AF163-AG163)))))))))))</f>
        <v/>
      </c>
      <c r="AJ163" s="805" t="str">
        <f>IF(B163="","",IF(C163="Male","",IF(AL163="DQ","DQ",IF(AG163="","",IF(AND(N163="TO",AF163-AG163&lt;=0),0,IF(AND(N163="TO",AF163-AG163&gt;0),AF163-AG163,IF(AND(U163="TO",O163+AF163-AG163&lt;0),0,IF(AND(U163="TO",O163+AF163-AG163&gt;0),O163+AF163-AG163,IF(AND(AD163="TO",O163+X163+AF163-AG163&lt;0),0,IF(AND(AD163="TO",O163+X163+AF163-AG163&gt;0),O163+X163+AF163-AG163,IF(O163+X163+AE163+AF163-AG163&lt;0,0,O163+X163+AE163+AF163-AG163)))))))))))</f>
        <v/>
      </c>
      <c r="AK163" s="805" t="str">
        <f>IF(AG163="","",IF(AI163="",AJ163,AI163))</f>
        <v/>
      </c>
      <c r="AL163" s="1207"/>
    </row>
    <row r="164" spans="1:38" x14ac:dyDescent="0.2">
      <c r="A164" s="893"/>
      <c r="B164" s="1219"/>
      <c r="C164" s="862"/>
      <c r="D164" s="1194"/>
      <c r="E164" s="1222"/>
      <c r="F164" s="862"/>
      <c r="G164" s="862"/>
      <c r="H164" s="16" t="s">
        <v>4</v>
      </c>
      <c r="I164" s="210"/>
      <c r="J164" s="211"/>
      <c r="K164" s="231"/>
      <c r="L164" s="83" t="str">
        <f>IF(B163="","",IF(I164="","",IF(M163="Timed Out","TO",I164*60+J164+K164/100)))</f>
        <v/>
      </c>
      <c r="M164" s="1200"/>
      <c r="N164" s="806"/>
      <c r="O164" s="862"/>
      <c r="P164" s="210"/>
      <c r="Q164" s="211"/>
      <c r="R164" s="231"/>
      <c r="S164" s="98" t="str">
        <f>IF(B163="","",IF(P164="","",P164*60+Q164+R164/100))</f>
        <v/>
      </c>
      <c r="T164" s="1200"/>
      <c r="U164" s="1225"/>
      <c r="V164" s="806"/>
      <c r="W164" s="1197"/>
      <c r="X164" s="806"/>
      <c r="Y164" s="220"/>
      <c r="Z164" s="211"/>
      <c r="AA164" s="280"/>
      <c r="AB164" s="98" t="str">
        <f>IF(B163="","",IF(Y164="","",IF(AC163="Timed Out","TO",Y164*60+Z164+AA164/100)))</f>
        <v/>
      </c>
      <c r="AC164" s="1200"/>
      <c r="AD164" s="806"/>
      <c r="AE164" s="862"/>
      <c r="AF164" s="984"/>
      <c r="AG164" s="1205"/>
      <c r="AH164" s="806"/>
      <c r="AI164" s="806"/>
      <c r="AJ164" s="806"/>
      <c r="AK164" s="806"/>
      <c r="AL164" s="1208"/>
    </row>
    <row r="165" spans="1:38" ht="16" thickBot="1" x14ac:dyDescent="0.25">
      <c r="A165" s="894"/>
      <c r="B165" s="1220"/>
      <c r="C165" s="863"/>
      <c r="D165" s="1195"/>
      <c r="E165" s="1223"/>
      <c r="F165" s="863"/>
      <c r="G165" s="863"/>
      <c r="H165" s="17" t="s">
        <v>8</v>
      </c>
      <c r="I165" s="251"/>
      <c r="J165" s="239"/>
      <c r="K165" s="250"/>
      <c r="L165" s="653" t="str">
        <f>IF(B163="","",IF(I165="","",IF(M163="Timed Out","TO",I165*60+J165+K165/100)))</f>
        <v/>
      </c>
      <c r="M165" s="1201"/>
      <c r="N165" s="807"/>
      <c r="O165" s="863"/>
      <c r="P165" s="251"/>
      <c r="Q165" s="239"/>
      <c r="R165" s="250"/>
      <c r="S165" s="570" t="str">
        <f>IF(B163="","",IF(P165="","",P165*60+Q165+R165/100))</f>
        <v/>
      </c>
      <c r="T165" s="1201"/>
      <c r="U165" s="1226"/>
      <c r="V165" s="807"/>
      <c r="W165" s="1198"/>
      <c r="X165" s="807"/>
      <c r="Y165" s="222"/>
      <c r="Z165" s="239"/>
      <c r="AA165" s="281"/>
      <c r="AB165" s="265" t="str">
        <f>IF(B163="","",IF(Y165="","",IF(AC163="Timed Out","TO",Y165*60+Z165+AA165/100)))</f>
        <v/>
      </c>
      <c r="AC165" s="1201"/>
      <c r="AD165" s="807"/>
      <c r="AE165" s="863"/>
      <c r="AF165" s="985"/>
      <c r="AG165" s="1206"/>
      <c r="AH165" s="807"/>
      <c r="AI165" s="807"/>
      <c r="AJ165" s="807"/>
      <c r="AK165" s="807"/>
      <c r="AL165" s="1209"/>
    </row>
    <row r="166" spans="1:38" x14ac:dyDescent="0.2">
      <c r="A166" s="1227" t="str">
        <f>IF('Names And Totals'!A61="","",'Names And Totals'!A61)</f>
        <v/>
      </c>
      <c r="B166" s="1230" t="str">
        <f>IF('Names And Totals'!B61="","",'Names And Totals'!B61)</f>
        <v/>
      </c>
      <c r="C166" s="883" t="str">
        <f>IF('Names And Totals'!B61="","",'Names And Totals'!E61)</f>
        <v/>
      </c>
      <c r="D166" s="1190" t="str">
        <f>IF(B166="","",IF(AL166="DQ","DQ",IF(AH166="","",RANK(AH166,$AH$10:$AH$307,0)+SUMPRODUCT(--(AH166=$AH$10:$AH$307),--(U166&gt;($U$10:$U$307))))))</f>
        <v/>
      </c>
      <c r="E166" s="1233" t="str">
        <f>IF(B166="","",IF(AL166="DQ","DQ",IF(AH166="","",RANK(D166,$D$10:$D$307,1)+SUMPRODUCT(--(D166=$D$10:$D$307),--(U166&gt;$U$10:$U$307)))))</f>
        <v/>
      </c>
      <c r="F166" s="883" t="str">
        <f>IF(AI166="","",IF(AI166="DQ","DQ",RANK(AI166,$AI$10:$AI$307,0)+SUMPRODUCT(--(AI166=$AI$10:$AI$307),--(U166&gt;$U$10:$U$307))))</f>
        <v/>
      </c>
      <c r="G166" s="883" t="str">
        <f>IF(AJ166="","",IF(AJ166="DQ","DQ",RANK(AJ166,$AJ$10:$AJ$307,0)+SUMPRODUCT(--(AJ166=$AJ$10:$AJ$307),--(U166&gt;$U$10:$U$307))))</f>
        <v/>
      </c>
      <c r="H166" s="18" t="s">
        <v>7</v>
      </c>
      <c r="I166" s="235"/>
      <c r="J166" s="241"/>
      <c r="K166" s="236"/>
      <c r="L166" s="111" t="str">
        <f>IF(B166="","",IF(I166="","",IF(M166="Timed Out","TO",I166*60+J166+K166/100)))</f>
        <v/>
      </c>
      <c r="M166" s="1242"/>
      <c r="N166" s="802" t="str">
        <f>IF(B166="","",IF(OR(M166="Timed Out",M166="Both"),"TO",IF(I166="","",IF(AVERAGE(L166:L168)&gt;89.99,"TO",IF(L167="",L166,IF(L168="",AVERAGE(L166:L167),AVERAGE(L166:L168)))))))</f>
        <v/>
      </c>
      <c r="O166" s="883" t="str">
        <f t="shared" ref="O166" si="204">IF(B166="","",IF(M166="Timed Out",0,IF(M166="Misconfigured",0,IF(M166="Both",0,IF(I166="","",IF(N166="TO",0,IF(N166&lt;=24.99,2,IF(N166&lt;=49.99,1,0))))))))</f>
        <v/>
      </c>
      <c r="P166" s="235"/>
      <c r="Q166" s="241"/>
      <c r="R166" s="236"/>
      <c r="S166" s="643" t="str">
        <f>IF(B166="","",IF(P166="","",P166*60+Q166+R166/100))</f>
        <v/>
      </c>
      <c r="T166" s="1242"/>
      <c r="U166" s="1236" t="str">
        <f>IF(B166="","",IF(AL166="DQ","DQ",IF(N166="TO","TO",IF(T166="Timed Out","TO",IF(S166="","",IF(AVERAGE(S166:S168)&gt;89.99,"TO",IF(S167="",S166,IF(S168="",AVERAGE(S166:S167),AVERAGE(S166:S168)))))))))</f>
        <v/>
      </c>
      <c r="V166" s="802" t="str">
        <f>IF(B166="","",IF(AL166="DQ","DQ",IF(T166="Timed Out",0,IF(U166="","",IF(U166="TO",0,IF((17-((U166-$AG$3)))&lt;0,0,(17-((U166-$AG$3)))))))))</f>
        <v/>
      </c>
      <c r="W166" s="1239" t="str">
        <f t="shared" ref="W166" si="205">IF(B166="","",IF(AL166="DQ","DQ",IF(C166="Female","",IF(T166="Timed Out",0,IF(U166="","",IF(U166="TO",0,IF((19-((U166-$AN$4)))&lt;0,0,(19-((U166-$AN$4))))))))))</f>
        <v/>
      </c>
      <c r="X166" s="802" t="str">
        <f t="shared" ref="X166" si="206">IF(B166="","",IF(AL166="DQ","DQ",IF(C166="Male","",IF(T166="Timed Out",0,IF(U166="","",IF(U166="TO",0,IF((19-((U166-$AN$3)))&lt;0,0,(19-((U166-$AN$3))))))))))</f>
        <v/>
      </c>
      <c r="Y166" s="667"/>
      <c r="Z166" s="241"/>
      <c r="AA166" s="654"/>
      <c r="AB166" s="339" t="str">
        <f>IF(B166="","",IF(Y166="","",IF(AC166="Timed Out","TO",Y166*60+Z166+AA166/100)))</f>
        <v/>
      </c>
      <c r="AC166" s="1242"/>
      <c r="AD166" s="802" t="str">
        <f>IF(B166="","",IF(OR(AC166="Timed Out",AC166="Both"),"TO",IF(AB166="","",IF(AVERAGE(AB166:AB168)&gt;89.99,"TO",IF(AB167="",AB166,IF(AB168="",AVERAGE(AB166:AB167),AVERAGE(AB166:AB168)))))))</f>
        <v/>
      </c>
      <c r="AE166" s="883" t="str">
        <f t="shared" ref="AE166" si="207">IF(B166="","",IF(AC166="Timed Out",0,IF(AC166="Misconfigured",0,IF(AC166="Both",0,IF(AB166="","",IF(Y166="TO",0,IF(AD166&lt;=4.99,2,IF(AD166&lt;=12.99,1,0))))))))</f>
        <v/>
      </c>
      <c r="AF166" s="1210"/>
      <c r="AG166" s="1212"/>
      <c r="AH166" s="802" t="str">
        <f>IF(B166="","",IF(AL166="DQ","DQ",IF(AG166="","",IF(AND(N166="TO",AF166-AG166&lt;=0),0,IF(AND(N166="TO",AF166-AG166&gt;0),AF166-AG166,IF(AND(U166="TO",O166+AF166-AG166&lt;0),0,IF(AND(U166="TO",O166+AF166-AG166&gt;0),O166+AF166-AG166,IF(AND(AD166="TO",O166+V166+AF166-AG166&lt;0),0,IF(AND(AD166="TO",O166+V166+AF166-AG166&gt;0),O166+V166+AF166-AG166,IF(O166+V166+AE166+AF166-AG166&lt;0,0,O166+V166+AE166+AF166-AG166))))))))))</f>
        <v/>
      </c>
      <c r="AI166" s="802" t="str">
        <f>IF(B166="","",IF(C166="Female","",IF(AL166="DQ","DQ",IF(AG166="","",IF(AND(N166="TO",AF166-AG166&lt;=0),0,IF(AND(N166="TO",AF166-AG166&gt;0),AF166-AG166,IF(AND(U166="TO",O166+AF166-AG166&lt;0),0,IF(AND(U166="TO",O166+AF166-AG166&gt;0),O166+AF166-AG166,IF(AND(AD166="TO",O166+W166+AF166-AG166&lt;0),0,IF(AND(AD166="TO",O166+W166+AF166-AG166&gt;0),O166+W166+AF166-AG166,IF(O166+W166+AE166+AF166-AG166&lt;0,0,O166+W166+AE166+AF166-AG166)))))))))))</f>
        <v/>
      </c>
      <c r="AJ166" s="802" t="str">
        <f>IF(B166="","",IF(C166="Male","",IF(AL166="DQ","DQ",IF(AG166="","",IF(AND(N166="TO",AF166-AG166&lt;=0),0,IF(AND(N166="TO",AF166-AG166&gt;0),AF166-AG166,IF(AND(U166="TO",O166+AF166-AG166&lt;0),0,IF(AND(U166="TO",O166+AF166-AG166&gt;0),O166+AF166-AG166,IF(AND(AD166="TO",O166+X166+AF166-AG166&lt;0),0,IF(AND(AD166="TO",O166+X166+AF166-AG166&gt;0),O166+X166+AF166-AG166,IF(O166+X166+AE166+AF166-AG166&lt;0,0,O166+X166+AE166+AF166-AG166)))))))))))</f>
        <v/>
      </c>
      <c r="AK166" s="802" t="str">
        <f>IF(AG166="","",IF(AI166="",AJ166,AI166))</f>
        <v/>
      </c>
      <c r="AL166" s="1215"/>
    </row>
    <row r="167" spans="1:38" x14ac:dyDescent="0.2">
      <c r="A167" s="1228"/>
      <c r="B167" s="1231"/>
      <c r="C167" s="884"/>
      <c r="D167" s="1191"/>
      <c r="E167" s="1234"/>
      <c r="F167" s="884"/>
      <c r="G167" s="884"/>
      <c r="H167" s="13" t="s">
        <v>4</v>
      </c>
      <c r="I167" s="208"/>
      <c r="J167" s="209"/>
      <c r="K167" s="227"/>
      <c r="L167" s="79" t="str">
        <f>IF(B166="","",IF(I167="","",IF(M166="Timed Out","TO",I167*60+J167+K167/100)))</f>
        <v/>
      </c>
      <c r="M167" s="1243"/>
      <c r="N167" s="803"/>
      <c r="O167" s="884"/>
      <c r="P167" s="208"/>
      <c r="Q167" s="209"/>
      <c r="R167" s="227"/>
      <c r="S167" s="99" t="str">
        <f>IF(B166="","",IF(P167="","",P167*60+Q167+R167/100))</f>
        <v/>
      </c>
      <c r="T167" s="1243"/>
      <c r="U167" s="1237"/>
      <c r="V167" s="803"/>
      <c r="W167" s="986"/>
      <c r="X167" s="803"/>
      <c r="Y167" s="214"/>
      <c r="Z167" s="209"/>
      <c r="AA167" s="279"/>
      <c r="AB167" s="99" t="str">
        <f>IF(B166="","",IF(Y167="","",IF(AC166="Timed Out","TO",Y167*60+Z167+AA167/100)))</f>
        <v/>
      </c>
      <c r="AC167" s="1243"/>
      <c r="AD167" s="803"/>
      <c r="AE167" s="884"/>
      <c r="AF167" s="981"/>
      <c r="AG167" s="1213"/>
      <c r="AH167" s="803"/>
      <c r="AI167" s="803"/>
      <c r="AJ167" s="803"/>
      <c r="AK167" s="803"/>
      <c r="AL167" s="1216"/>
    </row>
    <row r="168" spans="1:38" ht="16" thickBot="1" x14ac:dyDescent="0.25">
      <c r="A168" s="1229"/>
      <c r="B168" s="1232"/>
      <c r="C168" s="885"/>
      <c r="D168" s="1192"/>
      <c r="E168" s="1235"/>
      <c r="F168" s="885"/>
      <c r="G168" s="885"/>
      <c r="H168" s="19" t="s">
        <v>8</v>
      </c>
      <c r="I168" s="212"/>
      <c r="J168" s="213"/>
      <c r="K168" s="242"/>
      <c r="L168" s="112" t="str">
        <f>IF(B166="","",IF(I168="","",IF(M166="Timed Out","TO",I168*60+J168+K168/100)))</f>
        <v/>
      </c>
      <c r="M168" s="1244"/>
      <c r="N168" s="804"/>
      <c r="O168" s="885"/>
      <c r="P168" s="212"/>
      <c r="Q168" s="213"/>
      <c r="R168" s="242"/>
      <c r="S168" s="644" t="str">
        <f>IF(B166="","",IF(P168="","",P168*60+Q168+R168/100))</f>
        <v/>
      </c>
      <c r="T168" s="1244"/>
      <c r="U168" s="1238"/>
      <c r="V168" s="804"/>
      <c r="W168" s="1240"/>
      <c r="X168" s="804"/>
      <c r="Y168" s="226"/>
      <c r="Z168" s="213"/>
      <c r="AA168" s="655"/>
      <c r="AB168" s="100" t="str">
        <f>IF(B166="","",IF(Y168="","",IF(AC166="Timed Out","TO",Y168*60+Z168+AA168/100)))</f>
        <v/>
      </c>
      <c r="AC168" s="1244"/>
      <c r="AD168" s="804"/>
      <c r="AE168" s="885"/>
      <c r="AF168" s="1211"/>
      <c r="AG168" s="1214"/>
      <c r="AH168" s="804"/>
      <c r="AI168" s="804"/>
      <c r="AJ168" s="804"/>
      <c r="AK168" s="804"/>
      <c r="AL168" s="1217"/>
    </row>
    <row r="169" spans="1:38" x14ac:dyDescent="0.2">
      <c r="A169" s="892" t="str">
        <f>IF('Names And Totals'!A62="","",'Names And Totals'!A62)</f>
        <v/>
      </c>
      <c r="B169" s="1218" t="str">
        <f>IF('Names And Totals'!B62="","",'Names And Totals'!B62)</f>
        <v/>
      </c>
      <c r="C169" s="861" t="str">
        <f>IF('Names And Totals'!B62="","",'Names And Totals'!E62)</f>
        <v/>
      </c>
      <c r="D169" s="1193" t="str">
        <f>IF(B169="","",IF(AL169="DQ","DQ",IF(AH169="","",RANK(AH169,$AH$10:$AH$307,0)+SUMPRODUCT(--(AH169=$AH$10:$AH$307),--(U169&gt;($U$10:$U$307))))))</f>
        <v/>
      </c>
      <c r="E169" s="1221" t="str">
        <f>IF(B169="","",IF(AL169="DQ","DQ",IF(AH169="","",RANK(D169,$D$10:$D$307,1)+SUMPRODUCT(--(D169=$D$10:$D$307),--(U169&gt;$U$10:$U$307)))))</f>
        <v/>
      </c>
      <c r="F169" s="861" t="str">
        <f>IF(AI169="","",IF(AI169="DQ","DQ",RANK(AI169,$AI$10:$AI$307,0)+SUMPRODUCT(--(AI169=$AI$10:$AI$307),--(U169&gt;$U$10:$U$307))))</f>
        <v/>
      </c>
      <c r="G169" s="861" t="str">
        <f>IF(AJ169="","",IF(AJ169="DQ","DQ",RANK(AJ169,$AJ$10:$AJ$307,0)+SUMPRODUCT(--(AJ169=$AJ$10:$AJ$307),--(U169&gt;$U$10:$U$307))))</f>
        <v/>
      </c>
      <c r="H169" s="15" t="s">
        <v>7</v>
      </c>
      <c r="I169" s="228"/>
      <c r="J169" s="229"/>
      <c r="K169" s="230"/>
      <c r="L169" s="652" t="str">
        <f>IF(B169="","",IF(I169="","",IF(M169="Timed Out","TO",I169*60+J169+K169/100)))</f>
        <v/>
      </c>
      <c r="M169" s="1199"/>
      <c r="N169" s="805" t="str">
        <f>IF(B169="","",IF(OR(M169="Timed Out",M169="Both"),"TO",IF(I169="","",IF(AVERAGE(L169:L171)&gt;89.99,"TO",IF(L170="",L169,IF(L171="",AVERAGE(L169:L170),AVERAGE(L169:L171)))))))</f>
        <v/>
      </c>
      <c r="O169" s="861" t="str">
        <f t="shared" ref="O169" si="208">IF(B169="","",IF(M169="Timed Out",0,IF(M169="Misconfigured",0,IF(M169="Both",0,IF(I169="","",IF(N169="TO",0,IF(N169&lt;=24.99,2,IF(N169&lt;=49.99,1,0))))))))</f>
        <v/>
      </c>
      <c r="P169" s="228"/>
      <c r="Q169" s="229"/>
      <c r="R169" s="230"/>
      <c r="S169" s="645" t="str">
        <f>IF(B169="","",IF(P169="","",P169*60+Q169+R169/100))</f>
        <v/>
      </c>
      <c r="T169" s="1199"/>
      <c r="U169" s="1224" t="str">
        <f>IF(B169="","",IF(AL169="DQ","DQ",IF(N169="TO","TO",IF(T169="Timed Out","TO",IF(S169="","",IF(AVERAGE(S169:S171)&gt;89.99,"TO",IF(S170="",S169,IF(S171="",AVERAGE(S169:S170),AVERAGE(S169:S171)))))))))</f>
        <v/>
      </c>
      <c r="V169" s="805" t="str">
        <f>IF(B169="","",IF(AL169="DQ","DQ",IF(T169="Timed Out",0,IF(U169="","",IF(U169="TO",0,IF((17-((U169-$AG$3)))&lt;0,0,(17-((U169-$AG$3)))))))))</f>
        <v/>
      </c>
      <c r="W169" s="1196" t="str">
        <f t="shared" ref="W169" si="209">IF(B169="","",IF(AL169="DQ","DQ",IF(C169="Female","",IF(T169="Timed Out",0,IF(U169="","",IF(U169="TO",0,IF((19-((U169-$AN$4)))&lt;0,0,(19-((U169-$AN$4))))))))))</f>
        <v/>
      </c>
      <c r="X169" s="805" t="str">
        <f t="shared" ref="X169" si="210">IF(B169="","",IF(AL169="DQ","DQ",IF(C169="Male","",IF(T169="Timed Out",0,IF(U169="","",IF(U169="TO",0,IF((19-((U169-$AN$3)))&lt;0,0,(19-((U169-$AN$3))))))))))</f>
        <v/>
      </c>
      <c r="Y169" s="218"/>
      <c r="Z169" s="229"/>
      <c r="AA169" s="296"/>
      <c r="AB169" s="574" t="str">
        <f>IF(B169="","",IF(Y169="","",IF(AC169="Timed Out","TO",Y169*60+Z169+AA169/100)))</f>
        <v/>
      </c>
      <c r="AC169" s="1199"/>
      <c r="AD169" s="805" t="str">
        <f>IF(B169="","",IF(OR(AC169="Timed Out",AC169="Both"),"TO",IF(AB169="","",IF(AVERAGE(AB169:AB171)&gt;89.99,"TO",IF(AB170="",AB169,IF(AB171="",AVERAGE(AB169:AB170),AVERAGE(AB169:AB171)))))))</f>
        <v/>
      </c>
      <c r="AE169" s="861" t="str">
        <f t="shared" ref="AE169" si="211">IF(B169="","",IF(AC169="Timed Out",0,IF(AC169="Misconfigured",0,IF(AC169="Both",0,IF(AB169="","",IF(Y169="TO",0,IF(AD169&lt;=4.99,2,IF(AD169&lt;=12.99,1,0))))))))</f>
        <v/>
      </c>
      <c r="AF169" s="983"/>
      <c r="AG169" s="1204"/>
      <c r="AH169" s="805" t="str">
        <f>IF(B169="","",IF(AL169="DQ","DQ",IF(AG169="","",IF(AND(N169="TO",AF169-AG169&lt;=0),0,IF(AND(N169="TO",AF169-AG169&gt;0),AF169-AG169,IF(AND(U169="TO",O169+AF169-AG169&lt;0),0,IF(AND(U169="TO",O169+AF169-AG169&gt;0),O169+AF169-AG169,IF(AND(AD169="TO",O169+V169+AF169-AG169&lt;0),0,IF(AND(AD169="TO",O169+V169+AF169-AG169&gt;0),O169+V169+AF169-AG169,IF(O169+V169+AE169+AF169-AG169&lt;0,0,O169+V169+AE169+AF169-AG169))))))))))</f>
        <v/>
      </c>
      <c r="AI169" s="805" t="str">
        <f>IF(B169="","",IF(C169="Female","",IF(AL169="DQ","DQ",IF(AG169="","",IF(AND(N169="TO",AF169-AG169&lt;=0),0,IF(AND(N169="TO",AF169-AG169&gt;0),AF169-AG169,IF(AND(U169="TO",O169+AF169-AG169&lt;0),0,IF(AND(U169="TO",O169+AF169-AG169&gt;0),O169+AF169-AG169,IF(AND(AD169="TO",O169+W169+AF169-AG169&lt;0),0,IF(AND(AD169="TO",O169+W169+AF169-AG169&gt;0),O169+W169+AF169-AG169,IF(O169+W169+AE169+AF169-AG169&lt;0,0,O169+W169+AE169+AF169-AG169)))))))))))</f>
        <v/>
      </c>
      <c r="AJ169" s="805" t="str">
        <f>IF(B169="","",IF(C169="Male","",IF(AL169="DQ","DQ",IF(AG169="","",IF(AND(N169="TO",AF169-AG169&lt;=0),0,IF(AND(N169="TO",AF169-AG169&gt;0),AF169-AG169,IF(AND(U169="TO",O169+AF169-AG169&lt;0),0,IF(AND(U169="TO",O169+AF169-AG169&gt;0),O169+AF169-AG169,IF(AND(AD169="TO",O169+X169+AF169-AG169&lt;0),0,IF(AND(AD169="TO",O169+X169+AF169-AG169&gt;0),O169+X169+AF169-AG169,IF(O169+X169+AE169+AF169-AG169&lt;0,0,O169+X169+AE169+AF169-AG169)))))))))))</f>
        <v/>
      </c>
      <c r="AK169" s="805" t="str">
        <f>IF(AG169="","",IF(AI169="",AJ169,AI169))</f>
        <v/>
      </c>
      <c r="AL169" s="1207"/>
    </row>
    <row r="170" spans="1:38" x14ac:dyDescent="0.2">
      <c r="A170" s="893"/>
      <c r="B170" s="1219"/>
      <c r="C170" s="862"/>
      <c r="D170" s="1194"/>
      <c r="E170" s="1222"/>
      <c r="F170" s="862"/>
      <c r="G170" s="862"/>
      <c r="H170" s="16" t="s">
        <v>4</v>
      </c>
      <c r="I170" s="210"/>
      <c r="J170" s="211"/>
      <c r="K170" s="231"/>
      <c r="L170" s="83" t="str">
        <f>IF(B169="","",IF(I170="","",IF(M169="Timed Out","TO",I170*60+J170+K170/100)))</f>
        <v/>
      </c>
      <c r="M170" s="1200"/>
      <c r="N170" s="806"/>
      <c r="O170" s="862"/>
      <c r="P170" s="210"/>
      <c r="Q170" s="211"/>
      <c r="R170" s="231"/>
      <c r="S170" s="98" t="str">
        <f>IF(B169="","",IF(P170="","",P170*60+Q170+R170/100))</f>
        <v/>
      </c>
      <c r="T170" s="1200"/>
      <c r="U170" s="1225"/>
      <c r="V170" s="806"/>
      <c r="W170" s="1197"/>
      <c r="X170" s="806"/>
      <c r="Y170" s="220"/>
      <c r="Z170" s="211"/>
      <c r="AA170" s="280"/>
      <c r="AB170" s="98" t="str">
        <f>IF(B169="","",IF(Y170="","",IF(AC169="Timed Out","TO",Y170*60+Z170+AA170/100)))</f>
        <v/>
      </c>
      <c r="AC170" s="1200"/>
      <c r="AD170" s="806"/>
      <c r="AE170" s="862"/>
      <c r="AF170" s="984"/>
      <c r="AG170" s="1205"/>
      <c r="AH170" s="806"/>
      <c r="AI170" s="806"/>
      <c r="AJ170" s="806"/>
      <c r="AK170" s="806"/>
      <c r="AL170" s="1208"/>
    </row>
    <row r="171" spans="1:38" ht="16" thickBot="1" x14ac:dyDescent="0.25">
      <c r="A171" s="894"/>
      <c r="B171" s="1220"/>
      <c r="C171" s="863"/>
      <c r="D171" s="1195"/>
      <c r="E171" s="1223"/>
      <c r="F171" s="863"/>
      <c r="G171" s="863"/>
      <c r="H171" s="17" t="s">
        <v>8</v>
      </c>
      <c r="I171" s="251"/>
      <c r="J171" s="239"/>
      <c r="K171" s="250"/>
      <c r="L171" s="653" t="str">
        <f>IF(B169="","",IF(I171="","",IF(M169="Timed Out","TO",I171*60+J171+K171/100)))</f>
        <v/>
      </c>
      <c r="M171" s="1201"/>
      <c r="N171" s="807"/>
      <c r="O171" s="863"/>
      <c r="P171" s="251"/>
      <c r="Q171" s="239"/>
      <c r="R171" s="250"/>
      <c r="S171" s="570" t="str">
        <f>IF(B169="","",IF(P171="","",P171*60+Q171+R171/100))</f>
        <v/>
      </c>
      <c r="T171" s="1201"/>
      <c r="U171" s="1226"/>
      <c r="V171" s="807"/>
      <c r="W171" s="1198"/>
      <c r="X171" s="807"/>
      <c r="Y171" s="222"/>
      <c r="Z171" s="239"/>
      <c r="AA171" s="281"/>
      <c r="AB171" s="265" t="str">
        <f>IF(B169="","",IF(Y171="","",IF(AC169="Timed Out","TO",Y171*60+Z171+AA171/100)))</f>
        <v/>
      </c>
      <c r="AC171" s="1201"/>
      <c r="AD171" s="807"/>
      <c r="AE171" s="863"/>
      <c r="AF171" s="985"/>
      <c r="AG171" s="1206"/>
      <c r="AH171" s="807"/>
      <c r="AI171" s="807"/>
      <c r="AJ171" s="807"/>
      <c r="AK171" s="807"/>
      <c r="AL171" s="1209"/>
    </row>
    <row r="172" spans="1:38" x14ac:dyDescent="0.2">
      <c r="A172" s="1227" t="str">
        <f>IF('Names And Totals'!A63="","",'Names And Totals'!A63)</f>
        <v/>
      </c>
      <c r="B172" s="1230" t="str">
        <f>IF('Names And Totals'!B63="","",'Names And Totals'!B63)</f>
        <v/>
      </c>
      <c r="C172" s="883" t="str">
        <f>IF('Names And Totals'!B63="","",'Names And Totals'!E63)</f>
        <v/>
      </c>
      <c r="D172" s="1190" t="str">
        <f>IF(B172="","",IF(AL172="DQ","DQ",IF(AH172="","",RANK(AH172,$AH$10:$AH$307,0)+SUMPRODUCT(--(AH172=$AH$10:$AH$307),--(U172&gt;($U$10:$U$307))))))</f>
        <v/>
      </c>
      <c r="E172" s="1233" t="str">
        <f>IF(B172="","",IF(AL172="DQ","DQ",IF(AH172="","",RANK(D172,$D$10:$D$307,1)+SUMPRODUCT(--(D172=$D$10:$D$307),--(U172&gt;$U$10:$U$307)))))</f>
        <v/>
      </c>
      <c r="F172" s="883" t="str">
        <f>IF(AI172="","",IF(AI172="DQ","DQ",RANK(AI172,$AI$10:$AI$307,0)+SUMPRODUCT(--(AI172=$AI$10:$AI$307),--(U172&gt;$U$10:$U$307))))</f>
        <v/>
      </c>
      <c r="G172" s="883" t="str">
        <f>IF(AJ172="","",IF(AJ172="DQ","DQ",RANK(AJ172,$AJ$10:$AJ$307,0)+SUMPRODUCT(--(AJ172=$AJ$10:$AJ$307),--(U172&gt;$U$10:$U$307))))</f>
        <v/>
      </c>
      <c r="H172" s="18" t="s">
        <v>7</v>
      </c>
      <c r="I172" s="235"/>
      <c r="J172" s="241"/>
      <c r="K172" s="236"/>
      <c r="L172" s="111" t="str">
        <f>IF(B172="","",IF(I172="","",IF(M172="Timed Out","TO",I172*60+J172+K172/100)))</f>
        <v/>
      </c>
      <c r="M172" s="1242"/>
      <c r="N172" s="802" t="str">
        <f>IF(B172="","",IF(OR(M172="Timed Out",M172="Both"),"TO",IF(I172="","",IF(AVERAGE(L172:L174)&gt;89.99,"TO",IF(L173="",L172,IF(L174="",AVERAGE(L172:L173),AVERAGE(L172:L174)))))))</f>
        <v/>
      </c>
      <c r="O172" s="883" t="str">
        <f t="shared" ref="O172" si="212">IF(B172="","",IF(M172="Timed Out",0,IF(M172="Misconfigured",0,IF(M172="Both",0,IF(I172="","",IF(N172="TO",0,IF(N172&lt;=24.99,2,IF(N172&lt;=49.99,1,0))))))))</f>
        <v/>
      </c>
      <c r="P172" s="235"/>
      <c r="Q172" s="241"/>
      <c r="R172" s="236"/>
      <c r="S172" s="643" t="str">
        <f>IF(B172="","",IF(P172="","",P172*60+Q172+R172/100))</f>
        <v/>
      </c>
      <c r="T172" s="1242"/>
      <c r="U172" s="1236" t="str">
        <f>IF(B172="","",IF(AL172="DQ","DQ",IF(N172="TO","TO",IF(T172="Timed Out","TO",IF(S172="","",IF(AVERAGE(S172:S174)&gt;89.99,"TO",IF(S173="",S172,IF(S174="",AVERAGE(S172:S173),AVERAGE(S172:S174)))))))))</f>
        <v/>
      </c>
      <c r="V172" s="802" t="str">
        <f>IF(B172="","",IF(AL172="DQ","DQ",IF(T172="Timed Out",0,IF(U172="","",IF(U172="TO",0,IF((17-((U172-$AG$3)))&lt;0,0,(17-((U172-$AG$3)))))))))</f>
        <v/>
      </c>
      <c r="W172" s="1239" t="str">
        <f t="shared" ref="W172" si="213">IF(B172="","",IF(AL172="DQ","DQ",IF(C172="Female","",IF(T172="Timed Out",0,IF(U172="","",IF(U172="TO",0,IF((19-((U172-$AN$4)))&lt;0,0,(19-((U172-$AN$4))))))))))</f>
        <v/>
      </c>
      <c r="X172" s="802" t="str">
        <f t="shared" ref="X172" si="214">IF(B172="","",IF(AL172="DQ","DQ",IF(C172="Male","",IF(T172="Timed Out",0,IF(U172="","",IF(U172="TO",0,IF((19-((U172-$AN$3)))&lt;0,0,(19-((U172-$AN$3))))))))))</f>
        <v/>
      </c>
      <c r="Y172" s="667"/>
      <c r="Z172" s="241"/>
      <c r="AA172" s="654"/>
      <c r="AB172" s="339" t="str">
        <f>IF(B172="","",IF(Y172="","",IF(AC172="Timed Out","TO",Y172*60+Z172+AA172/100)))</f>
        <v/>
      </c>
      <c r="AC172" s="1242"/>
      <c r="AD172" s="802" t="str">
        <f>IF(B172="","",IF(OR(AC172="Timed Out",AC172="Both"),"TO",IF(AB172="","",IF(AVERAGE(AB172:AB174)&gt;89.99,"TO",IF(AB173="",AB172,IF(AB174="",AVERAGE(AB172:AB173),AVERAGE(AB172:AB174)))))))</f>
        <v/>
      </c>
      <c r="AE172" s="883" t="str">
        <f t="shared" ref="AE172" si="215">IF(B172="","",IF(AC172="Timed Out",0,IF(AC172="Misconfigured",0,IF(AC172="Both",0,IF(AB172="","",IF(Y172="TO",0,IF(AD172&lt;=4.99,2,IF(AD172&lt;=12.99,1,0))))))))</f>
        <v/>
      </c>
      <c r="AF172" s="1210"/>
      <c r="AG172" s="1212"/>
      <c r="AH172" s="802" t="str">
        <f>IF(B172="","",IF(AL172="DQ","DQ",IF(AG172="","",IF(AND(N172="TO",AF172-AG172&lt;=0),0,IF(AND(N172="TO",AF172-AG172&gt;0),AF172-AG172,IF(AND(U172="TO",O172+AF172-AG172&lt;0),0,IF(AND(U172="TO",O172+AF172-AG172&gt;0),O172+AF172-AG172,IF(AND(AD172="TO",O172+V172+AF172-AG172&lt;0),0,IF(AND(AD172="TO",O172+V172+AF172-AG172&gt;0),O172+V172+AF172-AG172,IF(O172+V172+AE172+AF172-AG172&lt;0,0,O172+V172+AE172+AF172-AG172))))))))))</f>
        <v/>
      </c>
      <c r="AI172" s="802" t="str">
        <f>IF(B172="","",IF(C172="Female","",IF(AL172="DQ","DQ",IF(AG172="","",IF(AND(N172="TO",AF172-AG172&lt;=0),0,IF(AND(N172="TO",AF172-AG172&gt;0),AF172-AG172,IF(AND(U172="TO",O172+AF172-AG172&lt;0),0,IF(AND(U172="TO",O172+AF172-AG172&gt;0),O172+AF172-AG172,IF(AND(AD172="TO",O172+W172+AF172-AG172&lt;0),0,IF(AND(AD172="TO",O172+W172+AF172-AG172&gt;0),O172+W172+AF172-AG172,IF(O172+W172+AE172+AF172-AG172&lt;0,0,O172+W172+AE172+AF172-AG172)))))))))))</f>
        <v/>
      </c>
      <c r="AJ172" s="802" t="str">
        <f>IF(B172="","",IF(C172="Male","",IF(AL172="DQ","DQ",IF(AG172="","",IF(AND(N172="TO",AF172-AG172&lt;=0),0,IF(AND(N172="TO",AF172-AG172&gt;0),AF172-AG172,IF(AND(U172="TO",O172+AF172-AG172&lt;0),0,IF(AND(U172="TO",O172+AF172-AG172&gt;0),O172+AF172-AG172,IF(AND(AD172="TO",O172+X172+AF172-AG172&lt;0),0,IF(AND(AD172="TO",O172+X172+AF172-AG172&gt;0),O172+X172+AF172-AG172,IF(O172+X172+AE172+AF172-AG172&lt;0,0,O172+X172+AE172+AF172-AG172)))))))))))</f>
        <v/>
      </c>
      <c r="AK172" s="802" t="str">
        <f>IF(AG172="","",IF(AI172="",AJ172,AI172))</f>
        <v/>
      </c>
      <c r="AL172" s="1215"/>
    </row>
    <row r="173" spans="1:38" x14ac:dyDescent="0.2">
      <c r="A173" s="1228"/>
      <c r="B173" s="1231"/>
      <c r="C173" s="884"/>
      <c r="D173" s="1191"/>
      <c r="E173" s="1234"/>
      <c r="F173" s="884"/>
      <c r="G173" s="884"/>
      <c r="H173" s="13" t="s">
        <v>4</v>
      </c>
      <c r="I173" s="208"/>
      <c r="J173" s="209"/>
      <c r="K173" s="227"/>
      <c r="L173" s="79" t="str">
        <f>IF(B172="","",IF(I173="","",IF(M172="Timed Out","TO",I173*60+J173+K173/100)))</f>
        <v/>
      </c>
      <c r="M173" s="1243"/>
      <c r="N173" s="803"/>
      <c r="O173" s="884"/>
      <c r="P173" s="208"/>
      <c r="Q173" s="209"/>
      <c r="R173" s="227"/>
      <c r="S173" s="99" t="str">
        <f>IF(B172="","",IF(P173="","",P173*60+Q173+R173/100))</f>
        <v/>
      </c>
      <c r="T173" s="1243"/>
      <c r="U173" s="1237"/>
      <c r="V173" s="803"/>
      <c r="W173" s="986"/>
      <c r="X173" s="803"/>
      <c r="Y173" s="214"/>
      <c r="Z173" s="209"/>
      <c r="AA173" s="279"/>
      <c r="AB173" s="99" t="str">
        <f>IF(B172="","",IF(Y173="","",IF(AC172="Timed Out","TO",Y173*60+Z173+AA173/100)))</f>
        <v/>
      </c>
      <c r="AC173" s="1243"/>
      <c r="AD173" s="803"/>
      <c r="AE173" s="884"/>
      <c r="AF173" s="981"/>
      <c r="AG173" s="1213"/>
      <c r="AH173" s="803"/>
      <c r="AI173" s="803"/>
      <c r="AJ173" s="803"/>
      <c r="AK173" s="803"/>
      <c r="AL173" s="1216"/>
    </row>
    <row r="174" spans="1:38" ht="16" thickBot="1" x14ac:dyDescent="0.25">
      <c r="A174" s="1229"/>
      <c r="B174" s="1232"/>
      <c r="C174" s="885"/>
      <c r="D174" s="1192"/>
      <c r="E174" s="1235"/>
      <c r="F174" s="885"/>
      <c r="G174" s="885"/>
      <c r="H174" s="19" t="s">
        <v>8</v>
      </c>
      <c r="I174" s="212"/>
      <c r="J174" s="213"/>
      <c r="K174" s="242"/>
      <c r="L174" s="112" t="str">
        <f>IF(B172="","",IF(I174="","",IF(M172="Timed Out","TO",I174*60+J174+K174/100)))</f>
        <v/>
      </c>
      <c r="M174" s="1244"/>
      <c r="N174" s="804"/>
      <c r="O174" s="885"/>
      <c r="P174" s="212"/>
      <c r="Q174" s="213"/>
      <c r="R174" s="242"/>
      <c r="S174" s="644" t="str">
        <f>IF(B172="","",IF(P174="","",P174*60+Q174+R174/100))</f>
        <v/>
      </c>
      <c r="T174" s="1244"/>
      <c r="U174" s="1238"/>
      <c r="V174" s="804"/>
      <c r="W174" s="1240"/>
      <c r="X174" s="804"/>
      <c r="Y174" s="226"/>
      <c r="Z174" s="213"/>
      <c r="AA174" s="655"/>
      <c r="AB174" s="100" t="str">
        <f>IF(B172="","",IF(Y174="","",IF(AC172="Timed Out","TO",Y174*60+Z174+AA174/100)))</f>
        <v/>
      </c>
      <c r="AC174" s="1244"/>
      <c r="AD174" s="804"/>
      <c r="AE174" s="885"/>
      <c r="AF174" s="1211"/>
      <c r="AG174" s="1214"/>
      <c r="AH174" s="804"/>
      <c r="AI174" s="804"/>
      <c r="AJ174" s="804"/>
      <c r="AK174" s="804"/>
      <c r="AL174" s="1217"/>
    </row>
    <row r="175" spans="1:38" x14ac:dyDescent="0.2">
      <c r="A175" s="892" t="str">
        <f>IF('Names And Totals'!A64="","",'Names And Totals'!A64)</f>
        <v/>
      </c>
      <c r="B175" s="1218" t="str">
        <f>IF('Names And Totals'!B64="","",'Names And Totals'!B64)</f>
        <v/>
      </c>
      <c r="C175" s="861" t="str">
        <f>IF('Names And Totals'!B64="","",'Names And Totals'!E64)</f>
        <v/>
      </c>
      <c r="D175" s="1193" t="str">
        <f>IF(B175="","",IF(AL175="DQ","DQ",IF(AH175="","",RANK(AH175,$AH$10:$AH$307,0)+SUMPRODUCT(--(AH175=$AH$10:$AH$307),--(U175&gt;($U$10:$U$307))))))</f>
        <v/>
      </c>
      <c r="E175" s="1221" t="str">
        <f>IF(B175="","",IF(AL175="DQ","DQ",IF(AH175="","",RANK(D175,$D$10:$D$307,1)+SUMPRODUCT(--(D175=$D$10:$D$307),--(U175&gt;$U$10:$U$307)))))</f>
        <v/>
      </c>
      <c r="F175" s="861" t="str">
        <f>IF(AI175="","",IF(AI175="DQ","DQ",RANK(AI175,$AI$10:$AI$307,0)+SUMPRODUCT(--(AI175=$AI$10:$AI$307),--(U175&gt;$U$10:$U$307))))</f>
        <v/>
      </c>
      <c r="G175" s="861" t="str">
        <f>IF(AJ175="","",IF(AJ175="DQ","DQ",RANK(AJ175,$AJ$10:$AJ$307,0)+SUMPRODUCT(--(AJ175=$AJ$10:$AJ$307),--(U175&gt;$U$10:$U$307))))</f>
        <v/>
      </c>
      <c r="H175" s="15" t="s">
        <v>7</v>
      </c>
      <c r="I175" s="228"/>
      <c r="J175" s="229"/>
      <c r="K175" s="230"/>
      <c r="L175" s="652" t="str">
        <f>IF(B175="","",IF(I175="","",IF(M175="Timed Out","TO",I175*60+J175+K175/100)))</f>
        <v/>
      </c>
      <c r="M175" s="1199"/>
      <c r="N175" s="805" t="str">
        <f>IF(B175="","",IF(OR(M175="Timed Out",M175="Both"),"TO",IF(I175="","",IF(AVERAGE(L175:L177)&gt;89.99,"TO",IF(L176="",L175,IF(L177="",AVERAGE(L175:L176),AVERAGE(L175:L177)))))))</f>
        <v/>
      </c>
      <c r="O175" s="861" t="str">
        <f t="shared" ref="O175" si="216">IF(B175="","",IF(M175="Timed Out",0,IF(M175="Misconfigured",0,IF(M175="Both",0,IF(I175="","",IF(N175="TO",0,IF(N175&lt;=24.99,2,IF(N175&lt;=49.99,1,0))))))))</f>
        <v/>
      </c>
      <c r="P175" s="228"/>
      <c r="Q175" s="229"/>
      <c r="R175" s="230"/>
      <c r="S175" s="645" t="str">
        <f>IF(B175="","",IF(P175="","",P175*60+Q175+R175/100))</f>
        <v/>
      </c>
      <c r="T175" s="1199"/>
      <c r="U175" s="1224" t="str">
        <f>IF(B175="","",IF(AL175="DQ","DQ",IF(N175="TO","TO",IF(T175="Timed Out","TO",IF(S175="","",IF(AVERAGE(S175:S177)&gt;89.99,"TO",IF(S176="",S175,IF(S177="",AVERAGE(S175:S176),AVERAGE(S175:S177)))))))))</f>
        <v/>
      </c>
      <c r="V175" s="805" t="str">
        <f>IF(B175="","",IF(AL175="DQ","DQ",IF(T175="Timed Out",0,IF(U175="","",IF(U175="TO",0,IF((17-((U175-$AG$3)))&lt;0,0,(17-((U175-$AG$3)))))))))</f>
        <v/>
      </c>
      <c r="W175" s="1196" t="str">
        <f t="shared" ref="W175" si="217">IF(B175="","",IF(AL175="DQ","DQ",IF(C175="Female","",IF(T175="Timed Out",0,IF(U175="","",IF(U175="TO",0,IF((19-((U175-$AN$4)))&lt;0,0,(19-((U175-$AN$4))))))))))</f>
        <v/>
      </c>
      <c r="X175" s="805" t="str">
        <f t="shared" ref="X175" si="218">IF(B175="","",IF(AL175="DQ","DQ",IF(C175="Male","",IF(T175="Timed Out",0,IF(U175="","",IF(U175="TO",0,IF((19-((U175-$AN$3)))&lt;0,0,(19-((U175-$AN$3))))))))))</f>
        <v/>
      </c>
      <c r="Y175" s="218"/>
      <c r="Z175" s="229"/>
      <c r="AA175" s="296"/>
      <c r="AB175" s="574" t="str">
        <f>IF(B175="","",IF(Y175="","",IF(AC175="Timed Out","TO",Y175*60+Z175+AA175/100)))</f>
        <v/>
      </c>
      <c r="AC175" s="1199"/>
      <c r="AD175" s="805" t="str">
        <f>IF(B175="","",IF(OR(AC175="Timed Out",AC175="Both"),"TO",IF(AB175="","",IF(AVERAGE(AB175:AB177)&gt;89.99,"TO",IF(AB176="",AB175,IF(AB177="",AVERAGE(AB175:AB176),AVERAGE(AB175:AB177)))))))</f>
        <v/>
      </c>
      <c r="AE175" s="861" t="str">
        <f t="shared" ref="AE175" si="219">IF(B175="","",IF(AC175="Timed Out",0,IF(AC175="Misconfigured",0,IF(AC175="Both",0,IF(AB175="","",IF(Y175="TO",0,IF(AD175&lt;=4.99,2,IF(AD175&lt;=12.99,1,0))))))))</f>
        <v/>
      </c>
      <c r="AF175" s="983"/>
      <c r="AG175" s="1204"/>
      <c r="AH175" s="805" t="str">
        <f>IF(B175="","",IF(AL175="DQ","DQ",IF(AG175="","",IF(AND(N175="TO",AF175-AG175&lt;=0),0,IF(AND(N175="TO",AF175-AG175&gt;0),AF175-AG175,IF(AND(U175="TO",O175+AF175-AG175&lt;0),0,IF(AND(U175="TO",O175+AF175-AG175&gt;0),O175+AF175-AG175,IF(AND(AD175="TO",O175+V175+AF175-AG175&lt;0),0,IF(AND(AD175="TO",O175+V175+AF175-AG175&gt;0),O175+V175+AF175-AG175,IF(O175+V175+AE175+AF175-AG175&lt;0,0,O175+V175+AE175+AF175-AG175))))))))))</f>
        <v/>
      </c>
      <c r="AI175" s="805" t="str">
        <f>IF(B175="","",IF(C175="Female","",IF(AL175="DQ","DQ",IF(AG175="","",IF(AND(N175="TO",AF175-AG175&lt;=0),0,IF(AND(N175="TO",AF175-AG175&gt;0),AF175-AG175,IF(AND(U175="TO",O175+AF175-AG175&lt;0),0,IF(AND(U175="TO",O175+AF175-AG175&gt;0),O175+AF175-AG175,IF(AND(AD175="TO",O175+W175+AF175-AG175&lt;0),0,IF(AND(AD175="TO",O175+W175+AF175-AG175&gt;0),O175+W175+AF175-AG175,IF(O175+W175+AE175+AF175-AG175&lt;0,0,O175+W175+AE175+AF175-AG175)))))))))))</f>
        <v/>
      </c>
      <c r="AJ175" s="805" t="str">
        <f>IF(B175="","",IF(C175="Male","",IF(AL175="DQ","DQ",IF(AG175="","",IF(AND(N175="TO",AF175-AG175&lt;=0),0,IF(AND(N175="TO",AF175-AG175&gt;0),AF175-AG175,IF(AND(U175="TO",O175+AF175-AG175&lt;0),0,IF(AND(U175="TO",O175+AF175-AG175&gt;0),O175+AF175-AG175,IF(AND(AD175="TO",O175+X175+AF175-AG175&lt;0),0,IF(AND(AD175="TO",O175+X175+AF175-AG175&gt;0),O175+X175+AF175-AG175,IF(O175+X175+AE175+AF175-AG175&lt;0,0,O175+X175+AE175+AF175-AG175)))))))))))</f>
        <v/>
      </c>
      <c r="AK175" s="805" t="str">
        <f>IF(AG175="","",IF(AI175="",AJ175,AI175))</f>
        <v/>
      </c>
      <c r="AL175" s="1207"/>
    </row>
    <row r="176" spans="1:38" x14ac:dyDescent="0.2">
      <c r="A176" s="893"/>
      <c r="B176" s="1219"/>
      <c r="C176" s="862"/>
      <c r="D176" s="1194"/>
      <c r="E176" s="1222"/>
      <c r="F176" s="862"/>
      <c r="G176" s="862"/>
      <c r="H176" s="16" t="s">
        <v>4</v>
      </c>
      <c r="I176" s="210"/>
      <c r="J176" s="211"/>
      <c r="K176" s="231"/>
      <c r="L176" s="83" t="str">
        <f>IF(B175="","",IF(I176="","",IF(M175="Timed Out","TO",I176*60+J176+K176/100)))</f>
        <v/>
      </c>
      <c r="M176" s="1200"/>
      <c r="N176" s="806"/>
      <c r="O176" s="862"/>
      <c r="P176" s="210"/>
      <c r="Q176" s="211"/>
      <c r="R176" s="231"/>
      <c r="S176" s="98" t="str">
        <f>IF(B175="","",IF(P176="","",P176*60+Q176+R176/100))</f>
        <v/>
      </c>
      <c r="T176" s="1200"/>
      <c r="U176" s="1225"/>
      <c r="V176" s="806"/>
      <c r="W176" s="1197"/>
      <c r="X176" s="806"/>
      <c r="Y176" s="220"/>
      <c r="Z176" s="211"/>
      <c r="AA176" s="280"/>
      <c r="AB176" s="98" t="str">
        <f>IF(B175="","",IF(Y176="","",IF(AC175="Timed Out","TO",Y176*60+Z176+AA176/100)))</f>
        <v/>
      </c>
      <c r="AC176" s="1200"/>
      <c r="AD176" s="806"/>
      <c r="AE176" s="862"/>
      <c r="AF176" s="984"/>
      <c r="AG176" s="1205"/>
      <c r="AH176" s="806"/>
      <c r="AI176" s="806"/>
      <c r="AJ176" s="806"/>
      <c r="AK176" s="806"/>
      <c r="AL176" s="1208"/>
    </row>
    <row r="177" spans="1:38" ht="16" thickBot="1" x14ac:dyDescent="0.25">
      <c r="A177" s="894"/>
      <c r="B177" s="1220"/>
      <c r="C177" s="863"/>
      <c r="D177" s="1195"/>
      <c r="E177" s="1223"/>
      <c r="F177" s="863"/>
      <c r="G177" s="863"/>
      <c r="H177" s="17" t="s">
        <v>8</v>
      </c>
      <c r="I177" s="251"/>
      <c r="J177" s="239"/>
      <c r="K177" s="250"/>
      <c r="L177" s="653" t="str">
        <f>IF(B175="","",IF(I177="","",IF(M175="Timed Out","TO",I177*60+J177+K177/100)))</f>
        <v/>
      </c>
      <c r="M177" s="1201"/>
      <c r="N177" s="807"/>
      <c r="O177" s="863"/>
      <c r="P177" s="251"/>
      <c r="Q177" s="239"/>
      <c r="R177" s="250"/>
      <c r="S177" s="570" t="str">
        <f>IF(B175="","",IF(P177="","",P177*60+Q177+R177/100))</f>
        <v/>
      </c>
      <c r="T177" s="1201"/>
      <c r="U177" s="1226"/>
      <c r="V177" s="807"/>
      <c r="W177" s="1198"/>
      <c r="X177" s="807"/>
      <c r="Y177" s="222"/>
      <c r="Z177" s="239"/>
      <c r="AA177" s="281"/>
      <c r="AB177" s="265" t="str">
        <f>IF(B175="","",IF(Y177="","",IF(AC175="Timed Out","TO",Y177*60+Z177+AA177/100)))</f>
        <v/>
      </c>
      <c r="AC177" s="1201"/>
      <c r="AD177" s="807"/>
      <c r="AE177" s="863"/>
      <c r="AF177" s="985"/>
      <c r="AG177" s="1206"/>
      <c r="AH177" s="807"/>
      <c r="AI177" s="807"/>
      <c r="AJ177" s="807"/>
      <c r="AK177" s="807"/>
      <c r="AL177" s="1209"/>
    </row>
    <row r="178" spans="1:38" x14ac:dyDescent="0.2">
      <c r="A178" s="1227" t="str">
        <f>IF('Names And Totals'!A65="","",'Names And Totals'!A65)</f>
        <v/>
      </c>
      <c r="B178" s="1230" t="str">
        <f>IF('Names And Totals'!B65="","",'Names And Totals'!B65)</f>
        <v/>
      </c>
      <c r="C178" s="883" t="str">
        <f>IF('Names And Totals'!B65="","",'Names And Totals'!E65)</f>
        <v/>
      </c>
      <c r="D178" s="1190" t="str">
        <f>IF(B178="","",IF(AL178="DQ","DQ",IF(AH178="","",RANK(AH178,$AH$10:$AH$307,0)+SUMPRODUCT(--(AH178=$AH$10:$AH$307),--(U178&gt;($U$10:$U$307))))))</f>
        <v/>
      </c>
      <c r="E178" s="1233" t="str">
        <f>IF(B178="","",IF(AL178="DQ","DQ",IF(AH178="","",RANK(D178,$D$10:$D$307,1)+SUMPRODUCT(--(D178=$D$10:$D$307),--(U178&gt;$U$10:$U$307)))))</f>
        <v/>
      </c>
      <c r="F178" s="883" t="str">
        <f>IF(AI178="","",IF(AI178="DQ","DQ",RANK(AI178,$AI$10:$AI$307,0)+SUMPRODUCT(--(AI178=$AI$10:$AI$307),--(U178&gt;$U$10:$U$307))))</f>
        <v/>
      </c>
      <c r="G178" s="883" t="str">
        <f>IF(AJ178="","",IF(AJ178="DQ","DQ",RANK(AJ178,$AJ$10:$AJ$307,0)+SUMPRODUCT(--(AJ178=$AJ$10:$AJ$307),--(U178&gt;$U$10:$U$307))))</f>
        <v/>
      </c>
      <c r="H178" s="18" t="s">
        <v>7</v>
      </c>
      <c r="I178" s="235"/>
      <c r="J178" s="241"/>
      <c r="K178" s="236"/>
      <c r="L178" s="111" t="str">
        <f>IF(B178="","",IF(I178="","",IF(M178="Timed Out","TO",I178*60+J178+K178/100)))</f>
        <v/>
      </c>
      <c r="M178" s="1242"/>
      <c r="N178" s="802" t="str">
        <f>IF(B178="","",IF(OR(M178="Timed Out",M178="Both"),"TO",IF(I178="","",IF(AVERAGE(L178:L180)&gt;89.99,"TO",IF(L179="",L178,IF(L180="",AVERAGE(L178:L179),AVERAGE(L178:L180)))))))</f>
        <v/>
      </c>
      <c r="O178" s="883" t="str">
        <f t="shared" ref="O178" si="220">IF(B178="","",IF(M178="Timed Out",0,IF(M178="Misconfigured",0,IF(M178="Both",0,IF(I178="","",IF(N178="TO",0,IF(N178&lt;=24.99,2,IF(N178&lt;=49.99,1,0))))))))</f>
        <v/>
      </c>
      <c r="P178" s="235"/>
      <c r="Q178" s="241"/>
      <c r="R178" s="236"/>
      <c r="S178" s="643" t="str">
        <f>IF(B178="","",IF(P178="","",P178*60+Q178+R178/100))</f>
        <v/>
      </c>
      <c r="T178" s="1242"/>
      <c r="U178" s="1236" t="str">
        <f>IF(B178="","",IF(AL178="DQ","DQ",IF(N178="TO","TO",IF(T178="Timed Out","TO",IF(S178="","",IF(AVERAGE(S178:S180)&gt;89.99,"TO",IF(S179="",S178,IF(S180="",AVERAGE(S178:S179),AVERAGE(S178:S180)))))))))</f>
        <v/>
      </c>
      <c r="V178" s="802" t="str">
        <f>IF(B178="","",IF(AL178="DQ","DQ",IF(T178="Timed Out",0,IF(U178="","",IF(U178="TO",0,IF((17-((U178-$AG$3)))&lt;0,0,(17-((U178-$AG$3)))))))))</f>
        <v/>
      </c>
      <c r="W178" s="1239" t="str">
        <f t="shared" ref="W178" si="221">IF(B178="","",IF(AL178="DQ","DQ",IF(C178="Female","",IF(T178="Timed Out",0,IF(U178="","",IF(U178="TO",0,IF((19-((U178-$AN$4)))&lt;0,0,(19-((U178-$AN$4))))))))))</f>
        <v/>
      </c>
      <c r="X178" s="802" t="str">
        <f t="shared" ref="X178" si="222">IF(B178="","",IF(AL178="DQ","DQ",IF(C178="Male","",IF(T178="Timed Out",0,IF(U178="","",IF(U178="TO",0,IF((19-((U178-$AN$3)))&lt;0,0,(19-((U178-$AN$3))))))))))</f>
        <v/>
      </c>
      <c r="Y178" s="667"/>
      <c r="Z178" s="241"/>
      <c r="AA178" s="654"/>
      <c r="AB178" s="339" t="str">
        <f>IF(B178="","",IF(Y178="","",IF(AC178="Timed Out","TO",Y178*60+Z178+AA178/100)))</f>
        <v/>
      </c>
      <c r="AC178" s="1242"/>
      <c r="AD178" s="802" t="str">
        <f>IF(B178="","",IF(OR(AC178="Timed Out",AC178="Both"),"TO",IF(AB178="","",IF(AVERAGE(AB178:AB180)&gt;89.99,"TO",IF(AB179="",AB178,IF(AB180="",AVERAGE(AB178:AB179),AVERAGE(AB178:AB180)))))))</f>
        <v/>
      </c>
      <c r="AE178" s="883" t="str">
        <f t="shared" ref="AE178" si="223">IF(B178="","",IF(AC178="Timed Out",0,IF(AC178="Misconfigured",0,IF(AC178="Both",0,IF(AB178="","",IF(Y178="TO",0,IF(AD178&lt;=4.99,2,IF(AD178&lt;=12.99,1,0))))))))</f>
        <v/>
      </c>
      <c r="AF178" s="1210"/>
      <c r="AG178" s="1212"/>
      <c r="AH178" s="802" t="str">
        <f>IF(B178="","",IF(AL178="DQ","DQ",IF(AG178="","",IF(AND(N178="TO",AF178-AG178&lt;=0),0,IF(AND(N178="TO",AF178-AG178&gt;0),AF178-AG178,IF(AND(U178="TO",O178+AF178-AG178&lt;0),0,IF(AND(U178="TO",O178+AF178-AG178&gt;0),O178+AF178-AG178,IF(AND(AD178="TO",O178+V178+AF178-AG178&lt;0),0,IF(AND(AD178="TO",O178+V178+AF178-AG178&gt;0),O178+V178+AF178-AG178,IF(O178+V178+AE178+AF178-AG178&lt;0,0,O178+V178+AE178+AF178-AG178))))))))))</f>
        <v/>
      </c>
      <c r="AI178" s="802" t="str">
        <f>IF(B178="","",IF(C178="Female","",IF(AL178="DQ","DQ",IF(AG178="","",IF(AND(N178="TO",AF178-AG178&lt;=0),0,IF(AND(N178="TO",AF178-AG178&gt;0),AF178-AG178,IF(AND(U178="TO",O178+AF178-AG178&lt;0),0,IF(AND(U178="TO",O178+AF178-AG178&gt;0),O178+AF178-AG178,IF(AND(AD178="TO",O178+W178+AF178-AG178&lt;0),0,IF(AND(AD178="TO",O178+W178+AF178-AG178&gt;0),O178+W178+AF178-AG178,IF(O178+W178+AE178+AF178-AG178&lt;0,0,O178+W178+AE178+AF178-AG178)))))))))))</f>
        <v/>
      </c>
      <c r="AJ178" s="802" t="str">
        <f>IF(B178="","",IF(C178="Male","",IF(AL178="DQ","DQ",IF(AG178="","",IF(AND(N178="TO",AF178-AG178&lt;=0),0,IF(AND(N178="TO",AF178-AG178&gt;0),AF178-AG178,IF(AND(U178="TO",O178+AF178-AG178&lt;0),0,IF(AND(U178="TO",O178+AF178-AG178&gt;0),O178+AF178-AG178,IF(AND(AD178="TO",O178+X178+AF178-AG178&lt;0),0,IF(AND(AD178="TO",O178+X178+AF178-AG178&gt;0),O178+X178+AF178-AG178,IF(O178+X178+AE178+AF178-AG178&lt;0,0,O178+X178+AE178+AF178-AG178)))))))))))</f>
        <v/>
      </c>
      <c r="AK178" s="802" t="str">
        <f>IF(AG178="","",IF(AI178="",AJ178,AI178))</f>
        <v/>
      </c>
      <c r="AL178" s="1215"/>
    </row>
    <row r="179" spans="1:38" x14ac:dyDescent="0.2">
      <c r="A179" s="1228"/>
      <c r="B179" s="1231"/>
      <c r="C179" s="884"/>
      <c r="D179" s="1191"/>
      <c r="E179" s="1234"/>
      <c r="F179" s="884"/>
      <c r="G179" s="884"/>
      <c r="H179" s="13" t="s">
        <v>4</v>
      </c>
      <c r="I179" s="208"/>
      <c r="J179" s="209"/>
      <c r="K179" s="227"/>
      <c r="L179" s="79" t="str">
        <f>IF(B178="","",IF(I179="","",IF(M178="Timed Out","TO",I179*60+J179+K179/100)))</f>
        <v/>
      </c>
      <c r="M179" s="1243"/>
      <c r="N179" s="803"/>
      <c r="O179" s="884"/>
      <c r="P179" s="208"/>
      <c r="Q179" s="209"/>
      <c r="R179" s="227"/>
      <c r="S179" s="99" t="str">
        <f>IF(B178="","",IF(P179="","",P179*60+Q179+R179/100))</f>
        <v/>
      </c>
      <c r="T179" s="1243"/>
      <c r="U179" s="1237"/>
      <c r="V179" s="803"/>
      <c r="W179" s="986"/>
      <c r="X179" s="803"/>
      <c r="Y179" s="214"/>
      <c r="Z179" s="209"/>
      <c r="AA179" s="279"/>
      <c r="AB179" s="99" t="str">
        <f>IF(B178="","",IF(Y179="","",IF(AC178="Timed Out","TO",Y179*60+Z179+AA179/100)))</f>
        <v/>
      </c>
      <c r="AC179" s="1243"/>
      <c r="AD179" s="803"/>
      <c r="AE179" s="884"/>
      <c r="AF179" s="981"/>
      <c r="AG179" s="1213"/>
      <c r="AH179" s="803"/>
      <c r="AI179" s="803"/>
      <c r="AJ179" s="803"/>
      <c r="AK179" s="803"/>
      <c r="AL179" s="1216"/>
    </row>
    <row r="180" spans="1:38" ht="16" thickBot="1" x14ac:dyDescent="0.25">
      <c r="A180" s="1229"/>
      <c r="B180" s="1232"/>
      <c r="C180" s="885"/>
      <c r="D180" s="1192"/>
      <c r="E180" s="1235"/>
      <c r="F180" s="885"/>
      <c r="G180" s="885"/>
      <c r="H180" s="19" t="s">
        <v>8</v>
      </c>
      <c r="I180" s="212"/>
      <c r="J180" s="213"/>
      <c r="K180" s="242"/>
      <c r="L180" s="112" t="str">
        <f>IF(B178="","",IF(I180="","",IF(M178="Timed Out","TO",I180*60+J180+K180/100)))</f>
        <v/>
      </c>
      <c r="M180" s="1244"/>
      <c r="N180" s="804"/>
      <c r="O180" s="885"/>
      <c r="P180" s="212"/>
      <c r="Q180" s="213"/>
      <c r="R180" s="242"/>
      <c r="S180" s="644" t="str">
        <f>IF(B178="","",IF(P180="","",P180*60+Q180+R180/100))</f>
        <v/>
      </c>
      <c r="T180" s="1244"/>
      <c r="U180" s="1238"/>
      <c r="V180" s="804"/>
      <c r="W180" s="1240"/>
      <c r="X180" s="804"/>
      <c r="Y180" s="226"/>
      <c r="Z180" s="213"/>
      <c r="AA180" s="655"/>
      <c r="AB180" s="100" t="str">
        <f>IF(B178="","",IF(Y180="","",IF(AC178="Timed Out","TO",Y180*60+Z180+AA180/100)))</f>
        <v/>
      </c>
      <c r="AC180" s="1244"/>
      <c r="AD180" s="804"/>
      <c r="AE180" s="885"/>
      <c r="AF180" s="1211"/>
      <c r="AG180" s="1214"/>
      <c r="AH180" s="804"/>
      <c r="AI180" s="804"/>
      <c r="AJ180" s="804"/>
      <c r="AK180" s="804"/>
      <c r="AL180" s="1217"/>
    </row>
    <row r="181" spans="1:38" x14ac:dyDescent="0.2">
      <c r="A181" s="892" t="str">
        <f>IF('Names And Totals'!A66="","",'Names And Totals'!A66)</f>
        <v/>
      </c>
      <c r="B181" s="1218" t="str">
        <f>IF('Names And Totals'!B66="","",'Names And Totals'!B66)</f>
        <v/>
      </c>
      <c r="C181" s="861" t="str">
        <f>IF('Names And Totals'!B66="","",'Names And Totals'!E66)</f>
        <v/>
      </c>
      <c r="D181" s="1193" t="str">
        <f>IF(B181="","",IF(AL181="DQ","DQ",IF(AH181="","",RANK(AH181,$AH$10:$AH$307,0)+SUMPRODUCT(--(AH181=$AH$10:$AH$307),--(U181&gt;($U$10:$U$307))))))</f>
        <v/>
      </c>
      <c r="E181" s="1221" t="str">
        <f>IF(B181="","",IF(AL181="DQ","DQ",IF(AH181="","",RANK(D181,$D$10:$D$307,1)+SUMPRODUCT(--(D181=$D$10:$D$307),--(U181&gt;$U$10:$U$307)))))</f>
        <v/>
      </c>
      <c r="F181" s="861" t="str">
        <f>IF(AI181="","",IF(AI181="DQ","DQ",RANK(AI181,$AI$10:$AI$307,0)+SUMPRODUCT(--(AI181=$AI$10:$AI$307),--(U181&gt;$U$10:$U$307))))</f>
        <v/>
      </c>
      <c r="G181" s="861" t="str">
        <f>IF(AJ181="","",IF(AJ181="DQ","DQ",RANK(AJ181,$AJ$10:$AJ$307,0)+SUMPRODUCT(--(AJ181=$AJ$10:$AJ$307),--(U181&gt;$U$10:$U$307))))</f>
        <v/>
      </c>
      <c r="H181" s="15" t="s">
        <v>7</v>
      </c>
      <c r="I181" s="228"/>
      <c r="J181" s="229"/>
      <c r="K181" s="230"/>
      <c r="L181" s="652" t="str">
        <f>IF(B181="","",IF(I181="","",IF(M181="Timed Out","TO",I181*60+J181+K181/100)))</f>
        <v/>
      </c>
      <c r="M181" s="1199"/>
      <c r="N181" s="805" t="str">
        <f>IF(B181="","",IF(OR(M181="Timed Out",M181="Both"),"TO",IF(I181="","",IF(AVERAGE(L181:L183)&gt;89.99,"TO",IF(L182="",L181,IF(L183="",AVERAGE(L181:L182),AVERAGE(L181:L183)))))))</f>
        <v/>
      </c>
      <c r="O181" s="861" t="str">
        <f t="shared" ref="O181" si="224">IF(B181="","",IF(M181="Timed Out",0,IF(M181="Misconfigured",0,IF(M181="Both",0,IF(I181="","",IF(N181="TO",0,IF(N181&lt;=24.99,2,IF(N181&lt;=49.99,1,0))))))))</f>
        <v/>
      </c>
      <c r="P181" s="228"/>
      <c r="Q181" s="229"/>
      <c r="R181" s="230"/>
      <c r="S181" s="645" t="str">
        <f>IF(B181="","",IF(P181="","",P181*60+Q181+R181/100))</f>
        <v/>
      </c>
      <c r="T181" s="1199"/>
      <c r="U181" s="1224" t="str">
        <f>IF(B181="","",IF(AL181="DQ","DQ",IF(N181="TO","TO",IF(T181="Timed Out","TO",IF(S181="","",IF(AVERAGE(S181:S183)&gt;89.99,"TO",IF(S182="",S181,IF(S183="",AVERAGE(S181:S182),AVERAGE(S181:S183)))))))))</f>
        <v/>
      </c>
      <c r="V181" s="805" t="str">
        <f>IF(B181="","",IF(AL181="DQ","DQ",IF(T181="Timed Out",0,IF(U181="","",IF(U181="TO",0,IF((17-((U181-$AG$3)))&lt;0,0,(17-((U181-$AG$3)))))))))</f>
        <v/>
      </c>
      <c r="W181" s="1196" t="str">
        <f t="shared" ref="W181" si="225">IF(B181="","",IF(AL181="DQ","DQ",IF(C181="Female","",IF(T181="Timed Out",0,IF(U181="","",IF(U181="TO",0,IF((19-((U181-$AN$4)))&lt;0,0,(19-((U181-$AN$4))))))))))</f>
        <v/>
      </c>
      <c r="X181" s="805" t="str">
        <f t="shared" ref="X181" si="226">IF(B181="","",IF(AL181="DQ","DQ",IF(C181="Male","",IF(T181="Timed Out",0,IF(U181="","",IF(U181="TO",0,IF((19-((U181-$AN$3)))&lt;0,0,(19-((U181-$AN$3))))))))))</f>
        <v/>
      </c>
      <c r="Y181" s="218"/>
      <c r="Z181" s="229"/>
      <c r="AA181" s="296"/>
      <c r="AB181" s="574" t="str">
        <f>IF(B181="","",IF(Y181="","",IF(AC181="Timed Out","TO",Y181*60+Z181+AA181/100)))</f>
        <v/>
      </c>
      <c r="AC181" s="1199"/>
      <c r="AD181" s="805" t="str">
        <f>IF(B181="","",IF(OR(AC181="Timed Out",AC181="Both"),"TO",IF(AB181="","",IF(AVERAGE(AB181:AB183)&gt;89.99,"TO",IF(AB182="",AB181,IF(AB183="",AVERAGE(AB181:AB182),AVERAGE(AB181:AB183)))))))</f>
        <v/>
      </c>
      <c r="AE181" s="861" t="str">
        <f t="shared" ref="AE181" si="227">IF(B181="","",IF(AC181="Timed Out",0,IF(AC181="Misconfigured",0,IF(AC181="Both",0,IF(AB181="","",IF(Y181="TO",0,IF(AD181&lt;=4.99,2,IF(AD181&lt;=12.99,1,0))))))))</f>
        <v/>
      </c>
      <c r="AF181" s="983"/>
      <c r="AG181" s="1204"/>
      <c r="AH181" s="805" t="str">
        <f>IF(B181="","",IF(AL181="DQ","DQ",IF(AG181="","",IF(AND(N181="TO",AF181-AG181&lt;=0),0,IF(AND(N181="TO",AF181-AG181&gt;0),AF181-AG181,IF(AND(U181="TO",O181+AF181-AG181&lt;0),0,IF(AND(U181="TO",O181+AF181-AG181&gt;0),O181+AF181-AG181,IF(AND(AD181="TO",O181+V181+AF181-AG181&lt;0),0,IF(AND(AD181="TO",O181+V181+AF181-AG181&gt;0),O181+V181+AF181-AG181,IF(O181+V181+AE181+AF181-AG181&lt;0,0,O181+V181+AE181+AF181-AG181))))))))))</f>
        <v/>
      </c>
      <c r="AI181" s="805" t="str">
        <f>IF(B181="","",IF(C181="Female","",IF(AL181="DQ","DQ",IF(AG181="","",IF(AND(N181="TO",AF181-AG181&lt;=0),0,IF(AND(N181="TO",AF181-AG181&gt;0),AF181-AG181,IF(AND(U181="TO",O181+AF181-AG181&lt;0),0,IF(AND(U181="TO",O181+AF181-AG181&gt;0),O181+AF181-AG181,IF(AND(AD181="TO",O181+W181+AF181-AG181&lt;0),0,IF(AND(AD181="TO",O181+W181+AF181-AG181&gt;0),O181+W181+AF181-AG181,IF(O181+W181+AE181+AF181-AG181&lt;0,0,O181+W181+AE181+AF181-AG181)))))))))))</f>
        <v/>
      </c>
      <c r="AJ181" s="805" t="str">
        <f>IF(B181="","",IF(C181="Male","",IF(AL181="DQ","DQ",IF(AG181="","",IF(AND(N181="TO",AF181-AG181&lt;=0),0,IF(AND(N181="TO",AF181-AG181&gt;0),AF181-AG181,IF(AND(U181="TO",O181+AF181-AG181&lt;0),0,IF(AND(U181="TO",O181+AF181-AG181&gt;0),O181+AF181-AG181,IF(AND(AD181="TO",O181+X181+AF181-AG181&lt;0),0,IF(AND(AD181="TO",O181+X181+AF181-AG181&gt;0),O181+X181+AF181-AG181,IF(O181+X181+AE181+AF181-AG181&lt;0,0,O181+X181+AE181+AF181-AG181)))))))))))</f>
        <v/>
      </c>
      <c r="AK181" s="805" t="str">
        <f>IF(AG181="","",IF(AI181="",AJ181,AI181))</f>
        <v/>
      </c>
      <c r="AL181" s="1207"/>
    </row>
    <row r="182" spans="1:38" x14ac:dyDescent="0.2">
      <c r="A182" s="893"/>
      <c r="B182" s="1219"/>
      <c r="C182" s="862"/>
      <c r="D182" s="1194"/>
      <c r="E182" s="1222"/>
      <c r="F182" s="862"/>
      <c r="G182" s="862"/>
      <c r="H182" s="16" t="s">
        <v>4</v>
      </c>
      <c r="I182" s="210"/>
      <c r="J182" s="211"/>
      <c r="K182" s="231"/>
      <c r="L182" s="83" t="str">
        <f>IF(B181="","",IF(I182="","",IF(M181="Timed Out","TO",I182*60+J182+K182/100)))</f>
        <v/>
      </c>
      <c r="M182" s="1200"/>
      <c r="N182" s="806"/>
      <c r="O182" s="862"/>
      <c r="P182" s="210"/>
      <c r="Q182" s="211"/>
      <c r="R182" s="231"/>
      <c r="S182" s="98" t="str">
        <f>IF(B181="","",IF(P182="","",P182*60+Q182+R182/100))</f>
        <v/>
      </c>
      <c r="T182" s="1200"/>
      <c r="U182" s="1225"/>
      <c r="V182" s="806"/>
      <c r="W182" s="1197"/>
      <c r="X182" s="806"/>
      <c r="Y182" s="220"/>
      <c r="Z182" s="211"/>
      <c r="AA182" s="280"/>
      <c r="AB182" s="98" t="str">
        <f>IF(B181="","",IF(Y182="","",IF(AC181="Timed Out","TO",Y182*60+Z182+AA182/100)))</f>
        <v/>
      </c>
      <c r="AC182" s="1200"/>
      <c r="AD182" s="806"/>
      <c r="AE182" s="862"/>
      <c r="AF182" s="984"/>
      <c r="AG182" s="1205"/>
      <c r="AH182" s="806"/>
      <c r="AI182" s="806"/>
      <c r="AJ182" s="806"/>
      <c r="AK182" s="806"/>
      <c r="AL182" s="1208"/>
    </row>
    <row r="183" spans="1:38" ht="16" thickBot="1" x14ac:dyDescent="0.25">
      <c r="A183" s="894"/>
      <c r="B183" s="1220"/>
      <c r="C183" s="863"/>
      <c r="D183" s="1195"/>
      <c r="E183" s="1223"/>
      <c r="F183" s="863"/>
      <c r="G183" s="863"/>
      <c r="H183" s="17" t="s">
        <v>8</v>
      </c>
      <c r="I183" s="251"/>
      <c r="J183" s="239"/>
      <c r="K183" s="250"/>
      <c r="L183" s="653" t="str">
        <f>IF(B181="","",IF(I183="","",IF(M181="Timed Out","TO",I183*60+J183+K183/100)))</f>
        <v/>
      </c>
      <c r="M183" s="1201"/>
      <c r="N183" s="807"/>
      <c r="O183" s="863"/>
      <c r="P183" s="251"/>
      <c r="Q183" s="239"/>
      <c r="R183" s="250"/>
      <c r="S183" s="570" t="str">
        <f>IF(B181="","",IF(P183="","",P183*60+Q183+R183/100))</f>
        <v/>
      </c>
      <c r="T183" s="1201"/>
      <c r="U183" s="1226"/>
      <c r="V183" s="807"/>
      <c r="W183" s="1198"/>
      <c r="X183" s="807"/>
      <c r="Y183" s="222"/>
      <c r="Z183" s="239"/>
      <c r="AA183" s="281"/>
      <c r="AB183" s="265" t="str">
        <f>IF(B181="","",IF(Y183="","",IF(AC181="Timed Out","TO",Y183*60+Z183+AA183/100)))</f>
        <v/>
      </c>
      <c r="AC183" s="1201"/>
      <c r="AD183" s="807"/>
      <c r="AE183" s="863"/>
      <c r="AF183" s="985"/>
      <c r="AG183" s="1206"/>
      <c r="AH183" s="807"/>
      <c r="AI183" s="807"/>
      <c r="AJ183" s="807"/>
      <c r="AK183" s="807"/>
      <c r="AL183" s="1209"/>
    </row>
    <row r="184" spans="1:38" x14ac:dyDescent="0.2">
      <c r="A184" s="1227" t="str">
        <f>IF('Names And Totals'!A67="","",'Names And Totals'!A67)</f>
        <v/>
      </c>
      <c r="B184" s="1230" t="str">
        <f>IF('Names And Totals'!B67="","",'Names And Totals'!B67)</f>
        <v/>
      </c>
      <c r="C184" s="883" t="str">
        <f>IF('Names And Totals'!B67="","",'Names And Totals'!E67)</f>
        <v/>
      </c>
      <c r="D184" s="1190" t="str">
        <f>IF(B184="","",IF(AL184="DQ","DQ",IF(AH184="","",RANK(AH184,$AH$10:$AH$307,0)+SUMPRODUCT(--(AH184=$AH$10:$AH$307),--(U184&gt;($U$10:$U$307))))))</f>
        <v/>
      </c>
      <c r="E184" s="1233" t="str">
        <f>IF(B184="","",IF(AL184="DQ","DQ",IF(AH184="","",RANK(D184,$D$10:$D$307,1)+SUMPRODUCT(--(D184=$D$10:$D$307),--(U184&gt;$U$10:$U$307)))))</f>
        <v/>
      </c>
      <c r="F184" s="883" t="str">
        <f>IF(AI184="","",IF(AI184="DQ","DQ",RANK(AI184,$AI$10:$AI$307,0)+SUMPRODUCT(--(AI184=$AI$10:$AI$307),--(U184&gt;$U$10:$U$307))))</f>
        <v/>
      </c>
      <c r="G184" s="883" t="str">
        <f>IF(AJ184="","",IF(AJ184="DQ","DQ",RANK(AJ184,$AJ$10:$AJ$307,0)+SUMPRODUCT(--(AJ184=$AJ$10:$AJ$307),--(U184&gt;$U$10:$U$307))))</f>
        <v/>
      </c>
      <c r="H184" s="18" t="s">
        <v>7</v>
      </c>
      <c r="I184" s="235"/>
      <c r="J184" s="241"/>
      <c r="K184" s="236"/>
      <c r="L184" s="111" t="str">
        <f>IF(B184="","",IF(I184="","",IF(M184="Timed Out","TO",I184*60+J184+K184/100)))</f>
        <v/>
      </c>
      <c r="M184" s="1242"/>
      <c r="N184" s="802" t="str">
        <f>IF(B184="","",IF(OR(M184="Timed Out",M184="Both"),"TO",IF(I184="","",IF(AVERAGE(L184:L186)&gt;89.99,"TO",IF(L185="",L184,IF(L186="",AVERAGE(L184:L185),AVERAGE(L184:L186)))))))</f>
        <v/>
      </c>
      <c r="O184" s="883" t="str">
        <f t="shared" ref="O184" si="228">IF(B184="","",IF(M184="Timed Out",0,IF(M184="Misconfigured",0,IF(M184="Both",0,IF(I184="","",IF(N184="TO",0,IF(N184&lt;=24.99,2,IF(N184&lt;=49.99,1,0))))))))</f>
        <v/>
      </c>
      <c r="P184" s="235"/>
      <c r="Q184" s="241"/>
      <c r="R184" s="236"/>
      <c r="S184" s="643" t="str">
        <f>IF(B184="","",IF(P184="","",P184*60+Q184+R184/100))</f>
        <v/>
      </c>
      <c r="T184" s="1242"/>
      <c r="U184" s="1236" t="str">
        <f>IF(B184="","",IF(AL184="DQ","DQ",IF(N184="TO","TO",IF(T184="Timed Out","TO",IF(S184="","",IF(AVERAGE(S184:S186)&gt;89.99,"TO",IF(S185="",S184,IF(S186="",AVERAGE(S184:S185),AVERAGE(S184:S186)))))))))</f>
        <v/>
      </c>
      <c r="V184" s="802" t="str">
        <f>IF(B184="","",IF(AL184="DQ","DQ",IF(T184="Timed Out",0,IF(U184="","",IF(U184="TO",0,IF((17-((U184-$AG$3)))&lt;0,0,(17-((U184-$AG$3)))))))))</f>
        <v/>
      </c>
      <c r="W184" s="1239" t="str">
        <f t="shared" ref="W184" si="229">IF(B184="","",IF(AL184="DQ","DQ",IF(C184="Female","",IF(T184="Timed Out",0,IF(U184="","",IF(U184="TO",0,IF((19-((U184-$AN$4)))&lt;0,0,(19-((U184-$AN$4))))))))))</f>
        <v/>
      </c>
      <c r="X184" s="802" t="str">
        <f t="shared" ref="X184" si="230">IF(B184="","",IF(AL184="DQ","DQ",IF(C184="Male","",IF(T184="Timed Out",0,IF(U184="","",IF(U184="TO",0,IF((19-((U184-$AN$3)))&lt;0,0,(19-((U184-$AN$3))))))))))</f>
        <v/>
      </c>
      <c r="Y184" s="667"/>
      <c r="Z184" s="241"/>
      <c r="AA184" s="654"/>
      <c r="AB184" s="339" t="str">
        <f>IF(B184="","",IF(Y184="","",IF(AC184="Timed Out","TO",Y184*60+Z184+AA184/100)))</f>
        <v/>
      </c>
      <c r="AC184" s="1242"/>
      <c r="AD184" s="802" t="str">
        <f>IF(B184="","",IF(OR(AC184="Timed Out",AC184="Both"),"TO",IF(AB184="","",IF(AVERAGE(AB184:AB186)&gt;89.99,"TO",IF(AB185="",AB184,IF(AB186="",AVERAGE(AB184:AB185),AVERAGE(AB184:AB186)))))))</f>
        <v/>
      </c>
      <c r="AE184" s="883" t="str">
        <f t="shared" ref="AE184" si="231">IF(B184="","",IF(AC184="Timed Out",0,IF(AC184="Misconfigured",0,IF(AC184="Both",0,IF(AB184="","",IF(Y184="TO",0,IF(AD184&lt;=4.99,2,IF(AD184&lt;=12.99,1,0))))))))</f>
        <v/>
      </c>
      <c r="AF184" s="1210"/>
      <c r="AG184" s="1212"/>
      <c r="AH184" s="802" t="str">
        <f>IF(B184="","",IF(AL184="DQ","DQ",IF(AG184="","",IF(AND(N184="TO",AF184-AG184&lt;=0),0,IF(AND(N184="TO",AF184-AG184&gt;0),AF184-AG184,IF(AND(U184="TO",O184+AF184-AG184&lt;0),0,IF(AND(U184="TO",O184+AF184-AG184&gt;0),O184+AF184-AG184,IF(AND(AD184="TO",O184+V184+AF184-AG184&lt;0),0,IF(AND(AD184="TO",O184+V184+AF184-AG184&gt;0),O184+V184+AF184-AG184,IF(O184+V184+AE184+AF184-AG184&lt;0,0,O184+V184+AE184+AF184-AG184))))))))))</f>
        <v/>
      </c>
      <c r="AI184" s="802" t="str">
        <f>IF(B184="","",IF(C184="Female","",IF(AL184="DQ","DQ",IF(AG184="","",IF(AND(N184="TO",AF184-AG184&lt;=0),0,IF(AND(N184="TO",AF184-AG184&gt;0),AF184-AG184,IF(AND(U184="TO",O184+AF184-AG184&lt;0),0,IF(AND(U184="TO",O184+AF184-AG184&gt;0),O184+AF184-AG184,IF(AND(AD184="TO",O184+W184+AF184-AG184&lt;0),0,IF(AND(AD184="TO",O184+W184+AF184-AG184&gt;0),O184+W184+AF184-AG184,IF(O184+W184+AE184+AF184-AG184&lt;0,0,O184+W184+AE184+AF184-AG184)))))))))))</f>
        <v/>
      </c>
      <c r="AJ184" s="802" t="str">
        <f>IF(B184="","",IF(C184="Male","",IF(AL184="DQ","DQ",IF(AG184="","",IF(AND(N184="TO",AF184-AG184&lt;=0),0,IF(AND(N184="TO",AF184-AG184&gt;0),AF184-AG184,IF(AND(U184="TO",O184+AF184-AG184&lt;0),0,IF(AND(U184="TO",O184+AF184-AG184&gt;0),O184+AF184-AG184,IF(AND(AD184="TO",O184+X184+AF184-AG184&lt;0),0,IF(AND(AD184="TO",O184+X184+AF184-AG184&gt;0),O184+X184+AF184-AG184,IF(O184+X184+AE184+AF184-AG184&lt;0,0,O184+X184+AE184+AF184-AG184)))))))))))</f>
        <v/>
      </c>
      <c r="AK184" s="802" t="str">
        <f>IF(AG184="","",IF(AI184="",AJ184,AI184))</f>
        <v/>
      </c>
      <c r="AL184" s="1215"/>
    </row>
    <row r="185" spans="1:38" x14ac:dyDescent="0.2">
      <c r="A185" s="1228"/>
      <c r="B185" s="1231"/>
      <c r="C185" s="884"/>
      <c r="D185" s="1191"/>
      <c r="E185" s="1234"/>
      <c r="F185" s="884"/>
      <c r="G185" s="884"/>
      <c r="H185" s="13" t="s">
        <v>4</v>
      </c>
      <c r="I185" s="208"/>
      <c r="J185" s="209"/>
      <c r="K185" s="227"/>
      <c r="L185" s="79" t="str">
        <f>IF(B184="","",IF(I185="","",IF(M184="Timed Out","TO",I185*60+J185+K185/100)))</f>
        <v/>
      </c>
      <c r="M185" s="1243"/>
      <c r="N185" s="803"/>
      <c r="O185" s="884"/>
      <c r="P185" s="208"/>
      <c r="Q185" s="209"/>
      <c r="R185" s="227"/>
      <c r="S185" s="99" t="str">
        <f>IF(B184="","",IF(P185="","",P185*60+Q185+R185/100))</f>
        <v/>
      </c>
      <c r="T185" s="1243"/>
      <c r="U185" s="1237"/>
      <c r="V185" s="803"/>
      <c r="W185" s="986"/>
      <c r="X185" s="803"/>
      <c r="Y185" s="214"/>
      <c r="Z185" s="209"/>
      <c r="AA185" s="279"/>
      <c r="AB185" s="99" t="str">
        <f>IF(B184="","",IF(Y185="","",IF(AC184="Timed Out","TO",Y185*60+Z185+AA185/100)))</f>
        <v/>
      </c>
      <c r="AC185" s="1243"/>
      <c r="AD185" s="803"/>
      <c r="AE185" s="884"/>
      <c r="AF185" s="981"/>
      <c r="AG185" s="1213"/>
      <c r="AH185" s="803"/>
      <c r="AI185" s="803"/>
      <c r="AJ185" s="803"/>
      <c r="AK185" s="803"/>
      <c r="AL185" s="1216"/>
    </row>
    <row r="186" spans="1:38" ht="16" thickBot="1" x14ac:dyDescent="0.25">
      <c r="A186" s="1229"/>
      <c r="B186" s="1232"/>
      <c r="C186" s="885"/>
      <c r="D186" s="1192"/>
      <c r="E186" s="1235"/>
      <c r="F186" s="885"/>
      <c r="G186" s="885"/>
      <c r="H186" s="19" t="s">
        <v>8</v>
      </c>
      <c r="I186" s="212"/>
      <c r="J186" s="213"/>
      <c r="K186" s="242"/>
      <c r="L186" s="112" t="str">
        <f>IF(B184="","",IF(I186="","",IF(M184="Timed Out","TO",I186*60+J186+K186/100)))</f>
        <v/>
      </c>
      <c r="M186" s="1244"/>
      <c r="N186" s="804"/>
      <c r="O186" s="885"/>
      <c r="P186" s="212"/>
      <c r="Q186" s="213"/>
      <c r="R186" s="242"/>
      <c r="S186" s="644" t="str">
        <f>IF(B184="","",IF(P186="","",P186*60+Q186+R186/100))</f>
        <v/>
      </c>
      <c r="T186" s="1244"/>
      <c r="U186" s="1238"/>
      <c r="V186" s="804"/>
      <c r="W186" s="1240"/>
      <c r="X186" s="804"/>
      <c r="Y186" s="226"/>
      <c r="Z186" s="213"/>
      <c r="AA186" s="655"/>
      <c r="AB186" s="100" t="str">
        <f>IF(B184="","",IF(Y186="","",IF(AC184="Timed Out","TO",Y186*60+Z186+AA186/100)))</f>
        <v/>
      </c>
      <c r="AC186" s="1244"/>
      <c r="AD186" s="804"/>
      <c r="AE186" s="885"/>
      <c r="AF186" s="1211"/>
      <c r="AG186" s="1214"/>
      <c r="AH186" s="804"/>
      <c r="AI186" s="804"/>
      <c r="AJ186" s="804"/>
      <c r="AK186" s="804"/>
      <c r="AL186" s="1217"/>
    </row>
    <row r="187" spans="1:38" x14ac:dyDescent="0.2">
      <c r="A187" s="892" t="str">
        <f>IF('Names And Totals'!A68="","",'Names And Totals'!A68)</f>
        <v/>
      </c>
      <c r="B187" s="1218" t="str">
        <f>IF('Names And Totals'!B68="","",'Names And Totals'!B68)</f>
        <v/>
      </c>
      <c r="C187" s="861" t="str">
        <f>IF('Names And Totals'!B68="","",'Names And Totals'!E68)</f>
        <v/>
      </c>
      <c r="D187" s="1193" t="str">
        <f>IF(B187="","",IF(AL187="DQ","DQ",IF(AH187="","",RANK(AH187,$AH$10:$AH$307,0)+SUMPRODUCT(--(AH187=$AH$10:$AH$307),--(U187&gt;($U$10:$U$307))))))</f>
        <v/>
      </c>
      <c r="E187" s="1221" t="str">
        <f>IF(B187="","",IF(AL187="DQ","DQ",IF(AH187="","",RANK(D187,$D$10:$D$307,1)+SUMPRODUCT(--(D187=$D$10:$D$307),--(U187&gt;$U$10:$U$307)))))</f>
        <v/>
      </c>
      <c r="F187" s="861" t="str">
        <f>IF(AI187="","",IF(AI187="DQ","DQ",RANK(AI187,$AI$10:$AI$307,0)+SUMPRODUCT(--(AI187=$AI$10:$AI$307),--(U187&gt;$U$10:$U$307))))</f>
        <v/>
      </c>
      <c r="G187" s="861" t="str">
        <f>IF(AJ187="","",IF(AJ187="DQ","DQ",RANK(AJ187,$AJ$10:$AJ$307,0)+SUMPRODUCT(--(AJ187=$AJ$10:$AJ$307),--(U187&gt;$U$10:$U$307))))</f>
        <v/>
      </c>
      <c r="H187" s="15" t="s">
        <v>7</v>
      </c>
      <c r="I187" s="228"/>
      <c r="J187" s="229"/>
      <c r="K187" s="230"/>
      <c r="L187" s="652" t="str">
        <f>IF(B187="","",IF(I187="","",IF(M187="Timed Out","TO",I187*60+J187+K187/100)))</f>
        <v/>
      </c>
      <c r="M187" s="1199"/>
      <c r="N187" s="805" t="str">
        <f>IF(B187="","",IF(OR(M187="Timed Out",M187="Both"),"TO",IF(I187="","",IF(AVERAGE(L187:L189)&gt;89.99,"TO",IF(L188="",L187,IF(L189="",AVERAGE(L187:L188),AVERAGE(L187:L189)))))))</f>
        <v/>
      </c>
      <c r="O187" s="861" t="str">
        <f t="shared" ref="O187" si="232">IF(B187="","",IF(M187="Timed Out",0,IF(M187="Misconfigured",0,IF(M187="Both",0,IF(I187="","",IF(N187="TO",0,IF(N187&lt;=24.99,2,IF(N187&lt;=49.99,1,0))))))))</f>
        <v/>
      </c>
      <c r="P187" s="228"/>
      <c r="Q187" s="229"/>
      <c r="R187" s="230"/>
      <c r="S187" s="645" t="str">
        <f>IF(B187="","",IF(P187="","",P187*60+Q187+R187/100))</f>
        <v/>
      </c>
      <c r="T187" s="1199"/>
      <c r="U187" s="1224" t="str">
        <f>IF(B187="","",IF(AL187="DQ","DQ",IF(N187="TO","TO",IF(T187="Timed Out","TO",IF(S187="","",IF(AVERAGE(S187:S189)&gt;89.99,"TO",IF(S188="",S187,IF(S189="",AVERAGE(S187:S188),AVERAGE(S187:S189)))))))))</f>
        <v/>
      </c>
      <c r="V187" s="805" t="str">
        <f>IF(B187="","",IF(AL187="DQ","DQ",IF(T187="Timed Out",0,IF(U187="","",IF(U187="TO",0,IF((17-((U187-$AG$3)))&lt;0,0,(17-((U187-$AG$3)))))))))</f>
        <v/>
      </c>
      <c r="W187" s="1196" t="str">
        <f t="shared" ref="W187" si="233">IF(B187="","",IF(AL187="DQ","DQ",IF(C187="Female","",IF(T187="Timed Out",0,IF(U187="","",IF(U187="TO",0,IF((19-((U187-$AN$4)))&lt;0,0,(19-((U187-$AN$4))))))))))</f>
        <v/>
      </c>
      <c r="X187" s="805" t="str">
        <f t="shared" ref="X187" si="234">IF(B187="","",IF(AL187="DQ","DQ",IF(C187="Male","",IF(T187="Timed Out",0,IF(U187="","",IF(U187="TO",0,IF((19-((U187-$AN$3)))&lt;0,0,(19-((U187-$AN$3))))))))))</f>
        <v/>
      </c>
      <c r="Y187" s="218"/>
      <c r="Z187" s="229"/>
      <c r="AA187" s="296"/>
      <c r="AB187" s="574" t="str">
        <f>IF(B187="","",IF(Y187="","",IF(AC187="Timed Out","TO",Y187*60+Z187+AA187/100)))</f>
        <v/>
      </c>
      <c r="AC187" s="1199"/>
      <c r="AD187" s="805" t="str">
        <f>IF(B187="","",IF(OR(AC187="Timed Out",AC187="Both"),"TO",IF(AB187="","",IF(AVERAGE(AB187:AB189)&gt;89.99,"TO",IF(AB188="",AB187,IF(AB189="",AVERAGE(AB187:AB188),AVERAGE(AB187:AB189)))))))</f>
        <v/>
      </c>
      <c r="AE187" s="861" t="str">
        <f t="shared" ref="AE187" si="235">IF(B187="","",IF(AC187="Timed Out",0,IF(AC187="Misconfigured",0,IF(AC187="Both",0,IF(AB187="","",IF(Y187="TO",0,IF(AD187&lt;=4.99,2,IF(AD187&lt;=12.99,1,0))))))))</f>
        <v/>
      </c>
      <c r="AF187" s="983"/>
      <c r="AG187" s="1204"/>
      <c r="AH187" s="805" t="str">
        <f>IF(B187="","",IF(AL187="DQ","DQ",IF(AG187="","",IF(AND(N187="TO",AF187-AG187&lt;=0),0,IF(AND(N187="TO",AF187-AG187&gt;0),AF187-AG187,IF(AND(U187="TO",O187+AF187-AG187&lt;0),0,IF(AND(U187="TO",O187+AF187-AG187&gt;0),O187+AF187-AG187,IF(AND(AD187="TO",O187+V187+AF187-AG187&lt;0),0,IF(AND(AD187="TO",O187+V187+AF187-AG187&gt;0),O187+V187+AF187-AG187,IF(O187+V187+AE187+AF187-AG187&lt;0,0,O187+V187+AE187+AF187-AG187))))))))))</f>
        <v/>
      </c>
      <c r="AI187" s="805" t="str">
        <f>IF(B187="","",IF(C187="Female","",IF(AL187="DQ","DQ",IF(AG187="","",IF(AND(N187="TO",AF187-AG187&lt;=0),0,IF(AND(N187="TO",AF187-AG187&gt;0),AF187-AG187,IF(AND(U187="TO",O187+AF187-AG187&lt;0),0,IF(AND(U187="TO",O187+AF187-AG187&gt;0),O187+AF187-AG187,IF(AND(AD187="TO",O187+W187+AF187-AG187&lt;0),0,IF(AND(AD187="TO",O187+W187+AF187-AG187&gt;0),O187+W187+AF187-AG187,IF(O187+W187+AE187+AF187-AG187&lt;0,0,O187+W187+AE187+AF187-AG187)))))))))))</f>
        <v/>
      </c>
      <c r="AJ187" s="805" t="str">
        <f>IF(B187="","",IF(C187="Male","",IF(AL187="DQ","DQ",IF(AG187="","",IF(AND(N187="TO",AF187-AG187&lt;=0),0,IF(AND(N187="TO",AF187-AG187&gt;0),AF187-AG187,IF(AND(U187="TO",O187+AF187-AG187&lt;0),0,IF(AND(U187="TO",O187+AF187-AG187&gt;0),O187+AF187-AG187,IF(AND(AD187="TO",O187+X187+AF187-AG187&lt;0),0,IF(AND(AD187="TO",O187+X187+AF187-AG187&gt;0),O187+X187+AF187-AG187,IF(O187+X187+AE187+AF187-AG187&lt;0,0,O187+X187+AE187+AF187-AG187)))))))))))</f>
        <v/>
      </c>
      <c r="AK187" s="805" t="str">
        <f>IF(AG187="","",IF(AI187="",AJ187,AI187))</f>
        <v/>
      </c>
      <c r="AL187" s="1207"/>
    </row>
    <row r="188" spans="1:38" x14ac:dyDescent="0.2">
      <c r="A188" s="893"/>
      <c r="B188" s="1219"/>
      <c r="C188" s="862"/>
      <c r="D188" s="1194"/>
      <c r="E188" s="1222"/>
      <c r="F188" s="862"/>
      <c r="G188" s="862"/>
      <c r="H188" s="16" t="s">
        <v>4</v>
      </c>
      <c r="I188" s="210"/>
      <c r="J188" s="211"/>
      <c r="K188" s="231"/>
      <c r="L188" s="83" t="str">
        <f>IF(B187="","",IF(I188="","",IF(M187="Timed Out","TO",I188*60+J188+K188/100)))</f>
        <v/>
      </c>
      <c r="M188" s="1200"/>
      <c r="N188" s="806"/>
      <c r="O188" s="862"/>
      <c r="P188" s="210"/>
      <c r="Q188" s="211"/>
      <c r="R188" s="231"/>
      <c r="S188" s="98" t="str">
        <f>IF(B187="","",IF(P188="","",P188*60+Q188+R188/100))</f>
        <v/>
      </c>
      <c r="T188" s="1200"/>
      <c r="U188" s="1225"/>
      <c r="V188" s="806"/>
      <c r="W188" s="1197"/>
      <c r="X188" s="806"/>
      <c r="Y188" s="220"/>
      <c r="Z188" s="211"/>
      <c r="AA188" s="280"/>
      <c r="AB188" s="98" t="str">
        <f>IF(B187="","",IF(Y188="","",IF(AC187="Timed Out","TO",Y188*60+Z188+AA188/100)))</f>
        <v/>
      </c>
      <c r="AC188" s="1200"/>
      <c r="AD188" s="806"/>
      <c r="AE188" s="862"/>
      <c r="AF188" s="984"/>
      <c r="AG188" s="1205"/>
      <c r="AH188" s="806"/>
      <c r="AI188" s="806"/>
      <c r="AJ188" s="806"/>
      <c r="AK188" s="806"/>
      <c r="AL188" s="1208"/>
    </row>
    <row r="189" spans="1:38" ht="16" thickBot="1" x14ac:dyDescent="0.25">
      <c r="A189" s="894"/>
      <c r="B189" s="1220"/>
      <c r="C189" s="863"/>
      <c r="D189" s="1195"/>
      <c r="E189" s="1223"/>
      <c r="F189" s="863"/>
      <c r="G189" s="863"/>
      <c r="H189" s="17" t="s">
        <v>8</v>
      </c>
      <c r="I189" s="251"/>
      <c r="J189" s="239"/>
      <c r="K189" s="250"/>
      <c r="L189" s="653" t="str">
        <f>IF(B187="","",IF(I189="","",IF(M187="Timed Out","TO",I189*60+J189+K189/100)))</f>
        <v/>
      </c>
      <c r="M189" s="1201"/>
      <c r="N189" s="807"/>
      <c r="O189" s="863"/>
      <c r="P189" s="251"/>
      <c r="Q189" s="239"/>
      <c r="R189" s="250"/>
      <c r="S189" s="570" t="str">
        <f>IF(B187="","",IF(P189="","",P189*60+Q189+R189/100))</f>
        <v/>
      </c>
      <c r="T189" s="1201"/>
      <c r="U189" s="1226"/>
      <c r="V189" s="807"/>
      <c r="W189" s="1198"/>
      <c r="X189" s="807"/>
      <c r="Y189" s="222"/>
      <c r="Z189" s="239"/>
      <c r="AA189" s="281"/>
      <c r="AB189" s="265" t="str">
        <f>IF(B187="","",IF(Y189="","",IF(AC187="Timed Out","TO",Y189*60+Z189+AA189/100)))</f>
        <v/>
      </c>
      <c r="AC189" s="1201"/>
      <c r="AD189" s="807"/>
      <c r="AE189" s="863"/>
      <c r="AF189" s="985"/>
      <c r="AG189" s="1206"/>
      <c r="AH189" s="807"/>
      <c r="AI189" s="807"/>
      <c r="AJ189" s="807"/>
      <c r="AK189" s="807"/>
      <c r="AL189" s="1209"/>
    </row>
    <row r="190" spans="1:38" x14ac:dyDescent="0.2">
      <c r="A190" s="1227" t="str">
        <f>IF('Names And Totals'!A69="","",'Names And Totals'!A69)</f>
        <v/>
      </c>
      <c r="B190" s="1230" t="str">
        <f>IF('Names And Totals'!B69="","",'Names And Totals'!B69)</f>
        <v/>
      </c>
      <c r="C190" s="883" t="str">
        <f>IF('Names And Totals'!B69="","",'Names And Totals'!E69)</f>
        <v/>
      </c>
      <c r="D190" s="1190" t="str">
        <f>IF(B190="","",IF(AL190="DQ","DQ",IF(AH190="","",RANK(AH190,$AH$10:$AH$307,0)+SUMPRODUCT(--(AH190=$AH$10:$AH$307),--(U190&gt;($U$10:$U$307))))))</f>
        <v/>
      </c>
      <c r="E190" s="1233" t="str">
        <f>IF(B190="","",IF(AL190="DQ","DQ",IF(AH190="","",RANK(D190,$D$10:$D$307,1)+SUMPRODUCT(--(D190=$D$10:$D$307),--(U190&gt;$U$10:$U$307)))))</f>
        <v/>
      </c>
      <c r="F190" s="883" t="str">
        <f>IF(AI190="","",IF(AI190="DQ","DQ",RANK(AI190,$AI$10:$AI$307,0)+SUMPRODUCT(--(AI190=$AI$10:$AI$307),--(U190&gt;$U$10:$U$307))))</f>
        <v/>
      </c>
      <c r="G190" s="883" t="str">
        <f>IF(AJ190="","",IF(AJ190="DQ","DQ",RANK(AJ190,$AJ$10:$AJ$307,0)+SUMPRODUCT(--(AJ190=$AJ$10:$AJ$307),--(U190&gt;$U$10:$U$307))))</f>
        <v/>
      </c>
      <c r="H190" s="18" t="s">
        <v>7</v>
      </c>
      <c r="I190" s="235"/>
      <c r="J190" s="241"/>
      <c r="K190" s="236"/>
      <c r="L190" s="111" t="str">
        <f>IF(B190="","",IF(I190="","",IF(M190="Timed Out","TO",I190*60+J190+K190/100)))</f>
        <v/>
      </c>
      <c r="M190" s="1242"/>
      <c r="N190" s="802" t="str">
        <f>IF(B190="","",IF(OR(M190="Timed Out",M190="Both"),"TO",IF(I190="","",IF(AVERAGE(L190:L192)&gt;89.99,"TO",IF(L191="",L190,IF(L192="",AVERAGE(L190:L191),AVERAGE(L190:L192)))))))</f>
        <v/>
      </c>
      <c r="O190" s="883" t="str">
        <f t="shared" ref="O190" si="236">IF(B190="","",IF(M190="Timed Out",0,IF(M190="Misconfigured",0,IF(M190="Both",0,IF(I190="","",IF(N190="TO",0,IF(N190&lt;=24.99,2,IF(N190&lt;=49.99,1,0))))))))</f>
        <v/>
      </c>
      <c r="P190" s="235"/>
      <c r="Q190" s="241"/>
      <c r="R190" s="236"/>
      <c r="S190" s="643" t="str">
        <f>IF(B190="","",IF(P190="","",P190*60+Q190+R190/100))</f>
        <v/>
      </c>
      <c r="T190" s="1242"/>
      <c r="U190" s="1236" t="str">
        <f>IF(B190="","",IF(AL190="DQ","DQ",IF(N190="TO","TO",IF(T190="Timed Out","TO",IF(S190="","",IF(AVERAGE(S190:S192)&gt;89.99,"TO",IF(S191="",S190,IF(S192="",AVERAGE(S190:S191),AVERAGE(S190:S192)))))))))</f>
        <v/>
      </c>
      <c r="V190" s="802" t="str">
        <f>IF(B190="","",IF(AL190="DQ","DQ",IF(T190="Timed Out",0,IF(U190="","",IF(U190="TO",0,IF((17-((U190-$AG$3)))&lt;0,0,(17-((U190-$AG$3)))))))))</f>
        <v/>
      </c>
      <c r="W190" s="1239" t="str">
        <f t="shared" ref="W190" si="237">IF(B190="","",IF(AL190="DQ","DQ",IF(C190="Female","",IF(T190="Timed Out",0,IF(U190="","",IF(U190="TO",0,IF((19-((U190-$AN$4)))&lt;0,0,(19-((U190-$AN$4))))))))))</f>
        <v/>
      </c>
      <c r="X190" s="802" t="str">
        <f t="shared" ref="X190" si="238">IF(B190="","",IF(AL190="DQ","DQ",IF(C190="Male","",IF(T190="Timed Out",0,IF(U190="","",IF(U190="TO",0,IF((19-((U190-$AN$3)))&lt;0,0,(19-((U190-$AN$3))))))))))</f>
        <v/>
      </c>
      <c r="Y190" s="667"/>
      <c r="Z190" s="241"/>
      <c r="AA190" s="654"/>
      <c r="AB190" s="339" t="str">
        <f>IF(B190="","",IF(Y190="","",IF(AC190="Timed Out","TO",Y190*60+Z190+AA190/100)))</f>
        <v/>
      </c>
      <c r="AC190" s="1242"/>
      <c r="AD190" s="802" t="str">
        <f>IF(B190="","",IF(OR(AC190="Timed Out",AC190="Both"),"TO",IF(AB190="","",IF(AVERAGE(AB190:AB192)&gt;89.99,"TO",IF(AB191="",AB190,IF(AB192="",AVERAGE(AB190:AB191),AVERAGE(AB190:AB192)))))))</f>
        <v/>
      </c>
      <c r="AE190" s="883" t="str">
        <f t="shared" ref="AE190" si="239">IF(B190="","",IF(AC190="Timed Out",0,IF(AC190="Misconfigured",0,IF(AC190="Both",0,IF(AB190="","",IF(Y190="TO",0,IF(AD190&lt;=4.99,2,IF(AD190&lt;=12.99,1,0))))))))</f>
        <v/>
      </c>
      <c r="AF190" s="1210"/>
      <c r="AG190" s="1212"/>
      <c r="AH190" s="802" t="str">
        <f>IF(B190="","",IF(AL190="DQ","DQ",IF(AG190="","",IF(AND(N190="TO",AF190-AG190&lt;=0),0,IF(AND(N190="TO",AF190-AG190&gt;0),AF190-AG190,IF(AND(U190="TO",O190+AF190-AG190&lt;0),0,IF(AND(U190="TO",O190+AF190-AG190&gt;0),O190+AF190-AG190,IF(AND(AD190="TO",O190+V190+AF190-AG190&lt;0),0,IF(AND(AD190="TO",O190+V190+AF190-AG190&gt;0),O190+V190+AF190-AG190,IF(O190+V190+AE190+AF190-AG190&lt;0,0,O190+V190+AE190+AF190-AG190))))))))))</f>
        <v/>
      </c>
      <c r="AI190" s="802" t="str">
        <f>IF(B190="","",IF(C190="Female","",IF(AL190="DQ","DQ",IF(AG190="","",IF(AND(N190="TO",AF190-AG190&lt;=0),0,IF(AND(N190="TO",AF190-AG190&gt;0),AF190-AG190,IF(AND(U190="TO",O190+AF190-AG190&lt;0),0,IF(AND(U190="TO",O190+AF190-AG190&gt;0),O190+AF190-AG190,IF(AND(AD190="TO",O190+W190+AF190-AG190&lt;0),0,IF(AND(AD190="TO",O190+W190+AF190-AG190&gt;0),O190+W190+AF190-AG190,IF(O190+W190+AE190+AF190-AG190&lt;0,0,O190+W190+AE190+AF190-AG190)))))))))))</f>
        <v/>
      </c>
      <c r="AJ190" s="802" t="str">
        <f>IF(B190="","",IF(C190="Male","",IF(AL190="DQ","DQ",IF(AG190="","",IF(AND(N190="TO",AF190-AG190&lt;=0),0,IF(AND(N190="TO",AF190-AG190&gt;0),AF190-AG190,IF(AND(U190="TO",O190+AF190-AG190&lt;0),0,IF(AND(U190="TO",O190+AF190-AG190&gt;0),O190+AF190-AG190,IF(AND(AD190="TO",O190+X190+AF190-AG190&lt;0),0,IF(AND(AD190="TO",O190+X190+AF190-AG190&gt;0),O190+X190+AF190-AG190,IF(O190+X190+AE190+AF190-AG190&lt;0,0,O190+X190+AE190+AF190-AG190)))))))))))</f>
        <v/>
      </c>
      <c r="AK190" s="802" t="str">
        <f>IF(AG190="","",IF(AI190="",AJ190,AI190))</f>
        <v/>
      </c>
      <c r="AL190" s="1215"/>
    </row>
    <row r="191" spans="1:38" x14ac:dyDescent="0.2">
      <c r="A191" s="1228"/>
      <c r="B191" s="1231"/>
      <c r="C191" s="884"/>
      <c r="D191" s="1191"/>
      <c r="E191" s="1234"/>
      <c r="F191" s="884"/>
      <c r="G191" s="884"/>
      <c r="H191" s="13" t="s">
        <v>4</v>
      </c>
      <c r="I191" s="208"/>
      <c r="J191" s="209"/>
      <c r="K191" s="227"/>
      <c r="L191" s="79" t="str">
        <f>IF(B190="","",IF(I191="","",IF(M190="Timed Out","TO",I191*60+J191+K191/100)))</f>
        <v/>
      </c>
      <c r="M191" s="1243"/>
      <c r="N191" s="803"/>
      <c r="O191" s="884"/>
      <c r="P191" s="208"/>
      <c r="Q191" s="209"/>
      <c r="R191" s="227"/>
      <c r="S191" s="99" t="str">
        <f>IF(B190="","",IF(P191="","",P191*60+Q191+R191/100))</f>
        <v/>
      </c>
      <c r="T191" s="1243"/>
      <c r="U191" s="1237"/>
      <c r="V191" s="803"/>
      <c r="W191" s="986"/>
      <c r="X191" s="803"/>
      <c r="Y191" s="214"/>
      <c r="Z191" s="209"/>
      <c r="AA191" s="279"/>
      <c r="AB191" s="99" t="str">
        <f>IF(B190="","",IF(Y191="","",IF(AC190="Timed Out","TO",Y191*60+Z191+AA191/100)))</f>
        <v/>
      </c>
      <c r="AC191" s="1243"/>
      <c r="AD191" s="803"/>
      <c r="AE191" s="884"/>
      <c r="AF191" s="981"/>
      <c r="AG191" s="1213"/>
      <c r="AH191" s="803"/>
      <c r="AI191" s="803"/>
      <c r="AJ191" s="803"/>
      <c r="AK191" s="803"/>
      <c r="AL191" s="1216"/>
    </row>
    <row r="192" spans="1:38" ht="16" thickBot="1" x14ac:dyDescent="0.25">
      <c r="A192" s="1229"/>
      <c r="B192" s="1232"/>
      <c r="C192" s="885"/>
      <c r="D192" s="1192"/>
      <c r="E192" s="1235"/>
      <c r="F192" s="885"/>
      <c r="G192" s="885"/>
      <c r="H192" s="19" t="s">
        <v>8</v>
      </c>
      <c r="I192" s="212"/>
      <c r="J192" s="213"/>
      <c r="K192" s="242"/>
      <c r="L192" s="112" t="str">
        <f>IF(B190="","",IF(I192="","",IF(M190="Timed Out","TO",I192*60+J192+K192/100)))</f>
        <v/>
      </c>
      <c r="M192" s="1244"/>
      <c r="N192" s="804"/>
      <c r="O192" s="885"/>
      <c r="P192" s="212"/>
      <c r="Q192" s="213"/>
      <c r="R192" s="242"/>
      <c r="S192" s="644" t="str">
        <f>IF(B190="","",IF(P192="","",P192*60+Q192+R192/100))</f>
        <v/>
      </c>
      <c r="T192" s="1244"/>
      <c r="U192" s="1238"/>
      <c r="V192" s="804"/>
      <c r="W192" s="1240"/>
      <c r="X192" s="804"/>
      <c r="Y192" s="226"/>
      <c r="Z192" s="213"/>
      <c r="AA192" s="655"/>
      <c r="AB192" s="100" t="str">
        <f>IF(B190="","",IF(Y192="","",IF(AC190="Timed Out","TO",Y192*60+Z192+AA192/100)))</f>
        <v/>
      </c>
      <c r="AC192" s="1244"/>
      <c r="AD192" s="804"/>
      <c r="AE192" s="885"/>
      <c r="AF192" s="1211"/>
      <c r="AG192" s="1214"/>
      <c r="AH192" s="804"/>
      <c r="AI192" s="804"/>
      <c r="AJ192" s="804"/>
      <c r="AK192" s="804"/>
      <c r="AL192" s="1217"/>
    </row>
    <row r="193" spans="1:38" x14ac:dyDescent="0.2">
      <c r="A193" s="892" t="str">
        <f>IF('Names And Totals'!A70="","",'Names And Totals'!A70)</f>
        <v/>
      </c>
      <c r="B193" s="1218" t="str">
        <f>IF('Names And Totals'!B70="","",'Names And Totals'!B70)</f>
        <v/>
      </c>
      <c r="C193" s="861" t="str">
        <f>IF('Names And Totals'!B70="","",'Names And Totals'!E70)</f>
        <v/>
      </c>
      <c r="D193" s="1193" t="str">
        <f>IF(B193="","",IF(AL193="DQ","DQ",IF(AH193="","",RANK(AH193,$AH$10:$AH$307,0)+SUMPRODUCT(--(AH193=$AH$10:$AH$307),--(U193&gt;($U$10:$U$307))))))</f>
        <v/>
      </c>
      <c r="E193" s="1221" t="str">
        <f>IF(B193="","",IF(AL193="DQ","DQ",IF(AH193="","",RANK(D193,$D$10:$D$307,1)+SUMPRODUCT(--(D193=$D$10:$D$307),--(U193&gt;$U$10:$U$307)))))</f>
        <v/>
      </c>
      <c r="F193" s="861" t="str">
        <f>IF(AI193="","",IF(AI193="DQ","DQ",RANK(AI193,$AI$10:$AI$307,0)+SUMPRODUCT(--(AI193=$AI$10:$AI$307),--(U193&gt;$U$10:$U$307))))</f>
        <v/>
      </c>
      <c r="G193" s="861" t="str">
        <f>IF(AJ193="","",IF(AJ193="DQ","DQ",RANK(AJ193,$AJ$10:$AJ$307,0)+SUMPRODUCT(--(AJ193=$AJ$10:$AJ$307),--(U193&gt;$U$10:$U$307))))</f>
        <v/>
      </c>
      <c r="H193" s="15" t="s">
        <v>7</v>
      </c>
      <c r="I193" s="228"/>
      <c r="J193" s="229"/>
      <c r="K193" s="230"/>
      <c r="L193" s="652" t="str">
        <f>IF(B193="","",IF(I193="","",IF(M193="Timed Out","TO",I193*60+J193+K193/100)))</f>
        <v/>
      </c>
      <c r="M193" s="1199"/>
      <c r="N193" s="805" t="str">
        <f>IF(B193="","",IF(OR(M193="Timed Out",M193="Both"),"TO",IF(I193="","",IF(AVERAGE(L193:L195)&gt;89.99,"TO",IF(L194="",L193,IF(L195="",AVERAGE(L193:L194),AVERAGE(L193:L195)))))))</f>
        <v/>
      </c>
      <c r="O193" s="861" t="str">
        <f t="shared" ref="O193" si="240">IF(B193="","",IF(M193="Timed Out",0,IF(M193="Misconfigured",0,IF(M193="Both",0,IF(I193="","",IF(N193="TO",0,IF(N193&lt;=24.99,2,IF(N193&lt;=49.99,1,0))))))))</f>
        <v/>
      </c>
      <c r="P193" s="228"/>
      <c r="Q193" s="229"/>
      <c r="R193" s="230"/>
      <c r="S193" s="645" t="str">
        <f>IF(B193="","",IF(P193="","",P193*60+Q193+R193/100))</f>
        <v/>
      </c>
      <c r="T193" s="1199"/>
      <c r="U193" s="1224" t="str">
        <f>IF(B193="","",IF(AL193="DQ","DQ",IF(N193="TO","TO",IF(T193="Timed Out","TO",IF(S193="","",IF(AVERAGE(S193:S195)&gt;89.99,"TO",IF(S194="",S193,IF(S195="",AVERAGE(S193:S194),AVERAGE(S193:S195)))))))))</f>
        <v/>
      </c>
      <c r="V193" s="805" t="str">
        <f>IF(B193="","",IF(AL193="DQ","DQ",IF(T193="Timed Out",0,IF(U193="","",IF(U193="TO",0,IF((17-((U193-$AG$3)))&lt;0,0,(17-((U193-$AG$3)))))))))</f>
        <v/>
      </c>
      <c r="W193" s="1196" t="str">
        <f t="shared" ref="W193" si="241">IF(B193="","",IF(AL193="DQ","DQ",IF(C193="Female","",IF(T193="Timed Out",0,IF(U193="","",IF(U193="TO",0,IF((19-((U193-$AN$4)))&lt;0,0,(19-((U193-$AN$4))))))))))</f>
        <v/>
      </c>
      <c r="X193" s="805" t="str">
        <f t="shared" ref="X193" si="242">IF(B193="","",IF(AL193="DQ","DQ",IF(C193="Male","",IF(T193="Timed Out",0,IF(U193="","",IF(U193="TO",0,IF((19-((U193-$AN$3)))&lt;0,0,(19-((U193-$AN$3))))))))))</f>
        <v/>
      </c>
      <c r="Y193" s="218"/>
      <c r="Z193" s="229"/>
      <c r="AA193" s="296"/>
      <c r="AB193" s="574" t="str">
        <f>IF(B193="","",IF(Y193="","",IF(AC193="Timed Out","TO",Y193*60+Z193+AA193/100)))</f>
        <v/>
      </c>
      <c r="AC193" s="1199"/>
      <c r="AD193" s="805" t="str">
        <f>IF(B193="","",IF(OR(AC193="Timed Out",AC193="Both"),"TO",IF(AB193="","",IF(AVERAGE(AB193:AB195)&gt;89.99,"TO",IF(AB194="",AB193,IF(AB195="",AVERAGE(AB193:AB194),AVERAGE(AB193:AB195)))))))</f>
        <v/>
      </c>
      <c r="AE193" s="861" t="str">
        <f t="shared" ref="AE193" si="243">IF(B193="","",IF(AC193="Timed Out",0,IF(AC193="Misconfigured",0,IF(AC193="Both",0,IF(AB193="","",IF(Y193="TO",0,IF(AD193&lt;=4.99,2,IF(AD193&lt;=12.99,1,0))))))))</f>
        <v/>
      </c>
      <c r="AF193" s="983"/>
      <c r="AG193" s="1204"/>
      <c r="AH193" s="805" t="str">
        <f>IF(B193="","",IF(AL193="DQ","DQ",IF(AG193="","",IF(AND(N193="TO",AF193-AG193&lt;=0),0,IF(AND(N193="TO",AF193-AG193&gt;0),AF193-AG193,IF(AND(U193="TO",O193+AF193-AG193&lt;0),0,IF(AND(U193="TO",O193+AF193-AG193&gt;0),O193+AF193-AG193,IF(AND(AD193="TO",O193+V193+AF193-AG193&lt;0),0,IF(AND(AD193="TO",O193+V193+AF193-AG193&gt;0),O193+V193+AF193-AG193,IF(O193+V193+AE193+AF193-AG193&lt;0,0,O193+V193+AE193+AF193-AG193))))))))))</f>
        <v/>
      </c>
      <c r="AI193" s="805" t="str">
        <f>IF(B193="","",IF(C193="Female","",IF(AL193="DQ","DQ",IF(AG193="","",IF(AND(N193="TO",AF193-AG193&lt;=0),0,IF(AND(N193="TO",AF193-AG193&gt;0),AF193-AG193,IF(AND(U193="TO",O193+AF193-AG193&lt;0),0,IF(AND(U193="TO",O193+AF193-AG193&gt;0),O193+AF193-AG193,IF(AND(AD193="TO",O193+W193+AF193-AG193&lt;0),0,IF(AND(AD193="TO",O193+W193+AF193-AG193&gt;0),O193+W193+AF193-AG193,IF(O193+W193+AE193+AF193-AG193&lt;0,0,O193+W193+AE193+AF193-AG193)))))))))))</f>
        <v/>
      </c>
      <c r="AJ193" s="805" t="str">
        <f>IF(B193="","",IF(C193="Male","",IF(AL193="DQ","DQ",IF(AG193="","",IF(AND(N193="TO",AF193-AG193&lt;=0),0,IF(AND(N193="TO",AF193-AG193&gt;0),AF193-AG193,IF(AND(U193="TO",O193+AF193-AG193&lt;0),0,IF(AND(U193="TO",O193+AF193-AG193&gt;0),O193+AF193-AG193,IF(AND(AD193="TO",O193+X193+AF193-AG193&lt;0),0,IF(AND(AD193="TO",O193+X193+AF193-AG193&gt;0),O193+X193+AF193-AG193,IF(O193+X193+AE193+AF193-AG193&lt;0,0,O193+X193+AE193+AF193-AG193)))))))))))</f>
        <v/>
      </c>
      <c r="AK193" s="805" t="str">
        <f>IF(AG193="","",IF(AI193="",AJ193,AI193))</f>
        <v/>
      </c>
      <c r="AL193" s="1207"/>
    </row>
    <row r="194" spans="1:38" x14ac:dyDescent="0.2">
      <c r="A194" s="893"/>
      <c r="B194" s="1219"/>
      <c r="C194" s="862"/>
      <c r="D194" s="1194"/>
      <c r="E194" s="1222"/>
      <c r="F194" s="862"/>
      <c r="G194" s="862"/>
      <c r="H194" s="16" t="s">
        <v>4</v>
      </c>
      <c r="I194" s="210"/>
      <c r="J194" s="211"/>
      <c r="K194" s="231"/>
      <c r="L194" s="83" t="str">
        <f>IF(B193="","",IF(I194="","",IF(M193="Timed Out","TO",I194*60+J194+K194/100)))</f>
        <v/>
      </c>
      <c r="M194" s="1200"/>
      <c r="N194" s="806"/>
      <c r="O194" s="862"/>
      <c r="P194" s="210"/>
      <c r="Q194" s="211"/>
      <c r="R194" s="231"/>
      <c r="S194" s="98" t="str">
        <f>IF(B193="","",IF(P194="","",P194*60+Q194+R194/100))</f>
        <v/>
      </c>
      <c r="T194" s="1200"/>
      <c r="U194" s="1225"/>
      <c r="V194" s="806"/>
      <c r="W194" s="1197"/>
      <c r="X194" s="806"/>
      <c r="Y194" s="220"/>
      <c r="Z194" s="211"/>
      <c r="AA194" s="280"/>
      <c r="AB194" s="98" t="str">
        <f>IF(B193="","",IF(Y194="","",IF(AC193="Timed Out","TO",Y194*60+Z194+AA194/100)))</f>
        <v/>
      </c>
      <c r="AC194" s="1200"/>
      <c r="AD194" s="806"/>
      <c r="AE194" s="862"/>
      <c r="AF194" s="984"/>
      <c r="AG194" s="1205"/>
      <c r="AH194" s="806"/>
      <c r="AI194" s="806"/>
      <c r="AJ194" s="806"/>
      <c r="AK194" s="806"/>
      <c r="AL194" s="1208"/>
    </row>
    <row r="195" spans="1:38" ht="16" thickBot="1" x14ac:dyDescent="0.25">
      <c r="A195" s="894"/>
      <c r="B195" s="1220"/>
      <c r="C195" s="863"/>
      <c r="D195" s="1195"/>
      <c r="E195" s="1223"/>
      <c r="F195" s="863"/>
      <c r="G195" s="863"/>
      <c r="H195" s="17" t="s">
        <v>8</v>
      </c>
      <c r="I195" s="251"/>
      <c r="J195" s="239"/>
      <c r="K195" s="250"/>
      <c r="L195" s="653" t="str">
        <f>IF(B193="","",IF(I195="","",IF(M193="Timed Out","TO",I195*60+J195+K195/100)))</f>
        <v/>
      </c>
      <c r="M195" s="1201"/>
      <c r="N195" s="807"/>
      <c r="O195" s="863"/>
      <c r="P195" s="251"/>
      <c r="Q195" s="239"/>
      <c r="R195" s="250"/>
      <c r="S195" s="570" t="str">
        <f>IF(B193="","",IF(P195="","",P195*60+Q195+R195/100))</f>
        <v/>
      </c>
      <c r="T195" s="1201"/>
      <c r="U195" s="1226"/>
      <c r="V195" s="807"/>
      <c r="W195" s="1198"/>
      <c r="X195" s="807"/>
      <c r="Y195" s="222"/>
      <c r="Z195" s="239"/>
      <c r="AA195" s="281"/>
      <c r="AB195" s="265" t="str">
        <f>IF(B193="","",IF(Y195="","",IF(AC193="Timed Out","TO",Y195*60+Z195+AA195/100)))</f>
        <v/>
      </c>
      <c r="AC195" s="1201"/>
      <c r="AD195" s="807"/>
      <c r="AE195" s="863"/>
      <c r="AF195" s="985"/>
      <c r="AG195" s="1206"/>
      <c r="AH195" s="807"/>
      <c r="AI195" s="807"/>
      <c r="AJ195" s="807"/>
      <c r="AK195" s="807"/>
      <c r="AL195" s="1209"/>
    </row>
    <row r="196" spans="1:38" x14ac:dyDescent="0.2">
      <c r="A196" s="1227" t="str">
        <f>IF('Names And Totals'!A71="","",'Names And Totals'!A71)</f>
        <v/>
      </c>
      <c r="B196" s="1230" t="str">
        <f>IF('Names And Totals'!B71="","",'Names And Totals'!B71)</f>
        <v/>
      </c>
      <c r="C196" s="883" t="str">
        <f>IF('Names And Totals'!B71="","",'Names And Totals'!E71)</f>
        <v/>
      </c>
      <c r="D196" s="1190" t="str">
        <f>IF(B196="","",IF(AL196="DQ","DQ",IF(AH196="","",RANK(AH196,$AH$10:$AH$307,0)+SUMPRODUCT(--(AH196=$AH$10:$AH$307),--(U196&gt;($U$10:$U$307))))))</f>
        <v/>
      </c>
      <c r="E196" s="1233" t="str">
        <f>IF(B196="","",IF(AL196="DQ","DQ",IF(AH196="","",RANK(D196,$D$10:$D$307,1)+SUMPRODUCT(--(D196=$D$10:$D$307),--(U196&gt;$U$10:$U$307)))))</f>
        <v/>
      </c>
      <c r="F196" s="883" t="str">
        <f>IF(AI196="","",IF(AI196="DQ","DQ",RANK(AI196,$AI$10:$AI$307,0)+SUMPRODUCT(--(AI196=$AI$10:$AI$307),--(U196&gt;$U$10:$U$307))))</f>
        <v/>
      </c>
      <c r="G196" s="883" t="str">
        <f>IF(AJ196="","",IF(AJ196="DQ","DQ",RANK(AJ196,$AJ$10:$AJ$307,0)+SUMPRODUCT(--(AJ196=$AJ$10:$AJ$307),--(U196&gt;$U$10:$U$307))))</f>
        <v/>
      </c>
      <c r="H196" s="18" t="s">
        <v>7</v>
      </c>
      <c r="I196" s="235"/>
      <c r="J196" s="241"/>
      <c r="K196" s="236"/>
      <c r="L196" s="111" t="str">
        <f>IF(B196="","",IF(I196="","",IF(M196="Timed Out","TO",I196*60+J196+K196/100)))</f>
        <v/>
      </c>
      <c r="M196" s="1242"/>
      <c r="N196" s="802" t="str">
        <f>IF(B196="","",IF(OR(M196="Timed Out",M196="Both"),"TO",IF(I196="","",IF(AVERAGE(L196:L198)&gt;89.99,"TO",IF(L197="",L196,IF(L198="",AVERAGE(L196:L197),AVERAGE(L196:L198)))))))</f>
        <v/>
      </c>
      <c r="O196" s="883" t="str">
        <f t="shared" ref="O196" si="244">IF(B196="","",IF(M196="Timed Out",0,IF(M196="Misconfigured",0,IF(M196="Both",0,IF(I196="","",IF(N196="TO",0,IF(N196&lt;=24.99,2,IF(N196&lt;=49.99,1,0))))))))</f>
        <v/>
      </c>
      <c r="P196" s="235"/>
      <c r="Q196" s="241"/>
      <c r="R196" s="236"/>
      <c r="S196" s="643" t="str">
        <f>IF(B196="","",IF(P196="","",P196*60+Q196+R196/100))</f>
        <v/>
      </c>
      <c r="T196" s="1242"/>
      <c r="U196" s="1236" t="str">
        <f>IF(B196="","",IF(AL196="DQ","DQ",IF(N196="TO","TO",IF(T196="Timed Out","TO",IF(S196="","",IF(AVERAGE(S196:S198)&gt;89.99,"TO",IF(S197="",S196,IF(S198="",AVERAGE(S196:S197),AVERAGE(S196:S198)))))))))</f>
        <v/>
      </c>
      <c r="V196" s="802" t="str">
        <f>IF(B196="","",IF(AL196="DQ","DQ",IF(T196="Timed Out",0,IF(U196="","",IF(U196="TO",0,IF((17-((U196-$AG$3)))&lt;0,0,(17-((U196-$AG$3)))))))))</f>
        <v/>
      </c>
      <c r="W196" s="1239" t="str">
        <f t="shared" ref="W196" si="245">IF(B196="","",IF(AL196="DQ","DQ",IF(C196="Female","",IF(T196="Timed Out",0,IF(U196="","",IF(U196="TO",0,IF((19-((U196-$AN$4)))&lt;0,0,(19-((U196-$AN$4))))))))))</f>
        <v/>
      </c>
      <c r="X196" s="802" t="str">
        <f t="shared" ref="X196" si="246">IF(B196="","",IF(AL196="DQ","DQ",IF(C196="Male","",IF(T196="Timed Out",0,IF(U196="","",IF(U196="TO",0,IF((19-((U196-$AN$3)))&lt;0,0,(19-((U196-$AN$3))))))))))</f>
        <v/>
      </c>
      <c r="Y196" s="667"/>
      <c r="Z196" s="241"/>
      <c r="AA196" s="654"/>
      <c r="AB196" s="339" t="str">
        <f>IF(B196="","",IF(Y196="","",IF(AC196="Timed Out","TO",Y196*60+Z196+AA196/100)))</f>
        <v/>
      </c>
      <c r="AC196" s="1242"/>
      <c r="AD196" s="802" t="str">
        <f>IF(B196="","",IF(OR(AC196="Timed Out",AC196="Both"),"TO",IF(AB196="","",IF(AVERAGE(AB196:AB198)&gt;89.99,"TO",IF(AB197="",AB196,IF(AB198="",AVERAGE(AB196:AB197),AVERAGE(AB196:AB198)))))))</f>
        <v/>
      </c>
      <c r="AE196" s="883" t="str">
        <f t="shared" ref="AE196" si="247">IF(B196="","",IF(AC196="Timed Out",0,IF(AC196="Misconfigured",0,IF(AC196="Both",0,IF(AB196="","",IF(Y196="TO",0,IF(AD196&lt;=4.99,2,IF(AD196&lt;=12.99,1,0))))))))</f>
        <v/>
      </c>
      <c r="AF196" s="1210"/>
      <c r="AG196" s="1212"/>
      <c r="AH196" s="802" t="str">
        <f>IF(B196="","",IF(AL196="DQ","DQ",IF(AG196="","",IF(AND(N196="TO",AF196-AG196&lt;=0),0,IF(AND(N196="TO",AF196-AG196&gt;0),AF196-AG196,IF(AND(U196="TO",O196+AF196-AG196&lt;0),0,IF(AND(U196="TO",O196+AF196-AG196&gt;0),O196+AF196-AG196,IF(AND(AD196="TO",O196+V196+AF196-AG196&lt;0),0,IF(AND(AD196="TO",O196+V196+AF196-AG196&gt;0),O196+V196+AF196-AG196,IF(O196+V196+AE196+AF196-AG196&lt;0,0,O196+V196+AE196+AF196-AG196))))))))))</f>
        <v/>
      </c>
      <c r="AI196" s="802" t="str">
        <f>IF(B196="","",IF(C196="Female","",IF(AL196="DQ","DQ",IF(AG196="","",IF(AND(N196="TO",AF196-AG196&lt;=0),0,IF(AND(N196="TO",AF196-AG196&gt;0),AF196-AG196,IF(AND(U196="TO",O196+AF196-AG196&lt;0),0,IF(AND(U196="TO",O196+AF196-AG196&gt;0),O196+AF196-AG196,IF(AND(AD196="TO",O196+W196+AF196-AG196&lt;0),0,IF(AND(AD196="TO",O196+W196+AF196-AG196&gt;0),O196+W196+AF196-AG196,IF(O196+W196+AE196+AF196-AG196&lt;0,0,O196+W196+AE196+AF196-AG196)))))))))))</f>
        <v/>
      </c>
      <c r="AJ196" s="802" t="str">
        <f>IF(B196="","",IF(C196="Male","",IF(AL196="DQ","DQ",IF(AG196="","",IF(AND(N196="TO",AF196-AG196&lt;=0),0,IF(AND(N196="TO",AF196-AG196&gt;0),AF196-AG196,IF(AND(U196="TO",O196+AF196-AG196&lt;0),0,IF(AND(U196="TO",O196+AF196-AG196&gt;0),O196+AF196-AG196,IF(AND(AD196="TO",O196+X196+AF196-AG196&lt;0),0,IF(AND(AD196="TO",O196+X196+AF196-AG196&gt;0),O196+X196+AF196-AG196,IF(O196+X196+AE196+AF196-AG196&lt;0,0,O196+X196+AE196+AF196-AG196)))))))))))</f>
        <v/>
      </c>
      <c r="AK196" s="802" t="str">
        <f>IF(AG196="","",IF(AI196="",AJ196,AI196))</f>
        <v/>
      </c>
      <c r="AL196" s="1215"/>
    </row>
    <row r="197" spans="1:38" x14ac:dyDescent="0.2">
      <c r="A197" s="1228"/>
      <c r="B197" s="1231"/>
      <c r="C197" s="884"/>
      <c r="D197" s="1191"/>
      <c r="E197" s="1234"/>
      <c r="F197" s="884"/>
      <c r="G197" s="884"/>
      <c r="H197" s="13" t="s">
        <v>4</v>
      </c>
      <c r="I197" s="208"/>
      <c r="J197" s="209"/>
      <c r="K197" s="227"/>
      <c r="L197" s="79" t="str">
        <f>IF(B196="","",IF(I197="","",IF(M196="Timed Out","TO",I197*60+J197+K197/100)))</f>
        <v/>
      </c>
      <c r="M197" s="1243"/>
      <c r="N197" s="803"/>
      <c r="O197" s="884"/>
      <c r="P197" s="208"/>
      <c r="Q197" s="209"/>
      <c r="R197" s="227"/>
      <c r="S197" s="99" t="str">
        <f>IF(B196="","",IF(P197="","",P197*60+Q197+R197/100))</f>
        <v/>
      </c>
      <c r="T197" s="1243"/>
      <c r="U197" s="1237"/>
      <c r="V197" s="803"/>
      <c r="W197" s="986"/>
      <c r="X197" s="803"/>
      <c r="Y197" s="214"/>
      <c r="Z197" s="209"/>
      <c r="AA197" s="279"/>
      <c r="AB197" s="99" t="str">
        <f>IF(B196="","",IF(Y197="","",IF(AC196="Timed Out","TO",Y197*60+Z197+AA197/100)))</f>
        <v/>
      </c>
      <c r="AC197" s="1243"/>
      <c r="AD197" s="803"/>
      <c r="AE197" s="884"/>
      <c r="AF197" s="981"/>
      <c r="AG197" s="1213"/>
      <c r="AH197" s="803"/>
      <c r="AI197" s="803"/>
      <c r="AJ197" s="803"/>
      <c r="AK197" s="803"/>
      <c r="AL197" s="1216"/>
    </row>
    <row r="198" spans="1:38" ht="16" thickBot="1" x14ac:dyDescent="0.25">
      <c r="A198" s="1229"/>
      <c r="B198" s="1232"/>
      <c r="C198" s="885"/>
      <c r="D198" s="1192"/>
      <c r="E198" s="1235"/>
      <c r="F198" s="885"/>
      <c r="G198" s="885"/>
      <c r="H198" s="19" t="s">
        <v>8</v>
      </c>
      <c r="I198" s="212"/>
      <c r="J198" s="213"/>
      <c r="K198" s="242"/>
      <c r="L198" s="112" t="str">
        <f>IF(B196="","",IF(I198="","",IF(M196="Timed Out","TO",I198*60+J198+K198/100)))</f>
        <v/>
      </c>
      <c r="M198" s="1244"/>
      <c r="N198" s="804"/>
      <c r="O198" s="885"/>
      <c r="P198" s="212"/>
      <c r="Q198" s="213"/>
      <c r="R198" s="242"/>
      <c r="S198" s="644" t="str">
        <f>IF(B196="","",IF(P198="","",P198*60+Q198+R198/100))</f>
        <v/>
      </c>
      <c r="T198" s="1244"/>
      <c r="U198" s="1238"/>
      <c r="V198" s="804"/>
      <c r="W198" s="1240"/>
      <c r="X198" s="804"/>
      <c r="Y198" s="226"/>
      <c r="Z198" s="213"/>
      <c r="AA198" s="655"/>
      <c r="AB198" s="100" t="str">
        <f>IF(B196="","",IF(Y198="","",IF(AC196="Timed Out","TO",Y198*60+Z198+AA198/100)))</f>
        <v/>
      </c>
      <c r="AC198" s="1244"/>
      <c r="AD198" s="804"/>
      <c r="AE198" s="885"/>
      <c r="AF198" s="1211"/>
      <c r="AG198" s="1214"/>
      <c r="AH198" s="804"/>
      <c r="AI198" s="804"/>
      <c r="AJ198" s="804"/>
      <c r="AK198" s="804"/>
      <c r="AL198" s="1217"/>
    </row>
    <row r="199" spans="1:38" x14ac:dyDescent="0.2">
      <c r="A199" s="892" t="str">
        <f>IF('Names And Totals'!A72="","",'Names And Totals'!A72)</f>
        <v/>
      </c>
      <c r="B199" s="1218" t="str">
        <f>IF('Names And Totals'!B72="","",'Names And Totals'!B72)</f>
        <v/>
      </c>
      <c r="C199" s="861" t="str">
        <f>IF('Names And Totals'!B72="","",'Names And Totals'!E72)</f>
        <v/>
      </c>
      <c r="D199" s="1193" t="str">
        <f>IF(B199="","",IF(AL199="DQ","DQ",IF(AH199="","",RANK(AH199,$AH$10:$AH$307,0)+SUMPRODUCT(--(AH199=$AH$10:$AH$307),--(U199&gt;($U$10:$U$307))))))</f>
        <v/>
      </c>
      <c r="E199" s="1221" t="str">
        <f>IF(B199="","",IF(AL199="DQ","DQ",IF(AH199="","",RANK(D199,$D$10:$D$307,1)+SUMPRODUCT(--(D199=$D$10:$D$307),--(U199&gt;$U$10:$U$307)))))</f>
        <v/>
      </c>
      <c r="F199" s="861" t="str">
        <f>IF(AI199="","",IF(AI199="DQ","DQ",RANK(AI199,$AI$10:$AI$307,0)+SUMPRODUCT(--(AI199=$AI$10:$AI$307),--(U199&gt;$U$10:$U$307))))</f>
        <v/>
      </c>
      <c r="G199" s="861" t="str">
        <f>IF(AJ199="","",IF(AJ199="DQ","DQ",RANK(AJ199,$AJ$10:$AJ$307,0)+SUMPRODUCT(--(AJ199=$AJ$10:$AJ$307),--(U199&gt;$U$10:$U$307))))</f>
        <v/>
      </c>
      <c r="H199" s="15" t="s">
        <v>7</v>
      </c>
      <c r="I199" s="228"/>
      <c r="J199" s="229"/>
      <c r="K199" s="230"/>
      <c r="L199" s="652" t="str">
        <f>IF(B199="","",IF(I199="","",IF(M199="Timed Out","TO",I199*60+J199+K199/100)))</f>
        <v/>
      </c>
      <c r="M199" s="1199"/>
      <c r="N199" s="805" t="str">
        <f>IF(B199="","",IF(OR(M199="Timed Out",M199="Both"),"TO",IF(I199="","",IF(AVERAGE(L199:L201)&gt;89.99,"TO",IF(L200="",L199,IF(L201="",AVERAGE(L199:L200),AVERAGE(L199:L201)))))))</f>
        <v/>
      </c>
      <c r="O199" s="861" t="str">
        <f t="shared" ref="O199" si="248">IF(B199="","",IF(M199="Timed Out",0,IF(M199="Misconfigured",0,IF(M199="Both",0,IF(I199="","",IF(N199="TO",0,IF(N199&lt;=24.99,2,IF(N199&lt;=49.99,1,0))))))))</f>
        <v/>
      </c>
      <c r="P199" s="228"/>
      <c r="Q199" s="229"/>
      <c r="R199" s="230"/>
      <c r="S199" s="645" t="str">
        <f>IF(B199="","",IF(P199="","",P199*60+Q199+R199/100))</f>
        <v/>
      </c>
      <c r="T199" s="1199"/>
      <c r="U199" s="1224" t="str">
        <f>IF(B199="","",IF(AL199="DQ","DQ",IF(N199="TO","TO",IF(T199="Timed Out","TO",IF(S199="","",IF(AVERAGE(S199:S201)&gt;89.99,"TO",IF(S200="",S199,IF(S201="",AVERAGE(S199:S200),AVERAGE(S199:S201)))))))))</f>
        <v/>
      </c>
      <c r="V199" s="805" t="str">
        <f>IF(B199="","",IF(AL199="DQ","DQ",IF(T199="Timed Out",0,IF(U199="","",IF(U199="TO",0,IF((17-((U199-$AG$3)))&lt;0,0,(17-((U199-$AG$3)))))))))</f>
        <v/>
      </c>
      <c r="W199" s="1196" t="str">
        <f t="shared" ref="W199" si="249">IF(B199="","",IF(AL199="DQ","DQ",IF(C199="Female","",IF(T199="Timed Out",0,IF(U199="","",IF(U199="TO",0,IF((19-((U199-$AN$4)))&lt;0,0,(19-((U199-$AN$4))))))))))</f>
        <v/>
      </c>
      <c r="X199" s="805" t="str">
        <f t="shared" ref="X199" si="250">IF(B199="","",IF(AL199="DQ","DQ",IF(C199="Male","",IF(T199="Timed Out",0,IF(U199="","",IF(U199="TO",0,IF((19-((U199-$AN$3)))&lt;0,0,(19-((U199-$AN$3))))))))))</f>
        <v/>
      </c>
      <c r="Y199" s="218"/>
      <c r="Z199" s="229"/>
      <c r="AA199" s="296"/>
      <c r="AB199" s="574" t="str">
        <f>IF(B199="","",IF(Y199="","",IF(AC199="Timed Out","TO",Y199*60+Z199+AA199/100)))</f>
        <v/>
      </c>
      <c r="AC199" s="1199"/>
      <c r="AD199" s="805" t="str">
        <f>IF(B199="","",IF(OR(AC199="Timed Out",AC199="Both"),"TO",IF(AB199="","",IF(AVERAGE(AB199:AB201)&gt;89.99,"TO",IF(AB200="",AB199,IF(AB201="",AVERAGE(AB199:AB200),AVERAGE(AB199:AB201)))))))</f>
        <v/>
      </c>
      <c r="AE199" s="861" t="str">
        <f t="shared" ref="AE199" si="251">IF(B199="","",IF(AC199="Timed Out",0,IF(AC199="Misconfigured",0,IF(AC199="Both",0,IF(AB199="","",IF(Y199="TO",0,IF(AD199&lt;=4.99,2,IF(AD199&lt;=12.99,1,0))))))))</f>
        <v/>
      </c>
      <c r="AF199" s="983"/>
      <c r="AG199" s="1204"/>
      <c r="AH199" s="805" t="str">
        <f>IF(B199="","",IF(AL199="DQ","DQ",IF(AG199="","",IF(AND(N199="TO",AF199-AG199&lt;=0),0,IF(AND(N199="TO",AF199-AG199&gt;0),AF199-AG199,IF(AND(U199="TO",O199+AF199-AG199&lt;0),0,IF(AND(U199="TO",O199+AF199-AG199&gt;0),O199+AF199-AG199,IF(AND(AD199="TO",O199+V199+AF199-AG199&lt;0),0,IF(AND(AD199="TO",O199+V199+AF199-AG199&gt;0),O199+V199+AF199-AG199,IF(O199+V199+AE199+AF199-AG199&lt;0,0,O199+V199+AE199+AF199-AG199))))))))))</f>
        <v/>
      </c>
      <c r="AI199" s="805" t="str">
        <f>IF(B199="","",IF(C199="Female","",IF(AL199="DQ","DQ",IF(AG199="","",IF(AND(N199="TO",AF199-AG199&lt;=0),0,IF(AND(N199="TO",AF199-AG199&gt;0),AF199-AG199,IF(AND(U199="TO",O199+AF199-AG199&lt;0),0,IF(AND(U199="TO",O199+AF199-AG199&gt;0),O199+AF199-AG199,IF(AND(AD199="TO",O199+W199+AF199-AG199&lt;0),0,IF(AND(AD199="TO",O199+W199+AF199-AG199&gt;0),O199+W199+AF199-AG199,IF(O199+W199+AE199+AF199-AG199&lt;0,0,O199+W199+AE199+AF199-AG199)))))))))))</f>
        <v/>
      </c>
      <c r="AJ199" s="805" t="str">
        <f>IF(B199="","",IF(C199="Male","",IF(AL199="DQ","DQ",IF(AG199="","",IF(AND(N199="TO",AF199-AG199&lt;=0),0,IF(AND(N199="TO",AF199-AG199&gt;0),AF199-AG199,IF(AND(U199="TO",O199+AF199-AG199&lt;0),0,IF(AND(U199="TO",O199+AF199-AG199&gt;0),O199+AF199-AG199,IF(AND(AD199="TO",O199+X199+AF199-AG199&lt;0),0,IF(AND(AD199="TO",O199+X199+AF199-AG199&gt;0),O199+X199+AF199-AG199,IF(O199+X199+AE199+AF199-AG199&lt;0,0,O199+X199+AE199+AF199-AG199)))))))))))</f>
        <v/>
      </c>
      <c r="AK199" s="805" t="str">
        <f>IF(AG199="","",IF(AI199="",AJ199,AI199))</f>
        <v/>
      </c>
      <c r="AL199" s="1207"/>
    </row>
    <row r="200" spans="1:38" x14ac:dyDescent="0.2">
      <c r="A200" s="893"/>
      <c r="B200" s="1219"/>
      <c r="C200" s="862"/>
      <c r="D200" s="1194"/>
      <c r="E200" s="1222"/>
      <c r="F200" s="862"/>
      <c r="G200" s="862"/>
      <c r="H200" s="16" t="s">
        <v>4</v>
      </c>
      <c r="I200" s="210"/>
      <c r="J200" s="211"/>
      <c r="K200" s="231"/>
      <c r="L200" s="83" t="str">
        <f>IF(B199="","",IF(I200="","",IF(M199="Timed Out","TO",I200*60+J200+K200/100)))</f>
        <v/>
      </c>
      <c r="M200" s="1200"/>
      <c r="N200" s="806"/>
      <c r="O200" s="862"/>
      <c r="P200" s="210"/>
      <c r="Q200" s="211"/>
      <c r="R200" s="231"/>
      <c r="S200" s="98" t="str">
        <f>IF(B199="","",IF(P200="","",P200*60+Q200+R200/100))</f>
        <v/>
      </c>
      <c r="T200" s="1200"/>
      <c r="U200" s="1225"/>
      <c r="V200" s="806"/>
      <c r="W200" s="1197"/>
      <c r="X200" s="806"/>
      <c r="Y200" s="220"/>
      <c r="Z200" s="211"/>
      <c r="AA200" s="280"/>
      <c r="AB200" s="98" t="str">
        <f>IF(B199="","",IF(Y200="","",IF(AC199="Timed Out","TO",Y200*60+Z200+AA200/100)))</f>
        <v/>
      </c>
      <c r="AC200" s="1200"/>
      <c r="AD200" s="806"/>
      <c r="AE200" s="862"/>
      <c r="AF200" s="984"/>
      <c r="AG200" s="1205"/>
      <c r="AH200" s="806"/>
      <c r="AI200" s="806"/>
      <c r="AJ200" s="806"/>
      <c r="AK200" s="806"/>
      <c r="AL200" s="1208"/>
    </row>
    <row r="201" spans="1:38" ht="16" thickBot="1" x14ac:dyDescent="0.25">
      <c r="A201" s="894"/>
      <c r="B201" s="1220"/>
      <c r="C201" s="863"/>
      <c r="D201" s="1195"/>
      <c r="E201" s="1223"/>
      <c r="F201" s="863"/>
      <c r="G201" s="863"/>
      <c r="H201" s="17" t="s">
        <v>8</v>
      </c>
      <c r="I201" s="251"/>
      <c r="J201" s="239"/>
      <c r="K201" s="250"/>
      <c r="L201" s="653" t="str">
        <f>IF(B199="","",IF(I201="","",IF(M199="Timed Out","TO",I201*60+J201+K201/100)))</f>
        <v/>
      </c>
      <c r="M201" s="1201"/>
      <c r="N201" s="807"/>
      <c r="O201" s="863"/>
      <c r="P201" s="251"/>
      <c r="Q201" s="239"/>
      <c r="R201" s="250"/>
      <c r="S201" s="570" t="str">
        <f>IF(B199="","",IF(P201="","",P201*60+Q201+R201/100))</f>
        <v/>
      </c>
      <c r="T201" s="1201"/>
      <c r="U201" s="1226"/>
      <c r="V201" s="807"/>
      <c r="W201" s="1198"/>
      <c r="X201" s="807"/>
      <c r="Y201" s="222"/>
      <c r="Z201" s="239"/>
      <c r="AA201" s="281"/>
      <c r="AB201" s="265" t="str">
        <f>IF(B199="","",IF(Y201="","",IF(AC199="Timed Out","TO",Y201*60+Z201+AA201/100)))</f>
        <v/>
      </c>
      <c r="AC201" s="1201"/>
      <c r="AD201" s="807"/>
      <c r="AE201" s="863"/>
      <c r="AF201" s="985"/>
      <c r="AG201" s="1206"/>
      <c r="AH201" s="807"/>
      <c r="AI201" s="807"/>
      <c r="AJ201" s="807"/>
      <c r="AK201" s="807"/>
      <c r="AL201" s="1209"/>
    </row>
    <row r="202" spans="1:38" x14ac:dyDescent="0.2">
      <c r="A202" s="1241" t="str">
        <f>IF('Names And Totals'!A73="","",'Names And Totals'!A73)</f>
        <v/>
      </c>
      <c r="B202" s="1230" t="str">
        <f>IF('Names And Totals'!B73="","",'Names And Totals'!B73)</f>
        <v/>
      </c>
      <c r="C202" s="883" t="str">
        <f>IF('Names And Totals'!B73="","",'Names And Totals'!E73)</f>
        <v/>
      </c>
      <c r="D202" s="1190" t="str">
        <f>IF(B202="","",IF(AL202="DQ","DQ",IF(AH202="","",RANK(AH202,$AH$10:$AH$307,0)+SUMPRODUCT(--(AH202=$AH$10:$AH$307),--(U202&gt;($U$10:$U$307))))))</f>
        <v/>
      </c>
      <c r="E202" s="1233" t="str">
        <f>IF(B202="","",IF(AL202="DQ","DQ",IF(AH202="","",RANK(D202,$D$10:$D$307,1)+SUMPRODUCT(--(D202=$D$10:$D$307),--(U202&gt;$U$10:$U$307)))))</f>
        <v/>
      </c>
      <c r="F202" s="883" t="str">
        <f>IF(AI202="","",IF(AI202="DQ","DQ",RANK(AI202,$AI$10:$AI$307,0)+SUMPRODUCT(--(AI202=$AI$10:$AI$307),--(U202&gt;$U$10:$U$307))))</f>
        <v/>
      </c>
      <c r="G202" s="883" t="str">
        <f>IF(AJ202="","",IF(AJ202="DQ","DQ",RANK(AJ202,$AJ$10:$AJ$307,0)+SUMPRODUCT(--(AJ202=$AJ$10:$AJ$307),--(U202&gt;$U$10:$U$307))))</f>
        <v/>
      </c>
      <c r="H202" s="18" t="s">
        <v>7</v>
      </c>
      <c r="I202" s="235"/>
      <c r="J202" s="241"/>
      <c r="K202" s="236"/>
      <c r="L202" s="111" t="str">
        <f>IF(B202="","",IF(I202="","",IF(M202="Timed Out","TO",I202*60+J202+K202/100)))</f>
        <v/>
      </c>
      <c r="M202" s="1242"/>
      <c r="N202" s="802" t="str">
        <f>IF(B202="","",IF(OR(M202="Timed Out",M202="Both"),"TO",IF(I202="","",IF(AVERAGE(L202:L204)&gt;89.99,"TO",IF(L203="",L202,IF(L204="",AVERAGE(L202:L203),AVERAGE(L202:L204)))))))</f>
        <v/>
      </c>
      <c r="O202" s="883" t="str">
        <f t="shared" ref="O202" si="252">IF(B202="","",IF(M202="Timed Out",0,IF(M202="Misconfigured",0,IF(M202="Both",0,IF(I202="","",IF(N202="TO",0,IF(N202&lt;=24.99,2,IF(N202&lt;=49.99,1,0))))))))</f>
        <v/>
      </c>
      <c r="P202" s="235"/>
      <c r="Q202" s="241"/>
      <c r="R202" s="236"/>
      <c r="S202" s="643" t="str">
        <f>IF(B202="","",IF(P202="","",P202*60+Q202+R202/100))</f>
        <v/>
      </c>
      <c r="T202" s="1242"/>
      <c r="U202" s="1236" t="str">
        <f>IF(B202="","",IF(AL202="DQ","DQ",IF(N202="TO","TO",IF(T202="Timed Out","TO",IF(S202="","",IF(AVERAGE(S202:S204)&gt;89.99,"TO",IF(S203="",S202,IF(S204="",AVERAGE(S202:S203),AVERAGE(S202:S204)))))))))</f>
        <v/>
      </c>
      <c r="V202" s="802" t="str">
        <f>IF(B202="","",IF(AL202="DQ","DQ",IF(T202="Timed Out",0,IF(U202="","",IF(U202="TO",0,IF((17-((U202-$AG$3)))&lt;0,0,(17-((U202-$AG$3)))))))))</f>
        <v/>
      </c>
      <c r="W202" s="1239" t="str">
        <f t="shared" ref="W202" si="253">IF(B202="","",IF(AL202="DQ","DQ",IF(C202="Female","",IF(T202="Timed Out",0,IF(U202="","",IF(U202="TO",0,IF((19-((U202-$AN$4)))&lt;0,0,(19-((U202-$AN$4))))))))))</f>
        <v/>
      </c>
      <c r="X202" s="802" t="str">
        <f t="shared" ref="X202" si="254">IF(B202="","",IF(AL202="DQ","DQ",IF(C202="Male","",IF(T202="Timed Out",0,IF(U202="","",IF(U202="TO",0,IF((19-((U202-$AN$3)))&lt;0,0,(19-((U202-$AN$3))))))))))</f>
        <v/>
      </c>
      <c r="Y202" s="667"/>
      <c r="Z202" s="241"/>
      <c r="AA202" s="654"/>
      <c r="AB202" s="339" t="str">
        <f>IF(B202="","",IF(Y202="","",IF(AC202="Timed Out","TO",Y202*60+Z202+AA202/100)))</f>
        <v/>
      </c>
      <c r="AC202" s="1242"/>
      <c r="AD202" s="802" t="str">
        <f>IF(B202="","",IF(OR(AC202="Timed Out",AC202="Both"),"TO",IF(AB202="","",IF(AVERAGE(AB202:AB204)&gt;89.99,"TO",IF(AB203="",AB202,IF(AB204="",AVERAGE(AB202:AB203),AVERAGE(AB202:AB204)))))))</f>
        <v/>
      </c>
      <c r="AE202" s="883" t="str">
        <f t="shared" ref="AE202" si="255">IF(B202="","",IF(AC202="Timed Out",0,IF(AC202="Misconfigured",0,IF(AC202="Both",0,IF(AB202="","",IF(Y202="TO",0,IF(AD202&lt;=4.99,2,IF(AD202&lt;=12.99,1,0))))))))</f>
        <v/>
      </c>
      <c r="AF202" s="1210"/>
      <c r="AG202" s="1212"/>
      <c r="AH202" s="802" t="str">
        <f>IF(B202="","",IF(AL202="DQ","DQ",IF(AG202="","",IF(AND(N202="TO",AF202-AG202&lt;=0),0,IF(AND(N202="TO",AF202-AG202&gt;0),AF202-AG202,IF(AND(U202="TO",O202+AF202-AG202&lt;0),0,IF(AND(U202="TO",O202+AF202-AG202&gt;0),O202+AF202-AG202,IF(AND(AD202="TO",O202+V202+AF202-AG202&lt;0),0,IF(AND(AD202="TO",O202+V202+AF202-AG202&gt;0),O202+V202+AF202-AG202,IF(O202+V202+AE202+AF202-AG202&lt;0,0,O202+V202+AE202+AF202-AG202))))))))))</f>
        <v/>
      </c>
      <c r="AI202" s="802" t="str">
        <f>IF(B202="","",IF(C202="Female","",IF(AL202="DQ","DQ",IF(AG202="","",IF(AND(N202="TO",AF202-AG202&lt;=0),0,IF(AND(N202="TO",AF202-AG202&gt;0),AF202-AG202,IF(AND(U202="TO",O202+AF202-AG202&lt;0),0,IF(AND(U202="TO",O202+AF202-AG202&gt;0),O202+AF202-AG202,IF(AND(AD202="TO",O202+W202+AF202-AG202&lt;0),0,IF(AND(AD202="TO",O202+W202+AF202-AG202&gt;0),O202+W202+AF202-AG202,IF(O202+W202+AE202+AF202-AG202&lt;0,0,O202+W202+AE202+AF202-AG202)))))))))))</f>
        <v/>
      </c>
      <c r="AJ202" s="802" t="str">
        <f>IF(B202="","",IF(C202="Male","",IF(AL202="DQ","DQ",IF(AG202="","",IF(AND(N202="TO",AF202-AG202&lt;=0),0,IF(AND(N202="TO",AF202-AG202&gt;0),AF202-AG202,IF(AND(U202="TO",O202+AF202-AG202&lt;0),0,IF(AND(U202="TO",O202+AF202-AG202&gt;0),O202+AF202-AG202,IF(AND(AD202="TO",O202+X202+AF202-AG202&lt;0),0,IF(AND(AD202="TO",O202+X202+AF202-AG202&gt;0),O202+X202+AF202-AG202,IF(O202+X202+AE202+AF202-AG202&lt;0,0,O202+X202+AE202+AF202-AG202)))))))))))</f>
        <v/>
      </c>
      <c r="AK202" s="802" t="str">
        <f>IF(AG202="","",IF(AI202="",AJ202,AI202))</f>
        <v/>
      </c>
      <c r="AL202" s="1215"/>
    </row>
    <row r="203" spans="1:38" x14ac:dyDescent="0.2">
      <c r="A203" s="871"/>
      <c r="B203" s="1231"/>
      <c r="C203" s="884"/>
      <c r="D203" s="1191"/>
      <c r="E203" s="1234"/>
      <c r="F203" s="884"/>
      <c r="G203" s="884"/>
      <c r="H203" s="13" t="s">
        <v>4</v>
      </c>
      <c r="I203" s="208"/>
      <c r="J203" s="209"/>
      <c r="K203" s="227"/>
      <c r="L203" s="79" t="str">
        <f>IF(B202="","",IF(I203="","",IF(M202="Timed Out","TO",I203*60+J203+K203/100)))</f>
        <v/>
      </c>
      <c r="M203" s="1243"/>
      <c r="N203" s="803"/>
      <c r="O203" s="884"/>
      <c r="P203" s="208"/>
      <c r="Q203" s="209"/>
      <c r="R203" s="227"/>
      <c r="S203" s="99" t="str">
        <f>IF(B202="","",IF(P203="","",P203*60+Q203+R203/100))</f>
        <v/>
      </c>
      <c r="T203" s="1243"/>
      <c r="U203" s="1237"/>
      <c r="V203" s="803"/>
      <c r="W203" s="986"/>
      <c r="X203" s="803"/>
      <c r="Y203" s="214"/>
      <c r="Z203" s="209"/>
      <c r="AA203" s="279"/>
      <c r="AB203" s="99" t="str">
        <f>IF(B202="","",IF(Y203="","",IF(AC202="Timed Out","TO",Y203*60+Z203+AA203/100)))</f>
        <v/>
      </c>
      <c r="AC203" s="1243"/>
      <c r="AD203" s="803"/>
      <c r="AE203" s="884"/>
      <c r="AF203" s="981"/>
      <c r="AG203" s="1213"/>
      <c r="AH203" s="803"/>
      <c r="AI203" s="803"/>
      <c r="AJ203" s="803"/>
      <c r="AK203" s="803"/>
      <c r="AL203" s="1216"/>
    </row>
    <row r="204" spans="1:38" ht="16" thickBot="1" x14ac:dyDescent="0.25">
      <c r="A204" s="879"/>
      <c r="B204" s="1232"/>
      <c r="C204" s="885"/>
      <c r="D204" s="1192"/>
      <c r="E204" s="1235"/>
      <c r="F204" s="885"/>
      <c r="G204" s="885"/>
      <c r="H204" s="19" t="s">
        <v>8</v>
      </c>
      <c r="I204" s="212"/>
      <c r="J204" s="213"/>
      <c r="K204" s="242"/>
      <c r="L204" s="112" t="str">
        <f>IF(B202="","",IF(I204="","",IF(M202="Timed Out","TO",I204*60+J204+K204/100)))</f>
        <v/>
      </c>
      <c r="M204" s="1244"/>
      <c r="N204" s="804"/>
      <c r="O204" s="885"/>
      <c r="P204" s="212"/>
      <c r="Q204" s="213"/>
      <c r="R204" s="242"/>
      <c r="S204" s="644" t="str">
        <f>IF(B202="","",IF(P204="","",P204*60+Q204+R204/100))</f>
        <v/>
      </c>
      <c r="T204" s="1244"/>
      <c r="U204" s="1238"/>
      <c r="V204" s="804"/>
      <c r="W204" s="1240"/>
      <c r="X204" s="804"/>
      <c r="Y204" s="226"/>
      <c r="Z204" s="213"/>
      <c r="AA204" s="655"/>
      <c r="AB204" s="100" t="str">
        <f>IF(B202="","",IF(Y204="","",IF(AC202="Timed Out","TO",Y204*60+Z204+AA204/100)))</f>
        <v/>
      </c>
      <c r="AC204" s="1244"/>
      <c r="AD204" s="804"/>
      <c r="AE204" s="885"/>
      <c r="AF204" s="1211"/>
      <c r="AG204" s="1214"/>
      <c r="AH204" s="804"/>
      <c r="AI204" s="804"/>
      <c r="AJ204" s="804"/>
      <c r="AK204" s="804"/>
      <c r="AL204" s="1217"/>
    </row>
    <row r="205" spans="1:38" x14ac:dyDescent="0.2">
      <c r="A205" s="892" t="str">
        <f>IF('Names And Totals'!A74="","",'Names And Totals'!A74)</f>
        <v/>
      </c>
      <c r="B205" s="1218" t="str">
        <f>IF('Names And Totals'!B74="","",'Names And Totals'!B74)</f>
        <v/>
      </c>
      <c r="C205" s="861" t="str">
        <f>IF('Names And Totals'!B74="","",'Names And Totals'!E74)</f>
        <v/>
      </c>
      <c r="D205" s="1193" t="str">
        <f>IF(B205="","",IF(AL205="DQ","DQ",IF(AH205="","",RANK(AH205,$AH$10:$AH$307,0)+SUMPRODUCT(--(AH205=$AH$10:$AH$307),--(U205&gt;($U$10:$U$307))))))</f>
        <v/>
      </c>
      <c r="E205" s="1221" t="str">
        <f>IF(B205="","",IF(AL205="DQ","DQ",IF(AH205="","",RANK(D205,$D$10:$D$307,1)+SUMPRODUCT(--(D205=$D$10:$D$307),--(U205&gt;$U$10:$U$307)))))</f>
        <v/>
      </c>
      <c r="F205" s="861" t="str">
        <f>IF(AI205="","",IF(AI205="DQ","DQ",RANK(AI205,$AI$10:$AI$307,0)+SUMPRODUCT(--(AI205=$AI$10:$AI$307),--(U205&gt;$U$10:$U$307))))</f>
        <v/>
      </c>
      <c r="G205" s="861" t="str">
        <f>IF(AJ205="","",IF(AJ205="DQ","DQ",RANK(AJ205,$AJ$10:$AJ$307,0)+SUMPRODUCT(--(AJ205=$AJ$10:$AJ$307),--(U205&gt;$U$10:$U$307))))</f>
        <v/>
      </c>
      <c r="H205" s="15" t="s">
        <v>7</v>
      </c>
      <c r="I205" s="228"/>
      <c r="J205" s="229"/>
      <c r="K205" s="230"/>
      <c r="L205" s="652" t="str">
        <f>IF(B205="","",IF(I205="","",IF(M205="Timed Out","TO",I205*60+J205+K205/100)))</f>
        <v/>
      </c>
      <c r="M205" s="1199"/>
      <c r="N205" s="805" t="str">
        <f>IF(B205="","",IF(OR(M205="Timed Out",M205="Both"),"TO",IF(I205="","",IF(AVERAGE(L205:L207)&gt;89.99,"TO",IF(L206="",L205,IF(L207="",AVERAGE(L205:L206),AVERAGE(L205:L207)))))))</f>
        <v/>
      </c>
      <c r="O205" s="861" t="str">
        <f t="shared" ref="O205" si="256">IF(B205="","",IF(M205="Timed Out",0,IF(M205="Misconfigured",0,IF(M205="Both",0,IF(I205="","",IF(N205="TO",0,IF(N205&lt;=24.99,2,IF(N205&lt;=49.99,1,0))))))))</f>
        <v/>
      </c>
      <c r="P205" s="228"/>
      <c r="Q205" s="229"/>
      <c r="R205" s="230"/>
      <c r="S205" s="645" t="str">
        <f>IF(B205="","",IF(P205="","",P205*60+Q205+R205/100))</f>
        <v/>
      </c>
      <c r="T205" s="1199"/>
      <c r="U205" s="1224" t="str">
        <f>IF(B205="","",IF(AL205="DQ","DQ",IF(N205="TO","TO",IF(T205="Timed Out","TO",IF(S205="","",IF(AVERAGE(S205:S207)&gt;89.99,"TO",IF(S206="",S205,IF(S207="",AVERAGE(S205:S206),AVERAGE(S205:S207)))))))))</f>
        <v/>
      </c>
      <c r="V205" s="805" t="str">
        <f>IF(B205="","",IF(AL205="DQ","DQ",IF(T205="Timed Out",0,IF(U205="","",IF(U205="TO",0,IF((17-((U205-$AG$3)))&lt;0,0,(17-((U205-$AG$3)))))))))</f>
        <v/>
      </c>
      <c r="W205" s="1196" t="str">
        <f t="shared" ref="W205" si="257">IF(B205="","",IF(AL205="DQ","DQ",IF(C205="Female","",IF(T205="Timed Out",0,IF(U205="","",IF(U205="TO",0,IF((19-((U205-$AN$4)))&lt;0,0,(19-((U205-$AN$4))))))))))</f>
        <v/>
      </c>
      <c r="X205" s="805" t="str">
        <f t="shared" ref="X205" si="258">IF(B205="","",IF(AL205="DQ","DQ",IF(C205="Male","",IF(T205="Timed Out",0,IF(U205="","",IF(U205="TO",0,IF((19-((U205-$AN$3)))&lt;0,0,(19-((U205-$AN$3))))))))))</f>
        <v/>
      </c>
      <c r="Y205" s="218"/>
      <c r="Z205" s="229"/>
      <c r="AA205" s="296"/>
      <c r="AB205" s="574" t="str">
        <f>IF(B205="","",IF(Y205="","",IF(AC205="Timed Out","TO",Y205*60+Z205+AA205/100)))</f>
        <v/>
      </c>
      <c r="AC205" s="1199"/>
      <c r="AD205" s="805" t="str">
        <f>IF(B205="","",IF(OR(AC205="Timed Out",AC205="Both"),"TO",IF(AB205="","",IF(AVERAGE(AB205:AB207)&gt;89.99,"TO",IF(AB206="",AB205,IF(AB207="",AVERAGE(AB205:AB206),AVERAGE(AB205:AB207)))))))</f>
        <v/>
      </c>
      <c r="AE205" s="861" t="str">
        <f t="shared" ref="AE205" si="259">IF(B205="","",IF(AC205="Timed Out",0,IF(AC205="Misconfigured",0,IF(AC205="Both",0,IF(AB205="","",IF(Y205="TO",0,IF(AD205&lt;=4.99,2,IF(AD205&lt;=12.99,1,0))))))))</f>
        <v/>
      </c>
      <c r="AF205" s="983"/>
      <c r="AG205" s="1204"/>
      <c r="AH205" s="805" t="str">
        <f>IF(B205="","",IF(AL205="DQ","DQ",IF(AG205="","",IF(AND(N205="TO",AF205-AG205&lt;=0),0,IF(AND(N205="TO",AF205-AG205&gt;0),AF205-AG205,IF(AND(U205="TO",O205+AF205-AG205&lt;0),0,IF(AND(U205="TO",O205+AF205-AG205&gt;0),O205+AF205-AG205,IF(AND(AD205="TO",O205+V205+AF205-AG205&lt;0),0,IF(AND(AD205="TO",O205+V205+AF205-AG205&gt;0),O205+V205+AF205-AG205,IF(O205+V205+AE205+AF205-AG205&lt;0,0,O205+V205+AE205+AF205-AG205))))))))))</f>
        <v/>
      </c>
      <c r="AI205" s="805" t="str">
        <f>IF(B205="","",IF(C205="Female","",IF(AL205="DQ","DQ",IF(AG205="","",IF(AND(N205="TO",AF205-AG205&lt;=0),0,IF(AND(N205="TO",AF205-AG205&gt;0),AF205-AG205,IF(AND(U205="TO",O205+AF205-AG205&lt;0),0,IF(AND(U205="TO",O205+AF205-AG205&gt;0),O205+AF205-AG205,IF(AND(AD205="TO",O205+W205+AF205-AG205&lt;0),0,IF(AND(AD205="TO",O205+W205+AF205-AG205&gt;0),O205+W205+AF205-AG205,IF(O205+W205+AE205+AF205-AG205&lt;0,0,O205+W205+AE205+AF205-AG205)))))))))))</f>
        <v/>
      </c>
      <c r="AJ205" s="805" t="str">
        <f>IF(B205="","",IF(C205="Male","",IF(AL205="DQ","DQ",IF(AG205="","",IF(AND(N205="TO",AF205-AG205&lt;=0),0,IF(AND(N205="TO",AF205-AG205&gt;0),AF205-AG205,IF(AND(U205="TO",O205+AF205-AG205&lt;0),0,IF(AND(U205="TO",O205+AF205-AG205&gt;0),O205+AF205-AG205,IF(AND(AD205="TO",O205+X205+AF205-AG205&lt;0),0,IF(AND(AD205="TO",O205+X205+AF205-AG205&gt;0),O205+X205+AF205-AG205,IF(O205+X205+AE205+AF205-AG205&lt;0,0,O205+X205+AE205+AF205-AG205)))))))))))</f>
        <v/>
      </c>
      <c r="AK205" s="805" t="str">
        <f>IF(AG205="","",IF(AI205="",AJ205,AI205))</f>
        <v/>
      </c>
      <c r="AL205" s="1207"/>
    </row>
    <row r="206" spans="1:38" x14ac:dyDescent="0.2">
      <c r="A206" s="893"/>
      <c r="B206" s="1219"/>
      <c r="C206" s="862"/>
      <c r="D206" s="1194"/>
      <c r="E206" s="1222"/>
      <c r="F206" s="862"/>
      <c r="G206" s="862"/>
      <c r="H206" s="16" t="s">
        <v>4</v>
      </c>
      <c r="I206" s="210"/>
      <c r="J206" s="211"/>
      <c r="K206" s="231"/>
      <c r="L206" s="83" t="str">
        <f>IF(B205="","",IF(I206="","",IF(M205="Timed Out","TO",I206*60+J206+K206/100)))</f>
        <v/>
      </c>
      <c r="M206" s="1200"/>
      <c r="N206" s="806"/>
      <c r="O206" s="862"/>
      <c r="P206" s="210"/>
      <c r="Q206" s="211"/>
      <c r="R206" s="231"/>
      <c r="S206" s="98" t="str">
        <f>IF(B205="","",IF(P206="","",P206*60+Q206+R206/100))</f>
        <v/>
      </c>
      <c r="T206" s="1200"/>
      <c r="U206" s="1225"/>
      <c r="V206" s="806"/>
      <c r="W206" s="1197"/>
      <c r="X206" s="806"/>
      <c r="Y206" s="220"/>
      <c r="Z206" s="211"/>
      <c r="AA206" s="280"/>
      <c r="AB206" s="98" t="str">
        <f>IF(B205="","",IF(Y206="","",IF(AC205="Timed Out","TO",Y206*60+Z206+AA206/100)))</f>
        <v/>
      </c>
      <c r="AC206" s="1200"/>
      <c r="AD206" s="806"/>
      <c r="AE206" s="862"/>
      <c r="AF206" s="984"/>
      <c r="AG206" s="1205"/>
      <c r="AH206" s="806"/>
      <c r="AI206" s="806"/>
      <c r="AJ206" s="806"/>
      <c r="AK206" s="806"/>
      <c r="AL206" s="1208"/>
    </row>
    <row r="207" spans="1:38" ht="16" thickBot="1" x14ac:dyDescent="0.25">
      <c r="A207" s="894"/>
      <c r="B207" s="1220"/>
      <c r="C207" s="863"/>
      <c r="D207" s="1195"/>
      <c r="E207" s="1223"/>
      <c r="F207" s="863"/>
      <c r="G207" s="863"/>
      <c r="H207" s="17" t="s">
        <v>8</v>
      </c>
      <c r="I207" s="251"/>
      <c r="J207" s="239"/>
      <c r="K207" s="250"/>
      <c r="L207" s="653" t="str">
        <f>IF(B205="","",IF(I207="","",IF(M205="Timed Out","TO",I207*60+J207+K207/100)))</f>
        <v/>
      </c>
      <c r="M207" s="1201"/>
      <c r="N207" s="807"/>
      <c r="O207" s="863"/>
      <c r="P207" s="251"/>
      <c r="Q207" s="239"/>
      <c r="R207" s="250"/>
      <c r="S207" s="570" t="str">
        <f>IF(B205="","",IF(P207="","",P207*60+Q207+R207/100))</f>
        <v/>
      </c>
      <c r="T207" s="1201"/>
      <c r="U207" s="1226"/>
      <c r="V207" s="807"/>
      <c r="W207" s="1198"/>
      <c r="X207" s="807"/>
      <c r="Y207" s="222"/>
      <c r="Z207" s="239"/>
      <c r="AA207" s="281"/>
      <c r="AB207" s="265" t="str">
        <f>IF(B205="","",IF(Y207="","",IF(AC205="Timed Out","TO",Y207*60+Z207+AA207/100)))</f>
        <v/>
      </c>
      <c r="AC207" s="1201"/>
      <c r="AD207" s="807"/>
      <c r="AE207" s="863"/>
      <c r="AF207" s="985"/>
      <c r="AG207" s="1206"/>
      <c r="AH207" s="807"/>
      <c r="AI207" s="807"/>
      <c r="AJ207" s="807"/>
      <c r="AK207" s="807"/>
      <c r="AL207" s="1209"/>
    </row>
    <row r="208" spans="1:38" x14ac:dyDescent="0.2">
      <c r="A208" s="1227" t="str">
        <f>IF('Names And Totals'!A75="","",'Names And Totals'!A75)</f>
        <v/>
      </c>
      <c r="B208" s="1230" t="str">
        <f>IF('Names And Totals'!B75="","",'Names And Totals'!B75)</f>
        <v/>
      </c>
      <c r="C208" s="883" t="str">
        <f>IF('Names And Totals'!B75="","",'Names And Totals'!E75)</f>
        <v/>
      </c>
      <c r="D208" s="1190" t="str">
        <f>IF(B208="","",IF(AL208="DQ","DQ",IF(AH208="","",RANK(AH208,$AH$10:$AH$307,0)+SUMPRODUCT(--(AH208=$AH$10:$AH$307),--(U208&gt;($U$10:$U$307))))))</f>
        <v/>
      </c>
      <c r="E208" s="1233" t="str">
        <f>IF(B208="","",IF(AL208="DQ","DQ",IF(AH208="","",RANK(D208,$D$10:$D$307,1)+SUMPRODUCT(--(D208=$D$10:$D$307),--(U208&gt;$U$10:$U$307)))))</f>
        <v/>
      </c>
      <c r="F208" s="883" t="str">
        <f>IF(AI208="","",IF(AI208="DQ","DQ",RANK(AI208,$AI$10:$AI$307,0)+SUMPRODUCT(--(AI208=$AI$10:$AI$307),--(U208&gt;$U$10:$U$307))))</f>
        <v/>
      </c>
      <c r="G208" s="883" t="str">
        <f>IF(AJ208="","",IF(AJ208="DQ","DQ",RANK(AJ208,$AJ$10:$AJ$307,0)+SUMPRODUCT(--(AJ208=$AJ$10:$AJ$307),--(U208&gt;$U$10:$U$307))))</f>
        <v/>
      </c>
      <c r="H208" s="18" t="s">
        <v>7</v>
      </c>
      <c r="I208" s="235"/>
      <c r="J208" s="241"/>
      <c r="K208" s="236"/>
      <c r="L208" s="111" t="str">
        <f>IF(B208="","",IF(I208="","",IF(M208="Timed Out","TO",I208*60+J208+K208/100)))</f>
        <v/>
      </c>
      <c r="M208" s="1242"/>
      <c r="N208" s="802" t="str">
        <f>IF(B208="","",IF(OR(M208="Timed Out",M208="Both"),"TO",IF(I208="","",IF(AVERAGE(L208:L210)&gt;89.99,"TO",IF(L209="",L208,IF(L210="",AVERAGE(L208:L209),AVERAGE(L208:L210)))))))</f>
        <v/>
      </c>
      <c r="O208" s="883" t="str">
        <f t="shared" ref="O208" si="260">IF(B208="","",IF(M208="Timed Out",0,IF(M208="Misconfigured",0,IF(M208="Both",0,IF(I208="","",IF(N208="TO",0,IF(N208&lt;=24.99,2,IF(N208&lt;=49.99,1,0))))))))</f>
        <v/>
      </c>
      <c r="P208" s="235"/>
      <c r="Q208" s="241"/>
      <c r="R208" s="236"/>
      <c r="S208" s="643" t="str">
        <f>IF(B208="","",IF(P208="","",P208*60+Q208+R208/100))</f>
        <v/>
      </c>
      <c r="T208" s="1242"/>
      <c r="U208" s="1236" t="str">
        <f>IF(B208="","",IF(AL208="DQ","DQ",IF(N208="TO","TO",IF(T208="Timed Out","TO",IF(S208="","",IF(AVERAGE(S208:S210)&gt;89.99,"TO",IF(S209="",S208,IF(S210="",AVERAGE(S208:S209),AVERAGE(S208:S210)))))))))</f>
        <v/>
      </c>
      <c r="V208" s="802" t="str">
        <f>IF(B208="","",IF(AL208="DQ","DQ",IF(T208="Timed Out",0,IF(U208="","",IF(U208="TO",0,IF((17-((U208-$AG$3)))&lt;0,0,(17-((U208-$AG$3)))))))))</f>
        <v/>
      </c>
      <c r="W208" s="1239" t="str">
        <f t="shared" ref="W208" si="261">IF(B208="","",IF(AL208="DQ","DQ",IF(C208="Female","",IF(T208="Timed Out",0,IF(U208="","",IF(U208="TO",0,IF((19-((U208-$AN$4)))&lt;0,0,(19-((U208-$AN$4))))))))))</f>
        <v/>
      </c>
      <c r="X208" s="802" t="str">
        <f t="shared" ref="X208" si="262">IF(B208="","",IF(AL208="DQ","DQ",IF(C208="Male","",IF(T208="Timed Out",0,IF(U208="","",IF(U208="TO",0,IF((19-((U208-$AN$3)))&lt;0,0,(19-((U208-$AN$3))))))))))</f>
        <v/>
      </c>
      <c r="Y208" s="667"/>
      <c r="Z208" s="241"/>
      <c r="AA208" s="654"/>
      <c r="AB208" s="339" t="str">
        <f>IF(B208="","",IF(Y208="","",IF(AC208="Timed Out","TO",Y208*60+Z208+AA208/100)))</f>
        <v/>
      </c>
      <c r="AC208" s="1242"/>
      <c r="AD208" s="802" t="str">
        <f>IF(B208="","",IF(OR(AC208="Timed Out",AC208="Both"),"TO",IF(AB208="","",IF(AVERAGE(AB208:AB210)&gt;89.99,"TO",IF(AB209="",AB208,IF(AB210="",AVERAGE(AB208:AB209),AVERAGE(AB208:AB210)))))))</f>
        <v/>
      </c>
      <c r="AE208" s="883" t="str">
        <f t="shared" ref="AE208" si="263">IF(B208="","",IF(AC208="Timed Out",0,IF(AC208="Misconfigured",0,IF(AC208="Both",0,IF(AB208="","",IF(Y208="TO",0,IF(AD208&lt;=4.99,2,IF(AD208&lt;=12.99,1,0))))))))</f>
        <v/>
      </c>
      <c r="AF208" s="1210"/>
      <c r="AG208" s="1212"/>
      <c r="AH208" s="802" t="str">
        <f>IF(B208="","",IF(AL208="DQ","DQ",IF(AG208="","",IF(AND(N208="TO",AF208-AG208&lt;=0),0,IF(AND(N208="TO",AF208-AG208&gt;0),AF208-AG208,IF(AND(U208="TO",O208+AF208-AG208&lt;0),0,IF(AND(U208="TO",O208+AF208-AG208&gt;0),O208+AF208-AG208,IF(AND(AD208="TO",O208+V208+AF208-AG208&lt;0),0,IF(AND(AD208="TO",O208+V208+AF208-AG208&gt;0),O208+V208+AF208-AG208,IF(O208+V208+AE208+AF208-AG208&lt;0,0,O208+V208+AE208+AF208-AG208))))))))))</f>
        <v/>
      </c>
      <c r="AI208" s="802" t="str">
        <f>IF(B208="","",IF(C208="Female","",IF(AL208="DQ","DQ",IF(AG208="","",IF(AND(N208="TO",AF208-AG208&lt;=0),0,IF(AND(N208="TO",AF208-AG208&gt;0),AF208-AG208,IF(AND(U208="TO",O208+AF208-AG208&lt;0),0,IF(AND(U208="TO",O208+AF208-AG208&gt;0),O208+AF208-AG208,IF(AND(AD208="TO",O208+W208+AF208-AG208&lt;0),0,IF(AND(AD208="TO",O208+W208+AF208-AG208&gt;0),O208+W208+AF208-AG208,IF(O208+W208+AE208+AF208-AG208&lt;0,0,O208+W208+AE208+AF208-AG208)))))))))))</f>
        <v/>
      </c>
      <c r="AJ208" s="802" t="str">
        <f>IF(B208="","",IF(C208="Male","",IF(AL208="DQ","DQ",IF(AG208="","",IF(AND(N208="TO",AF208-AG208&lt;=0),0,IF(AND(N208="TO",AF208-AG208&gt;0),AF208-AG208,IF(AND(U208="TO",O208+AF208-AG208&lt;0),0,IF(AND(U208="TO",O208+AF208-AG208&gt;0),O208+AF208-AG208,IF(AND(AD208="TO",O208+X208+AF208-AG208&lt;0),0,IF(AND(AD208="TO",O208+X208+AF208-AG208&gt;0),O208+X208+AF208-AG208,IF(O208+X208+AE208+AF208-AG208&lt;0,0,O208+X208+AE208+AF208-AG208)))))))))))</f>
        <v/>
      </c>
      <c r="AK208" s="802" t="str">
        <f>IF(AG208="","",IF(AI208="",AJ208,AI208))</f>
        <v/>
      </c>
      <c r="AL208" s="1215"/>
    </row>
    <row r="209" spans="1:38" x14ac:dyDescent="0.2">
      <c r="A209" s="1228"/>
      <c r="B209" s="1231"/>
      <c r="C209" s="884"/>
      <c r="D209" s="1191"/>
      <c r="E209" s="1234"/>
      <c r="F209" s="884"/>
      <c r="G209" s="884"/>
      <c r="H209" s="13" t="s">
        <v>4</v>
      </c>
      <c r="I209" s="208"/>
      <c r="J209" s="209"/>
      <c r="K209" s="227"/>
      <c r="L209" s="79" t="str">
        <f>IF(B208="","",IF(I209="","",IF(M208="Timed Out","TO",I209*60+J209+K209/100)))</f>
        <v/>
      </c>
      <c r="M209" s="1243"/>
      <c r="N209" s="803"/>
      <c r="O209" s="884"/>
      <c r="P209" s="208"/>
      <c r="Q209" s="209"/>
      <c r="R209" s="227"/>
      <c r="S209" s="99" t="str">
        <f>IF(B208="","",IF(P209="","",P209*60+Q209+R209/100))</f>
        <v/>
      </c>
      <c r="T209" s="1243"/>
      <c r="U209" s="1237"/>
      <c r="V209" s="803"/>
      <c r="W209" s="986"/>
      <c r="X209" s="803"/>
      <c r="Y209" s="214"/>
      <c r="Z209" s="209"/>
      <c r="AA209" s="279"/>
      <c r="AB209" s="99" t="str">
        <f>IF(B208="","",IF(Y209="","",IF(AC208="Timed Out","TO",Y209*60+Z209+AA209/100)))</f>
        <v/>
      </c>
      <c r="AC209" s="1243"/>
      <c r="AD209" s="803"/>
      <c r="AE209" s="884"/>
      <c r="AF209" s="981"/>
      <c r="AG209" s="1213"/>
      <c r="AH209" s="803"/>
      <c r="AI209" s="803"/>
      <c r="AJ209" s="803"/>
      <c r="AK209" s="803"/>
      <c r="AL209" s="1216"/>
    </row>
    <row r="210" spans="1:38" ht="16" thickBot="1" x14ac:dyDescent="0.25">
      <c r="A210" s="1229"/>
      <c r="B210" s="1232"/>
      <c r="C210" s="885"/>
      <c r="D210" s="1192"/>
      <c r="E210" s="1235"/>
      <c r="F210" s="885"/>
      <c r="G210" s="885"/>
      <c r="H210" s="19" t="s">
        <v>8</v>
      </c>
      <c r="I210" s="212"/>
      <c r="J210" s="213"/>
      <c r="K210" s="242"/>
      <c r="L210" s="112" t="str">
        <f>IF(B208="","",IF(I210="","",IF(M208="Timed Out","TO",I210*60+J210+K210/100)))</f>
        <v/>
      </c>
      <c r="M210" s="1244"/>
      <c r="N210" s="804"/>
      <c r="O210" s="885"/>
      <c r="P210" s="212"/>
      <c r="Q210" s="213"/>
      <c r="R210" s="242"/>
      <c r="S210" s="644" t="str">
        <f>IF(B208="","",IF(P210="","",P210*60+Q210+R210/100))</f>
        <v/>
      </c>
      <c r="T210" s="1244"/>
      <c r="U210" s="1238"/>
      <c r="V210" s="804"/>
      <c r="W210" s="1240"/>
      <c r="X210" s="804"/>
      <c r="Y210" s="226"/>
      <c r="Z210" s="213"/>
      <c r="AA210" s="655"/>
      <c r="AB210" s="100" t="str">
        <f>IF(B208="","",IF(Y210="","",IF(AC208="Timed Out","TO",Y210*60+Z210+AA210/100)))</f>
        <v/>
      </c>
      <c r="AC210" s="1244"/>
      <c r="AD210" s="804"/>
      <c r="AE210" s="885"/>
      <c r="AF210" s="1211"/>
      <c r="AG210" s="1214"/>
      <c r="AH210" s="804"/>
      <c r="AI210" s="804"/>
      <c r="AJ210" s="804"/>
      <c r="AK210" s="804"/>
      <c r="AL210" s="1217"/>
    </row>
    <row r="211" spans="1:38" x14ac:dyDescent="0.2">
      <c r="A211" s="892" t="str">
        <f>IF('Names And Totals'!A76="","",'Names And Totals'!A76)</f>
        <v/>
      </c>
      <c r="B211" s="1218" t="str">
        <f>IF('Names And Totals'!B76="","",'Names And Totals'!B76)</f>
        <v/>
      </c>
      <c r="C211" s="861" t="str">
        <f>IF('Names And Totals'!B76="","",'Names And Totals'!E76)</f>
        <v/>
      </c>
      <c r="D211" s="1193" t="str">
        <f>IF(B211="","",IF(AL211="DQ","DQ",IF(AH211="","",RANK(AH211,$AH$10:$AH$307,0)+SUMPRODUCT(--(AH211=$AH$10:$AH$307),--(U211&gt;($U$10:$U$307))))))</f>
        <v/>
      </c>
      <c r="E211" s="1221" t="str">
        <f>IF(B211="","",IF(AL211="DQ","DQ",IF(AH211="","",RANK(D211,$D$10:$D$307,1)+SUMPRODUCT(--(D211=$D$10:$D$307),--(U211&gt;$U$10:$U$307)))))</f>
        <v/>
      </c>
      <c r="F211" s="861" t="str">
        <f>IF(AI211="","",IF(AI211="DQ","DQ",RANK(AI211,$AI$10:$AI$307,0)+SUMPRODUCT(--(AI211=$AI$10:$AI$307),--(U211&gt;$U$10:$U$307))))</f>
        <v/>
      </c>
      <c r="G211" s="861" t="str">
        <f>IF(AJ211="","",IF(AJ211="DQ","DQ",RANK(AJ211,$AJ$10:$AJ$307,0)+SUMPRODUCT(--(AJ211=$AJ$10:$AJ$307),--(U211&gt;$U$10:$U$307))))</f>
        <v/>
      </c>
      <c r="H211" s="15" t="s">
        <v>7</v>
      </c>
      <c r="I211" s="228"/>
      <c r="J211" s="229"/>
      <c r="K211" s="230"/>
      <c r="L211" s="652" t="str">
        <f>IF(B211="","",IF(I211="","",IF(M211="Timed Out","TO",I211*60+J211+K211/100)))</f>
        <v/>
      </c>
      <c r="M211" s="1199"/>
      <c r="N211" s="805" t="str">
        <f>IF(B211="","",IF(OR(M211="Timed Out",M211="Both"),"TO",IF(I211="","",IF(AVERAGE(L211:L213)&gt;89.99,"TO",IF(L212="",L211,IF(L213="",AVERAGE(L211:L212),AVERAGE(L211:L213)))))))</f>
        <v/>
      </c>
      <c r="O211" s="861" t="str">
        <f t="shared" ref="O211" si="264">IF(B211="","",IF(M211="Timed Out",0,IF(M211="Misconfigured",0,IF(M211="Both",0,IF(I211="","",IF(N211="TO",0,IF(N211&lt;=24.99,2,IF(N211&lt;=49.99,1,0))))))))</f>
        <v/>
      </c>
      <c r="P211" s="228"/>
      <c r="Q211" s="229"/>
      <c r="R211" s="230"/>
      <c r="S211" s="645" t="str">
        <f>IF(B211="","",IF(P211="","",P211*60+Q211+R211/100))</f>
        <v/>
      </c>
      <c r="T211" s="1199"/>
      <c r="U211" s="1224" t="str">
        <f>IF(B211="","",IF(AL211="DQ","DQ",IF(N211="TO","TO",IF(T211="Timed Out","TO",IF(S211="","",IF(AVERAGE(S211:S213)&gt;89.99,"TO",IF(S212="",S211,IF(S213="",AVERAGE(S211:S212),AVERAGE(S211:S213)))))))))</f>
        <v/>
      </c>
      <c r="V211" s="805" t="str">
        <f>IF(B211="","",IF(AL211="DQ","DQ",IF(T211="Timed Out",0,IF(U211="","",IF(U211="TO",0,IF((17-((U211-$AG$3)))&lt;0,0,(17-((U211-$AG$3)))))))))</f>
        <v/>
      </c>
      <c r="W211" s="1196" t="str">
        <f t="shared" ref="W211" si="265">IF(B211="","",IF(AL211="DQ","DQ",IF(C211="Female","",IF(T211="Timed Out",0,IF(U211="","",IF(U211="TO",0,IF((19-((U211-$AN$4)))&lt;0,0,(19-((U211-$AN$4))))))))))</f>
        <v/>
      </c>
      <c r="X211" s="805" t="str">
        <f t="shared" ref="X211" si="266">IF(B211="","",IF(AL211="DQ","DQ",IF(C211="Male","",IF(T211="Timed Out",0,IF(U211="","",IF(U211="TO",0,IF((19-((U211-$AN$3)))&lt;0,0,(19-((U211-$AN$3))))))))))</f>
        <v/>
      </c>
      <c r="Y211" s="218"/>
      <c r="Z211" s="229"/>
      <c r="AA211" s="296"/>
      <c r="AB211" s="574" t="str">
        <f>IF(B211="","",IF(Y211="","",IF(AC211="Timed Out","TO",Y211*60+Z211+AA211/100)))</f>
        <v/>
      </c>
      <c r="AC211" s="1199"/>
      <c r="AD211" s="805" t="str">
        <f>IF(B211="","",IF(OR(AC211="Timed Out",AC211="Both"),"TO",IF(AB211="","",IF(AVERAGE(AB211:AB213)&gt;89.99,"TO",IF(AB212="",AB211,IF(AB213="",AVERAGE(AB211:AB212),AVERAGE(AB211:AB213)))))))</f>
        <v/>
      </c>
      <c r="AE211" s="861" t="str">
        <f t="shared" ref="AE211" si="267">IF(B211="","",IF(AC211="Timed Out",0,IF(AC211="Misconfigured",0,IF(AC211="Both",0,IF(AB211="","",IF(Y211="TO",0,IF(AD211&lt;=4.99,2,IF(AD211&lt;=12.99,1,0))))))))</f>
        <v/>
      </c>
      <c r="AF211" s="983"/>
      <c r="AG211" s="1204"/>
      <c r="AH211" s="805" t="str">
        <f>IF(B211="","",IF(AL211="DQ","DQ",IF(AG211="","",IF(AND(N211="TO",AF211-AG211&lt;=0),0,IF(AND(N211="TO",AF211-AG211&gt;0),AF211-AG211,IF(AND(U211="TO",O211+AF211-AG211&lt;0),0,IF(AND(U211="TO",O211+AF211-AG211&gt;0),O211+AF211-AG211,IF(AND(AD211="TO",O211+V211+AF211-AG211&lt;0),0,IF(AND(AD211="TO",O211+V211+AF211-AG211&gt;0),O211+V211+AF211-AG211,IF(O211+V211+AE211+AF211-AG211&lt;0,0,O211+V211+AE211+AF211-AG211))))))))))</f>
        <v/>
      </c>
      <c r="AI211" s="805" t="str">
        <f>IF(B211="","",IF(C211="Female","",IF(AL211="DQ","DQ",IF(AG211="","",IF(AND(N211="TO",AF211-AG211&lt;=0),0,IF(AND(N211="TO",AF211-AG211&gt;0),AF211-AG211,IF(AND(U211="TO",O211+AF211-AG211&lt;0),0,IF(AND(U211="TO",O211+AF211-AG211&gt;0),O211+AF211-AG211,IF(AND(AD211="TO",O211+W211+AF211-AG211&lt;0),0,IF(AND(AD211="TO",O211+W211+AF211-AG211&gt;0),O211+W211+AF211-AG211,IF(O211+W211+AE211+AF211-AG211&lt;0,0,O211+W211+AE211+AF211-AG211)))))))))))</f>
        <v/>
      </c>
      <c r="AJ211" s="805" t="str">
        <f>IF(B211="","",IF(C211="Male","",IF(AL211="DQ","DQ",IF(AG211="","",IF(AND(N211="TO",AF211-AG211&lt;=0),0,IF(AND(N211="TO",AF211-AG211&gt;0),AF211-AG211,IF(AND(U211="TO",O211+AF211-AG211&lt;0),0,IF(AND(U211="TO",O211+AF211-AG211&gt;0),O211+AF211-AG211,IF(AND(AD211="TO",O211+X211+AF211-AG211&lt;0),0,IF(AND(AD211="TO",O211+X211+AF211-AG211&gt;0),O211+X211+AF211-AG211,IF(O211+X211+AE211+AF211-AG211&lt;0,0,O211+X211+AE211+AF211-AG211)))))))))))</f>
        <v/>
      </c>
      <c r="AK211" s="805" t="str">
        <f>IF(AG211="","",IF(AI211="",AJ211,AI211))</f>
        <v/>
      </c>
      <c r="AL211" s="1207"/>
    </row>
    <row r="212" spans="1:38" x14ac:dyDescent="0.2">
      <c r="A212" s="893"/>
      <c r="B212" s="1219"/>
      <c r="C212" s="862"/>
      <c r="D212" s="1194"/>
      <c r="E212" s="1222"/>
      <c r="F212" s="862"/>
      <c r="G212" s="862"/>
      <c r="H212" s="16" t="s">
        <v>4</v>
      </c>
      <c r="I212" s="210"/>
      <c r="J212" s="211"/>
      <c r="K212" s="231"/>
      <c r="L212" s="83" t="str">
        <f>IF(B211="","",IF(I212="","",IF(M211="Timed Out","TO",I212*60+J212+K212/100)))</f>
        <v/>
      </c>
      <c r="M212" s="1200"/>
      <c r="N212" s="806"/>
      <c r="O212" s="862"/>
      <c r="P212" s="210"/>
      <c r="Q212" s="211"/>
      <c r="R212" s="231"/>
      <c r="S212" s="98" t="str">
        <f>IF(B211="","",IF(P212="","",P212*60+Q212+R212/100))</f>
        <v/>
      </c>
      <c r="T212" s="1200"/>
      <c r="U212" s="1225"/>
      <c r="V212" s="806"/>
      <c r="W212" s="1197"/>
      <c r="X212" s="806"/>
      <c r="Y212" s="220"/>
      <c r="Z212" s="211"/>
      <c r="AA212" s="280"/>
      <c r="AB212" s="98" t="str">
        <f>IF(B211="","",IF(Y212="","",IF(AC211="Timed Out","TO",Y212*60+Z212+AA212/100)))</f>
        <v/>
      </c>
      <c r="AC212" s="1200"/>
      <c r="AD212" s="806"/>
      <c r="AE212" s="862"/>
      <c r="AF212" s="984"/>
      <c r="AG212" s="1205"/>
      <c r="AH212" s="806"/>
      <c r="AI212" s="806"/>
      <c r="AJ212" s="806"/>
      <c r="AK212" s="806"/>
      <c r="AL212" s="1208"/>
    </row>
    <row r="213" spans="1:38" ht="16" thickBot="1" x14ac:dyDescent="0.25">
      <c r="A213" s="894"/>
      <c r="B213" s="1220"/>
      <c r="C213" s="863"/>
      <c r="D213" s="1195"/>
      <c r="E213" s="1223"/>
      <c r="F213" s="863"/>
      <c r="G213" s="863"/>
      <c r="H213" s="17" t="s">
        <v>8</v>
      </c>
      <c r="I213" s="251"/>
      <c r="J213" s="239"/>
      <c r="K213" s="250"/>
      <c r="L213" s="653" t="str">
        <f>IF(B211="","",IF(I213="","",IF(M211="Timed Out","TO",I213*60+J213+K213/100)))</f>
        <v/>
      </c>
      <c r="M213" s="1201"/>
      <c r="N213" s="807"/>
      <c r="O213" s="863"/>
      <c r="P213" s="251"/>
      <c r="Q213" s="239"/>
      <c r="R213" s="250"/>
      <c r="S213" s="570" t="str">
        <f>IF(B211="","",IF(P213="","",P213*60+Q213+R213/100))</f>
        <v/>
      </c>
      <c r="T213" s="1201"/>
      <c r="U213" s="1226"/>
      <c r="V213" s="807"/>
      <c r="W213" s="1198"/>
      <c r="X213" s="807"/>
      <c r="Y213" s="222"/>
      <c r="Z213" s="239"/>
      <c r="AA213" s="281"/>
      <c r="AB213" s="265" t="str">
        <f>IF(B211="","",IF(Y213="","",IF(AC211="Timed Out","TO",Y213*60+Z213+AA213/100)))</f>
        <v/>
      </c>
      <c r="AC213" s="1201"/>
      <c r="AD213" s="807"/>
      <c r="AE213" s="863"/>
      <c r="AF213" s="985"/>
      <c r="AG213" s="1206"/>
      <c r="AH213" s="807"/>
      <c r="AI213" s="807"/>
      <c r="AJ213" s="807"/>
      <c r="AK213" s="807"/>
      <c r="AL213" s="1209"/>
    </row>
    <row r="214" spans="1:38" x14ac:dyDescent="0.2">
      <c r="A214" s="1227" t="str">
        <f>IF('Names And Totals'!A77="","",'Names And Totals'!A77)</f>
        <v/>
      </c>
      <c r="B214" s="1230" t="str">
        <f>IF('Names And Totals'!B77="","",'Names And Totals'!B77)</f>
        <v/>
      </c>
      <c r="C214" s="883" t="str">
        <f>IF('Names And Totals'!B77="","",'Names And Totals'!E77)</f>
        <v/>
      </c>
      <c r="D214" s="1190" t="str">
        <f>IF(B214="","",IF(AL214="DQ","DQ",IF(AH214="","",RANK(AH214,$AH$10:$AH$307,0)+SUMPRODUCT(--(AH214=$AH$10:$AH$307),--(U214&gt;($U$10:$U$307))))))</f>
        <v/>
      </c>
      <c r="E214" s="1233" t="str">
        <f>IF(B214="","",IF(AL214="DQ","DQ",IF(AH214="","",RANK(D214,$D$10:$D$307,1)+SUMPRODUCT(--(D214=$D$10:$D$307),--(U214&gt;$U$10:$U$307)))))</f>
        <v/>
      </c>
      <c r="F214" s="883" t="str">
        <f>IF(AI214="","",IF(AI214="DQ","DQ",RANK(AI214,$AI$10:$AI$307,0)+SUMPRODUCT(--(AI214=$AI$10:$AI$307),--(U214&gt;$U$10:$U$307))))</f>
        <v/>
      </c>
      <c r="G214" s="883" t="str">
        <f>IF(AJ214="","",IF(AJ214="DQ","DQ",RANK(AJ214,$AJ$10:$AJ$307,0)+SUMPRODUCT(--(AJ214=$AJ$10:$AJ$307),--(U214&gt;$U$10:$U$307))))</f>
        <v/>
      </c>
      <c r="H214" s="18" t="s">
        <v>7</v>
      </c>
      <c r="I214" s="235"/>
      <c r="J214" s="241"/>
      <c r="K214" s="236"/>
      <c r="L214" s="111" t="str">
        <f>IF(B214="","",IF(I214="","",IF(M214="Timed Out","TO",I214*60+J214+K214/100)))</f>
        <v/>
      </c>
      <c r="M214" s="1242"/>
      <c r="N214" s="802" t="str">
        <f>IF(B214="","",IF(OR(M214="Timed Out",M214="Both"),"TO",IF(I214="","",IF(AVERAGE(L214:L216)&gt;89.99,"TO",IF(L215="",L214,IF(L216="",AVERAGE(L214:L215),AVERAGE(L214:L216)))))))</f>
        <v/>
      </c>
      <c r="O214" s="883" t="str">
        <f t="shared" ref="O214" si="268">IF(B214="","",IF(M214="Timed Out",0,IF(M214="Misconfigured",0,IF(M214="Both",0,IF(I214="","",IF(N214="TO",0,IF(N214&lt;=24.99,2,IF(N214&lt;=49.99,1,0))))))))</f>
        <v/>
      </c>
      <c r="P214" s="235"/>
      <c r="Q214" s="241"/>
      <c r="R214" s="236"/>
      <c r="S214" s="643" t="str">
        <f>IF(B214="","",IF(P214="","",P214*60+Q214+R214/100))</f>
        <v/>
      </c>
      <c r="T214" s="1242"/>
      <c r="U214" s="1236" t="str">
        <f>IF(B214="","",IF(AL214="DQ","DQ",IF(N214="TO","TO",IF(T214="Timed Out","TO",IF(S214="","",IF(AVERAGE(S214:S216)&gt;89.99,"TO",IF(S215="",S214,IF(S216="",AVERAGE(S214:S215),AVERAGE(S214:S216)))))))))</f>
        <v/>
      </c>
      <c r="V214" s="802" t="str">
        <f>IF(B214="","",IF(AL214="DQ","DQ",IF(T214="Timed Out",0,IF(U214="","",IF(U214="TO",0,IF((17-((U214-$AG$3)))&lt;0,0,(17-((U214-$AG$3)))))))))</f>
        <v/>
      </c>
      <c r="W214" s="1239" t="str">
        <f t="shared" ref="W214" si="269">IF(B214="","",IF(AL214="DQ","DQ",IF(C214="Female","",IF(T214="Timed Out",0,IF(U214="","",IF(U214="TO",0,IF((19-((U214-$AN$4)))&lt;0,0,(19-((U214-$AN$4))))))))))</f>
        <v/>
      </c>
      <c r="X214" s="802" t="str">
        <f t="shared" ref="X214" si="270">IF(B214="","",IF(AL214="DQ","DQ",IF(C214="Male","",IF(T214="Timed Out",0,IF(U214="","",IF(U214="TO",0,IF((19-((U214-$AN$3)))&lt;0,0,(19-((U214-$AN$3))))))))))</f>
        <v/>
      </c>
      <c r="Y214" s="667"/>
      <c r="Z214" s="241"/>
      <c r="AA214" s="654"/>
      <c r="AB214" s="339" t="str">
        <f>IF(B214="","",IF(Y214="","",IF(AC214="Timed Out","TO",Y214*60+Z214+AA214/100)))</f>
        <v/>
      </c>
      <c r="AC214" s="1242"/>
      <c r="AD214" s="802" t="str">
        <f>IF(B214="","",IF(OR(AC214="Timed Out",AC214="Both"),"TO",IF(AB214="","",IF(AVERAGE(AB214:AB216)&gt;89.99,"TO",IF(AB215="",AB214,IF(AB216="",AVERAGE(AB214:AB215),AVERAGE(AB214:AB216)))))))</f>
        <v/>
      </c>
      <c r="AE214" s="883" t="str">
        <f t="shared" ref="AE214" si="271">IF(B214="","",IF(AC214="Timed Out",0,IF(AC214="Misconfigured",0,IF(AC214="Both",0,IF(AB214="","",IF(Y214="TO",0,IF(AD214&lt;=4.99,2,IF(AD214&lt;=12.99,1,0))))))))</f>
        <v/>
      </c>
      <c r="AF214" s="1210"/>
      <c r="AG214" s="1212"/>
      <c r="AH214" s="802" t="str">
        <f>IF(B214="","",IF(AL214="DQ","DQ",IF(AG214="","",IF(AND(N214="TO",AF214-AG214&lt;=0),0,IF(AND(N214="TO",AF214-AG214&gt;0),AF214-AG214,IF(AND(U214="TO",O214+AF214-AG214&lt;0),0,IF(AND(U214="TO",O214+AF214-AG214&gt;0),O214+AF214-AG214,IF(AND(AD214="TO",O214+V214+AF214-AG214&lt;0),0,IF(AND(AD214="TO",O214+V214+AF214-AG214&gt;0),O214+V214+AF214-AG214,IF(O214+V214+AE214+AF214-AG214&lt;0,0,O214+V214+AE214+AF214-AG214))))))))))</f>
        <v/>
      </c>
      <c r="AI214" s="802" t="str">
        <f>IF(B214="","",IF(C214="Female","",IF(AL214="DQ","DQ",IF(AG214="","",IF(AND(N214="TO",AF214-AG214&lt;=0),0,IF(AND(N214="TO",AF214-AG214&gt;0),AF214-AG214,IF(AND(U214="TO",O214+AF214-AG214&lt;0),0,IF(AND(U214="TO",O214+AF214-AG214&gt;0),O214+AF214-AG214,IF(AND(AD214="TO",O214+W214+AF214-AG214&lt;0),0,IF(AND(AD214="TO",O214+W214+AF214-AG214&gt;0),O214+W214+AF214-AG214,IF(O214+W214+AE214+AF214-AG214&lt;0,0,O214+W214+AE214+AF214-AG214)))))))))))</f>
        <v/>
      </c>
      <c r="AJ214" s="802" t="str">
        <f>IF(B214="","",IF(C214="Male","",IF(AL214="DQ","DQ",IF(AG214="","",IF(AND(N214="TO",AF214-AG214&lt;=0),0,IF(AND(N214="TO",AF214-AG214&gt;0),AF214-AG214,IF(AND(U214="TO",O214+AF214-AG214&lt;0),0,IF(AND(U214="TO",O214+AF214-AG214&gt;0),O214+AF214-AG214,IF(AND(AD214="TO",O214+X214+AF214-AG214&lt;0),0,IF(AND(AD214="TO",O214+X214+AF214-AG214&gt;0),O214+X214+AF214-AG214,IF(O214+X214+AE214+AF214-AG214&lt;0,0,O214+X214+AE214+AF214-AG214)))))))))))</f>
        <v/>
      </c>
      <c r="AK214" s="802" t="str">
        <f>IF(AG214="","",IF(AI214="",AJ214,AI214))</f>
        <v/>
      </c>
      <c r="AL214" s="1215"/>
    </row>
    <row r="215" spans="1:38" x14ac:dyDescent="0.2">
      <c r="A215" s="1228"/>
      <c r="B215" s="1231"/>
      <c r="C215" s="884"/>
      <c r="D215" s="1191"/>
      <c r="E215" s="1234"/>
      <c r="F215" s="884"/>
      <c r="G215" s="884"/>
      <c r="H215" s="13" t="s">
        <v>4</v>
      </c>
      <c r="I215" s="208"/>
      <c r="J215" s="209"/>
      <c r="K215" s="227"/>
      <c r="L215" s="79" t="str">
        <f>IF(B214="","",IF(I215="","",IF(M214="Timed Out","TO",I215*60+J215+K215/100)))</f>
        <v/>
      </c>
      <c r="M215" s="1243"/>
      <c r="N215" s="803"/>
      <c r="O215" s="884"/>
      <c r="P215" s="208"/>
      <c r="Q215" s="209"/>
      <c r="R215" s="227"/>
      <c r="S215" s="99" t="str">
        <f>IF(B214="","",IF(P215="","",P215*60+Q215+R215/100))</f>
        <v/>
      </c>
      <c r="T215" s="1243"/>
      <c r="U215" s="1237"/>
      <c r="V215" s="803"/>
      <c r="W215" s="986"/>
      <c r="X215" s="803"/>
      <c r="Y215" s="214"/>
      <c r="Z215" s="209"/>
      <c r="AA215" s="279"/>
      <c r="AB215" s="99" t="str">
        <f>IF(B214="","",IF(Y215="","",IF(AC214="Timed Out","TO",Y215*60+Z215+AA215/100)))</f>
        <v/>
      </c>
      <c r="AC215" s="1243"/>
      <c r="AD215" s="803"/>
      <c r="AE215" s="884"/>
      <c r="AF215" s="981"/>
      <c r="AG215" s="1213"/>
      <c r="AH215" s="803"/>
      <c r="AI215" s="803"/>
      <c r="AJ215" s="803"/>
      <c r="AK215" s="803"/>
      <c r="AL215" s="1216"/>
    </row>
    <row r="216" spans="1:38" ht="16" thickBot="1" x14ac:dyDescent="0.25">
      <c r="A216" s="1229"/>
      <c r="B216" s="1232"/>
      <c r="C216" s="885"/>
      <c r="D216" s="1192"/>
      <c r="E216" s="1235"/>
      <c r="F216" s="885"/>
      <c r="G216" s="885"/>
      <c r="H216" s="19" t="s">
        <v>8</v>
      </c>
      <c r="I216" s="212"/>
      <c r="J216" s="213"/>
      <c r="K216" s="242"/>
      <c r="L216" s="112" t="str">
        <f>IF(B214="","",IF(I216="","",IF(M214="Timed Out","TO",I216*60+J216+K216/100)))</f>
        <v/>
      </c>
      <c r="M216" s="1244"/>
      <c r="N216" s="804"/>
      <c r="O216" s="885"/>
      <c r="P216" s="212"/>
      <c r="Q216" s="213"/>
      <c r="R216" s="242"/>
      <c r="S216" s="644" t="str">
        <f>IF(B214="","",IF(P216="","",P216*60+Q216+R216/100))</f>
        <v/>
      </c>
      <c r="T216" s="1244"/>
      <c r="U216" s="1238"/>
      <c r="V216" s="804"/>
      <c r="W216" s="1240"/>
      <c r="X216" s="804"/>
      <c r="Y216" s="226"/>
      <c r="Z216" s="213"/>
      <c r="AA216" s="655"/>
      <c r="AB216" s="100" t="str">
        <f>IF(B214="","",IF(Y216="","",IF(AC214="Timed Out","TO",Y216*60+Z216+AA216/100)))</f>
        <v/>
      </c>
      <c r="AC216" s="1244"/>
      <c r="AD216" s="804"/>
      <c r="AE216" s="885"/>
      <c r="AF216" s="1211"/>
      <c r="AG216" s="1214"/>
      <c r="AH216" s="804"/>
      <c r="AI216" s="804"/>
      <c r="AJ216" s="804"/>
      <c r="AK216" s="804"/>
      <c r="AL216" s="1217"/>
    </row>
    <row r="217" spans="1:38" x14ac:dyDescent="0.2">
      <c r="A217" s="892" t="str">
        <f>IF('Names And Totals'!A78="","",'Names And Totals'!A78)</f>
        <v/>
      </c>
      <c r="B217" s="1218" t="str">
        <f>IF('Names And Totals'!B78="","",'Names And Totals'!B78)</f>
        <v/>
      </c>
      <c r="C217" s="861" t="str">
        <f>IF('Names And Totals'!B78="","",'Names And Totals'!E78)</f>
        <v/>
      </c>
      <c r="D217" s="1193" t="str">
        <f>IF(B217="","",IF(AL217="DQ","DQ",IF(AH217="","",RANK(AH217,$AH$10:$AH$307,0)+SUMPRODUCT(--(AH217=$AH$10:$AH$307),--(U217&gt;($U$10:$U$307))))))</f>
        <v/>
      </c>
      <c r="E217" s="1221" t="str">
        <f>IF(B217="","",IF(AL217="DQ","DQ",IF(AH217="","",RANK(D217,$D$10:$D$307,1)+SUMPRODUCT(--(D217=$D$10:$D$307),--(U217&gt;$U$10:$U$307)))))</f>
        <v/>
      </c>
      <c r="F217" s="861" t="str">
        <f>IF(AI217="","",IF(AI217="DQ","DQ",RANK(AI217,$AI$10:$AI$307,0)+SUMPRODUCT(--(AI217=$AI$10:$AI$307),--(U217&gt;$U$10:$U$307))))</f>
        <v/>
      </c>
      <c r="G217" s="861" t="str">
        <f>IF(AJ217="","",IF(AJ217="DQ","DQ",RANK(AJ217,$AJ$10:$AJ$307,0)+SUMPRODUCT(--(AJ217=$AJ$10:$AJ$307),--(U217&gt;$U$10:$U$307))))</f>
        <v/>
      </c>
      <c r="H217" s="15" t="s">
        <v>7</v>
      </c>
      <c r="I217" s="228"/>
      <c r="J217" s="229"/>
      <c r="K217" s="230"/>
      <c r="L217" s="652" t="str">
        <f>IF(B217="","",IF(I217="","",IF(M217="Timed Out","TO",I217*60+J217+K217/100)))</f>
        <v/>
      </c>
      <c r="M217" s="1199"/>
      <c r="N217" s="805" t="str">
        <f>IF(B217="","",IF(OR(M217="Timed Out",M217="Both"),"TO",IF(I217="","",IF(AVERAGE(L217:L219)&gt;89.99,"TO",IF(L218="",L217,IF(L219="",AVERAGE(L217:L218),AVERAGE(L217:L219)))))))</f>
        <v/>
      </c>
      <c r="O217" s="861" t="str">
        <f t="shared" ref="O217" si="272">IF(B217="","",IF(M217="Timed Out",0,IF(M217="Misconfigured",0,IF(M217="Both",0,IF(I217="","",IF(N217="TO",0,IF(N217&lt;=24.99,2,IF(N217&lt;=49.99,1,0))))))))</f>
        <v/>
      </c>
      <c r="P217" s="228"/>
      <c r="Q217" s="229"/>
      <c r="R217" s="230"/>
      <c r="S217" s="645" t="str">
        <f>IF(B217="","",IF(P217="","",P217*60+Q217+R217/100))</f>
        <v/>
      </c>
      <c r="T217" s="1199"/>
      <c r="U217" s="1224" t="str">
        <f>IF(B217="","",IF(AL217="DQ","DQ",IF(N217="TO","TO",IF(T217="Timed Out","TO",IF(S217="","",IF(AVERAGE(S217:S219)&gt;89.99,"TO",IF(S218="",S217,IF(S219="",AVERAGE(S217:S218),AVERAGE(S217:S219)))))))))</f>
        <v/>
      </c>
      <c r="V217" s="805" t="str">
        <f>IF(B217="","",IF(AL217="DQ","DQ",IF(T217="Timed Out",0,IF(U217="","",IF(U217="TO",0,IF((17-((U217-$AG$3)))&lt;0,0,(17-((U217-$AG$3)))))))))</f>
        <v/>
      </c>
      <c r="W217" s="1196" t="str">
        <f t="shared" ref="W217" si="273">IF(B217="","",IF(AL217="DQ","DQ",IF(C217="Female","",IF(T217="Timed Out",0,IF(U217="","",IF(U217="TO",0,IF((19-((U217-$AN$4)))&lt;0,0,(19-((U217-$AN$4))))))))))</f>
        <v/>
      </c>
      <c r="X217" s="805" t="str">
        <f t="shared" ref="X217" si="274">IF(B217="","",IF(AL217="DQ","DQ",IF(C217="Male","",IF(T217="Timed Out",0,IF(U217="","",IF(U217="TO",0,IF((19-((U217-$AN$3)))&lt;0,0,(19-((U217-$AN$3))))))))))</f>
        <v/>
      </c>
      <c r="Y217" s="218"/>
      <c r="Z217" s="229"/>
      <c r="AA217" s="296"/>
      <c r="AB217" s="574" t="str">
        <f>IF(B217="","",IF(Y217="","",IF(AC217="Timed Out","TO",Y217*60+Z217+AA217/100)))</f>
        <v/>
      </c>
      <c r="AC217" s="1199"/>
      <c r="AD217" s="805" t="str">
        <f>IF(B217="","",IF(OR(AC217="Timed Out",AC217="Both"),"TO",IF(AB217="","",IF(AVERAGE(AB217:AB219)&gt;89.99,"TO",IF(AB218="",AB217,IF(AB219="",AVERAGE(AB217:AB218),AVERAGE(AB217:AB219)))))))</f>
        <v/>
      </c>
      <c r="AE217" s="861" t="str">
        <f t="shared" ref="AE217" si="275">IF(B217="","",IF(AC217="Timed Out",0,IF(AC217="Misconfigured",0,IF(AC217="Both",0,IF(AB217="","",IF(Y217="TO",0,IF(AD217&lt;=4.99,2,IF(AD217&lt;=12.99,1,0))))))))</f>
        <v/>
      </c>
      <c r="AF217" s="983"/>
      <c r="AG217" s="1204"/>
      <c r="AH217" s="805" t="str">
        <f>IF(B217="","",IF(AL217="DQ","DQ",IF(AG217="","",IF(AND(N217="TO",AF217-AG217&lt;=0),0,IF(AND(N217="TO",AF217-AG217&gt;0),AF217-AG217,IF(AND(U217="TO",O217+AF217-AG217&lt;0),0,IF(AND(U217="TO",O217+AF217-AG217&gt;0),O217+AF217-AG217,IF(AND(AD217="TO",O217+V217+AF217-AG217&lt;0),0,IF(AND(AD217="TO",O217+V217+AF217-AG217&gt;0),O217+V217+AF217-AG217,IF(O217+V217+AE217+AF217-AG217&lt;0,0,O217+V217+AE217+AF217-AG217))))))))))</f>
        <v/>
      </c>
      <c r="AI217" s="805" t="str">
        <f>IF(B217="","",IF(C217="Female","",IF(AL217="DQ","DQ",IF(AG217="","",IF(AND(N217="TO",AF217-AG217&lt;=0),0,IF(AND(N217="TO",AF217-AG217&gt;0),AF217-AG217,IF(AND(U217="TO",O217+AF217-AG217&lt;0),0,IF(AND(U217="TO",O217+AF217-AG217&gt;0),O217+AF217-AG217,IF(AND(AD217="TO",O217+W217+AF217-AG217&lt;0),0,IF(AND(AD217="TO",O217+W217+AF217-AG217&gt;0),O217+W217+AF217-AG217,IF(O217+W217+AE217+AF217-AG217&lt;0,0,O217+W217+AE217+AF217-AG217)))))))))))</f>
        <v/>
      </c>
      <c r="AJ217" s="805" t="str">
        <f>IF(B217="","",IF(C217="Male","",IF(AL217="DQ","DQ",IF(AG217="","",IF(AND(N217="TO",AF217-AG217&lt;=0),0,IF(AND(N217="TO",AF217-AG217&gt;0),AF217-AG217,IF(AND(U217="TO",O217+AF217-AG217&lt;0),0,IF(AND(U217="TO",O217+AF217-AG217&gt;0),O217+AF217-AG217,IF(AND(AD217="TO",O217+X217+AF217-AG217&lt;0),0,IF(AND(AD217="TO",O217+X217+AF217-AG217&gt;0),O217+X217+AF217-AG217,IF(O217+X217+AE217+AF217-AG217&lt;0,0,O217+X217+AE217+AF217-AG217)))))))))))</f>
        <v/>
      </c>
      <c r="AK217" s="805" t="str">
        <f>IF(AG217="","",IF(AI217="",AJ217,AI217))</f>
        <v/>
      </c>
      <c r="AL217" s="1207"/>
    </row>
    <row r="218" spans="1:38" x14ac:dyDescent="0.2">
      <c r="A218" s="893"/>
      <c r="B218" s="1219"/>
      <c r="C218" s="862"/>
      <c r="D218" s="1194"/>
      <c r="E218" s="1222"/>
      <c r="F218" s="862"/>
      <c r="G218" s="862"/>
      <c r="H218" s="16" t="s">
        <v>4</v>
      </c>
      <c r="I218" s="210"/>
      <c r="J218" s="211"/>
      <c r="K218" s="231"/>
      <c r="L218" s="83" t="str">
        <f>IF(B217="","",IF(I218="","",IF(M217="Timed Out","TO",I218*60+J218+K218/100)))</f>
        <v/>
      </c>
      <c r="M218" s="1200"/>
      <c r="N218" s="806"/>
      <c r="O218" s="862"/>
      <c r="P218" s="210"/>
      <c r="Q218" s="211"/>
      <c r="R218" s="231"/>
      <c r="S218" s="98" t="str">
        <f>IF(B217="","",IF(P218="","",P218*60+Q218+R218/100))</f>
        <v/>
      </c>
      <c r="T218" s="1200"/>
      <c r="U218" s="1225"/>
      <c r="V218" s="806"/>
      <c r="W218" s="1197"/>
      <c r="X218" s="806"/>
      <c r="Y218" s="220"/>
      <c r="Z218" s="211"/>
      <c r="AA218" s="280"/>
      <c r="AB218" s="98" t="str">
        <f>IF(B217="","",IF(Y218="","",IF(AC217="Timed Out","TO",Y218*60+Z218+AA218/100)))</f>
        <v/>
      </c>
      <c r="AC218" s="1200"/>
      <c r="AD218" s="806"/>
      <c r="AE218" s="862"/>
      <c r="AF218" s="984"/>
      <c r="AG218" s="1205"/>
      <c r="AH218" s="806"/>
      <c r="AI218" s="806"/>
      <c r="AJ218" s="806"/>
      <c r="AK218" s="806"/>
      <c r="AL218" s="1208"/>
    </row>
    <row r="219" spans="1:38" ht="16" thickBot="1" x14ac:dyDescent="0.25">
      <c r="A219" s="894"/>
      <c r="B219" s="1220"/>
      <c r="C219" s="863"/>
      <c r="D219" s="1195"/>
      <c r="E219" s="1223"/>
      <c r="F219" s="863"/>
      <c r="G219" s="863"/>
      <c r="H219" s="17" t="s">
        <v>8</v>
      </c>
      <c r="I219" s="251"/>
      <c r="J219" s="239"/>
      <c r="K219" s="250"/>
      <c r="L219" s="653" t="str">
        <f>IF(B217="","",IF(I219="","",IF(M217="Timed Out","TO",I219*60+J219+K219/100)))</f>
        <v/>
      </c>
      <c r="M219" s="1201"/>
      <c r="N219" s="807"/>
      <c r="O219" s="863"/>
      <c r="P219" s="251"/>
      <c r="Q219" s="239"/>
      <c r="R219" s="250"/>
      <c r="S219" s="570" t="str">
        <f>IF(B217="","",IF(P219="","",P219*60+Q219+R219/100))</f>
        <v/>
      </c>
      <c r="T219" s="1201"/>
      <c r="U219" s="1226"/>
      <c r="V219" s="807"/>
      <c r="W219" s="1198"/>
      <c r="X219" s="807"/>
      <c r="Y219" s="222"/>
      <c r="Z219" s="239"/>
      <c r="AA219" s="281"/>
      <c r="AB219" s="265" t="str">
        <f>IF(B217="","",IF(Y219="","",IF(AC217="Timed Out","TO",Y219*60+Z219+AA219/100)))</f>
        <v/>
      </c>
      <c r="AC219" s="1201"/>
      <c r="AD219" s="807"/>
      <c r="AE219" s="863"/>
      <c r="AF219" s="985"/>
      <c r="AG219" s="1206"/>
      <c r="AH219" s="807"/>
      <c r="AI219" s="807"/>
      <c r="AJ219" s="807"/>
      <c r="AK219" s="807"/>
      <c r="AL219" s="1209"/>
    </row>
    <row r="220" spans="1:38" x14ac:dyDescent="0.2">
      <c r="A220" s="1227" t="str">
        <f>IF('Names And Totals'!A79="","",'Names And Totals'!A79)</f>
        <v/>
      </c>
      <c r="B220" s="1230" t="str">
        <f>IF('Names And Totals'!B79="","",'Names And Totals'!B79)</f>
        <v/>
      </c>
      <c r="C220" s="883" t="str">
        <f>IF('Names And Totals'!B79="","",'Names And Totals'!E79)</f>
        <v/>
      </c>
      <c r="D220" s="1190" t="str">
        <f>IF(B220="","",IF(AL220="DQ","DQ",IF(AH220="","",RANK(AH220,$AH$10:$AH$307,0)+SUMPRODUCT(--(AH220=$AH$10:$AH$307),--(U220&gt;($U$10:$U$307))))))</f>
        <v/>
      </c>
      <c r="E220" s="1233" t="str">
        <f>IF(B220="","",IF(AL220="DQ","DQ",IF(AH220="","",RANK(D220,$D$10:$D$307,1)+SUMPRODUCT(--(D220=$D$10:$D$307),--(U220&gt;$U$10:$U$307)))))</f>
        <v/>
      </c>
      <c r="F220" s="883" t="str">
        <f>IF(AI220="","",IF(AI220="DQ","DQ",RANK(AI220,$AI$10:$AI$307,0)+SUMPRODUCT(--(AI220=$AI$10:$AI$307),--(U220&gt;$U$10:$U$307))))</f>
        <v/>
      </c>
      <c r="G220" s="883" t="str">
        <f>IF(AJ220="","",IF(AJ220="DQ","DQ",RANK(AJ220,$AJ$10:$AJ$307,0)+SUMPRODUCT(--(AJ220=$AJ$10:$AJ$307),--(U220&gt;$U$10:$U$307))))</f>
        <v/>
      </c>
      <c r="H220" s="18" t="s">
        <v>7</v>
      </c>
      <c r="I220" s="235"/>
      <c r="J220" s="241"/>
      <c r="K220" s="236"/>
      <c r="L220" s="111" t="str">
        <f>IF(B220="","",IF(I220="","",IF(M220="Timed Out","TO",I220*60+J220+K220/100)))</f>
        <v/>
      </c>
      <c r="M220" s="1242"/>
      <c r="N220" s="802" t="str">
        <f>IF(B220="","",IF(OR(M220="Timed Out",M220="Both"),"TO",IF(I220="","",IF(AVERAGE(L220:L222)&gt;89.99,"TO",IF(L221="",L220,IF(L222="",AVERAGE(L220:L221),AVERAGE(L220:L222)))))))</f>
        <v/>
      </c>
      <c r="O220" s="883" t="str">
        <f t="shared" ref="O220" si="276">IF(B220="","",IF(M220="Timed Out",0,IF(M220="Misconfigured",0,IF(M220="Both",0,IF(I220="","",IF(N220="TO",0,IF(N220&lt;=24.99,2,IF(N220&lt;=49.99,1,0))))))))</f>
        <v/>
      </c>
      <c r="P220" s="235"/>
      <c r="Q220" s="241"/>
      <c r="R220" s="236"/>
      <c r="S220" s="643" t="str">
        <f>IF(B220="","",IF(P220="","",P220*60+Q220+R220/100))</f>
        <v/>
      </c>
      <c r="T220" s="1242"/>
      <c r="U220" s="1236" t="str">
        <f>IF(B220="","",IF(AL220="DQ","DQ",IF(N220="TO","TO",IF(T220="Timed Out","TO",IF(S220="","",IF(AVERAGE(S220:S222)&gt;89.99,"TO",IF(S221="",S220,IF(S222="",AVERAGE(S220:S221),AVERAGE(S220:S222)))))))))</f>
        <v/>
      </c>
      <c r="V220" s="802" t="str">
        <f>IF(B220="","",IF(AL220="DQ","DQ",IF(T220="Timed Out",0,IF(U220="","",IF(U220="TO",0,IF((17-((U220-$AG$3)))&lt;0,0,(17-((U220-$AG$3)))))))))</f>
        <v/>
      </c>
      <c r="W220" s="1239" t="str">
        <f t="shared" ref="W220" si="277">IF(B220="","",IF(AL220="DQ","DQ",IF(C220="Female","",IF(T220="Timed Out",0,IF(U220="","",IF(U220="TO",0,IF((19-((U220-$AN$4)))&lt;0,0,(19-((U220-$AN$4))))))))))</f>
        <v/>
      </c>
      <c r="X220" s="802" t="str">
        <f t="shared" ref="X220" si="278">IF(B220="","",IF(AL220="DQ","DQ",IF(C220="Male","",IF(T220="Timed Out",0,IF(U220="","",IF(U220="TO",0,IF((19-((U220-$AN$3)))&lt;0,0,(19-((U220-$AN$3))))))))))</f>
        <v/>
      </c>
      <c r="Y220" s="667"/>
      <c r="Z220" s="241"/>
      <c r="AA220" s="654"/>
      <c r="AB220" s="339" t="str">
        <f>IF(B220="","",IF(Y220="","",IF(AC220="Timed Out","TO",Y220*60+Z220+AA220/100)))</f>
        <v/>
      </c>
      <c r="AC220" s="1242"/>
      <c r="AD220" s="802" t="str">
        <f>IF(B220="","",IF(OR(AC220="Timed Out",AC220="Both"),"TO",IF(AB220="","",IF(AVERAGE(AB220:AB222)&gt;89.99,"TO",IF(AB221="",AB220,IF(AB222="",AVERAGE(AB220:AB221),AVERAGE(AB220:AB222)))))))</f>
        <v/>
      </c>
      <c r="AE220" s="883" t="str">
        <f t="shared" ref="AE220" si="279">IF(B220="","",IF(AC220="Timed Out",0,IF(AC220="Misconfigured",0,IF(AC220="Both",0,IF(AB220="","",IF(Y220="TO",0,IF(AD220&lt;=4.99,2,IF(AD220&lt;=12.99,1,0))))))))</f>
        <v/>
      </c>
      <c r="AF220" s="1210"/>
      <c r="AG220" s="1212"/>
      <c r="AH220" s="802" t="str">
        <f>IF(B220="","",IF(AL220="DQ","DQ",IF(AG220="","",IF(AND(N220="TO",AF220-AG220&lt;=0),0,IF(AND(N220="TO",AF220-AG220&gt;0),AF220-AG220,IF(AND(U220="TO",O220+AF220-AG220&lt;0),0,IF(AND(U220="TO",O220+AF220-AG220&gt;0),O220+AF220-AG220,IF(AND(AD220="TO",O220+V220+AF220-AG220&lt;0),0,IF(AND(AD220="TO",O220+V220+AF220-AG220&gt;0),O220+V220+AF220-AG220,IF(O220+V220+AE220+AF220-AG220&lt;0,0,O220+V220+AE220+AF220-AG220))))))))))</f>
        <v/>
      </c>
      <c r="AI220" s="802" t="str">
        <f>IF(B220="","",IF(C220="Female","",IF(AL220="DQ","DQ",IF(AG220="","",IF(AND(N220="TO",AF220-AG220&lt;=0),0,IF(AND(N220="TO",AF220-AG220&gt;0),AF220-AG220,IF(AND(U220="TO",O220+AF220-AG220&lt;0),0,IF(AND(U220="TO",O220+AF220-AG220&gt;0),O220+AF220-AG220,IF(AND(AD220="TO",O220+W220+AF220-AG220&lt;0),0,IF(AND(AD220="TO",O220+W220+AF220-AG220&gt;0),O220+W220+AF220-AG220,IF(O220+W220+AE220+AF220-AG220&lt;0,0,O220+W220+AE220+AF220-AG220)))))))))))</f>
        <v/>
      </c>
      <c r="AJ220" s="802" t="str">
        <f>IF(B220="","",IF(C220="Male","",IF(AL220="DQ","DQ",IF(AG220="","",IF(AND(N220="TO",AF220-AG220&lt;=0),0,IF(AND(N220="TO",AF220-AG220&gt;0),AF220-AG220,IF(AND(U220="TO",O220+AF220-AG220&lt;0),0,IF(AND(U220="TO",O220+AF220-AG220&gt;0),O220+AF220-AG220,IF(AND(AD220="TO",O220+X220+AF220-AG220&lt;0),0,IF(AND(AD220="TO",O220+X220+AF220-AG220&gt;0),O220+X220+AF220-AG220,IF(O220+X220+AE220+AF220-AG220&lt;0,0,O220+X220+AE220+AF220-AG220)))))))))))</f>
        <v/>
      </c>
      <c r="AK220" s="802" t="str">
        <f>IF(AG220="","",IF(AI220="",AJ220,AI220))</f>
        <v/>
      </c>
      <c r="AL220" s="1215"/>
    </row>
    <row r="221" spans="1:38" x14ac:dyDescent="0.2">
      <c r="A221" s="1228"/>
      <c r="B221" s="1231"/>
      <c r="C221" s="884"/>
      <c r="D221" s="1191"/>
      <c r="E221" s="1234"/>
      <c r="F221" s="884"/>
      <c r="G221" s="884"/>
      <c r="H221" s="13" t="s">
        <v>4</v>
      </c>
      <c r="I221" s="208"/>
      <c r="J221" s="209"/>
      <c r="K221" s="227"/>
      <c r="L221" s="79" t="str">
        <f>IF(B220="","",IF(I221="","",IF(M220="Timed Out","TO",I221*60+J221+K221/100)))</f>
        <v/>
      </c>
      <c r="M221" s="1243"/>
      <c r="N221" s="803"/>
      <c r="O221" s="884"/>
      <c r="P221" s="208"/>
      <c r="Q221" s="209"/>
      <c r="R221" s="227"/>
      <c r="S221" s="99" t="str">
        <f>IF(B220="","",IF(P221="","",P221*60+Q221+R221/100))</f>
        <v/>
      </c>
      <c r="T221" s="1243"/>
      <c r="U221" s="1237"/>
      <c r="V221" s="803"/>
      <c r="W221" s="986"/>
      <c r="X221" s="803"/>
      <c r="Y221" s="214"/>
      <c r="Z221" s="209"/>
      <c r="AA221" s="279"/>
      <c r="AB221" s="99" t="str">
        <f>IF(B220="","",IF(Y221="","",IF(AC220="Timed Out","TO",Y221*60+Z221+AA221/100)))</f>
        <v/>
      </c>
      <c r="AC221" s="1243"/>
      <c r="AD221" s="803"/>
      <c r="AE221" s="884"/>
      <c r="AF221" s="981"/>
      <c r="AG221" s="1213"/>
      <c r="AH221" s="803"/>
      <c r="AI221" s="803"/>
      <c r="AJ221" s="803"/>
      <c r="AK221" s="803"/>
      <c r="AL221" s="1216"/>
    </row>
    <row r="222" spans="1:38" ht="16" thickBot="1" x14ac:dyDescent="0.25">
      <c r="A222" s="1229"/>
      <c r="B222" s="1232"/>
      <c r="C222" s="885"/>
      <c r="D222" s="1192"/>
      <c r="E222" s="1235"/>
      <c r="F222" s="885"/>
      <c r="G222" s="885"/>
      <c r="H222" s="19" t="s">
        <v>8</v>
      </c>
      <c r="I222" s="212"/>
      <c r="J222" s="213"/>
      <c r="K222" s="242"/>
      <c r="L222" s="112" t="str">
        <f>IF(B220="","",IF(I222="","",IF(M220="Timed Out","TO",I222*60+J222+K222/100)))</f>
        <v/>
      </c>
      <c r="M222" s="1244"/>
      <c r="N222" s="804"/>
      <c r="O222" s="885"/>
      <c r="P222" s="212"/>
      <c r="Q222" s="213"/>
      <c r="R222" s="242"/>
      <c r="S222" s="644" t="str">
        <f>IF(B220="","",IF(P222="","",P222*60+Q222+R222/100))</f>
        <v/>
      </c>
      <c r="T222" s="1244"/>
      <c r="U222" s="1238"/>
      <c r="V222" s="804"/>
      <c r="W222" s="1240"/>
      <c r="X222" s="804"/>
      <c r="Y222" s="226"/>
      <c r="Z222" s="213"/>
      <c r="AA222" s="655"/>
      <c r="AB222" s="100" t="str">
        <f>IF(B220="","",IF(Y222="","",IF(AC220="Timed Out","TO",Y222*60+Z222+AA222/100)))</f>
        <v/>
      </c>
      <c r="AC222" s="1244"/>
      <c r="AD222" s="804"/>
      <c r="AE222" s="885"/>
      <c r="AF222" s="1211"/>
      <c r="AG222" s="1214"/>
      <c r="AH222" s="804"/>
      <c r="AI222" s="804"/>
      <c r="AJ222" s="804"/>
      <c r="AK222" s="804"/>
      <c r="AL222" s="1217"/>
    </row>
    <row r="223" spans="1:38" x14ac:dyDescent="0.2">
      <c r="A223" s="892" t="str">
        <f>IF('Names And Totals'!A80="","",'Names And Totals'!A80)</f>
        <v/>
      </c>
      <c r="B223" s="1218" t="str">
        <f>IF('Names And Totals'!B80="","",'Names And Totals'!B80)</f>
        <v/>
      </c>
      <c r="C223" s="861" t="str">
        <f>IF('Names And Totals'!B80="","",'Names And Totals'!E80)</f>
        <v/>
      </c>
      <c r="D223" s="1193" t="str">
        <f>IF(B223="","",IF(AL223="DQ","DQ",IF(AH223="","",RANK(AH223,$AH$10:$AH$307,0)+SUMPRODUCT(--(AH223=$AH$10:$AH$307),--(U223&gt;($U$10:$U$307))))))</f>
        <v/>
      </c>
      <c r="E223" s="1221" t="str">
        <f>IF(B223="","",IF(AL223="DQ","DQ",IF(AH223="","",RANK(D223,$D$10:$D$307,1)+SUMPRODUCT(--(D223=$D$10:$D$307),--(U223&gt;$U$10:$U$307)))))</f>
        <v/>
      </c>
      <c r="F223" s="861" t="str">
        <f>IF(AI223="","",IF(AI223="DQ","DQ",RANK(AI223,$AI$10:$AI$307,0)+SUMPRODUCT(--(AI223=$AI$10:$AI$307),--(U223&gt;$U$10:$U$307))))</f>
        <v/>
      </c>
      <c r="G223" s="861" t="str">
        <f>IF(AJ223="","",IF(AJ223="DQ","DQ",RANK(AJ223,$AJ$10:$AJ$307,0)+SUMPRODUCT(--(AJ223=$AJ$10:$AJ$307),--(U223&gt;$U$10:$U$307))))</f>
        <v/>
      </c>
      <c r="H223" s="15" t="s">
        <v>7</v>
      </c>
      <c r="I223" s="228"/>
      <c r="J223" s="229"/>
      <c r="K223" s="230"/>
      <c r="L223" s="652" t="str">
        <f>IF(B223="","",IF(I223="","",IF(M223="Timed Out","TO",I223*60+J223+K223/100)))</f>
        <v/>
      </c>
      <c r="M223" s="1199"/>
      <c r="N223" s="805" t="str">
        <f>IF(B223="","",IF(OR(M223="Timed Out",M223="Both"),"TO",IF(I223="","",IF(AVERAGE(L223:L225)&gt;89.99,"TO",IF(L224="",L223,IF(L225="",AVERAGE(L223:L224),AVERAGE(L223:L225)))))))</f>
        <v/>
      </c>
      <c r="O223" s="861" t="str">
        <f t="shared" ref="O223" si="280">IF(B223="","",IF(M223="Timed Out",0,IF(M223="Misconfigured",0,IF(M223="Both",0,IF(I223="","",IF(N223="TO",0,IF(N223&lt;=24.99,2,IF(N223&lt;=49.99,1,0))))))))</f>
        <v/>
      </c>
      <c r="P223" s="228"/>
      <c r="Q223" s="229"/>
      <c r="R223" s="230"/>
      <c r="S223" s="645" t="str">
        <f>IF(B223="","",IF(P223="","",P223*60+Q223+R223/100))</f>
        <v/>
      </c>
      <c r="T223" s="1199"/>
      <c r="U223" s="1224" t="str">
        <f>IF(B223="","",IF(AL223="DQ","DQ",IF(N223="TO","TO",IF(T223="Timed Out","TO",IF(S223="","",IF(AVERAGE(S223:S225)&gt;89.99,"TO",IF(S224="",S223,IF(S225="",AVERAGE(S223:S224),AVERAGE(S223:S225)))))))))</f>
        <v/>
      </c>
      <c r="V223" s="805" t="str">
        <f>IF(B223="","",IF(AL223="DQ","DQ",IF(T223="Timed Out",0,IF(U223="","",IF(U223="TO",0,IF((17-((U223-$AG$3)))&lt;0,0,(17-((U223-$AG$3)))))))))</f>
        <v/>
      </c>
      <c r="W223" s="1196" t="str">
        <f t="shared" ref="W223" si="281">IF(B223="","",IF(AL223="DQ","DQ",IF(C223="Female","",IF(T223="Timed Out",0,IF(U223="","",IF(U223="TO",0,IF((19-((U223-$AN$4)))&lt;0,0,(19-((U223-$AN$4))))))))))</f>
        <v/>
      </c>
      <c r="X223" s="805" t="str">
        <f t="shared" ref="X223" si="282">IF(B223="","",IF(AL223="DQ","DQ",IF(C223="Male","",IF(T223="Timed Out",0,IF(U223="","",IF(U223="TO",0,IF((19-((U223-$AN$3)))&lt;0,0,(19-((U223-$AN$3))))))))))</f>
        <v/>
      </c>
      <c r="Y223" s="218"/>
      <c r="Z223" s="229"/>
      <c r="AA223" s="296"/>
      <c r="AB223" s="574" t="str">
        <f>IF(B223="","",IF(Y223="","",IF(AC223="Timed Out","TO",Y223*60+Z223+AA223/100)))</f>
        <v/>
      </c>
      <c r="AC223" s="1199"/>
      <c r="AD223" s="805" t="str">
        <f>IF(B223="","",IF(OR(AC223="Timed Out",AC223="Both"),"TO",IF(AB223="","",IF(AVERAGE(AB223:AB225)&gt;89.99,"TO",IF(AB224="",AB223,IF(AB225="",AVERAGE(AB223:AB224),AVERAGE(AB223:AB225)))))))</f>
        <v/>
      </c>
      <c r="AE223" s="861" t="str">
        <f t="shared" ref="AE223" si="283">IF(B223="","",IF(AC223="Timed Out",0,IF(AC223="Misconfigured",0,IF(AC223="Both",0,IF(AB223="","",IF(Y223="TO",0,IF(AD223&lt;=4.99,2,IF(AD223&lt;=12.99,1,0))))))))</f>
        <v/>
      </c>
      <c r="AF223" s="983"/>
      <c r="AG223" s="1204"/>
      <c r="AH223" s="805" t="str">
        <f>IF(B223="","",IF(AL223="DQ","DQ",IF(AG223="","",IF(AND(N223="TO",AF223-AG223&lt;=0),0,IF(AND(N223="TO",AF223-AG223&gt;0),AF223-AG223,IF(AND(U223="TO",O223+AF223-AG223&lt;0),0,IF(AND(U223="TO",O223+AF223-AG223&gt;0),O223+AF223-AG223,IF(AND(AD223="TO",O223+V223+AF223-AG223&lt;0),0,IF(AND(AD223="TO",O223+V223+AF223-AG223&gt;0),O223+V223+AF223-AG223,IF(O223+V223+AE223+AF223-AG223&lt;0,0,O223+V223+AE223+AF223-AG223))))))))))</f>
        <v/>
      </c>
      <c r="AI223" s="805" t="str">
        <f>IF(B223="","",IF(C223="Female","",IF(AL223="DQ","DQ",IF(AG223="","",IF(AND(N223="TO",AF223-AG223&lt;=0),0,IF(AND(N223="TO",AF223-AG223&gt;0),AF223-AG223,IF(AND(U223="TO",O223+AF223-AG223&lt;0),0,IF(AND(U223="TO",O223+AF223-AG223&gt;0),O223+AF223-AG223,IF(AND(AD223="TO",O223+W223+AF223-AG223&lt;0),0,IF(AND(AD223="TO",O223+W223+AF223-AG223&gt;0),O223+W223+AF223-AG223,IF(O223+W223+AE223+AF223-AG223&lt;0,0,O223+W223+AE223+AF223-AG223)))))))))))</f>
        <v/>
      </c>
      <c r="AJ223" s="805" t="str">
        <f>IF(B223="","",IF(C223="Male","",IF(AL223="DQ","DQ",IF(AG223="","",IF(AND(N223="TO",AF223-AG223&lt;=0),0,IF(AND(N223="TO",AF223-AG223&gt;0),AF223-AG223,IF(AND(U223="TO",O223+AF223-AG223&lt;0),0,IF(AND(U223="TO",O223+AF223-AG223&gt;0),O223+AF223-AG223,IF(AND(AD223="TO",O223+X223+AF223-AG223&lt;0),0,IF(AND(AD223="TO",O223+X223+AF223-AG223&gt;0),O223+X223+AF223-AG223,IF(O223+X223+AE223+AF223-AG223&lt;0,0,O223+X223+AE223+AF223-AG223)))))))))))</f>
        <v/>
      </c>
      <c r="AK223" s="805" t="str">
        <f>IF(AG223="","",IF(AI223="",AJ223,AI223))</f>
        <v/>
      </c>
      <c r="AL223" s="1207"/>
    </row>
    <row r="224" spans="1:38" x14ac:dyDescent="0.2">
      <c r="A224" s="893"/>
      <c r="B224" s="1219"/>
      <c r="C224" s="862"/>
      <c r="D224" s="1194"/>
      <c r="E224" s="1222"/>
      <c r="F224" s="862"/>
      <c r="G224" s="862"/>
      <c r="H224" s="16" t="s">
        <v>4</v>
      </c>
      <c r="I224" s="210"/>
      <c r="J224" s="211"/>
      <c r="K224" s="231"/>
      <c r="L224" s="83" t="str">
        <f>IF(B223="","",IF(I224="","",IF(M223="Timed Out","TO",I224*60+J224+K224/100)))</f>
        <v/>
      </c>
      <c r="M224" s="1200"/>
      <c r="N224" s="806"/>
      <c r="O224" s="862"/>
      <c r="P224" s="210"/>
      <c r="Q224" s="211"/>
      <c r="R224" s="231"/>
      <c r="S224" s="98" t="str">
        <f>IF(B223="","",IF(P224="","",P224*60+Q224+R224/100))</f>
        <v/>
      </c>
      <c r="T224" s="1200"/>
      <c r="U224" s="1225"/>
      <c r="V224" s="806"/>
      <c r="W224" s="1197"/>
      <c r="X224" s="806"/>
      <c r="Y224" s="220"/>
      <c r="Z224" s="211"/>
      <c r="AA224" s="280"/>
      <c r="AB224" s="98" t="str">
        <f>IF(B223="","",IF(Y224="","",IF(AC223="Timed Out","TO",Y224*60+Z224+AA224/100)))</f>
        <v/>
      </c>
      <c r="AC224" s="1200"/>
      <c r="AD224" s="806"/>
      <c r="AE224" s="862"/>
      <c r="AF224" s="984"/>
      <c r="AG224" s="1205"/>
      <c r="AH224" s="806"/>
      <c r="AI224" s="806"/>
      <c r="AJ224" s="806"/>
      <c r="AK224" s="806"/>
      <c r="AL224" s="1208"/>
    </row>
    <row r="225" spans="1:38" ht="16" thickBot="1" x14ac:dyDescent="0.25">
      <c r="A225" s="894"/>
      <c r="B225" s="1220"/>
      <c r="C225" s="863"/>
      <c r="D225" s="1195"/>
      <c r="E225" s="1223"/>
      <c r="F225" s="863"/>
      <c r="G225" s="863"/>
      <c r="H225" s="17" t="s">
        <v>8</v>
      </c>
      <c r="I225" s="251"/>
      <c r="J225" s="239"/>
      <c r="K225" s="250"/>
      <c r="L225" s="653" t="str">
        <f>IF(B223="","",IF(I225="","",IF(M223="Timed Out","TO",I225*60+J225+K225/100)))</f>
        <v/>
      </c>
      <c r="M225" s="1201"/>
      <c r="N225" s="807"/>
      <c r="O225" s="863"/>
      <c r="P225" s="251"/>
      <c r="Q225" s="239"/>
      <c r="R225" s="250"/>
      <c r="S225" s="570" t="str">
        <f>IF(B223="","",IF(P225="","",P225*60+Q225+R225/100))</f>
        <v/>
      </c>
      <c r="T225" s="1201"/>
      <c r="U225" s="1226"/>
      <c r="V225" s="807"/>
      <c r="W225" s="1198"/>
      <c r="X225" s="807"/>
      <c r="Y225" s="222"/>
      <c r="Z225" s="239"/>
      <c r="AA225" s="281"/>
      <c r="AB225" s="265" t="str">
        <f>IF(B223="","",IF(Y225="","",IF(AC223="Timed Out","TO",Y225*60+Z225+AA225/100)))</f>
        <v/>
      </c>
      <c r="AC225" s="1201"/>
      <c r="AD225" s="807"/>
      <c r="AE225" s="863"/>
      <c r="AF225" s="985"/>
      <c r="AG225" s="1206"/>
      <c r="AH225" s="807"/>
      <c r="AI225" s="807"/>
      <c r="AJ225" s="807"/>
      <c r="AK225" s="807"/>
      <c r="AL225" s="1209"/>
    </row>
    <row r="226" spans="1:38" x14ac:dyDescent="0.2">
      <c r="A226" s="1227" t="str">
        <f>IF('Names And Totals'!A81="","",'Names And Totals'!A81)</f>
        <v/>
      </c>
      <c r="B226" s="1230" t="str">
        <f>IF('Names And Totals'!B81="","",'Names And Totals'!B81)</f>
        <v/>
      </c>
      <c r="C226" s="883" t="str">
        <f>IF('Names And Totals'!B81="","",'Names And Totals'!E81)</f>
        <v/>
      </c>
      <c r="D226" s="1190" t="str">
        <f>IF(B226="","",IF(AL226="DQ","DQ",IF(AH226="","",RANK(AH226,$AH$10:$AH$307,0)+SUMPRODUCT(--(AH226=$AH$10:$AH$307),--(U226&gt;($U$10:$U$307))))))</f>
        <v/>
      </c>
      <c r="E226" s="1233" t="str">
        <f>IF(B226="","",IF(AL226="DQ","DQ",IF(AH226="","",RANK(D226,$D$10:$D$307,1)+SUMPRODUCT(--(D226=$D$10:$D$307),--(U226&gt;$U$10:$U$307)))))</f>
        <v/>
      </c>
      <c r="F226" s="883" t="str">
        <f>IF(AI226="","",IF(AI226="DQ","DQ",RANK(AI226,$AI$10:$AI$307,0)+SUMPRODUCT(--(AI226=$AI$10:$AI$307),--(U226&gt;$U$10:$U$307))))</f>
        <v/>
      </c>
      <c r="G226" s="883" t="str">
        <f>IF(AJ226="","",IF(AJ226="DQ","DQ",RANK(AJ226,$AJ$10:$AJ$307,0)+SUMPRODUCT(--(AJ226=$AJ$10:$AJ$307),--(U226&gt;$U$10:$U$307))))</f>
        <v/>
      </c>
      <c r="H226" s="18" t="s">
        <v>7</v>
      </c>
      <c r="I226" s="235"/>
      <c r="J226" s="241"/>
      <c r="K226" s="236"/>
      <c r="L226" s="111" t="str">
        <f>IF(B226="","",IF(I226="","",IF(M226="Timed Out","TO",I226*60+J226+K226/100)))</f>
        <v/>
      </c>
      <c r="M226" s="1242"/>
      <c r="N226" s="802" t="str">
        <f>IF(B226="","",IF(OR(M226="Timed Out",M226="Both"),"TO",IF(I226="","",IF(AVERAGE(L226:L228)&gt;89.99,"TO",IF(L227="",L226,IF(L228="",AVERAGE(L226:L227),AVERAGE(L226:L228)))))))</f>
        <v/>
      </c>
      <c r="O226" s="883" t="str">
        <f t="shared" ref="O226" si="284">IF(B226="","",IF(M226="Timed Out",0,IF(M226="Misconfigured",0,IF(M226="Both",0,IF(I226="","",IF(N226="TO",0,IF(N226&lt;=24.99,2,IF(N226&lt;=49.99,1,0))))))))</f>
        <v/>
      </c>
      <c r="P226" s="235"/>
      <c r="Q226" s="241"/>
      <c r="R226" s="236"/>
      <c r="S226" s="643" t="str">
        <f>IF(B226="","",IF(P226="","",P226*60+Q226+R226/100))</f>
        <v/>
      </c>
      <c r="T226" s="1242"/>
      <c r="U226" s="1236" t="str">
        <f>IF(B226="","",IF(AL226="DQ","DQ",IF(N226="TO","TO",IF(T226="Timed Out","TO",IF(S226="","",IF(AVERAGE(S226:S228)&gt;89.99,"TO",IF(S227="",S226,IF(S228="",AVERAGE(S226:S227),AVERAGE(S226:S228)))))))))</f>
        <v/>
      </c>
      <c r="V226" s="802" t="str">
        <f>IF(B226="","",IF(AL226="DQ","DQ",IF(T226="Timed Out",0,IF(U226="","",IF(U226="TO",0,IF((17-((U226-$AG$3)))&lt;0,0,(17-((U226-$AG$3)))))))))</f>
        <v/>
      </c>
      <c r="W226" s="1239" t="str">
        <f t="shared" ref="W226" si="285">IF(B226="","",IF(AL226="DQ","DQ",IF(C226="Female","",IF(T226="Timed Out",0,IF(U226="","",IF(U226="TO",0,IF((19-((U226-$AN$4)))&lt;0,0,(19-((U226-$AN$4))))))))))</f>
        <v/>
      </c>
      <c r="X226" s="802" t="str">
        <f t="shared" ref="X226" si="286">IF(B226="","",IF(AL226="DQ","DQ",IF(C226="Male","",IF(T226="Timed Out",0,IF(U226="","",IF(U226="TO",0,IF((19-((U226-$AN$3)))&lt;0,0,(19-((U226-$AN$3))))))))))</f>
        <v/>
      </c>
      <c r="Y226" s="667"/>
      <c r="Z226" s="241"/>
      <c r="AA226" s="654"/>
      <c r="AB226" s="339" t="str">
        <f>IF(B226="","",IF(Y226="","",IF(AC226="Timed Out","TO",Y226*60+Z226+AA226/100)))</f>
        <v/>
      </c>
      <c r="AC226" s="1242"/>
      <c r="AD226" s="802" t="str">
        <f>IF(B226="","",IF(OR(AC226="Timed Out",AC226="Both"),"TO",IF(AB226="","",IF(AVERAGE(AB226:AB228)&gt;89.99,"TO",IF(AB227="",AB226,IF(AB228="",AVERAGE(AB226:AB227),AVERAGE(AB226:AB228)))))))</f>
        <v/>
      </c>
      <c r="AE226" s="883" t="str">
        <f t="shared" ref="AE226" si="287">IF(B226="","",IF(AC226="Timed Out",0,IF(AC226="Misconfigured",0,IF(AC226="Both",0,IF(AB226="","",IF(Y226="TO",0,IF(AD226&lt;=4.99,2,IF(AD226&lt;=12.99,1,0))))))))</f>
        <v/>
      </c>
      <c r="AF226" s="1210"/>
      <c r="AG226" s="1212"/>
      <c r="AH226" s="802" t="str">
        <f>IF(B226="","",IF(AL226="DQ","DQ",IF(AG226="","",IF(AND(N226="TO",AF226-AG226&lt;=0),0,IF(AND(N226="TO",AF226-AG226&gt;0),AF226-AG226,IF(AND(U226="TO",O226+AF226-AG226&lt;0),0,IF(AND(U226="TO",O226+AF226-AG226&gt;0),O226+AF226-AG226,IF(AND(AD226="TO",O226+V226+AF226-AG226&lt;0),0,IF(AND(AD226="TO",O226+V226+AF226-AG226&gt;0),O226+V226+AF226-AG226,IF(O226+V226+AE226+AF226-AG226&lt;0,0,O226+V226+AE226+AF226-AG226))))))))))</f>
        <v/>
      </c>
      <c r="AI226" s="802" t="str">
        <f>IF(B226="","",IF(C226="Female","",IF(AL226="DQ","DQ",IF(AG226="","",IF(AND(N226="TO",AF226-AG226&lt;=0),0,IF(AND(N226="TO",AF226-AG226&gt;0),AF226-AG226,IF(AND(U226="TO",O226+AF226-AG226&lt;0),0,IF(AND(U226="TO",O226+AF226-AG226&gt;0),O226+AF226-AG226,IF(AND(AD226="TO",O226+W226+AF226-AG226&lt;0),0,IF(AND(AD226="TO",O226+W226+AF226-AG226&gt;0),O226+W226+AF226-AG226,IF(O226+W226+AE226+AF226-AG226&lt;0,0,O226+W226+AE226+AF226-AG226)))))))))))</f>
        <v/>
      </c>
      <c r="AJ226" s="802" t="str">
        <f>IF(B226="","",IF(C226="Male","",IF(AL226="DQ","DQ",IF(AG226="","",IF(AND(N226="TO",AF226-AG226&lt;=0),0,IF(AND(N226="TO",AF226-AG226&gt;0),AF226-AG226,IF(AND(U226="TO",O226+AF226-AG226&lt;0),0,IF(AND(U226="TO",O226+AF226-AG226&gt;0),O226+AF226-AG226,IF(AND(AD226="TO",O226+X226+AF226-AG226&lt;0),0,IF(AND(AD226="TO",O226+X226+AF226-AG226&gt;0),O226+X226+AF226-AG226,IF(O226+X226+AE226+AF226-AG226&lt;0,0,O226+X226+AE226+AF226-AG226)))))))))))</f>
        <v/>
      </c>
      <c r="AK226" s="802" t="str">
        <f>IF(AG226="","",IF(AI226="",AJ226,AI226))</f>
        <v/>
      </c>
      <c r="AL226" s="1215"/>
    </row>
    <row r="227" spans="1:38" x14ac:dyDescent="0.2">
      <c r="A227" s="1228"/>
      <c r="B227" s="1231"/>
      <c r="C227" s="884"/>
      <c r="D227" s="1191"/>
      <c r="E227" s="1234"/>
      <c r="F227" s="884"/>
      <c r="G227" s="884"/>
      <c r="H227" s="13" t="s">
        <v>4</v>
      </c>
      <c r="I227" s="208"/>
      <c r="J227" s="209"/>
      <c r="K227" s="227"/>
      <c r="L227" s="79" t="str">
        <f>IF(B226="","",IF(I227="","",IF(M226="Timed Out","TO",I227*60+J227+K227/100)))</f>
        <v/>
      </c>
      <c r="M227" s="1243"/>
      <c r="N227" s="803"/>
      <c r="O227" s="884"/>
      <c r="P227" s="208"/>
      <c r="Q227" s="209"/>
      <c r="R227" s="227"/>
      <c r="S227" s="99" t="str">
        <f>IF(B226="","",IF(P227="","",P227*60+Q227+R227/100))</f>
        <v/>
      </c>
      <c r="T227" s="1243"/>
      <c r="U227" s="1237"/>
      <c r="V227" s="803"/>
      <c r="W227" s="986"/>
      <c r="X227" s="803"/>
      <c r="Y227" s="214"/>
      <c r="Z227" s="209"/>
      <c r="AA227" s="279"/>
      <c r="AB227" s="99" t="str">
        <f>IF(B226="","",IF(Y227="","",IF(AC226="Timed Out","TO",Y227*60+Z227+AA227/100)))</f>
        <v/>
      </c>
      <c r="AC227" s="1243"/>
      <c r="AD227" s="803"/>
      <c r="AE227" s="884"/>
      <c r="AF227" s="981"/>
      <c r="AG227" s="1213"/>
      <c r="AH227" s="803"/>
      <c r="AI227" s="803"/>
      <c r="AJ227" s="803"/>
      <c r="AK227" s="803"/>
      <c r="AL227" s="1216"/>
    </row>
    <row r="228" spans="1:38" ht="16" thickBot="1" x14ac:dyDescent="0.25">
      <c r="A228" s="1229"/>
      <c r="B228" s="1232"/>
      <c r="C228" s="885"/>
      <c r="D228" s="1192"/>
      <c r="E228" s="1235"/>
      <c r="F228" s="885"/>
      <c r="G228" s="885"/>
      <c r="H228" s="19" t="s">
        <v>8</v>
      </c>
      <c r="I228" s="212"/>
      <c r="J228" s="213"/>
      <c r="K228" s="242"/>
      <c r="L228" s="112" t="str">
        <f>IF(B226="","",IF(I228="","",IF(M226="Timed Out","TO",I228*60+J228+K228/100)))</f>
        <v/>
      </c>
      <c r="M228" s="1244"/>
      <c r="N228" s="804"/>
      <c r="O228" s="885"/>
      <c r="P228" s="212"/>
      <c r="Q228" s="213"/>
      <c r="R228" s="242"/>
      <c r="S228" s="644" t="str">
        <f>IF(B226="","",IF(P228="","",P228*60+Q228+R228/100))</f>
        <v/>
      </c>
      <c r="T228" s="1244"/>
      <c r="U228" s="1238"/>
      <c r="V228" s="804"/>
      <c r="W228" s="1240"/>
      <c r="X228" s="804"/>
      <c r="Y228" s="226"/>
      <c r="Z228" s="213"/>
      <c r="AA228" s="655"/>
      <c r="AB228" s="100" t="str">
        <f>IF(B226="","",IF(Y228="","",IF(AC226="Timed Out","TO",Y228*60+Z228+AA228/100)))</f>
        <v/>
      </c>
      <c r="AC228" s="1244"/>
      <c r="AD228" s="804"/>
      <c r="AE228" s="885"/>
      <c r="AF228" s="1211"/>
      <c r="AG228" s="1214"/>
      <c r="AH228" s="804"/>
      <c r="AI228" s="804"/>
      <c r="AJ228" s="804"/>
      <c r="AK228" s="804"/>
      <c r="AL228" s="1217"/>
    </row>
    <row r="229" spans="1:38" x14ac:dyDescent="0.2">
      <c r="A229" s="892" t="str">
        <f>IF('Names And Totals'!A82="","",'Names And Totals'!A82)</f>
        <v/>
      </c>
      <c r="B229" s="1218" t="str">
        <f>IF('Names And Totals'!B82="","",'Names And Totals'!B82)</f>
        <v/>
      </c>
      <c r="C229" s="861" t="str">
        <f>IF('Names And Totals'!B82="","",'Names And Totals'!E82)</f>
        <v/>
      </c>
      <c r="D229" s="1193" t="str">
        <f>IF(B229="","",IF(AL229="DQ","DQ",IF(AH229="","",RANK(AH229,$AH$10:$AH$307,0)+SUMPRODUCT(--(AH229=$AH$10:$AH$307),--(U229&gt;($U$10:$U$307))))))</f>
        <v/>
      </c>
      <c r="E229" s="1221" t="str">
        <f>IF(B229="","",IF(AL229="DQ","DQ",IF(AH229="","",RANK(D229,$D$10:$D$307,1)+SUMPRODUCT(--(D229=$D$10:$D$307),--(U229&gt;$U$10:$U$307)))))</f>
        <v/>
      </c>
      <c r="F229" s="861" t="str">
        <f>IF(AI229="","",IF(AI229="DQ","DQ",RANK(AI229,$AI$10:$AI$307,0)+SUMPRODUCT(--(AI229=$AI$10:$AI$307),--(U229&gt;$U$10:$U$307))))</f>
        <v/>
      </c>
      <c r="G229" s="861" t="str">
        <f>IF(AJ229="","",IF(AJ229="DQ","DQ",RANK(AJ229,$AJ$10:$AJ$307,0)+SUMPRODUCT(--(AJ229=$AJ$10:$AJ$307),--(U229&gt;$U$10:$U$307))))</f>
        <v/>
      </c>
      <c r="H229" s="15" t="s">
        <v>7</v>
      </c>
      <c r="I229" s="228"/>
      <c r="J229" s="229"/>
      <c r="K229" s="230"/>
      <c r="L229" s="652" t="str">
        <f>IF(B229="","",IF(I229="","",IF(M229="Timed Out","TO",I229*60+J229+K229/100)))</f>
        <v/>
      </c>
      <c r="M229" s="1199"/>
      <c r="N229" s="805" t="str">
        <f>IF(B229="","",IF(OR(M229="Timed Out",M229="Both"),"TO",IF(I229="","",IF(AVERAGE(L229:L231)&gt;89.99,"TO",IF(L230="",L229,IF(L231="",AVERAGE(L229:L230),AVERAGE(L229:L231)))))))</f>
        <v/>
      </c>
      <c r="O229" s="861" t="str">
        <f t="shared" ref="O229" si="288">IF(B229="","",IF(M229="Timed Out",0,IF(M229="Misconfigured",0,IF(M229="Both",0,IF(I229="","",IF(N229="TO",0,IF(N229&lt;=24.99,2,IF(N229&lt;=49.99,1,0))))))))</f>
        <v/>
      </c>
      <c r="P229" s="228"/>
      <c r="Q229" s="229"/>
      <c r="R229" s="230"/>
      <c r="S229" s="645" t="str">
        <f>IF(B229="","",IF(P229="","",P229*60+Q229+R229/100))</f>
        <v/>
      </c>
      <c r="T229" s="1199"/>
      <c r="U229" s="1224" t="str">
        <f>IF(B229="","",IF(AL229="DQ","DQ",IF(N229="TO","TO",IF(T229="Timed Out","TO",IF(S229="","",IF(AVERAGE(S229:S231)&gt;89.99,"TO",IF(S230="",S229,IF(S231="",AVERAGE(S229:S230),AVERAGE(S229:S231)))))))))</f>
        <v/>
      </c>
      <c r="V229" s="805" t="str">
        <f>IF(B229="","",IF(AL229="DQ","DQ",IF(T229="Timed Out",0,IF(U229="","",IF(U229="TO",0,IF((17-((U229-$AG$3)))&lt;0,0,(17-((U229-$AG$3)))))))))</f>
        <v/>
      </c>
      <c r="W229" s="1196" t="str">
        <f t="shared" ref="W229" si="289">IF(B229="","",IF(AL229="DQ","DQ",IF(C229="Female","",IF(T229="Timed Out",0,IF(U229="","",IF(U229="TO",0,IF((19-((U229-$AN$4)))&lt;0,0,(19-((U229-$AN$4))))))))))</f>
        <v/>
      </c>
      <c r="X229" s="805" t="str">
        <f t="shared" ref="X229" si="290">IF(B229="","",IF(AL229="DQ","DQ",IF(C229="Male","",IF(T229="Timed Out",0,IF(U229="","",IF(U229="TO",0,IF((19-((U229-$AN$3)))&lt;0,0,(19-((U229-$AN$3))))))))))</f>
        <v/>
      </c>
      <c r="Y229" s="218"/>
      <c r="Z229" s="229"/>
      <c r="AA229" s="296"/>
      <c r="AB229" s="574" t="str">
        <f>IF(B229="","",IF(Y229="","",IF(AC229="Timed Out","TO",Y229*60+Z229+AA229/100)))</f>
        <v/>
      </c>
      <c r="AC229" s="1199"/>
      <c r="AD229" s="805" t="str">
        <f>IF(B229="","",IF(OR(AC229="Timed Out",AC229="Both"),"TO",IF(AB229="","",IF(AVERAGE(AB229:AB231)&gt;89.99,"TO",IF(AB230="",AB229,IF(AB231="",AVERAGE(AB229:AB230),AVERAGE(AB229:AB231)))))))</f>
        <v/>
      </c>
      <c r="AE229" s="861" t="str">
        <f t="shared" ref="AE229" si="291">IF(B229="","",IF(AC229="Timed Out",0,IF(AC229="Misconfigured",0,IF(AC229="Both",0,IF(AB229="","",IF(Y229="TO",0,IF(AD229&lt;=4.99,2,IF(AD229&lt;=12.99,1,0))))))))</f>
        <v/>
      </c>
      <c r="AF229" s="983"/>
      <c r="AG229" s="1204"/>
      <c r="AH229" s="805" t="str">
        <f>IF(B229="","",IF(AL229="DQ","DQ",IF(AG229="","",IF(AND(N229="TO",AF229-AG229&lt;=0),0,IF(AND(N229="TO",AF229-AG229&gt;0),AF229-AG229,IF(AND(U229="TO",O229+AF229-AG229&lt;0),0,IF(AND(U229="TO",O229+AF229-AG229&gt;0),O229+AF229-AG229,IF(AND(AD229="TO",O229+V229+AF229-AG229&lt;0),0,IF(AND(AD229="TO",O229+V229+AF229-AG229&gt;0),O229+V229+AF229-AG229,IF(O229+V229+AE229+AF229-AG229&lt;0,0,O229+V229+AE229+AF229-AG229))))))))))</f>
        <v/>
      </c>
      <c r="AI229" s="805" t="str">
        <f>IF(B229="","",IF(C229="Female","",IF(AL229="DQ","DQ",IF(AG229="","",IF(AND(N229="TO",AF229-AG229&lt;=0),0,IF(AND(N229="TO",AF229-AG229&gt;0),AF229-AG229,IF(AND(U229="TO",O229+AF229-AG229&lt;0),0,IF(AND(U229="TO",O229+AF229-AG229&gt;0),O229+AF229-AG229,IF(AND(AD229="TO",O229+W229+AF229-AG229&lt;0),0,IF(AND(AD229="TO",O229+W229+AF229-AG229&gt;0),O229+W229+AF229-AG229,IF(O229+W229+AE229+AF229-AG229&lt;0,0,O229+W229+AE229+AF229-AG229)))))))))))</f>
        <v/>
      </c>
      <c r="AJ229" s="805" t="str">
        <f>IF(B229="","",IF(C229="Male","",IF(AL229="DQ","DQ",IF(AG229="","",IF(AND(N229="TO",AF229-AG229&lt;=0),0,IF(AND(N229="TO",AF229-AG229&gt;0),AF229-AG229,IF(AND(U229="TO",O229+AF229-AG229&lt;0),0,IF(AND(U229="TO",O229+AF229-AG229&gt;0),O229+AF229-AG229,IF(AND(AD229="TO",O229+X229+AF229-AG229&lt;0),0,IF(AND(AD229="TO",O229+X229+AF229-AG229&gt;0),O229+X229+AF229-AG229,IF(O229+X229+AE229+AF229-AG229&lt;0,0,O229+X229+AE229+AF229-AG229)))))))))))</f>
        <v/>
      </c>
      <c r="AK229" s="805" t="str">
        <f>IF(AG229="","",IF(AI229="",AJ229,AI229))</f>
        <v/>
      </c>
      <c r="AL229" s="1207"/>
    </row>
    <row r="230" spans="1:38" x14ac:dyDescent="0.2">
      <c r="A230" s="893"/>
      <c r="B230" s="1219"/>
      <c r="C230" s="862"/>
      <c r="D230" s="1194"/>
      <c r="E230" s="1222"/>
      <c r="F230" s="862"/>
      <c r="G230" s="862"/>
      <c r="H230" s="16" t="s">
        <v>4</v>
      </c>
      <c r="I230" s="210"/>
      <c r="J230" s="211"/>
      <c r="K230" s="231"/>
      <c r="L230" s="83" t="str">
        <f>IF(B229="","",IF(I230="","",IF(M229="Timed Out","TO",I230*60+J230+K230/100)))</f>
        <v/>
      </c>
      <c r="M230" s="1200"/>
      <c r="N230" s="806"/>
      <c r="O230" s="862"/>
      <c r="P230" s="210"/>
      <c r="Q230" s="211"/>
      <c r="R230" s="231"/>
      <c r="S230" s="98" t="str">
        <f>IF(B229="","",IF(P230="","",P230*60+Q230+R230/100))</f>
        <v/>
      </c>
      <c r="T230" s="1200"/>
      <c r="U230" s="1225"/>
      <c r="V230" s="806"/>
      <c r="W230" s="1197"/>
      <c r="X230" s="806"/>
      <c r="Y230" s="220"/>
      <c r="Z230" s="211"/>
      <c r="AA230" s="280"/>
      <c r="AB230" s="98" t="str">
        <f>IF(B229="","",IF(Y230="","",IF(AC229="Timed Out","TO",Y230*60+Z230+AA230/100)))</f>
        <v/>
      </c>
      <c r="AC230" s="1200"/>
      <c r="AD230" s="806"/>
      <c r="AE230" s="862"/>
      <c r="AF230" s="984"/>
      <c r="AG230" s="1205"/>
      <c r="AH230" s="806"/>
      <c r="AI230" s="806"/>
      <c r="AJ230" s="806"/>
      <c r="AK230" s="806"/>
      <c r="AL230" s="1208"/>
    </row>
    <row r="231" spans="1:38" ht="16" thickBot="1" x14ac:dyDescent="0.25">
      <c r="A231" s="894"/>
      <c r="B231" s="1220"/>
      <c r="C231" s="863"/>
      <c r="D231" s="1195"/>
      <c r="E231" s="1223"/>
      <c r="F231" s="863"/>
      <c r="G231" s="863"/>
      <c r="H231" s="17" t="s">
        <v>8</v>
      </c>
      <c r="I231" s="251"/>
      <c r="J231" s="239"/>
      <c r="K231" s="250"/>
      <c r="L231" s="653" t="str">
        <f>IF(B229="","",IF(I231="","",IF(M229="Timed Out","TO",I231*60+J231+K231/100)))</f>
        <v/>
      </c>
      <c r="M231" s="1201"/>
      <c r="N231" s="807"/>
      <c r="O231" s="863"/>
      <c r="P231" s="251"/>
      <c r="Q231" s="239"/>
      <c r="R231" s="250"/>
      <c r="S231" s="570" t="str">
        <f>IF(B229="","",IF(P231="","",P231*60+Q231+R231/100))</f>
        <v/>
      </c>
      <c r="T231" s="1201"/>
      <c r="U231" s="1226"/>
      <c r="V231" s="807"/>
      <c r="W231" s="1198"/>
      <c r="X231" s="807"/>
      <c r="Y231" s="222"/>
      <c r="Z231" s="239"/>
      <c r="AA231" s="281"/>
      <c r="AB231" s="265" t="str">
        <f>IF(B229="","",IF(Y231="","",IF(AC229="Timed Out","TO",Y231*60+Z231+AA231/100)))</f>
        <v/>
      </c>
      <c r="AC231" s="1201"/>
      <c r="AD231" s="807"/>
      <c r="AE231" s="863"/>
      <c r="AF231" s="985"/>
      <c r="AG231" s="1206"/>
      <c r="AH231" s="807"/>
      <c r="AI231" s="807"/>
      <c r="AJ231" s="807"/>
      <c r="AK231" s="807"/>
      <c r="AL231" s="1209"/>
    </row>
    <row r="232" spans="1:38" x14ac:dyDescent="0.2">
      <c r="A232" s="1227" t="str">
        <f>IF('Names And Totals'!A83="","",'Names And Totals'!A83)</f>
        <v/>
      </c>
      <c r="B232" s="1230" t="str">
        <f>IF('Names And Totals'!B83="","",'Names And Totals'!B83)</f>
        <v/>
      </c>
      <c r="C232" s="883" t="str">
        <f>IF('Names And Totals'!B83="","",'Names And Totals'!E83)</f>
        <v/>
      </c>
      <c r="D232" s="1190" t="str">
        <f>IF(B232="","",IF(AL232="DQ","DQ",IF(AH232="","",RANK(AH232,$AH$10:$AH$307,0)+SUMPRODUCT(--(AH232=$AH$10:$AH$307),--(U232&gt;($U$10:$U$307))))))</f>
        <v/>
      </c>
      <c r="E232" s="1233" t="str">
        <f>IF(B232="","",IF(AL232="DQ","DQ",IF(AH232="","",RANK(D232,$D$10:$D$307,1)+SUMPRODUCT(--(D232=$D$10:$D$307),--(U232&gt;$U$10:$U$307)))))</f>
        <v/>
      </c>
      <c r="F232" s="883" t="str">
        <f>IF(AI232="","",IF(AI232="DQ","DQ",RANK(AI232,$AI$10:$AI$307,0)+SUMPRODUCT(--(AI232=$AI$10:$AI$307),--(U232&gt;$U$10:$U$307))))</f>
        <v/>
      </c>
      <c r="G232" s="883" t="str">
        <f>IF(AJ232="","",IF(AJ232="DQ","DQ",RANK(AJ232,$AJ$10:$AJ$307,0)+SUMPRODUCT(--(AJ232=$AJ$10:$AJ$307),--(U232&gt;$U$10:$U$307))))</f>
        <v/>
      </c>
      <c r="H232" s="18" t="s">
        <v>7</v>
      </c>
      <c r="I232" s="235"/>
      <c r="J232" s="241"/>
      <c r="K232" s="236"/>
      <c r="L232" s="111" t="str">
        <f>IF(B232="","",IF(I232="","",IF(M232="Timed Out","TO",I232*60+J232+K232/100)))</f>
        <v/>
      </c>
      <c r="M232" s="1242"/>
      <c r="N232" s="802" t="str">
        <f>IF(B232="","",IF(OR(M232="Timed Out",M232="Both"),"TO",IF(I232="","",IF(AVERAGE(L232:L234)&gt;89.99,"TO",IF(L233="",L232,IF(L234="",AVERAGE(L232:L233),AVERAGE(L232:L234)))))))</f>
        <v/>
      </c>
      <c r="O232" s="883" t="str">
        <f t="shared" ref="O232" si="292">IF(B232="","",IF(M232="Timed Out",0,IF(M232="Misconfigured",0,IF(M232="Both",0,IF(I232="","",IF(N232="TO",0,IF(N232&lt;=24.99,2,IF(N232&lt;=49.99,1,0))))))))</f>
        <v/>
      </c>
      <c r="P232" s="235"/>
      <c r="Q232" s="241"/>
      <c r="R232" s="236"/>
      <c r="S232" s="643" t="str">
        <f>IF(B232="","",IF(P232="","",P232*60+Q232+R232/100))</f>
        <v/>
      </c>
      <c r="T232" s="1242"/>
      <c r="U232" s="1236" t="str">
        <f>IF(B232="","",IF(AL232="DQ","DQ",IF(N232="TO","TO",IF(T232="Timed Out","TO",IF(S232="","",IF(AVERAGE(S232:S234)&gt;89.99,"TO",IF(S233="",S232,IF(S234="",AVERAGE(S232:S233),AVERAGE(S232:S234)))))))))</f>
        <v/>
      </c>
      <c r="V232" s="802" t="str">
        <f>IF(B232="","",IF(AL232="DQ","DQ",IF(T232="Timed Out",0,IF(U232="","",IF(U232="TO",0,IF((17-((U232-$AG$3)))&lt;0,0,(17-((U232-$AG$3)))))))))</f>
        <v/>
      </c>
      <c r="W232" s="1239" t="str">
        <f t="shared" ref="W232" si="293">IF(B232="","",IF(AL232="DQ","DQ",IF(C232="Female","",IF(T232="Timed Out",0,IF(U232="","",IF(U232="TO",0,IF((19-((U232-$AN$4)))&lt;0,0,(19-((U232-$AN$4))))))))))</f>
        <v/>
      </c>
      <c r="X232" s="802" t="str">
        <f t="shared" ref="X232" si="294">IF(B232="","",IF(AL232="DQ","DQ",IF(C232="Male","",IF(T232="Timed Out",0,IF(U232="","",IF(U232="TO",0,IF((19-((U232-$AN$3)))&lt;0,0,(19-((U232-$AN$3))))))))))</f>
        <v/>
      </c>
      <c r="Y232" s="667"/>
      <c r="Z232" s="241"/>
      <c r="AA232" s="654"/>
      <c r="AB232" s="339" t="str">
        <f>IF(B232="","",IF(Y232="","",IF(AC232="Timed Out","TO",Y232*60+Z232+AA232/100)))</f>
        <v/>
      </c>
      <c r="AC232" s="1242"/>
      <c r="AD232" s="802" t="str">
        <f>IF(B232="","",IF(OR(AC232="Timed Out",AC232="Both"),"TO",IF(AB232="","",IF(AVERAGE(AB232:AB234)&gt;89.99,"TO",IF(AB233="",AB232,IF(AB234="",AVERAGE(AB232:AB233),AVERAGE(AB232:AB234)))))))</f>
        <v/>
      </c>
      <c r="AE232" s="883" t="str">
        <f t="shared" ref="AE232" si="295">IF(B232="","",IF(AC232="Timed Out",0,IF(AC232="Misconfigured",0,IF(AC232="Both",0,IF(AB232="","",IF(Y232="TO",0,IF(AD232&lt;=4.99,2,IF(AD232&lt;=12.99,1,0))))))))</f>
        <v/>
      </c>
      <c r="AF232" s="1210"/>
      <c r="AG232" s="1212"/>
      <c r="AH232" s="802" t="str">
        <f>IF(B232="","",IF(AL232="DQ","DQ",IF(AG232="","",IF(AND(N232="TO",AF232-AG232&lt;=0),0,IF(AND(N232="TO",AF232-AG232&gt;0),AF232-AG232,IF(AND(U232="TO",O232+AF232-AG232&lt;0),0,IF(AND(U232="TO",O232+AF232-AG232&gt;0),O232+AF232-AG232,IF(AND(AD232="TO",O232+V232+AF232-AG232&lt;0),0,IF(AND(AD232="TO",O232+V232+AF232-AG232&gt;0),O232+V232+AF232-AG232,IF(O232+V232+AE232+AF232-AG232&lt;0,0,O232+V232+AE232+AF232-AG232))))))))))</f>
        <v/>
      </c>
      <c r="AI232" s="802" t="str">
        <f>IF(B232="","",IF(C232="Female","",IF(AL232="DQ","DQ",IF(AG232="","",IF(AND(N232="TO",AF232-AG232&lt;=0),0,IF(AND(N232="TO",AF232-AG232&gt;0),AF232-AG232,IF(AND(U232="TO",O232+AF232-AG232&lt;0),0,IF(AND(U232="TO",O232+AF232-AG232&gt;0),O232+AF232-AG232,IF(AND(AD232="TO",O232+W232+AF232-AG232&lt;0),0,IF(AND(AD232="TO",O232+W232+AF232-AG232&gt;0),O232+W232+AF232-AG232,IF(O232+W232+AE232+AF232-AG232&lt;0,0,O232+W232+AE232+AF232-AG232)))))))))))</f>
        <v/>
      </c>
      <c r="AJ232" s="802" t="str">
        <f>IF(B232="","",IF(C232="Male","",IF(AL232="DQ","DQ",IF(AG232="","",IF(AND(N232="TO",AF232-AG232&lt;=0),0,IF(AND(N232="TO",AF232-AG232&gt;0),AF232-AG232,IF(AND(U232="TO",O232+AF232-AG232&lt;0),0,IF(AND(U232="TO",O232+AF232-AG232&gt;0),O232+AF232-AG232,IF(AND(AD232="TO",O232+X232+AF232-AG232&lt;0),0,IF(AND(AD232="TO",O232+X232+AF232-AG232&gt;0),O232+X232+AF232-AG232,IF(O232+X232+AE232+AF232-AG232&lt;0,0,O232+X232+AE232+AF232-AG232)))))))))))</f>
        <v/>
      </c>
      <c r="AK232" s="802" t="str">
        <f>IF(AG232="","",IF(AI232="",AJ232,AI232))</f>
        <v/>
      </c>
      <c r="AL232" s="1215"/>
    </row>
    <row r="233" spans="1:38" x14ac:dyDescent="0.2">
      <c r="A233" s="1228"/>
      <c r="B233" s="1231"/>
      <c r="C233" s="884"/>
      <c r="D233" s="1191"/>
      <c r="E233" s="1234"/>
      <c r="F233" s="884"/>
      <c r="G233" s="884"/>
      <c r="H233" s="13" t="s">
        <v>4</v>
      </c>
      <c r="I233" s="208"/>
      <c r="J233" s="209"/>
      <c r="K233" s="227"/>
      <c r="L233" s="79" t="str">
        <f>IF(B232="","",IF(I233="","",IF(M232="Timed Out","TO",I233*60+J233+K233/100)))</f>
        <v/>
      </c>
      <c r="M233" s="1243"/>
      <c r="N233" s="803"/>
      <c r="O233" s="884"/>
      <c r="P233" s="208"/>
      <c r="Q233" s="209"/>
      <c r="R233" s="227"/>
      <c r="S233" s="99" t="str">
        <f>IF(B232="","",IF(P233="","",P233*60+Q233+R233/100))</f>
        <v/>
      </c>
      <c r="T233" s="1243"/>
      <c r="U233" s="1237"/>
      <c r="V233" s="803"/>
      <c r="W233" s="986"/>
      <c r="X233" s="803"/>
      <c r="Y233" s="214"/>
      <c r="Z233" s="209"/>
      <c r="AA233" s="279"/>
      <c r="AB233" s="99" t="str">
        <f>IF(B232="","",IF(Y233="","",IF(AC232="Timed Out","TO",Y233*60+Z233+AA233/100)))</f>
        <v/>
      </c>
      <c r="AC233" s="1243"/>
      <c r="AD233" s="803"/>
      <c r="AE233" s="884"/>
      <c r="AF233" s="981"/>
      <c r="AG233" s="1213"/>
      <c r="AH233" s="803"/>
      <c r="AI233" s="803"/>
      <c r="AJ233" s="803"/>
      <c r="AK233" s="803"/>
      <c r="AL233" s="1216"/>
    </row>
    <row r="234" spans="1:38" ht="16" thickBot="1" x14ac:dyDescent="0.25">
      <c r="A234" s="1229"/>
      <c r="B234" s="1232"/>
      <c r="C234" s="885"/>
      <c r="D234" s="1192"/>
      <c r="E234" s="1235"/>
      <c r="F234" s="885"/>
      <c r="G234" s="885"/>
      <c r="H234" s="19" t="s">
        <v>8</v>
      </c>
      <c r="I234" s="212"/>
      <c r="J234" s="213"/>
      <c r="K234" s="242"/>
      <c r="L234" s="112" t="str">
        <f>IF(B232="","",IF(I234="","",IF(M232="Timed Out","TO",I234*60+J234+K234/100)))</f>
        <v/>
      </c>
      <c r="M234" s="1244"/>
      <c r="N234" s="804"/>
      <c r="O234" s="885"/>
      <c r="P234" s="212"/>
      <c r="Q234" s="213"/>
      <c r="R234" s="242"/>
      <c r="S234" s="644" t="str">
        <f>IF(B232="","",IF(P234="","",P234*60+Q234+R234/100))</f>
        <v/>
      </c>
      <c r="T234" s="1244"/>
      <c r="U234" s="1238"/>
      <c r="V234" s="804"/>
      <c r="W234" s="1240"/>
      <c r="X234" s="804"/>
      <c r="Y234" s="226"/>
      <c r="Z234" s="213"/>
      <c r="AA234" s="655"/>
      <c r="AB234" s="100" t="str">
        <f>IF(B232="","",IF(Y234="","",IF(AC232="Timed Out","TO",Y234*60+Z234+AA234/100)))</f>
        <v/>
      </c>
      <c r="AC234" s="1244"/>
      <c r="AD234" s="804"/>
      <c r="AE234" s="885"/>
      <c r="AF234" s="1211"/>
      <c r="AG234" s="1214"/>
      <c r="AH234" s="804"/>
      <c r="AI234" s="804"/>
      <c r="AJ234" s="804"/>
      <c r="AK234" s="804"/>
      <c r="AL234" s="1217"/>
    </row>
    <row r="235" spans="1:38" x14ac:dyDescent="0.2">
      <c r="A235" s="892" t="str">
        <f>IF('Names And Totals'!A84="","",'Names And Totals'!A84)</f>
        <v/>
      </c>
      <c r="B235" s="1218" t="str">
        <f>IF('Names And Totals'!B84="","",'Names And Totals'!B84)</f>
        <v/>
      </c>
      <c r="C235" s="861" t="str">
        <f>IF('Names And Totals'!B84="","",'Names And Totals'!E84)</f>
        <v/>
      </c>
      <c r="D235" s="1193" t="str">
        <f>IF(B235="","",IF(AL235="DQ","DQ",IF(AH235="","",RANK(AH235,$AH$10:$AH$307,0)+SUMPRODUCT(--(AH235=$AH$10:$AH$307),--(U235&gt;($U$10:$U$307))))))</f>
        <v/>
      </c>
      <c r="E235" s="1221" t="str">
        <f>IF(B235="","",IF(AL235="DQ","DQ",IF(AH235="","",RANK(D235,$D$10:$D$307,1)+SUMPRODUCT(--(D235=$D$10:$D$307),--(U235&gt;$U$10:$U$307)))))</f>
        <v/>
      </c>
      <c r="F235" s="861" t="str">
        <f>IF(AI235="","",IF(AI235="DQ","DQ",RANK(AI235,$AI$10:$AI$307,0)+SUMPRODUCT(--(AI235=$AI$10:$AI$307),--(U235&gt;$U$10:$U$307))))</f>
        <v/>
      </c>
      <c r="G235" s="861" t="str">
        <f>IF(AJ235="","",IF(AJ235="DQ","DQ",RANK(AJ235,$AJ$10:$AJ$307,0)+SUMPRODUCT(--(AJ235=$AJ$10:$AJ$307),--(U235&gt;$U$10:$U$307))))</f>
        <v/>
      </c>
      <c r="H235" s="15" t="s">
        <v>7</v>
      </c>
      <c r="I235" s="228"/>
      <c r="J235" s="229"/>
      <c r="K235" s="230"/>
      <c r="L235" s="652" t="str">
        <f>IF(B235="","",IF(I235="","",IF(M235="Timed Out","TO",I235*60+J235+K235/100)))</f>
        <v/>
      </c>
      <c r="M235" s="1199"/>
      <c r="N235" s="805" t="str">
        <f>IF(B235="","",IF(OR(M235="Timed Out",M235="Both"),"TO",IF(I235="","",IF(AVERAGE(L235:L237)&gt;89.99,"TO",IF(L236="",L235,IF(L237="",AVERAGE(L235:L236),AVERAGE(L235:L237)))))))</f>
        <v/>
      </c>
      <c r="O235" s="861" t="str">
        <f t="shared" ref="O235" si="296">IF(B235="","",IF(M235="Timed Out",0,IF(M235="Misconfigured",0,IF(M235="Both",0,IF(I235="","",IF(N235="TO",0,IF(N235&lt;=24.99,2,IF(N235&lt;=49.99,1,0))))))))</f>
        <v/>
      </c>
      <c r="P235" s="228"/>
      <c r="Q235" s="229"/>
      <c r="R235" s="230"/>
      <c r="S235" s="645" t="str">
        <f>IF(B235="","",IF(P235="","",P235*60+Q235+R235/100))</f>
        <v/>
      </c>
      <c r="T235" s="1199"/>
      <c r="U235" s="1224" t="str">
        <f>IF(B235="","",IF(AL235="DQ","DQ",IF(N235="TO","TO",IF(T235="Timed Out","TO",IF(S235="","",IF(AVERAGE(S235:S237)&gt;89.99,"TO",IF(S236="",S235,IF(S237="",AVERAGE(S235:S236),AVERAGE(S235:S237)))))))))</f>
        <v/>
      </c>
      <c r="V235" s="805" t="str">
        <f>IF(B235="","",IF(AL235="DQ","DQ",IF(T235="Timed Out",0,IF(U235="","",IF(U235="TO",0,IF((17-((U235-$AG$3)))&lt;0,0,(17-((U235-$AG$3)))))))))</f>
        <v/>
      </c>
      <c r="W235" s="1196" t="str">
        <f t="shared" ref="W235" si="297">IF(B235="","",IF(AL235="DQ","DQ",IF(C235="Female","",IF(T235="Timed Out",0,IF(U235="","",IF(U235="TO",0,IF((19-((U235-$AN$4)))&lt;0,0,(19-((U235-$AN$4))))))))))</f>
        <v/>
      </c>
      <c r="X235" s="805" t="str">
        <f t="shared" ref="X235" si="298">IF(B235="","",IF(AL235="DQ","DQ",IF(C235="Male","",IF(T235="Timed Out",0,IF(U235="","",IF(U235="TO",0,IF((19-((U235-$AN$3)))&lt;0,0,(19-((U235-$AN$3))))))))))</f>
        <v/>
      </c>
      <c r="Y235" s="218"/>
      <c r="Z235" s="229"/>
      <c r="AA235" s="296"/>
      <c r="AB235" s="574" t="str">
        <f>IF(B235="","",IF(Y235="","",IF(AC235="Timed Out","TO",Y235*60+Z235+AA235/100)))</f>
        <v/>
      </c>
      <c r="AC235" s="1199"/>
      <c r="AD235" s="805" t="str">
        <f>IF(B235="","",IF(OR(AC235="Timed Out",AC235="Both"),"TO",IF(AB235="","",IF(AVERAGE(AB235:AB237)&gt;89.99,"TO",IF(AB236="",AB235,IF(AB237="",AVERAGE(AB235:AB236),AVERAGE(AB235:AB237)))))))</f>
        <v/>
      </c>
      <c r="AE235" s="861" t="str">
        <f t="shared" ref="AE235" si="299">IF(B235="","",IF(AC235="Timed Out",0,IF(AC235="Misconfigured",0,IF(AC235="Both",0,IF(AB235="","",IF(Y235="TO",0,IF(AD235&lt;=4.99,2,IF(AD235&lt;=12.99,1,0))))))))</f>
        <v/>
      </c>
      <c r="AF235" s="983"/>
      <c r="AG235" s="1204"/>
      <c r="AH235" s="805" t="str">
        <f>IF(B235="","",IF(AL235="DQ","DQ",IF(AG235="","",IF(AND(N235="TO",AF235-AG235&lt;=0),0,IF(AND(N235="TO",AF235-AG235&gt;0),AF235-AG235,IF(AND(U235="TO",O235+AF235-AG235&lt;0),0,IF(AND(U235="TO",O235+AF235-AG235&gt;0),O235+AF235-AG235,IF(AND(AD235="TO",O235+V235+AF235-AG235&lt;0),0,IF(AND(AD235="TO",O235+V235+AF235-AG235&gt;0),O235+V235+AF235-AG235,IF(O235+V235+AE235+AF235-AG235&lt;0,0,O235+V235+AE235+AF235-AG235))))))))))</f>
        <v/>
      </c>
      <c r="AI235" s="805" t="str">
        <f>IF(B235="","",IF(C235="Female","",IF(AL235="DQ","DQ",IF(AG235="","",IF(AND(N235="TO",AF235-AG235&lt;=0),0,IF(AND(N235="TO",AF235-AG235&gt;0),AF235-AG235,IF(AND(U235="TO",O235+AF235-AG235&lt;0),0,IF(AND(U235="TO",O235+AF235-AG235&gt;0),O235+AF235-AG235,IF(AND(AD235="TO",O235+W235+AF235-AG235&lt;0),0,IF(AND(AD235="TO",O235+W235+AF235-AG235&gt;0),O235+W235+AF235-AG235,IF(O235+W235+AE235+AF235-AG235&lt;0,0,O235+W235+AE235+AF235-AG235)))))))))))</f>
        <v/>
      </c>
      <c r="AJ235" s="805" t="str">
        <f>IF(B235="","",IF(C235="Male","",IF(AL235="DQ","DQ",IF(AG235="","",IF(AND(N235="TO",AF235-AG235&lt;=0),0,IF(AND(N235="TO",AF235-AG235&gt;0),AF235-AG235,IF(AND(U235="TO",O235+AF235-AG235&lt;0),0,IF(AND(U235="TO",O235+AF235-AG235&gt;0),O235+AF235-AG235,IF(AND(AD235="TO",O235+X235+AF235-AG235&lt;0),0,IF(AND(AD235="TO",O235+X235+AF235-AG235&gt;0),O235+X235+AF235-AG235,IF(O235+X235+AE235+AF235-AG235&lt;0,0,O235+X235+AE235+AF235-AG235)))))))))))</f>
        <v/>
      </c>
      <c r="AK235" s="805" t="str">
        <f>IF(AG235="","",IF(AI235="",AJ235,AI235))</f>
        <v/>
      </c>
      <c r="AL235" s="1207"/>
    </row>
    <row r="236" spans="1:38" x14ac:dyDescent="0.2">
      <c r="A236" s="893"/>
      <c r="B236" s="1219"/>
      <c r="C236" s="862"/>
      <c r="D236" s="1194"/>
      <c r="E236" s="1222"/>
      <c r="F236" s="862"/>
      <c r="G236" s="862"/>
      <c r="H236" s="16" t="s">
        <v>4</v>
      </c>
      <c r="I236" s="210"/>
      <c r="J236" s="211"/>
      <c r="K236" s="231"/>
      <c r="L236" s="83" t="str">
        <f>IF(B235="","",IF(I236="","",IF(M235="Timed Out","TO",I236*60+J236+K236/100)))</f>
        <v/>
      </c>
      <c r="M236" s="1200"/>
      <c r="N236" s="806"/>
      <c r="O236" s="862"/>
      <c r="P236" s="210"/>
      <c r="Q236" s="211"/>
      <c r="R236" s="231"/>
      <c r="S236" s="98" t="str">
        <f>IF(B235="","",IF(P236="","",P236*60+Q236+R236/100))</f>
        <v/>
      </c>
      <c r="T236" s="1200"/>
      <c r="U236" s="1225"/>
      <c r="V236" s="806"/>
      <c r="W236" s="1197"/>
      <c r="X236" s="806"/>
      <c r="Y236" s="220"/>
      <c r="Z236" s="211"/>
      <c r="AA236" s="280"/>
      <c r="AB236" s="98" t="str">
        <f>IF(B235="","",IF(Y236="","",IF(AC235="Timed Out","TO",Y236*60+Z236+AA236/100)))</f>
        <v/>
      </c>
      <c r="AC236" s="1200"/>
      <c r="AD236" s="806"/>
      <c r="AE236" s="862"/>
      <c r="AF236" s="984"/>
      <c r="AG236" s="1205"/>
      <c r="AH236" s="806"/>
      <c r="AI236" s="806"/>
      <c r="AJ236" s="806"/>
      <c r="AK236" s="806"/>
      <c r="AL236" s="1208"/>
    </row>
    <row r="237" spans="1:38" ht="16" thickBot="1" x14ac:dyDescent="0.25">
      <c r="A237" s="894"/>
      <c r="B237" s="1220"/>
      <c r="C237" s="863"/>
      <c r="D237" s="1195"/>
      <c r="E237" s="1223"/>
      <c r="F237" s="863"/>
      <c r="G237" s="863"/>
      <c r="H237" s="17" t="s">
        <v>8</v>
      </c>
      <c r="I237" s="251"/>
      <c r="J237" s="239"/>
      <c r="K237" s="250"/>
      <c r="L237" s="653" t="str">
        <f>IF(B235="","",IF(I237="","",IF(M235="Timed Out","TO",I237*60+J237+K237/100)))</f>
        <v/>
      </c>
      <c r="M237" s="1201"/>
      <c r="N237" s="807"/>
      <c r="O237" s="863"/>
      <c r="P237" s="251"/>
      <c r="Q237" s="239"/>
      <c r="R237" s="250"/>
      <c r="S237" s="570" t="str">
        <f>IF(B235="","",IF(P237="","",P237*60+Q237+R237/100))</f>
        <v/>
      </c>
      <c r="T237" s="1201"/>
      <c r="U237" s="1226"/>
      <c r="V237" s="807"/>
      <c r="W237" s="1198"/>
      <c r="X237" s="807"/>
      <c r="Y237" s="222"/>
      <c r="Z237" s="239"/>
      <c r="AA237" s="281"/>
      <c r="AB237" s="265" t="str">
        <f>IF(B235="","",IF(Y237="","",IF(AC235="Timed Out","TO",Y237*60+Z237+AA237/100)))</f>
        <v/>
      </c>
      <c r="AC237" s="1201"/>
      <c r="AD237" s="807"/>
      <c r="AE237" s="863"/>
      <c r="AF237" s="985"/>
      <c r="AG237" s="1206"/>
      <c r="AH237" s="807"/>
      <c r="AI237" s="807"/>
      <c r="AJ237" s="807"/>
      <c r="AK237" s="807"/>
      <c r="AL237" s="1209"/>
    </row>
    <row r="238" spans="1:38" x14ac:dyDescent="0.2">
      <c r="A238" s="1227" t="str">
        <f>IF('Names And Totals'!A85="","",'Names And Totals'!A85)</f>
        <v/>
      </c>
      <c r="B238" s="1230" t="str">
        <f>IF('Names And Totals'!B85="","",'Names And Totals'!B85)</f>
        <v/>
      </c>
      <c r="C238" s="883" t="str">
        <f>IF('Names And Totals'!B85="","",'Names And Totals'!E85)</f>
        <v/>
      </c>
      <c r="D238" s="1190" t="str">
        <f>IF(B238="","",IF(AL238="DQ","DQ",IF(AH238="","",RANK(AH238,$AH$10:$AH$307,0)+SUMPRODUCT(--(AH238=$AH$10:$AH$307),--(U238&gt;($U$10:$U$307))))))</f>
        <v/>
      </c>
      <c r="E238" s="1233" t="str">
        <f>IF(B238="","",IF(AL238="DQ","DQ",IF(AH238="","",RANK(D238,$D$10:$D$307,1)+SUMPRODUCT(--(D238=$D$10:$D$307),--(U238&gt;$U$10:$U$307)))))</f>
        <v/>
      </c>
      <c r="F238" s="883" t="str">
        <f>IF(AI238="","",IF(AI238="DQ","DQ",RANK(AI238,$AI$10:$AI$307,0)+SUMPRODUCT(--(AI238=$AI$10:$AI$307),--(U238&gt;$U$10:$U$307))))</f>
        <v/>
      </c>
      <c r="G238" s="883" t="str">
        <f>IF(AJ238="","",IF(AJ238="DQ","DQ",RANK(AJ238,$AJ$10:$AJ$307,0)+SUMPRODUCT(--(AJ238=$AJ$10:$AJ$307),--(U238&gt;$U$10:$U$307))))</f>
        <v/>
      </c>
      <c r="H238" s="18" t="s">
        <v>7</v>
      </c>
      <c r="I238" s="235"/>
      <c r="J238" s="241"/>
      <c r="K238" s="236"/>
      <c r="L238" s="111" t="str">
        <f>IF(B238="","",IF(I238="","",IF(M238="Timed Out","TO",I238*60+J238+K238/100)))</f>
        <v/>
      </c>
      <c r="M238" s="1242"/>
      <c r="N238" s="802" t="str">
        <f>IF(B238="","",IF(OR(M238="Timed Out",M238="Both"),"TO",IF(I238="","",IF(AVERAGE(L238:L240)&gt;89.99,"TO",IF(L239="",L238,IF(L240="",AVERAGE(L238:L239),AVERAGE(L238:L240)))))))</f>
        <v/>
      </c>
      <c r="O238" s="883" t="str">
        <f t="shared" ref="O238" si="300">IF(B238="","",IF(M238="Timed Out",0,IF(M238="Misconfigured",0,IF(M238="Both",0,IF(I238="","",IF(N238="TO",0,IF(N238&lt;=24.99,2,IF(N238&lt;=49.99,1,0))))))))</f>
        <v/>
      </c>
      <c r="P238" s="235"/>
      <c r="Q238" s="241"/>
      <c r="R238" s="236"/>
      <c r="S238" s="643" t="str">
        <f>IF(B238="","",IF(P238="","",P238*60+Q238+R238/100))</f>
        <v/>
      </c>
      <c r="T238" s="1242"/>
      <c r="U238" s="1236" t="str">
        <f>IF(B238="","",IF(AL238="DQ","DQ",IF(N238="TO","TO",IF(T238="Timed Out","TO",IF(S238="","",IF(AVERAGE(S238:S240)&gt;89.99,"TO",IF(S239="",S238,IF(S240="",AVERAGE(S238:S239),AVERAGE(S238:S240)))))))))</f>
        <v/>
      </c>
      <c r="V238" s="802" t="str">
        <f>IF(B238="","",IF(AL238="DQ","DQ",IF(T238="Timed Out",0,IF(U238="","",IF(U238="TO",0,IF((17-((U238-$AG$3)))&lt;0,0,(17-((U238-$AG$3)))))))))</f>
        <v/>
      </c>
      <c r="W238" s="1239" t="str">
        <f t="shared" ref="W238" si="301">IF(B238="","",IF(AL238="DQ","DQ",IF(C238="Female","",IF(T238="Timed Out",0,IF(U238="","",IF(U238="TO",0,IF((19-((U238-$AN$4)))&lt;0,0,(19-((U238-$AN$4))))))))))</f>
        <v/>
      </c>
      <c r="X238" s="802" t="str">
        <f t="shared" ref="X238" si="302">IF(B238="","",IF(AL238="DQ","DQ",IF(C238="Male","",IF(T238="Timed Out",0,IF(U238="","",IF(U238="TO",0,IF((19-((U238-$AN$3)))&lt;0,0,(19-((U238-$AN$3))))))))))</f>
        <v/>
      </c>
      <c r="Y238" s="667"/>
      <c r="Z238" s="241"/>
      <c r="AA238" s="654"/>
      <c r="AB238" s="339" t="str">
        <f>IF(B238="","",IF(Y238="","",IF(AC238="Timed Out","TO",Y238*60+Z238+AA238/100)))</f>
        <v/>
      </c>
      <c r="AC238" s="1242"/>
      <c r="AD238" s="802" t="str">
        <f>IF(B238="","",IF(OR(AC238="Timed Out",AC238="Both"),"TO",IF(AB238="","",IF(AVERAGE(AB238:AB240)&gt;89.99,"TO",IF(AB239="",AB238,IF(AB240="",AVERAGE(AB238:AB239),AVERAGE(AB238:AB240)))))))</f>
        <v/>
      </c>
      <c r="AE238" s="883" t="str">
        <f t="shared" ref="AE238" si="303">IF(B238="","",IF(AC238="Timed Out",0,IF(AC238="Misconfigured",0,IF(AC238="Both",0,IF(AB238="","",IF(Y238="TO",0,IF(AD238&lt;=4.99,2,IF(AD238&lt;=12.99,1,0))))))))</f>
        <v/>
      </c>
      <c r="AF238" s="1210"/>
      <c r="AG238" s="1212"/>
      <c r="AH238" s="802" t="str">
        <f>IF(B238="","",IF(AL238="DQ","DQ",IF(AG238="","",IF(AND(N238="TO",AF238-AG238&lt;=0),0,IF(AND(N238="TO",AF238-AG238&gt;0),AF238-AG238,IF(AND(U238="TO",O238+AF238-AG238&lt;0),0,IF(AND(U238="TO",O238+AF238-AG238&gt;0),O238+AF238-AG238,IF(AND(AD238="TO",O238+V238+AF238-AG238&lt;0),0,IF(AND(AD238="TO",O238+V238+AF238-AG238&gt;0),O238+V238+AF238-AG238,IF(O238+V238+AE238+AF238-AG238&lt;0,0,O238+V238+AE238+AF238-AG238))))))))))</f>
        <v/>
      </c>
      <c r="AI238" s="802" t="str">
        <f>IF(B238="","",IF(C238="Female","",IF(AL238="DQ","DQ",IF(AG238="","",IF(AND(N238="TO",AF238-AG238&lt;=0),0,IF(AND(N238="TO",AF238-AG238&gt;0),AF238-AG238,IF(AND(U238="TO",O238+AF238-AG238&lt;0),0,IF(AND(U238="TO",O238+AF238-AG238&gt;0),O238+AF238-AG238,IF(AND(AD238="TO",O238+W238+AF238-AG238&lt;0),0,IF(AND(AD238="TO",O238+W238+AF238-AG238&gt;0),O238+W238+AF238-AG238,IF(O238+W238+AE238+AF238-AG238&lt;0,0,O238+W238+AE238+AF238-AG238)))))))))))</f>
        <v/>
      </c>
      <c r="AJ238" s="802" t="str">
        <f>IF(B238="","",IF(C238="Male","",IF(AL238="DQ","DQ",IF(AG238="","",IF(AND(N238="TO",AF238-AG238&lt;=0),0,IF(AND(N238="TO",AF238-AG238&gt;0),AF238-AG238,IF(AND(U238="TO",O238+AF238-AG238&lt;0),0,IF(AND(U238="TO",O238+AF238-AG238&gt;0),O238+AF238-AG238,IF(AND(AD238="TO",O238+X238+AF238-AG238&lt;0),0,IF(AND(AD238="TO",O238+X238+AF238-AG238&gt;0),O238+X238+AF238-AG238,IF(O238+X238+AE238+AF238-AG238&lt;0,0,O238+X238+AE238+AF238-AG238)))))))))))</f>
        <v/>
      </c>
      <c r="AK238" s="802" t="str">
        <f>IF(AG238="","",IF(AI238="",AJ238,AI238))</f>
        <v/>
      </c>
      <c r="AL238" s="1215"/>
    </row>
    <row r="239" spans="1:38" x14ac:dyDescent="0.2">
      <c r="A239" s="1228"/>
      <c r="B239" s="1231"/>
      <c r="C239" s="884"/>
      <c r="D239" s="1191"/>
      <c r="E239" s="1234"/>
      <c r="F239" s="884"/>
      <c r="G239" s="884"/>
      <c r="H239" s="13" t="s">
        <v>4</v>
      </c>
      <c r="I239" s="208"/>
      <c r="J239" s="209"/>
      <c r="K239" s="227"/>
      <c r="L239" s="79" t="str">
        <f>IF(B238="","",IF(I239="","",IF(M238="Timed Out","TO",I239*60+J239+K239/100)))</f>
        <v/>
      </c>
      <c r="M239" s="1243"/>
      <c r="N239" s="803"/>
      <c r="O239" s="884"/>
      <c r="P239" s="208"/>
      <c r="Q239" s="209"/>
      <c r="R239" s="227"/>
      <c r="S239" s="99" t="str">
        <f>IF(B238="","",IF(P239="","",P239*60+Q239+R239/100))</f>
        <v/>
      </c>
      <c r="T239" s="1243"/>
      <c r="U239" s="1237"/>
      <c r="V239" s="803"/>
      <c r="W239" s="986"/>
      <c r="X239" s="803"/>
      <c r="Y239" s="214"/>
      <c r="Z239" s="209"/>
      <c r="AA239" s="279"/>
      <c r="AB239" s="99" t="str">
        <f>IF(B238="","",IF(Y239="","",IF(AC238="Timed Out","TO",Y239*60+Z239+AA239/100)))</f>
        <v/>
      </c>
      <c r="AC239" s="1243"/>
      <c r="AD239" s="803"/>
      <c r="AE239" s="884"/>
      <c r="AF239" s="981"/>
      <c r="AG239" s="1213"/>
      <c r="AH239" s="803"/>
      <c r="AI239" s="803"/>
      <c r="AJ239" s="803"/>
      <c r="AK239" s="803"/>
      <c r="AL239" s="1216"/>
    </row>
    <row r="240" spans="1:38" ht="16" thickBot="1" x14ac:dyDescent="0.25">
      <c r="A240" s="1229"/>
      <c r="B240" s="1232"/>
      <c r="C240" s="885"/>
      <c r="D240" s="1192"/>
      <c r="E240" s="1235"/>
      <c r="F240" s="885"/>
      <c r="G240" s="885"/>
      <c r="H240" s="19" t="s">
        <v>8</v>
      </c>
      <c r="I240" s="212"/>
      <c r="J240" s="213"/>
      <c r="K240" s="242"/>
      <c r="L240" s="112" t="str">
        <f>IF(B238="","",IF(I240="","",IF(M238="Timed Out","TO",I240*60+J240+K240/100)))</f>
        <v/>
      </c>
      <c r="M240" s="1244"/>
      <c r="N240" s="804"/>
      <c r="O240" s="885"/>
      <c r="P240" s="212"/>
      <c r="Q240" s="213"/>
      <c r="R240" s="242"/>
      <c r="S240" s="644" t="str">
        <f>IF(B238="","",IF(P240="","",P240*60+Q240+R240/100))</f>
        <v/>
      </c>
      <c r="T240" s="1244"/>
      <c r="U240" s="1238"/>
      <c r="V240" s="804"/>
      <c r="W240" s="1240"/>
      <c r="X240" s="804"/>
      <c r="Y240" s="226"/>
      <c r="Z240" s="213"/>
      <c r="AA240" s="655"/>
      <c r="AB240" s="100" t="str">
        <f>IF(B238="","",IF(Y240="","",IF(AC238="Timed Out","TO",Y240*60+Z240+AA240/100)))</f>
        <v/>
      </c>
      <c r="AC240" s="1244"/>
      <c r="AD240" s="804"/>
      <c r="AE240" s="885"/>
      <c r="AF240" s="1211"/>
      <c r="AG240" s="1214"/>
      <c r="AH240" s="804"/>
      <c r="AI240" s="804"/>
      <c r="AJ240" s="804"/>
      <c r="AK240" s="804"/>
      <c r="AL240" s="1217"/>
    </row>
    <row r="241" spans="1:38" x14ac:dyDescent="0.2">
      <c r="A241" s="892" t="str">
        <f>IF('Names And Totals'!A86="","",'Names And Totals'!A86)</f>
        <v/>
      </c>
      <c r="B241" s="1218" t="str">
        <f>IF('Names And Totals'!B86="","",'Names And Totals'!B86)</f>
        <v/>
      </c>
      <c r="C241" s="861" t="str">
        <f>IF('Names And Totals'!B86="","",'Names And Totals'!E86)</f>
        <v/>
      </c>
      <c r="D241" s="1193" t="str">
        <f>IF(B241="","",IF(AL241="DQ","DQ",IF(AH241="","",RANK(AH241,$AH$10:$AH$307,0)+SUMPRODUCT(--(AH241=$AH$10:$AH$307),--(U241&gt;($U$10:$U$307))))))</f>
        <v/>
      </c>
      <c r="E241" s="1221" t="str">
        <f>IF(B241="","",IF(AL241="DQ","DQ",IF(AH241="","",RANK(D241,$D$10:$D$307,1)+SUMPRODUCT(--(D241=$D$10:$D$307),--(U241&gt;$U$10:$U$307)))))</f>
        <v/>
      </c>
      <c r="F241" s="861" t="str">
        <f>IF(AI241="","",IF(AI241="DQ","DQ",RANK(AI241,$AI$10:$AI$307,0)+SUMPRODUCT(--(AI241=$AI$10:$AI$307),--(U241&gt;$U$10:$U$307))))</f>
        <v/>
      </c>
      <c r="G241" s="861" t="str">
        <f>IF(AJ241="","",IF(AJ241="DQ","DQ",RANK(AJ241,$AJ$10:$AJ$307,0)+SUMPRODUCT(--(AJ241=$AJ$10:$AJ$307),--(U241&gt;$U$10:$U$307))))</f>
        <v/>
      </c>
      <c r="H241" s="15" t="s">
        <v>7</v>
      </c>
      <c r="I241" s="228"/>
      <c r="J241" s="229"/>
      <c r="K241" s="230"/>
      <c r="L241" s="652" t="str">
        <f>IF(B241="","",IF(I241="","",IF(M241="Timed Out","TO",I241*60+J241+K241/100)))</f>
        <v/>
      </c>
      <c r="M241" s="1199"/>
      <c r="N241" s="805" t="str">
        <f>IF(B241="","",IF(OR(M241="Timed Out",M241="Both"),"TO",IF(I241="","",IF(AVERAGE(L241:L243)&gt;89.99,"TO",IF(L242="",L241,IF(L243="",AVERAGE(L241:L242),AVERAGE(L241:L243)))))))</f>
        <v/>
      </c>
      <c r="O241" s="861" t="str">
        <f t="shared" ref="O241" si="304">IF(B241="","",IF(M241="Timed Out",0,IF(M241="Misconfigured",0,IF(M241="Both",0,IF(I241="","",IF(N241="TO",0,IF(N241&lt;=24.99,2,IF(N241&lt;=49.99,1,0))))))))</f>
        <v/>
      </c>
      <c r="P241" s="228"/>
      <c r="Q241" s="229"/>
      <c r="R241" s="230"/>
      <c r="S241" s="645" t="str">
        <f>IF(B241="","",IF(P241="","",P241*60+Q241+R241/100))</f>
        <v/>
      </c>
      <c r="T241" s="1199"/>
      <c r="U241" s="1224" t="str">
        <f>IF(B241="","",IF(AL241="DQ","DQ",IF(N241="TO","TO",IF(T241="Timed Out","TO",IF(S241="","",IF(AVERAGE(S241:S243)&gt;89.99,"TO",IF(S242="",S241,IF(S243="",AVERAGE(S241:S242),AVERAGE(S241:S243)))))))))</f>
        <v/>
      </c>
      <c r="V241" s="805" t="str">
        <f>IF(B241="","",IF(AL241="DQ","DQ",IF(T241="Timed Out",0,IF(U241="","",IF(U241="TO",0,IF((17-((U241-$AG$3)))&lt;0,0,(17-((U241-$AG$3)))))))))</f>
        <v/>
      </c>
      <c r="W241" s="1196" t="str">
        <f t="shared" ref="W241" si="305">IF(B241="","",IF(AL241="DQ","DQ",IF(C241="Female","",IF(T241="Timed Out",0,IF(U241="","",IF(U241="TO",0,IF((19-((U241-$AN$4)))&lt;0,0,(19-((U241-$AN$4))))))))))</f>
        <v/>
      </c>
      <c r="X241" s="805" t="str">
        <f t="shared" ref="X241" si="306">IF(B241="","",IF(AL241="DQ","DQ",IF(C241="Male","",IF(T241="Timed Out",0,IF(U241="","",IF(U241="TO",0,IF((19-((U241-$AN$3)))&lt;0,0,(19-((U241-$AN$3))))))))))</f>
        <v/>
      </c>
      <c r="Y241" s="218"/>
      <c r="Z241" s="229"/>
      <c r="AA241" s="296"/>
      <c r="AB241" s="574" t="str">
        <f>IF(B241="","",IF(Y241="","",IF(AC241="Timed Out","TO",Y241*60+Z241+AA241/100)))</f>
        <v/>
      </c>
      <c r="AC241" s="1199"/>
      <c r="AD241" s="805" t="str">
        <f>IF(B241="","",IF(OR(AC241="Timed Out",AC241="Both"),"TO",IF(AB241="","",IF(AVERAGE(AB241:AB243)&gt;89.99,"TO",IF(AB242="",AB241,IF(AB243="",AVERAGE(AB241:AB242),AVERAGE(AB241:AB243)))))))</f>
        <v/>
      </c>
      <c r="AE241" s="861" t="str">
        <f t="shared" ref="AE241" si="307">IF(B241="","",IF(AC241="Timed Out",0,IF(AC241="Misconfigured",0,IF(AC241="Both",0,IF(AB241="","",IF(Y241="TO",0,IF(AD241&lt;=4.99,2,IF(AD241&lt;=12.99,1,0))))))))</f>
        <v/>
      </c>
      <c r="AF241" s="983"/>
      <c r="AG241" s="1204"/>
      <c r="AH241" s="805" t="str">
        <f>IF(B241="","",IF(AL241="DQ","DQ",IF(AG241="","",IF(AND(N241="TO",AF241-AG241&lt;=0),0,IF(AND(N241="TO",AF241-AG241&gt;0),AF241-AG241,IF(AND(U241="TO",O241+AF241-AG241&lt;0),0,IF(AND(U241="TO",O241+AF241-AG241&gt;0),O241+AF241-AG241,IF(AND(AD241="TO",O241+V241+AF241-AG241&lt;0),0,IF(AND(AD241="TO",O241+V241+AF241-AG241&gt;0),O241+V241+AF241-AG241,IF(O241+V241+AE241+AF241-AG241&lt;0,0,O241+V241+AE241+AF241-AG241))))))))))</f>
        <v/>
      </c>
      <c r="AI241" s="805" t="str">
        <f>IF(B241="","",IF(C241="Female","",IF(AL241="DQ","DQ",IF(AG241="","",IF(AND(N241="TO",AF241-AG241&lt;=0),0,IF(AND(N241="TO",AF241-AG241&gt;0),AF241-AG241,IF(AND(U241="TO",O241+AF241-AG241&lt;0),0,IF(AND(U241="TO",O241+AF241-AG241&gt;0),O241+AF241-AG241,IF(AND(AD241="TO",O241+W241+AF241-AG241&lt;0),0,IF(AND(AD241="TO",O241+W241+AF241-AG241&gt;0),O241+W241+AF241-AG241,IF(O241+W241+AE241+AF241-AG241&lt;0,0,O241+W241+AE241+AF241-AG241)))))))))))</f>
        <v/>
      </c>
      <c r="AJ241" s="805" t="str">
        <f>IF(B241="","",IF(C241="Male","",IF(AL241="DQ","DQ",IF(AG241="","",IF(AND(N241="TO",AF241-AG241&lt;=0),0,IF(AND(N241="TO",AF241-AG241&gt;0),AF241-AG241,IF(AND(U241="TO",O241+AF241-AG241&lt;0),0,IF(AND(U241="TO",O241+AF241-AG241&gt;0),O241+AF241-AG241,IF(AND(AD241="TO",O241+X241+AF241-AG241&lt;0),0,IF(AND(AD241="TO",O241+X241+AF241-AG241&gt;0),O241+X241+AF241-AG241,IF(O241+X241+AE241+AF241-AG241&lt;0,0,O241+X241+AE241+AF241-AG241)))))))))))</f>
        <v/>
      </c>
      <c r="AK241" s="805" t="str">
        <f>IF(AG241="","",IF(AI241="",AJ241,AI241))</f>
        <v/>
      </c>
      <c r="AL241" s="1207"/>
    </row>
    <row r="242" spans="1:38" x14ac:dyDescent="0.2">
      <c r="A242" s="893"/>
      <c r="B242" s="1219"/>
      <c r="C242" s="862"/>
      <c r="D242" s="1194"/>
      <c r="E242" s="1222"/>
      <c r="F242" s="862"/>
      <c r="G242" s="862"/>
      <c r="H242" s="16" t="s">
        <v>4</v>
      </c>
      <c r="I242" s="210"/>
      <c r="J242" s="211"/>
      <c r="K242" s="231"/>
      <c r="L242" s="83" t="str">
        <f>IF(B241="","",IF(I242="","",IF(M241="Timed Out","TO",I242*60+J242+K242/100)))</f>
        <v/>
      </c>
      <c r="M242" s="1200"/>
      <c r="N242" s="806"/>
      <c r="O242" s="862"/>
      <c r="P242" s="210"/>
      <c r="Q242" s="211"/>
      <c r="R242" s="231"/>
      <c r="S242" s="98" t="str">
        <f>IF(B241="","",IF(P242="","",P242*60+Q242+R242/100))</f>
        <v/>
      </c>
      <c r="T242" s="1200"/>
      <c r="U242" s="1225"/>
      <c r="V242" s="806"/>
      <c r="W242" s="1197"/>
      <c r="X242" s="806"/>
      <c r="Y242" s="220"/>
      <c r="Z242" s="211"/>
      <c r="AA242" s="280"/>
      <c r="AB242" s="98" t="str">
        <f>IF(B241="","",IF(Y242="","",IF(AC241="Timed Out","TO",Y242*60+Z242+AA242/100)))</f>
        <v/>
      </c>
      <c r="AC242" s="1200"/>
      <c r="AD242" s="806"/>
      <c r="AE242" s="862"/>
      <c r="AF242" s="984"/>
      <c r="AG242" s="1205"/>
      <c r="AH242" s="806"/>
      <c r="AI242" s="806"/>
      <c r="AJ242" s="806"/>
      <c r="AK242" s="806"/>
      <c r="AL242" s="1208"/>
    </row>
    <row r="243" spans="1:38" ht="16" thickBot="1" x14ac:dyDescent="0.25">
      <c r="A243" s="894"/>
      <c r="B243" s="1220"/>
      <c r="C243" s="863"/>
      <c r="D243" s="1195"/>
      <c r="E243" s="1223"/>
      <c r="F243" s="863"/>
      <c r="G243" s="863"/>
      <c r="H243" s="17" t="s">
        <v>8</v>
      </c>
      <c r="I243" s="251"/>
      <c r="J243" s="239"/>
      <c r="K243" s="250"/>
      <c r="L243" s="653" t="str">
        <f>IF(B241="","",IF(I243="","",IF(M241="Timed Out","TO",I243*60+J243+K243/100)))</f>
        <v/>
      </c>
      <c r="M243" s="1201"/>
      <c r="N243" s="807"/>
      <c r="O243" s="863"/>
      <c r="P243" s="251"/>
      <c r="Q243" s="239"/>
      <c r="R243" s="250"/>
      <c r="S243" s="570" t="str">
        <f>IF(B241="","",IF(P243="","",P243*60+Q243+R243/100))</f>
        <v/>
      </c>
      <c r="T243" s="1201"/>
      <c r="U243" s="1226"/>
      <c r="V243" s="807"/>
      <c r="W243" s="1198"/>
      <c r="X243" s="807"/>
      <c r="Y243" s="222"/>
      <c r="Z243" s="239"/>
      <c r="AA243" s="281"/>
      <c r="AB243" s="265" t="str">
        <f>IF(B241="","",IF(Y243="","",IF(AC241="Timed Out","TO",Y243*60+Z243+AA243/100)))</f>
        <v/>
      </c>
      <c r="AC243" s="1201"/>
      <c r="AD243" s="807"/>
      <c r="AE243" s="863"/>
      <c r="AF243" s="985"/>
      <c r="AG243" s="1206"/>
      <c r="AH243" s="807"/>
      <c r="AI243" s="807"/>
      <c r="AJ243" s="807"/>
      <c r="AK243" s="807"/>
      <c r="AL243" s="1209"/>
    </row>
    <row r="244" spans="1:38" x14ac:dyDescent="0.2">
      <c r="A244" s="1227" t="str">
        <f>IF('Names And Totals'!A87="","",'Names And Totals'!A87)</f>
        <v/>
      </c>
      <c r="B244" s="1230" t="str">
        <f>IF('Names And Totals'!B87="","",'Names And Totals'!B87)</f>
        <v/>
      </c>
      <c r="C244" s="883" t="str">
        <f>IF('Names And Totals'!B87="","",'Names And Totals'!E87)</f>
        <v/>
      </c>
      <c r="D244" s="1190" t="str">
        <f>IF(B244="","",IF(AL244="DQ","DQ",IF(AH244="","",RANK(AH244,$AH$10:$AH$307,0)+SUMPRODUCT(--(AH244=$AH$10:$AH$307),--(U244&gt;($U$10:$U$307))))))</f>
        <v/>
      </c>
      <c r="E244" s="1233" t="str">
        <f>IF(B244="","",IF(AL244="DQ","DQ",IF(AH244="","",RANK(D244,$D$10:$D$307,1)+SUMPRODUCT(--(D244=$D$10:$D$307),--(U244&gt;$U$10:$U$307)))))</f>
        <v/>
      </c>
      <c r="F244" s="883" t="str">
        <f>IF(AI244="","",IF(AI244="DQ","DQ",RANK(AI244,$AI$10:$AI$307,0)+SUMPRODUCT(--(AI244=$AI$10:$AI$307),--(U244&gt;$U$10:$U$307))))</f>
        <v/>
      </c>
      <c r="G244" s="883" t="str">
        <f>IF(AJ244="","",IF(AJ244="DQ","DQ",RANK(AJ244,$AJ$10:$AJ$307,0)+SUMPRODUCT(--(AJ244=$AJ$10:$AJ$307),--(U244&gt;$U$10:$U$307))))</f>
        <v/>
      </c>
      <c r="H244" s="18" t="s">
        <v>7</v>
      </c>
      <c r="I244" s="235"/>
      <c r="J244" s="241"/>
      <c r="K244" s="236"/>
      <c r="L244" s="111" t="str">
        <f>IF(B244="","",IF(I244="","",IF(M244="Timed Out","TO",I244*60+J244+K244/100)))</f>
        <v/>
      </c>
      <c r="M244" s="1242"/>
      <c r="N244" s="802" t="str">
        <f>IF(B244="","",IF(OR(M244="Timed Out",M244="Both"),"TO",IF(I244="","",IF(AVERAGE(L244:L246)&gt;89.99,"TO",IF(L245="",L244,IF(L246="",AVERAGE(L244:L245),AVERAGE(L244:L246)))))))</f>
        <v/>
      </c>
      <c r="O244" s="883" t="str">
        <f t="shared" ref="O244" si="308">IF(B244="","",IF(M244="Timed Out",0,IF(M244="Misconfigured",0,IF(M244="Both",0,IF(I244="","",IF(N244="TO",0,IF(N244&lt;=24.99,2,IF(N244&lt;=49.99,1,0))))))))</f>
        <v/>
      </c>
      <c r="P244" s="235"/>
      <c r="Q244" s="241"/>
      <c r="R244" s="236"/>
      <c r="S244" s="643" t="str">
        <f>IF(B244="","",IF(P244="","",P244*60+Q244+R244/100))</f>
        <v/>
      </c>
      <c r="T244" s="1242"/>
      <c r="U244" s="1236" t="str">
        <f>IF(B244="","",IF(AL244="DQ","DQ",IF(N244="TO","TO",IF(T244="Timed Out","TO",IF(S244="","",IF(AVERAGE(S244:S246)&gt;89.99,"TO",IF(S245="",S244,IF(S246="",AVERAGE(S244:S245),AVERAGE(S244:S246)))))))))</f>
        <v/>
      </c>
      <c r="V244" s="802" t="str">
        <f>IF(B244="","",IF(AL244="DQ","DQ",IF(T244="Timed Out",0,IF(U244="","",IF(U244="TO",0,IF((17-((U244-$AG$3)))&lt;0,0,(17-((U244-$AG$3)))))))))</f>
        <v/>
      </c>
      <c r="W244" s="1239" t="str">
        <f t="shared" ref="W244" si="309">IF(B244="","",IF(AL244="DQ","DQ",IF(C244="Female","",IF(T244="Timed Out",0,IF(U244="","",IF(U244="TO",0,IF((19-((U244-$AN$4)))&lt;0,0,(19-((U244-$AN$4))))))))))</f>
        <v/>
      </c>
      <c r="X244" s="802" t="str">
        <f t="shared" ref="X244" si="310">IF(B244="","",IF(AL244="DQ","DQ",IF(C244="Male","",IF(T244="Timed Out",0,IF(U244="","",IF(U244="TO",0,IF((19-((U244-$AN$3)))&lt;0,0,(19-((U244-$AN$3))))))))))</f>
        <v/>
      </c>
      <c r="Y244" s="667"/>
      <c r="Z244" s="241"/>
      <c r="AA244" s="654"/>
      <c r="AB244" s="339" t="str">
        <f>IF(B244="","",IF(Y244="","",IF(AC244="Timed Out","TO",Y244*60+Z244+AA244/100)))</f>
        <v/>
      </c>
      <c r="AC244" s="1242"/>
      <c r="AD244" s="802" t="str">
        <f>IF(B244="","",IF(OR(AC244="Timed Out",AC244="Both"),"TO",IF(AB244="","",IF(AVERAGE(AB244:AB246)&gt;89.99,"TO",IF(AB245="",AB244,IF(AB246="",AVERAGE(AB244:AB245),AVERAGE(AB244:AB246)))))))</f>
        <v/>
      </c>
      <c r="AE244" s="883" t="str">
        <f t="shared" ref="AE244" si="311">IF(B244="","",IF(AC244="Timed Out",0,IF(AC244="Misconfigured",0,IF(AC244="Both",0,IF(AB244="","",IF(Y244="TO",0,IF(AD244&lt;=4.99,2,IF(AD244&lt;=12.99,1,0))))))))</f>
        <v/>
      </c>
      <c r="AF244" s="1210"/>
      <c r="AG244" s="1212"/>
      <c r="AH244" s="802" t="str">
        <f>IF(B244="","",IF(AL244="DQ","DQ",IF(AG244="","",IF(AND(N244="TO",AF244-AG244&lt;=0),0,IF(AND(N244="TO",AF244-AG244&gt;0),AF244-AG244,IF(AND(U244="TO",O244+AF244-AG244&lt;0),0,IF(AND(U244="TO",O244+AF244-AG244&gt;0),O244+AF244-AG244,IF(AND(AD244="TO",O244+V244+AF244-AG244&lt;0),0,IF(AND(AD244="TO",O244+V244+AF244-AG244&gt;0),O244+V244+AF244-AG244,IF(O244+V244+AE244+AF244-AG244&lt;0,0,O244+V244+AE244+AF244-AG244))))))))))</f>
        <v/>
      </c>
      <c r="AI244" s="802" t="str">
        <f>IF(B244="","",IF(C244="Female","",IF(AL244="DQ","DQ",IF(AG244="","",IF(AND(N244="TO",AF244-AG244&lt;=0),0,IF(AND(N244="TO",AF244-AG244&gt;0),AF244-AG244,IF(AND(U244="TO",O244+AF244-AG244&lt;0),0,IF(AND(U244="TO",O244+AF244-AG244&gt;0),O244+AF244-AG244,IF(AND(AD244="TO",O244+W244+AF244-AG244&lt;0),0,IF(AND(AD244="TO",O244+W244+AF244-AG244&gt;0),O244+W244+AF244-AG244,IF(O244+W244+AE244+AF244-AG244&lt;0,0,O244+W244+AE244+AF244-AG244)))))))))))</f>
        <v/>
      </c>
      <c r="AJ244" s="802" t="str">
        <f>IF(B244="","",IF(C244="Male","",IF(AL244="DQ","DQ",IF(AG244="","",IF(AND(N244="TO",AF244-AG244&lt;=0),0,IF(AND(N244="TO",AF244-AG244&gt;0),AF244-AG244,IF(AND(U244="TO",O244+AF244-AG244&lt;0),0,IF(AND(U244="TO",O244+AF244-AG244&gt;0),O244+AF244-AG244,IF(AND(AD244="TO",O244+X244+AF244-AG244&lt;0),0,IF(AND(AD244="TO",O244+X244+AF244-AG244&gt;0),O244+X244+AF244-AG244,IF(O244+X244+AE244+AF244-AG244&lt;0,0,O244+X244+AE244+AF244-AG244)))))))))))</f>
        <v/>
      </c>
      <c r="AK244" s="802" t="str">
        <f>IF(AG244="","",IF(AI244="",AJ244,AI244))</f>
        <v/>
      </c>
      <c r="AL244" s="1215"/>
    </row>
    <row r="245" spans="1:38" x14ac:dyDescent="0.2">
      <c r="A245" s="1228"/>
      <c r="B245" s="1231"/>
      <c r="C245" s="884"/>
      <c r="D245" s="1191"/>
      <c r="E245" s="1234"/>
      <c r="F245" s="884"/>
      <c r="G245" s="884"/>
      <c r="H245" s="13" t="s">
        <v>4</v>
      </c>
      <c r="I245" s="208"/>
      <c r="J245" s="209"/>
      <c r="K245" s="227"/>
      <c r="L245" s="79" t="str">
        <f>IF(B244="","",IF(I245="","",IF(M244="Timed Out","TO",I245*60+J245+K245/100)))</f>
        <v/>
      </c>
      <c r="M245" s="1243"/>
      <c r="N245" s="803"/>
      <c r="O245" s="884"/>
      <c r="P245" s="208"/>
      <c r="Q245" s="209"/>
      <c r="R245" s="227"/>
      <c r="S245" s="99" t="str">
        <f>IF(B244="","",IF(P245="","",P245*60+Q245+R245/100))</f>
        <v/>
      </c>
      <c r="T245" s="1243"/>
      <c r="U245" s="1237"/>
      <c r="V245" s="803"/>
      <c r="W245" s="986"/>
      <c r="X245" s="803"/>
      <c r="Y245" s="214"/>
      <c r="Z245" s="209"/>
      <c r="AA245" s="279"/>
      <c r="AB245" s="99" t="str">
        <f>IF(B244="","",IF(Y245="","",IF(AC244="Timed Out","TO",Y245*60+Z245+AA245/100)))</f>
        <v/>
      </c>
      <c r="AC245" s="1243"/>
      <c r="AD245" s="803"/>
      <c r="AE245" s="884"/>
      <c r="AF245" s="981"/>
      <c r="AG245" s="1213"/>
      <c r="AH245" s="803"/>
      <c r="AI245" s="803"/>
      <c r="AJ245" s="803"/>
      <c r="AK245" s="803"/>
      <c r="AL245" s="1216"/>
    </row>
    <row r="246" spans="1:38" ht="16" thickBot="1" x14ac:dyDescent="0.25">
      <c r="A246" s="1229"/>
      <c r="B246" s="1232"/>
      <c r="C246" s="885"/>
      <c r="D246" s="1192"/>
      <c r="E246" s="1235"/>
      <c r="F246" s="885"/>
      <c r="G246" s="885"/>
      <c r="H246" s="19" t="s">
        <v>8</v>
      </c>
      <c r="I246" s="212"/>
      <c r="J246" s="213"/>
      <c r="K246" s="242"/>
      <c r="L246" s="112" t="str">
        <f>IF(B244="","",IF(I246="","",IF(M244="Timed Out","TO",I246*60+J246+K246/100)))</f>
        <v/>
      </c>
      <c r="M246" s="1244"/>
      <c r="N246" s="804"/>
      <c r="O246" s="885"/>
      <c r="P246" s="212"/>
      <c r="Q246" s="213"/>
      <c r="R246" s="242"/>
      <c r="S246" s="644" t="str">
        <f>IF(B244="","",IF(P246="","",P246*60+Q246+R246/100))</f>
        <v/>
      </c>
      <c r="T246" s="1244"/>
      <c r="U246" s="1238"/>
      <c r="V246" s="804"/>
      <c r="W246" s="1240"/>
      <c r="X246" s="804"/>
      <c r="Y246" s="226"/>
      <c r="Z246" s="213"/>
      <c r="AA246" s="655"/>
      <c r="AB246" s="100" t="str">
        <f>IF(B244="","",IF(Y246="","",IF(AC244="Timed Out","TO",Y246*60+Z246+AA246/100)))</f>
        <v/>
      </c>
      <c r="AC246" s="1244"/>
      <c r="AD246" s="804"/>
      <c r="AE246" s="885"/>
      <c r="AF246" s="1211"/>
      <c r="AG246" s="1214"/>
      <c r="AH246" s="804"/>
      <c r="AI246" s="804"/>
      <c r="AJ246" s="804"/>
      <c r="AK246" s="804"/>
      <c r="AL246" s="1217"/>
    </row>
    <row r="247" spans="1:38" x14ac:dyDescent="0.2">
      <c r="A247" s="892" t="str">
        <f>IF('Names And Totals'!A88="","",'Names And Totals'!A88)</f>
        <v/>
      </c>
      <c r="B247" s="1218" t="str">
        <f>IF('Names And Totals'!B88="","",'Names And Totals'!B88)</f>
        <v/>
      </c>
      <c r="C247" s="861" t="str">
        <f>IF('Names And Totals'!B88="","",'Names And Totals'!E88)</f>
        <v/>
      </c>
      <c r="D247" s="1193" t="str">
        <f>IF(B247="","",IF(AL247="DQ","DQ",IF(AH247="","",RANK(AH247,$AH$10:$AH$307,0)+SUMPRODUCT(--(AH247=$AH$10:$AH$307),--(U247&gt;($U$10:$U$307))))))</f>
        <v/>
      </c>
      <c r="E247" s="1221" t="str">
        <f>IF(B247="","",IF(AL247="DQ","DQ",IF(AH247="","",RANK(D247,$D$10:$D$307,1)+SUMPRODUCT(--(D247=$D$10:$D$307),--(U247&gt;$U$10:$U$307)))))</f>
        <v/>
      </c>
      <c r="F247" s="861" t="str">
        <f>IF(AI247="","",IF(AI247="DQ","DQ",RANK(AI247,$AI$10:$AI$307,0)+SUMPRODUCT(--(AI247=$AI$10:$AI$307),--(U247&gt;$U$10:$U$307))))</f>
        <v/>
      </c>
      <c r="G247" s="861" t="str">
        <f>IF(AJ247="","",IF(AJ247="DQ","DQ",RANK(AJ247,$AJ$10:$AJ$307,0)+SUMPRODUCT(--(AJ247=$AJ$10:$AJ$307),--(U247&gt;$U$10:$U$307))))</f>
        <v/>
      </c>
      <c r="H247" s="15" t="s">
        <v>7</v>
      </c>
      <c r="I247" s="228"/>
      <c r="J247" s="229"/>
      <c r="K247" s="230"/>
      <c r="L247" s="652" t="str">
        <f>IF(B247="","",IF(I247="","",IF(M247="Timed Out","TO",I247*60+J247+K247/100)))</f>
        <v/>
      </c>
      <c r="M247" s="1199"/>
      <c r="N247" s="805" t="str">
        <f>IF(B247="","",IF(OR(M247="Timed Out",M247="Both"),"TO",IF(I247="","",IF(AVERAGE(L247:L249)&gt;89.99,"TO",IF(L248="",L247,IF(L249="",AVERAGE(L247:L248),AVERAGE(L247:L249)))))))</f>
        <v/>
      </c>
      <c r="O247" s="861" t="str">
        <f t="shared" ref="O247" si="312">IF(B247="","",IF(M247="Timed Out",0,IF(M247="Misconfigured",0,IF(M247="Both",0,IF(I247="","",IF(N247="TO",0,IF(N247&lt;=24.99,2,IF(N247&lt;=49.99,1,0))))))))</f>
        <v/>
      </c>
      <c r="P247" s="228"/>
      <c r="Q247" s="229"/>
      <c r="R247" s="230"/>
      <c r="S247" s="645" t="str">
        <f>IF(B247="","",IF(P247="","",P247*60+Q247+R247/100))</f>
        <v/>
      </c>
      <c r="T247" s="1199"/>
      <c r="U247" s="1224" t="str">
        <f>IF(B247="","",IF(AL247="DQ","DQ",IF(N247="TO","TO",IF(T247="Timed Out","TO",IF(S247="","",IF(AVERAGE(S247:S249)&gt;89.99,"TO",IF(S248="",S247,IF(S249="",AVERAGE(S247:S248),AVERAGE(S247:S249)))))))))</f>
        <v/>
      </c>
      <c r="V247" s="805" t="str">
        <f>IF(B247="","",IF(AL247="DQ","DQ",IF(T247="Timed Out",0,IF(U247="","",IF(U247="TO",0,IF((17-((U247-$AG$3)))&lt;0,0,(17-((U247-$AG$3)))))))))</f>
        <v/>
      </c>
      <c r="W247" s="1196" t="str">
        <f t="shared" ref="W247" si="313">IF(B247="","",IF(AL247="DQ","DQ",IF(C247="Female","",IF(T247="Timed Out",0,IF(U247="","",IF(U247="TO",0,IF((19-((U247-$AN$4)))&lt;0,0,(19-((U247-$AN$4))))))))))</f>
        <v/>
      </c>
      <c r="X247" s="805" t="str">
        <f t="shared" ref="X247" si="314">IF(B247="","",IF(AL247="DQ","DQ",IF(C247="Male","",IF(T247="Timed Out",0,IF(U247="","",IF(U247="TO",0,IF((19-((U247-$AN$3)))&lt;0,0,(19-((U247-$AN$3))))))))))</f>
        <v/>
      </c>
      <c r="Y247" s="218"/>
      <c r="Z247" s="229"/>
      <c r="AA247" s="296"/>
      <c r="AB247" s="574" t="str">
        <f>IF(B247="","",IF(Y247="","",IF(AC247="Timed Out","TO",Y247*60+Z247+AA247/100)))</f>
        <v/>
      </c>
      <c r="AC247" s="1199"/>
      <c r="AD247" s="805" t="str">
        <f>IF(B247="","",IF(OR(AC247="Timed Out",AC247="Both"),"TO",IF(AB247="","",IF(AVERAGE(AB247:AB249)&gt;89.99,"TO",IF(AB248="",AB247,IF(AB249="",AVERAGE(AB247:AB248),AVERAGE(AB247:AB249)))))))</f>
        <v/>
      </c>
      <c r="AE247" s="861" t="str">
        <f t="shared" ref="AE247" si="315">IF(B247="","",IF(AC247="Timed Out",0,IF(AC247="Misconfigured",0,IF(AC247="Both",0,IF(AB247="","",IF(Y247="TO",0,IF(AD247&lt;=4.99,2,IF(AD247&lt;=12.99,1,0))))))))</f>
        <v/>
      </c>
      <c r="AF247" s="983"/>
      <c r="AG247" s="1204"/>
      <c r="AH247" s="805" t="str">
        <f>IF(B247="","",IF(AL247="DQ","DQ",IF(AG247="","",IF(AND(N247="TO",AF247-AG247&lt;=0),0,IF(AND(N247="TO",AF247-AG247&gt;0),AF247-AG247,IF(AND(U247="TO",O247+AF247-AG247&lt;0),0,IF(AND(U247="TO",O247+AF247-AG247&gt;0),O247+AF247-AG247,IF(AND(AD247="TO",O247+V247+AF247-AG247&lt;0),0,IF(AND(AD247="TO",O247+V247+AF247-AG247&gt;0),O247+V247+AF247-AG247,IF(O247+V247+AE247+AF247-AG247&lt;0,0,O247+V247+AE247+AF247-AG247))))))))))</f>
        <v/>
      </c>
      <c r="AI247" s="805" t="str">
        <f>IF(B247="","",IF(C247="Female","",IF(AL247="DQ","DQ",IF(AG247="","",IF(AND(N247="TO",AF247-AG247&lt;=0),0,IF(AND(N247="TO",AF247-AG247&gt;0),AF247-AG247,IF(AND(U247="TO",O247+AF247-AG247&lt;0),0,IF(AND(U247="TO",O247+AF247-AG247&gt;0),O247+AF247-AG247,IF(AND(AD247="TO",O247+W247+AF247-AG247&lt;0),0,IF(AND(AD247="TO",O247+W247+AF247-AG247&gt;0),O247+W247+AF247-AG247,IF(O247+W247+AE247+AF247-AG247&lt;0,0,O247+W247+AE247+AF247-AG247)))))))))))</f>
        <v/>
      </c>
      <c r="AJ247" s="805" t="str">
        <f>IF(B247="","",IF(C247="Male","",IF(AL247="DQ","DQ",IF(AG247="","",IF(AND(N247="TO",AF247-AG247&lt;=0),0,IF(AND(N247="TO",AF247-AG247&gt;0),AF247-AG247,IF(AND(U247="TO",O247+AF247-AG247&lt;0),0,IF(AND(U247="TO",O247+AF247-AG247&gt;0),O247+AF247-AG247,IF(AND(AD247="TO",O247+X247+AF247-AG247&lt;0),0,IF(AND(AD247="TO",O247+X247+AF247-AG247&gt;0),O247+X247+AF247-AG247,IF(O247+X247+AE247+AF247-AG247&lt;0,0,O247+X247+AE247+AF247-AG247)))))))))))</f>
        <v/>
      </c>
      <c r="AK247" s="805" t="str">
        <f>IF(AG247="","",IF(AI247="",AJ247,AI247))</f>
        <v/>
      </c>
      <c r="AL247" s="1207"/>
    </row>
    <row r="248" spans="1:38" x14ac:dyDescent="0.2">
      <c r="A248" s="893"/>
      <c r="B248" s="1219"/>
      <c r="C248" s="862"/>
      <c r="D248" s="1194"/>
      <c r="E248" s="1222"/>
      <c r="F248" s="862"/>
      <c r="G248" s="862"/>
      <c r="H248" s="16" t="s">
        <v>4</v>
      </c>
      <c r="I248" s="210"/>
      <c r="J248" s="211"/>
      <c r="K248" s="231"/>
      <c r="L248" s="83" t="str">
        <f>IF(B247="","",IF(I248="","",IF(M247="Timed Out","TO",I248*60+J248+K248/100)))</f>
        <v/>
      </c>
      <c r="M248" s="1200"/>
      <c r="N248" s="806"/>
      <c r="O248" s="862"/>
      <c r="P248" s="210"/>
      <c r="Q248" s="211"/>
      <c r="R248" s="231"/>
      <c r="S248" s="98" t="str">
        <f>IF(B247="","",IF(P248="","",P248*60+Q248+R248/100))</f>
        <v/>
      </c>
      <c r="T248" s="1200"/>
      <c r="U248" s="1225"/>
      <c r="V248" s="806"/>
      <c r="W248" s="1197"/>
      <c r="X248" s="806"/>
      <c r="Y248" s="220"/>
      <c r="Z248" s="211"/>
      <c r="AA248" s="280"/>
      <c r="AB248" s="98" t="str">
        <f>IF(B247="","",IF(Y248="","",IF(AC247="Timed Out","TO",Y248*60+Z248+AA248/100)))</f>
        <v/>
      </c>
      <c r="AC248" s="1200"/>
      <c r="AD248" s="806"/>
      <c r="AE248" s="862"/>
      <c r="AF248" s="984"/>
      <c r="AG248" s="1205"/>
      <c r="AH248" s="806"/>
      <c r="AI248" s="806"/>
      <c r="AJ248" s="806"/>
      <c r="AK248" s="806"/>
      <c r="AL248" s="1208"/>
    </row>
    <row r="249" spans="1:38" ht="16" thickBot="1" x14ac:dyDescent="0.25">
      <c r="A249" s="894"/>
      <c r="B249" s="1220"/>
      <c r="C249" s="863"/>
      <c r="D249" s="1195"/>
      <c r="E249" s="1223"/>
      <c r="F249" s="863"/>
      <c r="G249" s="863"/>
      <c r="H249" s="17" t="s">
        <v>8</v>
      </c>
      <c r="I249" s="251"/>
      <c r="J249" s="239"/>
      <c r="K249" s="250"/>
      <c r="L249" s="653" t="str">
        <f>IF(B247="","",IF(I249="","",IF(M247="Timed Out","TO",I249*60+J249+K249/100)))</f>
        <v/>
      </c>
      <c r="M249" s="1201"/>
      <c r="N249" s="807"/>
      <c r="O249" s="863"/>
      <c r="P249" s="251"/>
      <c r="Q249" s="239"/>
      <c r="R249" s="250"/>
      <c r="S249" s="570" t="str">
        <f>IF(B247="","",IF(P249="","",P249*60+Q249+R249/100))</f>
        <v/>
      </c>
      <c r="T249" s="1201"/>
      <c r="U249" s="1226"/>
      <c r="V249" s="807"/>
      <c r="W249" s="1198"/>
      <c r="X249" s="807"/>
      <c r="Y249" s="222"/>
      <c r="Z249" s="239"/>
      <c r="AA249" s="281"/>
      <c r="AB249" s="265" t="str">
        <f>IF(B247="","",IF(Y249="","",IF(AC247="Timed Out","TO",Y249*60+Z249+AA249/100)))</f>
        <v/>
      </c>
      <c r="AC249" s="1201"/>
      <c r="AD249" s="807"/>
      <c r="AE249" s="863"/>
      <c r="AF249" s="985"/>
      <c r="AG249" s="1206"/>
      <c r="AH249" s="807"/>
      <c r="AI249" s="807"/>
      <c r="AJ249" s="807"/>
      <c r="AK249" s="807"/>
      <c r="AL249" s="1209"/>
    </row>
    <row r="250" spans="1:38" x14ac:dyDescent="0.2">
      <c r="A250" s="1241" t="str">
        <f>IF('Names And Totals'!A89="","",'Names And Totals'!A89)</f>
        <v/>
      </c>
      <c r="B250" s="1230" t="str">
        <f>IF('Names And Totals'!B89="","",'Names And Totals'!B89)</f>
        <v/>
      </c>
      <c r="C250" s="883" t="str">
        <f>IF('Names And Totals'!B89="","",'Names And Totals'!E89)</f>
        <v/>
      </c>
      <c r="D250" s="1190" t="str">
        <f>IF(B250="","",IF(AL250="DQ","DQ",IF(AH250="","",RANK(AH250,$AH$10:$AH$307,0)+SUMPRODUCT(--(AH250=$AH$10:$AH$307),--(U250&gt;($U$10:$U$307))))))</f>
        <v/>
      </c>
      <c r="E250" s="1233" t="str">
        <f>IF(B250="","",IF(AL250="DQ","DQ",IF(AH250="","",RANK(D250,$D$10:$D$307,1)+SUMPRODUCT(--(D250=$D$10:$D$307),--(U250&gt;$U$10:$U$307)))))</f>
        <v/>
      </c>
      <c r="F250" s="883" t="str">
        <f>IF(AI250="","",IF(AI250="DQ","DQ",RANK(AI250,$AI$10:$AI$307,0)+SUMPRODUCT(--(AI250=$AI$10:$AI$307),--(U250&gt;$U$10:$U$307))))</f>
        <v/>
      </c>
      <c r="G250" s="883" t="str">
        <f>IF(AJ250="","",IF(AJ250="DQ","DQ",RANK(AJ250,$AJ$10:$AJ$307,0)+SUMPRODUCT(--(AJ250=$AJ$10:$AJ$307),--(U250&gt;$U$10:$U$307))))</f>
        <v/>
      </c>
      <c r="H250" s="18" t="s">
        <v>7</v>
      </c>
      <c r="I250" s="235"/>
      <c r="J250" s="241"/>
      <c r="K250" s="236"/>
      <c r="L250" s="111" t="str">
        <f>IF(B250="","",IF(I250="","",IF(M250="Timed Out","TO",I250*60+J250+K250/100)))</f>
        <v/>
      </c>
      <c r="M250" s="1242"/>
      <c r="N250" s="802" t="str">
        <f>IF(B250="","",IF(OR(M250="Timed Out",M250="Both"),"TO",IF(I250="","",IF(AVERAGE(L250:L252)&gt;89.99,"TO",IF(L251="",L250,IF(L252="",AVERAGE(L250:L251),AVERAGE(L250:L252)))))))</f>
        <v/>
      </c>
      <c r="O250" s="883" t="str">
        <f t="shared" ref="O250" si="316">IF(B250="","",IF(M250="Timed Out",0,IF(M250="Misconfigured",0,IF(M250="Both",0,IF(I250="","",IF(N250="TO",0,IF(N250&lt;=24.99,2,IF(N250&lt;=49.99,1,0))))))))</f>
        <v/>
      </c>
      <c r="P250" s="235"/>
      <c r="Q250" s="241"/>
      <c r="R250" s="236"/>
      <c r="S250" s="643" t="str">
        <f>IF(B250="","",IF(P250="","",P250*60+Q250+R250/100))</f>
        <v/>
      </c>
      <c r="T250" s="1242"/>
      <c r="U250" s="1236" t="str">
        <f>IF(B250="","",IF(AL250="DQ","DQ",IF(N250="TO","TO",IF(T250="Timed Out","TO",IF(S250="","",IF(AVERAGE(S250:S252)&gt;89.99,"TO",IF(S251="",S250,IF(S252="",AVERAGE(S250:S251),AVERAGE(S250:S252)))))))))</f>
        <v/>
      </c>
      <c r="V250" s="802" t="str">
        <f>IF(B250="","",IF(AL250="DQ","DQ",IF(T250="Timed Out",0,IF(U250="","",IF(U250="TO",0,IF((17-((U250-$AG$3)))&lt;0,0,(17-((U250-$AG$3)))))))))</f>
        <v/>
      </c>
      <c r="W250" s="1239" t="str">
        <f t="shared" ref="W250" si="317">IF(B250="","",IF(AL250="DQ","DQ",IF(C250="Female","",IF(T250="Timed Out",0,IF(U250="","",IF(U250="TO",0,IF((19-((U250-$AN$4)))&lt;0,0,(19-((U250-$AN$4))))))))))</f>
        <v/>
      </c>
      <c r="X250" s="802" t="str">
        <f t="shared" ref="X250" si="318">IF(B250="","",IF(AL250="DQ","DQ",IF(C250="Male","",IF(T250="Timed Out",0,IF(U250="","",IF(U250="TO",0,IF((19-((U250-$AN$3)))&lt;0,0,(19-((U250-$AN$3))))))))))</f>
        <v/>
      </c>
      <c r="Y250" s="667"/>
      <c r="Z250" s="241"/>
      <c r="AA250" s="654"/>
      <c r="AB250" s="339" t="str">
        <f>IF(B250="","",IF(Y250="","",IF(AC250="Timed Out","TO",Y250*60+Z250+AA250/100)))</f>
        <v/>
      </c>
      <c r="AC250" s="1242"/>
      <c r="AD250" s="802" t="str">
        <f>IF(B250="","",IF(OR(AC250="Timed Out",AC250="Both"),"TO",IF(AB250="","",IF(AVERAGE(AB250:AB252)&gt;89.99,"TO",IF(AB251="",AB250,IF(AB252="",AVERAGE(AB250:AB251),AVERAGE(AB250:AB252)))))))</f>
        <v/>
      </c>
      <c r="AE250" s="883" t="str">
        <f t="shared" ref="AE250" si="319">IF(B250="","",IF(AC250="Timed Out",0,IF(AC250="Misconfigured",0,IF(AC250="Both",0,IF(AB250="","",IF(Y250="TO",0,IF(AD250&lt;=4.99,2,IF(AD250&lt;=12.99,1,0))))))))</f>
        <v/>
      </c>
      <c r="AF250" s="1210"/>
      <c r="AG250" s="1212"/>
      <c r="AH250" s="802" t="str">
        <f>IF(B250="","",IF(AL250="DQ","DQ",IF(AG250="","",IF(AND(N250="TO",AF250-AG250&lt;=0),0,IF(AND(N250="TO",AF250-AG250&gt;0),AF250-AG250,IF(AND(U250="TO",O250+AF250-AG250&lt;0),0,IF(AND(U250="TO",O250+AF250-AG250&gt;0),O250+AF250-AG250,IF(AND(AD250="TO",O250+V250+AF250-AG250&lt;0),0,IF(AND(AD250="TO",O250+V250+AF250-AG250&gt;0),O250+V250+AF250-AG250,IF(O250+V250+AE250+AF250-AG250&lt;0,0,O250+V250+AE250+AF250-AG250))))))))))</f>
        <v/>
      </c>
      <c r="AI250" s="802" t="str">
        <f>IF(B250="","",IF(C250="Female","",IF(AL250="DQ","DQ",IF(AG250="","",IF(AND(N250="TO",AF250-AG250&lt;=0),0,IF(AND(N250="TO",AF250-AG250&gt;0),AF250-AG250,IF(AND(U250="TO",O250+AF250-AG250&lt;0),0,IF(AND(U250="TO",O250+AF250-AG250&gt;0),O250+AF250-AG250,IF(AND(AD250="TO",O250+W250+AF250-AG250&lt;0),0,IF(AND(AD250="TO",O250+W250+AF250-AG250&gt;0),O250+W250+AF250-AG250,IF(O250+W250+AE250+AF250-AG250&lt;0,0,O250+W250+AE250+AF250-AG250)))))))))))</f>
        <v/>
      </c>
      <c r="AJ250" s="802" t="str">
        <f>IF(B250="","",IF(C250="Male","",IF(AL250="DQ","DQ",IF(AG250="","",IF(AND(N250="TO",AF250-AG250&lt;=0),0,IF(AND(N250="TO",AF250-AG250&gt;0),AF250-AG250,IF(AND(U250="TO",O250+AF250-AG250&lt;0),0,IF(AND(U250="TO",O250+AF250-AG250&gt;0),O250+AF250-AG250,IF(AND(AD250="TO",O250+X250+AF250-AG250&lt;0),0,IF(AND(AD250="TO",O250+X250+AF250-AG250&gt;0),O250+X250+AF250-AG250,IF(O250+X250+AE250+AF250-AG250&lt;0,0,O250+X250+AE250+AF250-AG250)))))))))))</f>
        <v/>
      </c>
      <c r="AK250" s="802" t="str">
        <f>IF(AG250="","",IF(AI250="",AJ250,AI250))</f>
        <v/>
      </c>
      <c r="AL250" s="1215"/>
    </row>
    <row r="251" spans="1:38" x14ac:dyDescent="0.2">
      <c r="A251" s="871"/>
      <c r="B251" s="1231"/>
      <c r="C251" s="884"/>
      <c r="D251" s="1191"/>
      <c r="E251" s="1234"/>
      <c r="F251" s="884"/>
      <c r="G251" s="884"/>
      <c r="H251" s="13" t="s">
        <v>4</v>
      </c>
      <c r="I251" s="208"/>
      <c r="J251" s="209"/>
      <c r="K251" s="227"/>
      <c r="L251" s="79" t="str">
        <f>IF(B250="","",IF(I251="","",IF(M250="Timed Out","TO",I251*60+J251+K251/100)))</f>
        <v/>
      </c>
      <c r="M251" s="1243"/>
      <c r="N251" s="803"/>
      <c r="O251" s="884"/>
      <c r="P251" s="208"/>
      <c r="Q251" s="209"/>
      <c r="R251" s="227"/>
      <c r="S251" s="99" t="str">
        <f>IF(B250="","",IF(P251="","",P251*60+Q251+R251/100))</f>
        <v/>
      </c>
      <c r="T251" s="1243"/>
      <c r="U251" s="1237"/>
      <c r="V251" s="803"/>
      <c r="W251" s="986"/>
      <c r="X251" s="803"/>
      <c r="Y251" s="214"/>
      <c r="Z251" s="209"/>
      <c r="AA251" s="279"/>
      <c r="AB251" s="99" t="str">
        <f>IF(B250="","",IF(Y251="","",IF(AC250="Timed Out","TO",Y251*60+Z251+AA251/100)))</f>
        <v/>
      </c>
      <c r="AC251" s="1243"/>
      <c r="AD251" s="803"/>
      <c r="AE251" s="884"/>
      <c r="AF251" s="981"/>
      <c r="AG251" s="1213"/>
      <c r="AH251" s="803"/>
      <c r="AI251" s="803"/>
      <c r="AJ251" s="803"/>
      <c r="AK251" s="803"/>
      <c r="AL251" s="1216"/>
    </row>
    <row r="252" spans="1:38" ht="16" thickBot="1" x14ac:dyDescent="0.25">
      <c r="A252" s="879"/>
      <c r="B252" s="1232"/>
      <c r="C252" s="885"/>
      <c r="D252" s="1192"/>
      <c r="E252" s="1235"/>
      <c r="F252" s="885"/>
      <c r="G252" s="885"/>
      <c r="H252" s="19" t="s">
        <v>8</v>
      </c>
      <c r="I252" s="212"/>
      <c r="J252" s="213"/>
      <c r="K252" s="242"/>
      <c r="L252" s="112" t="str">
        <f>IF(B250="","",IF(I252="","",IF(M250="Timed Out","TO",I252*60+J252+K252/100)))</f>
        <v/>
      </c>
      <c r="M252" s="1244"/>
      <c r="N252" s="804"/>
      <c r="O252" s="885"/>
      <c r="P252" s="212"/>
      <c r="Q252" s="213"/>
      <c r="R252" s="242"/>
      <c r="S252" s="644" t="str">
        <f>IF(B250="","",IF(P252="","",P252*60+Q252+R252/100))</f>
        <v/>
      </c>
      <c r="T252" s="1244"/>
      <c r="U252" s="1238"/>
      <c r="V252" s="804"/>
      <c r="W252" s="1240"/>
      <c r="X252" s="804"/>
      <c r="Y252" s="226"/>
      <c r="Z252" s="213"/>
      <c r="AA252" s="655"/>
      <c r="AB252" s="100" t="str">
        <f>IF(B250="","",IF(Y252="","",IF(AC250="Timed Out","TO",Y252*60+Z252+AA252/100)))</f>
        <v/>
      </c>
      <c r="AC252" s="1244"/>
      <c r="AD252" s="804"/>
      <c r="AE252" s="885"/>
      <c r="AF252" s="1211"/>
      <c r="AG252" s="1214"/>
      <c r="AH252" s="804"/>
      <c r="AI252" s="804"/>
      <c r="AJ252" s="804"/>
      <c r="AK252" s="804"/>
      <c r="AL252" s="1217"/>
    </row>
    <row r="253" spans="1:38" x14ac:dyDescent="0.2">
      <c r="A253" s="892" t="str">
        <f>IF('Names And Totals'!A90="","",'Names And Totals'!A90)</f>
        <v/>
      </c>
      <c r="B253" s="1218" t="str">
        <f>IF('Names And Totals'!B90="","",'Names And Totals'!B90)</f>
        <v/>
      </c>
      <c r="C253" s="861" t="str">
        <f>IF('Names And Totals'!B90="","",'Names And Totals'!E90)</f>
        <v/>
      </c>
      <c r="D253" s="1193" t="str">
        <f>IF(B253="","",IF(AL253="DQ","DQ",IF(AH253="","",RANK(AH253,$AH$10:$AH$307,0)+SUMPRODUCT(--(AH253=$AH$10:$AH$307),--(U253&gt;($U$10:$U$307))))))</f>
        <v/>
      </c>
      <c r="E253" s="1221" t="str">
        <f>IF(B253="","",IF(AL253="DQ","DQ",IF(AH253="","",RANK(D253,$D$10:$D$307,1)+SUMPRODUCT(--(D253=$D$10:$D$307),--(U253&gt;$U$10:$U$307)))))</f>
        <v/>
      </c>
      <c r="F253" s="861" t="str">
        <f>IF(AI253="","",IF(AI253="DQ","DQ",RANK(AI253,$AI$10:$AI$307,0)+SUMPRODUCT(--(AI253=$AI$10:$AI$307),--(U253&gt;$U$10:$U$307))))</f>
        <v/>
      </c>
      <c r="G253" s="861" t="str">
        <f>IF(AJ253="","",IF(AJ253="DQ","DQ",RANK(AJ253,$AJ$10:$AJ$307,0)+SUMPRODUCT(--(AJ253=$AJ$10:$AJ$307),--(U253&gt;$U$10:$U$307))))</f>
        <v/>
      </c>
      <c r="H253" s="15" t="s">
        <v>7</v>
      </c>
      <c r="I253" s="228"/>
      <c r="J253" s="229"/>
      <c r="K253" s="230"/>
      <c r="L253" s="652" t="str">
        <f>IF(B253="","",IF(I253="","",IF(M253="Timed Out","TO",I253*60+J253+K253/100)))</f>
        <v/>
      </c>
      <c r="M253" s="1199"/>
      <c r="N253" s="805" t="str">
        <f>IF(B253="","",IF(OR(M253="Timed Out",M253="Both"),"TO",IF(I253="","",IF(AVERAGE(L253:L255)&gt;89.99,"TO",IF(L254="",L253,IF(L255="",AVERAGE(L253:L254),AVERAGE(L253:L255)))))))</f>
        <v/>
      </c>
      <c r="O253" s="861" t="str">
        <f t="shared" ref="O253" si="320">IF(B253="","",IF(M253="Timed Out",0,IF(M253="Misconfigured",0,IF(M253="Both",0,IF(I253="","",IF(N253="TO",0,IF(N253&lt;=24.99,2,IF(N253&lt;=49.99,1,0))))))))</f>
        <v/>
      </c>
      <c r="P253" s="228"/>
      <c r="Q253" s="229"/>
      <c r="R253" s="230"/>
      <c r="S253" s="645" t="str">
        <f>IF(B253="","",IF(P253="","",P253*60+Q253+R253/100))</f>
        <v/>
      </c>
      <c r="T253" s="1199"/>
      <c r="U253" s="1224" t="str">
        <f>IF(B253="","",IF(AL253="DQ","DQ",IF(N253="TO","TO",IF(T253="Timed Out","TO",IF(S253="","",IF(AVERAGE(S253:S255)&gt;89.99,"TO",IF(S254="",S253,IF(S255="",AVERAGE(S253:S254),AVERAGE(S253:S255)))))))))</f>
        <v/>
      </c>
      <c r="V253" s="805" t="str">
        <f>IF(B253="","",IF(AL253="DQ","DQ",IF(T253="Timed Out",0,IF(U253="","",IF(U253="TO",0,IF((17-((U253-$AG$3)))&lt;0,0,(17-((U253-$AG$3)))))))))</f>
        <v/>
      </c>
      <c r="W253" s="1196" t="str">
        <f t="shared" ref="W253" si="321">IF(B253="","",IF(AL253="DQ","DQ",IF(C253="Female","",IF(T253="Timed Out",0,IF(U253="","",IF(U253="TO",0,IF((19-((U253-$AN$4)))&lt;0,0,(19-((U253-$AN$4))))))))))</f>
        <v/>
      </c>
      <c r="X253" s="805" t="str">
        <f t="shared" ref="X253" si="322">IF(B253="","",IF(AL253="DQ","DQ",IF(C253="Male","",IF(T253="Timed Out",0,IF(U253="","",IF(U253="TO",0,IF((19-((U253-$AN$3)))&lt;0,0,(19-((U253-$AN$3))))))))))</f>
        <v/>
      </c>
      <c r="Y253" s="218"/>
      <c r="Z253" s="229"/>
      <c r="AA253" s="296"/>
      <c r="AB253" s="574" t="str">
        <f>IF(B253="","",IF(Y253="","",IF(AC253="Timed Out","TO",Y253*60+Z253+AA253/100)))</f>
        <v/>
      </c>
      <c r="AC253" s="1199"/>
      <c r="AD253" s="805" t="str">
        <f>IF(B253="","",IF(OR(AC253="Timed Out",AC253="Both"),"TO",IF(AB253="","",IF(AVERAGE(AB253:AB255)&gt;89.99,"TO",IF(AB254="",AB253,IF(AB255="",AVERAGE(AB253:AB254),AVERAGE(AB253:AB255)))))))</f>
        <v/>
      </c>
      <c r="AE253" s="861" t="str">
        <f t="shared" ref="AE253" si="323">IF(B253="","",IF(AC253="Timed Out",0,IF(AC253="Misconfigured",0,IF(AC253="Both",0,IF(AB253="","",IF(Y253="TO",0,IF(AD253&lt;=4.99,2,IF(AD253&lt;=12.99,1,0))))))))</f>
        <v/>
      </c>
      <c r="AF253" s="983"/>
      <c r="AG253" s="1204"/>
      <c r="AH253" s="805" t="str">
        <f>IF(B253="","",IF(AL253="DQ","DQ",IF(AG253="","",IF(AND(N253="TO",AF253-AG253&lt;=0),0,IF(AND(N253="TO",AF253-AG253&gt;0),AF253-AG253,IF(AND(U253="TO",O253+AF253-AG253&lt;0),0,IF(AND(U253="TO",O253+AF253-AG253&gt;0),O253+AF253-AG253,IF(AND(AD253="TO",O253+V253+AF253-AG253&lt;0),0,IF(AND(AD253="TO",O253+V253+AF253-AG253&gt;0),O253+V253+AF253-AG253,IF(O253+V253+AE253+AF253-AG253&lt;0,0,O253+V253+AE253+AF253-AG253))))))))))</f>
        <v/>
      </c>
      <c r="AI253" s="805" t="str">
        <f>IF(B253="","",IF(C253="Female","",IF(AL253="DQ","DQ",IF(AG253="","",IF(AND(N253="TO",AF253-AG253&lt;=0),0,IF(AND(N253="TO",AF253-AG253&gt;0),AF253-AG253,IF(AND(U253="TO",O253+AF253-AG253&lt;0),0,IF(AND(U253="TO",O253+AF253-AG253&gt;0),O253+AF253-AG253,IF(AND(AD253="TO",O253+W253+AF253-AG253&lt;0),0,IF(AND(AD253="TO",O253+W253+AF253-AG253&gt;0),O253+W253+AF253-AG253,IF(O253+W253+AE253+AF253-AG253&lt;0,0,O253+W253+AE253+AF253-AG253)))))))))))</f>
        <v/>
      </c>
      <c r="AJ253" s="805" t="str">
        <f>IF(B253="","",IF(C253="Male","",IF(AL253="DQ","DQ",IF(AG253="","",IF(AND(N253="TO",AF253-AG253&lt;=0),0,IF(AND(N253="TO",AF253-AG253&gt;0),AF253-AG253,IF(AND(U253="TO",O253+AF253-AG253&lt;0),0,IF(AND(U253="TO",O253+AF253-AG253&gt;0),O253+AF253-AG253,IF(AND(AD253="TO",O253+X253+AF253-AG253&lt;0),0,IF(AND(AD253="TO",O253+X253+AF253-AG253&gt;0),O253+X253+AF253-AG253,IF(O253+X253+AE253+AF253-AG253&lt;0,0,O253+X253+AE253+AF253-AG253)))))))))))</f>
        <v/>
      </c>
      <c r="AK253" s="805" t="str">
        <f>IF(AG253="","",IF(AI253="",AJ253,AI253))</f>
        <v/>
      </c>
      <c r="AL253" s="1207"/>
    </row>
    <row r="254" spans="1:38" x14ac:dyDescent="0.2">
      <c r="A254" s="893"/>
      <c r="B254" s="1219"/>
      <c r="C254" s="862"/>
      <c r="D254" s="1194"/>
      <c r="E254" s="1222"/>
      <c r="F254" s="862"/>
      <c r="G254" s="862"/>
      <c r="H254" s="16" t="s">
        <v>4</v>
      </c>
      <c r="I254" s="210"/>
      <c r="J254" s="211"/>
      <c r="K254" s="231"/>
      <c r="L254" s="83" t="str">
        <f>IF(B253="","",IF(I254="","",IF(M253="Timed Out","TO",I254*60+J254+K254/100)))</f>
        <v/>
      </c>
      <c r="M254" s="1200"/>
      <c r="N254" s="806"/>
      <c r="O254" s="862"/>
      <c r="P254" s="210"/>
      <c r="Q254" s="211"/>
      <c r="R254" s="231"/>
      <c r="S254" s="98" t="str">
        <f>IF(B253="","",IF(P254="","",P254*60+Q254+R254/100))</f>
        <v/>
      </c>
      <c r="T254" s="1200"/>
      <c r="U254" s="1225"/>
      <c r="V254" s="806"/>
      <c r="W254" s="1197"/>
      <c r="X254" s="806"/>
      <c r="Y254" s="220"/>
      <c r="Z254" s="211"/>
      <c r="AA254" s="280"/>
      <c r="AB254" s="98" t="str">
        <f>IF(B253="","",IF(Y254="","",IF(AC253="Timed Out","TO",Y254*60+Z254+AA254/100)))</f>
        <v/>
      </c>
      <c r="AC254" s="1200"/>
      <c r="AD254" s="806"/>
      <c r="AE254" s="862"/>
      <c r="AF254" s="984"/>
      <c r="AG254" s="1205"/>
      <c r="AH254" s="806"/>
      <c r="AI254" s="806"/>
      <c r="AJ254" s="806"/>
      <c r="AK254" s="806"/>
      <c r="AL254" s="1208"/>
    </row>
    <row r="255" spans="1:38" ht="16" thickBot="1" x14ac:dyDescent="0.25">
      <c r="A255" s="894"/>
      <c r="B255" s="1220"/>
      <c r="C255" s="863"/>
      <c r="D255" s="1195"/>
      <c r="E255" s="1223"/>
      <c r="F255" s="863"/>
      <c r="G255" s="863"/>
      <c r="H255" s="17" t="s">
        <v>8</v>
      </c>
      <c r="I255" s="251"/>
      <c r="J255" s="239"/>
      <c r="K255" s="250"/>
      <c r="L255" s="653" t="str">
        <f>IF(B253="","",IF(I255="","",IF(M253="Timed Out","TO",I255*60+J255+K255/100)))</f>
        <v/>
      </c>
      <c r="M255" s="1201"/>
      <c r="N255" s="807"/>
      <c r="O255" s="863"/>
      <c r="P255" s="251"/>
      <c r="Q255" s="239"/>
      <c r="R255" s="250"/>
      <c r="S255" s="570" t="str">
        <f>IF(B253="","",IF(P255="","",P255*60+Q255+R255/100))</f>
        <v/>
      </c>
      <c r="T255" s="1201"/>
      <c r="U255" s="1226"/>
      <c r="V255" s="807"/>
      <c r="W255" s="1198"/>
      <c r="X255" s="807"/>
      <c r="Y255" s="222"/>
      <c r="Z255" s="239"/>
      <c r="AA255" s="281"/>
      <c r="AB255" s="265" t="str">
        <f>IF(B253="","",IF(Y255="","",IF(AC253="Timed Out","TO",Y255*60+Z255+AA255/100)))</f>
        <v/>
      </c>
      <c r="AC255" s="1201"/>
      <c r="AD255" s="807"/>
      <c r="AE255" s="863"/>
      <c r="AF255" s="985"/>
      <c r="AG255" s="1206"/>
      <c r="AH255" s="807"/>
      <c r="AI255" s="807"/>
      <c r="AJ255" s="807"/>
      <c r="AK255" s="807"/>
      <c r="AL255" s="1209"/>
    </row>
    <row r="256" spans="1:38" x14ac:dyDescent="0.2">
      <c r="A256" s="1227" t="str">
        <f>IF('Names And Totals'!A91="","",'Names And Totals'!A91)</f>
        <v/>
      </c>
      <c r="B256" s="1230" t="str">
        <f>IF('Names And Totals'!B91="","",'Names And Totals'!B91)</f>
        <v/>
      </c>
      <c r="C256" s="883" t="str">
        <f>IF('Names And Totals'!B91="","",'Names And Totals'!E91)</f>
        <v/>
      </c>
      <c r="D256" s="1190" t="str">
        <f>IF(B256="","",IF(AL256="DQ","DQ",IF(AH256="","",RANK(AH256,$AH$10:$AH$307,0)+SUMPRODUCT(--(AH256=$AH$10:$AH$307),--(U256&gt;($U$10:$U$307))))))</f>
        <v/>
      </c>
      <c r="E256" s="1233" t="str">
        <f>IF(B256="","",IF(AL256="DQ","DQ",IF(AH256="","",RANK(D256,$D$10:$D$307,1)+SUMPRODUCT(--(D256=$D$10:$D$307),--(U256&gt;$U$10:$U$307)))))</f>
        <v/>
      </c>
      <c r="F256" s="883" t="str">
        <f>IF(AI256="","",IF(AI256="DQ","DQ",RANK(AI256,$AI$10:$AI$307,0)+SUMPRODUCT(--(AI256=$AI$10:$AI$307),--(U256&gt;$U$10:$U$307))))</f>
        <v/>
      </c>
      <c r="G256" s="883" t="str">
        <f>IF(AJ256="","",IF(AJ256="DQ","DQ",RANK(AJ256,$AJ$10:$AJ$307,0)+SUMPRODUCT(--(AJ256=$AJ$10:$AJ$307),--(U256&gt;$U$10:$U$307))))</f>
        <v/>
      </c>
      <c r="H256" s="18" t="s">
        <v>7</v>
      </c>
      <c r="I256" s="235"/>
      <c r="J256" s="241"/>
      <c r="K256" s="236"/>
      <c r="L256" s="111" t="str">
        <f>IF(B256="","",IF(I256="","",IF(M256="Timed Out","TO",I256*60+J256+K256/100)))</f>
        <v/>
      </c>
      <c r="M256" s="1242"/>
      <c r="N256" s="802" t="str">
        <f>IF(B256="","",IF(OR(M256="Timed Out",M256="Both"),"TO",IF(I256="","",IF(AVERAGE(L256:L258)&gt;89.99,"TO",IF(L257="",L256,IF(L258="",AVERAGE(L256:L257),AVERAGE(L256:L258)))))))</f>
        <v/>
      </c>
      <c r="O256" s="883" t="str">
        <f t="shared" ref="O256" si="324">IF(B256="","",IF(M256="Timed Out",0,IF(M256="Misconfigured",0,IF(M256="Both",0,IF(I256="","",IF(N256="TO",0,IF(N256&lt;=24.99,2,IF(N256&lt;=49.99,1,0))))))))</f>
        <v/>
      </c>
      <c r="P256" s="235"/>
      <c r="Q256" s="241"/>
      <c r="R256" s="236"/>
      <c r="S256" s="643" t="str">
        <f>IF(B256="","",IF(P256="","",P256*60+Q256+R256/100))</f>
        <v/>
      </c>
      <c r="T256" s="1242"/>
      <c r="U256" s="1236" t="str">
        <f>IF(B256="","",IF(AL256="DQ","DQ",IF(N256="TO","TO",IF(T256="Timed Out","TO",IF(S256="","",IF(AVERAGE(S256:S258)&gt;89.99,"TO",IF(S257="",S256,IF(S258="",AVERAGE(S256:S257),AVERAGE(S256:S258)))))))))</f>
        <v/>
      </c>
      <c r="V256" s="802" t="str">
        <f>IF(B256="","",IF(AL256="DQ","DQ",IF(T256="Timed Out",0,IF(U256="","",IF(U256="TO",0,IF((17-((U256-$AG$3)))&lt;0,0,(17-((U256-$AG$3)))))))))</f>
        <v/>
      </c>
      <c r="W256" s="1239" t="str">
        <f t="shared" ref="W256" si="325">IF(B256="","",IF(AL256="DQ","DQ",IF(C256="Female","",IF(T256="Timed Out",0,IF(U256="","",IF(U256="TO",0,IF((19-((U256-$AN$4)))&lt;0,0,(19-((U256-$AN$4))))))))))</f>
        <v/>
      </c>
      <c r="X256" s="802" t="str">
        <f t="shared" ref="X256" si="326">IF(B256="","",IF(AL256="DQ","DQ",IF(C256="Male","",IF(T256="Timed Out",0,IF(U256="","",IF(U256="TO",0,IF((19-((U256-$AN$3)))&lt;0,0,(19-((U256-$AN$3))))))))))</f>
        <v/>
      </c>
      <c r="Y256" s="667"/>
      <c r="Z256" s="241"/>
      <c r="AA256" s="654"/>
      <c r="AB256" s="339" t="str">
        <f>IF(B256="","",IF(Y256="","",IF(AC256="Timed Out","TO",Y256*60+Z256+AA256/100)))</f>
        <v/>
      </c>
      <c r="AC256" s="1242"/>
      <c r="AD256" s="802" t="str">
        <f>IF(B256="","",IF(OR(AC256="Timed Out",AC256="Both"),"TO",IF(AB256="","",IF(AVERAGE(AB256:AB258)&gt;89.99,"TO",IF(AB257="",AB256,IF(AB258="",AVERAGE(AB256:AB257),AVERAGE(AB256:AB258)))))))</f>
        <v/>
      </c>
      <c r="AE256" s="883" t="str">
        <f t="shared" ref="AE256" si="327">IF(B256="","",IF(AC256="Timed Out",0,IF(AC256="Misconfigured",0,IF(AC256="Both",0,IF(AB256="","",IF(Y256="TO",0,IF(AD256&lt;=4.99,2,IF(AD256&lt;=12.99,1,0))))))))</f>
        <v/>
      </c>
      <c r="AF256" s="1210"/>
      <c r="AG256" s="1212"/>
      <c r="AH256" s="802" t="str">
        <f>IF(B256="","",IF(AL256="DQ","DQ",IF(AG256="","",IF(AND(N256="TO",AF256-AG256&lt;=0),0,IF(AND(N256="TO",AF256-AG256&gt;0),AF256-AG256,IF(AND(U256="TO",O256+AF256-AG256&lt;0),0,IF(AND(U256="TO",O256+AF256-AG256&gt;0),O256+AF256-AG256,IF(AND(AD256="TO",O256+V256+AF256-AG256&lt;0),0,IF(AND(AD256="TO",O256+V256+AF256-AG256&gt;0),O256+V256+AF256-AG256,IF(O256+V256+AE256+AF256-AG256&lt;0,0,O256+V256+AE256+AF256-AG256))))))))))</f>
        <v/>
      </c>
      <c r="AI256" s="802" t="str">
        <f>IF(B256="","",IF(C256="Female","",IF(AL256="DQ","DQ",IF(AG256="","",IF(AND(N256="TO",AF256-AG256&lt;=0),0,IF(AND(N256="TO",AF256-AG256&gt;0),AF256-AG256,IF(AND(U256="TO",O256+AF256-AG256&lt;0),0,IF(AND(U256="TO",O256+AF256-AG256&gt;0),O256+AF256-AG256,IF(AND(AD256="TO",O256+W256+AF256-AG256&lt;0),0,IF(AND(AD256="TO",O256+W256+AF256-AG256&gt;0),O256+W256+AF256-AG256,IF(O256+W256+AE256+AF256-AG256&lt;0,0,O256+W256+AE256+AF256-AG256)))))))))))</f>
        <v/>
      </c>
      <c r="AJ256" s="802" t="str">
        <f>IF(B256="","",IF(C256="Male","",IF(AL256="DQ","DQ",IF(AG256="","",IF(AND(N256="TO",AF256-AG256&lt;=0),0,IF(AND(N256="TO",AF256-AG256&gt;0),AF256-AG256,IF(AND(U256="TO",O256+AF256-AG256&lt;0),0,IF(AND(U256="TO",O256+AF256-AG256&gt;0),O256+AF256-AG256,IF(AND(AD256="TO",O256+X256+AF256-AG256&lt;0),0,IF(AND(AD256="TO",O256+X256+AF256-AG256&gt;0),O256+X256+AF256-AG256,IF(O256+X256+AE256+AF256-AG256&lt;0,0,O256+X256+AE256+AF256-AG256)))))))))))</f>
        <v/>
      </c>
      <c r="AK256" s="802" t="str">
        <f>IF(AG256="","",IF(AI256="",AJ256,AI256))</f>
        <v/>
      </c>
      <c r="AL256" s="1215"/>
    </row>
    <row r="257" spans="1:38" x14ac:dyDescent="0.2">
      <c r="A257" s="1228"/>
      <c r="B257" s="1231"/>
      <c r="C257" s="884"/>
      <c r="D257" s="1191"/>
      <c r="E257" s="1234"/>
      <c r="F257" s="884"/>
      <c r="G257" s="884"/>
      <c r="H257" s="13" t="s">
        <v>4</v>
      </c>
      <c r="I257" s="208"/>
      <c r="J257" s="209"/>
      <c r="K257" s="227"/>
      <c r="L257" s="79" t="str">
        <f>IF(B256="","",IF(I257="","",IF(M256="Timed Out","TO",I257*60+J257+K257/100)))</f>
        <v/>
      </c>
      <c r="M257" s="1243"/>
      <c r="N257" s="803"/>
      <c r="O257" s="884"/>
      <c r="P257" s="208"/>
      <c r="Q257" s="209"/>
      <c r="R257" s="227"/>
      <c r="S257" s="99" t="str">
        <f>IF(B256="","",IF(P257="","",P257*60+Q257+R257/100))</f>
        <v/>
      </c>
      <c r="T257" s="1243"/>
      <c r="U257" s="1237"/>
      <c r="V257" s="803"/>
      <c r="W257" s="986"/>
      <c r="X257" s="803"/>
      <c r="Y257" s="214"/>
      <c r="Z257" s="209"/>
      <c r="AA257" s="279"/>
      <c r="AB257" s="99" t="str">
        <f>IF(B256="","",IF(Y257="","",IF(AC256="Timed Out","TO",Y257*60+Z257+AA257/100)))</f>
        <v/>
      </c>
      <c r="AC257" s="1243"/>
      <c r="AD257" s="803"/>
      <c r="AE257" s="884"/>
      <c r="AF257" s="981"/>
      <c r="AG257" s="1213"/>
      <c r="AH257" s="803"/>
      <c r="AI257" s="803"/>
      <c r="AJ257" s="803"/>
      <c r="AK257" s="803"/>
      <c r="AL257" s="1216"/>
    </row>
    <row r="258" spans="1:38" ht="16" thickBot="1" x14ac:dyDescent="0.25">
      <c r="A258" s="1229"/>
      <c r="B258" s="1232"/>
      <c r="C258" s="885"/>
      <c r="D258" s="1192"/>
      <c r="E258" s="1235"/>
      <c r="F258" s="885"/>
      <c r="G258" s="885"/>
      <c r="H258" s="19" t="s">
        <v>8</v>
      </c>
      <c r="I258" s="212"/>
      <c r="J258" s="213"/>
      <c r="K258" s="242"/>
      <c r="L258" s="112" t="str">
        <f>IF(B256="","",IF(I258="","",IF(M256="Timed Out","TO",I258*60+J258+K258/100)))</f>
        <v/>
      </c>
      <c r="M258" s="1244"/>
      <c r="N258" s="804"/>
      <c r="O258" s="885"/>
      <c r="P258" s="212"/>
      <c r="Q258" s="213"/>
      <c r="R258" s="242"/>
      <c r="S258" s="644" t="str">
        <f>IF(B256="","",IF(P258="","",P258*60+Q258+R258/100))</f>
        <v/>
      </c>
      <c r="T258" s="1244"/>
      <c r="U258" s="1238"/>
      <c r="V258" s="804"/>
      <c r="W258" s="1240"/>
      <c r="X258" s="804"/>
      <c r="Y258" s="226"/>
      <c r="Z258" s="213"/>
      <c r="AA258" s="655"/>
      <c r="AB258" s="100" t="str">
        <f>IF(B256="","",IF(Y258="","",IF(AC256="Timed Out","TO",Y258*60+Z258+AA258/100)))</f>
        <v/>
      </c>
      <c r="AC258" s="1244"/>
      <c r="AD258" s="804"/>
      <c r="AE258" s="885"/>
      <c r="AF258" s="1211"/>
      <c r="AG258" s="1214"/>
      <c r="AH258" s="804"/>
      <c r="AI258" s="804"/>
      <c r="AJ258" s="804"/>
      <c r="AK258" s="804"/>
      <c r="AL258" s="1217"/>
    </row>
    <row r="259" spans="1:38" x14ac:dyDescent="0.2">
      <c r="A259" s="892" t="str">
        <f>IF('Names And Totals'!A92="","",'Names And Totals'!A92)</f>
        <v/>
      </c>
      <c r="B259" s="1218" t="str">
        <f>IF('Names And Totals'!B92="","",'Names And Totals'!B92)</f>
        <v/>
      </c>
      <c r="C259" s="861" t="str">
        <f>IF('Names And Totals'!B92="","",'Names And Totals'!E92)</f>
        <v/>
      </c>
      <c r="D259" s="1193" t="str">
        <f>IF(B259="","",IF(AL259="DQ","DQ",IF(AH259="","",RANK(AH259,$AH$10:$AH$307,0)+SUMPRODUCT(--(AH259=$AH$10:$AH$307),--(U259&gt;($U$10:$U$307))))))</f>
        <v/>
      </c>
      <c r="E259" s="1221" t="str">
        <f>IF(B259="","",IF(AL259="DQ","DQ",IF(AH259="","",RANK(D259,$D$10:$D$307,1)+SUMPRODUCT(--(D259=$D$10:$D$307),--(U259&gt;$U$10:$U$307)))))</f>
        <v/>
      </c>
      <c r="F259" s="861" t="str">
        <f>IF(AI259="","",IF(AI259="DQ","DQ",RANK(AI259,$AI$10:$AI$307,0)+SUMPRODUCT(--(AI259=$AI$10:$AI$307),--(U259&gt;$U$10:$U$307))))</f>
        <v/>
      </c>
      <c r="G259" s="861" t="str">
        <f>IF(AJ259="","",IF(AJ259="DQ","DQ",RANK(AJ259,$AJ$10:$AJ$307,0)+SUMPRODUCT(--(AJ259=$AJ$10:$AJ$307),--(U259&gt;$U$10:$U$307))))</f>
        <v/>
      </c>
      <c r="H259" s="15" t="s">
        <v>7</v>
      </c>
      <c r="I259" s="228"/>
      <c r="J259" s="229"/>
      <c r="K259" s="230"/>
      <c r="L259" s="652" t="str">
        <f>IF(B259="","",IF(I259="","",IF(M259="Timed Out","TO",I259*60+J259+K259/100)))</f>
        <v/>
      </c>
      <c r="M259" s="1199"/>
      <c r="N259" s="805" t="str">
        <f>IF(B259="","",IF(OR(M259="Timed Out",M259="Both"),"TO",IF(I259="","",IF(AVERAGE(L259:L261)&gt;89.99,"TO",IF(L260="",L259,IF(L261="",AVERAGE(L259:L260),AVERAGE(L259:L261)))))))</f>
        <v/>
      </c>
      <c r="O259" s="861" t="str">
        <f t="shared" ref="O259" si="328">IF(B259="","",IF(M259="Timed Out",0,IF(M259="Misconfigured",0,IF(M259="Both",0,IF(I259="","",IF(N259="TO",0,IF(N259&lt;=24.99,2,IF(N259&lt;=49.99,1,0))))))))</f>
        <v/>
      </c>
      <c r="P259" s="228"/>
      <c r="Q259" s="229"/>
      <c r="R259" s="230"/>
      <c r="S259" s="645" t="str">
        <f>IF(B259="","",IF(P259="","",P259*60+Q259+R259/100))</f>
        <v/>
      </c>
      <c r="T259" s="1199"/>
      <c r="U259" s="1224" t="str">
        <f>IF(B259="","",IF(AL259="DQ","DQ",IF(N259="TO","TO",IF(T259="Timed Out","TO",IF(S259="","",IF(AVERAGE(S259:S261)&gt;89.99,"TO",IF(S260="",S259,IF(S261="",AVERAGE(S259:S260),AVERAGE(S259:S261)))))))))</f>
        <v/>
      </c>
      <c r="V259" s="805" t="str">
        <f>IF(B259="","",IF(AL259="DQ","DQ",IF(T259="Timed Out",0,IF(U259="","",IF(U259="TO",0,IF((17-((U259-$AG$3)))&lt;0,0,(17-((U259-$AG$3)))))))))</f>
        <v/>
      </c>
      <c r="W259" s="1196" t="str">
        <f t="shared" ref="W259" si="329">IF(B259="","",IF(AL259="DQ","DQ",IF(C259="Female","",IF(T259="Timed Out",0,IF(U259="","",IF(U259="TO",0,IF((19-((U259-$AN$4)))&lt;0,0,(19-((U259-$AN$4))))))))))</f>
        <v/>
      </c>
      <c r="X259" s="805" t="str">
        <f t="shared" ref="X259" si="330">IF(B259="","",IF(AL259="DQ","DQ",IF(C259="Male","",IF(T259="Timed Out",0,IF(U259="","",IF(U259="TO",0,IF((19-((U259-$AN$3)))&lt;0,0,(19-((U259-$AN$3))))))))))</f>
        <v/>
      </c>
      <c r="Y259" s="218"/>
      <c r="Z259" s="229"/>
      <c r="AA259" s="296"/>
      <c r="AB259" s="574" t="str">
        <f>IF(B259="","",IF(Y259="","",IF(AC259="Timed Out","TO",Y259*60+Z259+AA259/100)))</f>
        <v/>
      </c>
      <c r="AC259" s="1199"/>
      <c r="AD259" s="805" t="str">
        <f>IF(B259="","",IF(OR(AC259="Timed Out",AC259="Both"),"TO",IF(AB259="","",IF(AVERAGE(AB259:AB261)&gt;89.99,"TO",IF(AB260="",AB259,IF(AB261="",AVERAGE(AB259:AB260),AVERAGE(AB259:AB261)))))))</f>
        <v/>
      </c>
      <c r="AE259" s="861" t="str">
        <f t="shared" ref="AE259" si="331">IF(B259="","",IF(AC259="Timed Out",0,IF(AC259="Misconfigured",0,IF(AC259="Both",0,IF(AB259="","",IF(Y259="TO",0,IF(AD259&lt;=4.99,2,IF(AD259&lt;=12.99,1,0))))))))</f>
        <v/>
      </c>
      <c r="AF259" s="983"/>
      <c r="AG259" s="1204"/>
      <c r="AH259" s="805" t="str">
        <f>IF(B259="","",IF(AL259="DQ","DQ",IF(AG259="","",IF(AND(N259="TO",AF259-AG259&lt;=0),0,IF(AND(N259="TO",AF259-AG259&gt;0),AF259-AG259,IF(AND(U259="TO",O259+AF259-AG259&lt;0),0,IF(AND(U259="TO",O259+AF259-AG259&gt;0),O259+AF259-AG259,IF(AND(AD259="TO",O259+V259+AF259-AG259&lt;0),0,IF(AND(AD259="TO",O259+V259+AF259-AG259&gt;0),O259+V259+AF259-AG259,IF(O259+V259+AE259+AF259-AG259&lt;0,0,O259+V259+AE259+AF259-AG259))))))))))</f>
        <v/>
      </c>
      <c r="AI259" s="805" t="str">
        <f>IF(B259="","",IF(C259="Female","",IF(AL259="DQ","DQ",IF(AG259="","",IF(AND(N259="TO",AF259-AG259&lt;=0),0,IF(AND(N259="TO",AF259-AG259&gt;0),AF259-AG259,IF(AND(U259="TO",O259+AF259-AG259&lt;0),0,IF(AND(U259="TO",O259+AF259-AG259&gt;0),O259+AF259-AG259,IF(AND(AD259="TO",O259+W259+AF259-AG259&lt;0),0,IF(AND(AD259="TO",O259+W259+AF259-AG259&gt;0),O259+W259+AF259-AG259,IF(O259+W259+AE259+AF259-AG259&lt;0,0,O259+W259+AE259+AF259-AG259)))))))))))</f>
        <v/>
      </c>
      <c r="AJ259" s="805" t="str">
        <f>IF(B259="","",IF(C259="Male","",IF(AL259="DQ","DQ",IF(AG259="","",IF(AND(N259="TO",AF259-AG259&lt;=0),0,IF(AND(N259="TO",AF259-AG259&gt;0),AF259-AG259,IF(AND(U259="TO",O259+AF259-AG259&lt;0),0,IF(AND(U259="TO",O259+AF259-AG259&gt;0),O259+AF259-AG259,IF(AND(AD259="TO",O259+X259+AF259-AG259&lt;0),0,IF(AND(AD259="TO",O259+X259+AF259-AG259&gt;0),O259+X259+AF259-AG259,IF(O259+X259+AE259+AF259-AG259&lt;0,0,O259+X259+AE259+AF259-AG259)))))))))))</f>
        <v/>
      </c>
      <c r="AK259" s="805" t="str">
        <f>IF(AG259="","",IF(AI259="",AJ259,AI259))</f>
        <v/>
      </c>
      <c r="AL259" s="1207"/>
    </row>
    <row r="260" spans="1:38" x14ac:dyDescent="0.2">
      <c r="A260" s="893"/>
      <c r="B260" s="1219"/>
      <c r="C260" s="862"/>
      <c r="D260" s="1194"/>
      <c r="E260" s="1222"/>
      <c r="F260" s="862"/>
      <c r="G260" s="862"/>
      <c r="H260" s="16" t="s">
        <v>4</v>
      </c>
      <c r="I260" s="210"/>
      <c r="J260" s="211"/>
      <c r="K260" s="231"/>
      <c r="L260" s="83" t="str">
        <f>IF(B259="","",IF(I260="","",IF(M259="Timed Out","TO",I260*60+J260+K260/100)))</f>
        <v/>
      </c>
      <c r="M260" s="1200"/>
      <c r="N260" s="806"/>
      <c r="O260" s="862"/>
      <c r="P260" s="210"/>
      <c r="Q260" s="211"/>
      <c r="R260" s="231"/>
      <c r="S260" s="98" t="str">
        <f>IF(B259="","",IF(P260="","",P260*60+Q260+R260/100))</f>
        <v/>
      </c>
      <c r="T260" s="1200"/>
      <c r="U260" s="1225"/>
      <c r="V260" s="806"/>
      <c r="W260" s="1197"/>
      <c r="X260" s="806"/>
      <c r="Y260" s="220"/>
      <c r="Z260" s="211"/>
      <c r="AA260" s="280"/>
      <c r="AB260" s="98" t="str">
        <f>IF(B259="","",IF(Y260="","",IF(AC259="Timed Out","TO",Y260*60+Z260+AA260/100)))</f>
        <v/>
      </c>
      <c r="AC260" s="1200"/>
      <c r="AD260" s="806"/>
      <c r="AE260" s="862"/>
      <c r="AF260" s="984"/>
      <c r="AG260" s="1205"/>
      <c r="AH260" s="806"/>
      <c r="AI260" s="806"/>
      <c r="AJ260" s="806"/>
      <c r="AK260" s="806"/>
      <c r="AL260" s="1208"/>
    </row>
    <row r="261" spans="1:38" ht="16" thickBot="1" x14ac:dyDescent="0.25">
      <c r="A261" s="894"/>
      <c r="B261" s="1220"/>
      <c r="C261" s="863"/>
      <c r="D261" s="1195"/>
      <c r="E261" s="1223"/>
      <c r="F261" s="863"/>
      <c r="G261" s="863"/>
      <c r="H261" s="17" t="s">
        <v>8</v>
      </c>
      <c r="I261" s="251"/>
      <c r="J261" s="239"/>
      <c r="K261" s="250"/>
      <c r="L261" s="653" t="str">
        <f>IF(B259="","",IF(I261="","",IF(M259="Timed Out","TO",I261*60+J261+K261/100)))</f>
        <v/>
      </c>
      <c r="M261" s="1201"/>
      <c r="N261" s="807"/>
      <c r="O261" s="863"/>
      <c r="P261" s="251"/>
      <c r="Q261" s="239"/>
      <c r="R261" s="250"/>
      <c r="S261" s="570" t="str">
        <f>IF(B259="","",IF(P261="","",P261*60+Q261+R261/100))</f>
        <v/>
      </c>
      <c r="T261" s="1201"/>
      <c r="U261" s="1226"/>
      <c r="V261" s="807"/>
      <c r="W261" s="1198"/>
      <c r="X261" s="807"/>
      <c r="Y261" s="222"/>
      <c r="Z261" s="239"/>
      <c r="AA261" s="281"/>
      <c r="AB261" s="265" t="str">
        <f>IF(B259="","",IF(Y261="","",IF(AC259="Timed Out","TO",Y261*60+Z261+AA261/100)))</f>
        <v/>
      </c>
      <c r="AC261" s="1201"/>
      <c r="AD261" s="807"/>
      <c r="AE261" s="863"/>
      <c r="AF261" s="985"/>
      <c r="AG261" s="1206"/>
      <c r="AH261" s="807"/>
      <c r="AI261" s="807"/>
      <c r="AJ261" s="807"/>
      <c r="AK261" s="807"/>
      <c r="AL261" s="1209"/>
    </row>
    <row r="262" spans="1:38" x14ac:dyDescent="0.2">
      <c r="A262" s="1227" t="str">
        <f>IF('Names And Totals'!A93="","",'Names And Totals'!A93)</f>
        <v/>
      </c>
      <c r="B262" s="1230" t="str">
        <f>IF('Names And Totals'!B93="","",'Names And Totals'!B93)</f>
        <v/>
      </c>
      <c r="C262" s="883" t="str">
        <f>IF('Names And Totals'!B93="","",'Names And Totals'!E93)</f>
        <v/>
      </c>
      <c r="D262" s="1190" t="str">
        <f>IF(B262="","",IF(AL262="DQ","DQ",IF(AH262="","",RANK(AH262,$AH$10:$AH$307,0)+SUMPRODUCT(--(AH262=$AH$10:$AH$307),--(U262&gt;($U$10:$U$307))))))</f>
        <v/>
      </c>
      <c r="E262" s="1233" t="str">
        <f>IF(B262="","",IF(AL262="DQ","DQ",IF(AH262="","",RANK(D262,$D$10:$D$307,1)+SUMPRODUCT(--(D262=$D$10:$D$307),--(U262&gt;$U$10:$U$307)))))</f>
        <v/>
      </c>
      <c r="F262" s="883" t="str">
        <f>IF(AI262="","",IF(AI262="DQ","DQ",RANK(AI262,$AI$10:$AI$307,0)+SUMPRODUCT(--(AI262=$AI$10:$AI$307),--(U262&gt;$U$10:$U$307))))</f>
        <v/>
      </c>
      <c r="G262" s="883" t="str">
        <f>IF(AJ262="","",IF(AJ262="DQ","DQ",RANK(AJ262,$AJ$10:$AJ$307,0)+SUMPRODUCT(--(AJ262=$AJ$10:$AJ$307),--(U262&gt;$U$10:$U$307))))</f>
        <v/>
      </c>
      <c r="H262" s="18" t="s">
        <v>7</v>
      </c>
      <c r="I262" s="235"/>
      <c r="J262" s="241"/>
      <c r="K262" s="236"/>
      <c r="L262" s="111" t="str">
        <f>IF(B262="","",IF(I262="","",IF(M262="Timed Out","TO",I262*60+J262+K262/100)))</f>
        <v/>
      </c>
      <c r="M262" s="1242"/>
      <c r="N262" s="802" t="str">
        <f>IF(B262="","",IF(OR(M262="Timed Out",M262="Both"),"TO",IF(I262="","",IF(AVERAGE(L262:L264)&gt;89.99,"TO",IF(L263="",L262,IF(L264="",AVERAGE(L262:L263),AVERAGE(L262:L264)))))))</f>
        <v/>
      </c>
      <c r="O262" s="883" t="str">
        <f t="shared" ref="O262" si="332">IF(B262="","",IF(M262="Timed Out",0,IF(M262="Misconfigured",0,IF(M262="Both",0,IF(I262="","",IF(N262="TO",0,IF(N262&lt;=24.99,2,IF(N262&lt;=49.99,1,0))))))))</f>
        <v/>
      </c>
      <c r="P262" s="235"/>
      <c r="Q262" s="241"/>
      <c r="R262" s="236"/>
      <c r="S262" s="643" t="str">
        <f>IF(B262="","",IF(P262="","",P262*60+Q262+R262/100))</f>
        <v/>
      </c>
      <c r="T262" s="1242"/>
      <c r="U262" s="1236" t="str">
        <f>IF(B262="","",IF(AL262="DQ","DQ",IF(N262="TO","TO",IF(T262="Timed Out","TO",IF(S262="","",IF(AVERAGE(S262:S264)&gt;89.99,"TO",IF(S263="",S262,IF(S264="",AVERAGE(S262:S263),AVERAGE(S262:S264)))))))))</f>
        <v/>
      </c>
      <c r="V262" s="802" t="str">
        <f>IF(B262="","",IF(AL262="DQ","DQ",IF(T262="Timed Out",0,IF(U262="","",IF(U262="TO",0,IF((17-((U262-$AG$3)))&lt;0,0,(17-((U262-$AG$3)))))))))</f>
        <v/>
      </c>
      <c r="W262" s="1239" t="str">
        <f t="shared" ref="W262" si="333">IF(B262="","",IF(AL262="DQ","DQ",IF(C262="Female","",IF(T262="Timed Out",0,IF(U262="","",IF(U262="TO",0,IF((19-((U262-$AN$4)))&lt;0,0,(19-((U262-$AN$4))))))))))</f>
        <v/>
      </c>
      <c r="X262" s="802" t="str">
        <f t="shared" ref="X262" si="334">IF(B262="","",IF(AL262="DQ","DQ",IF(C262="Male","",IF(T262="Timed Out",0,IF(U262="","",IF(U262="TO",0,IF((19-((U262-$AN$3)))&lt;0,0,(19-((U262-$AN$3))))))))))</f>
        <v/>
      </c>
      <c r="Y262" s="667"/>
      <c r="Z262" s="241"/>
      <c r="AA262" s="654"/>
      <c r="AB262" s="339" t="str">
        <f>IF(B262="","",IF(Y262="","",IF(AC262="Timed Out","TO",Y262*60+Z262+AA262/100)))</f>
        <v/>
      </c>
      <c r="AC262" s="1242"/>
      <c r="AD262" s="802" t="str">
        <f>IF(B262="","",IF(OR(AC262="Timed Out",AC262="Both"),"TO",IF(AB262="","",IF(AVERAGE(AB262:AB264)&gt;89.99,"TO",IF(AB263="",AB262,IF(AB264="",AVERAGE(AB262:AB263),AVERAGE(AB262:AB264)))))))</f>
        <v/>
      </c>
      <c r="AE262" s="883" t="str">
        <f t="shared" ref="AE262" si="335">IF(B262="","",IF(AC262="Timed Out",0,IF(AC262="Misconfigured",0,IF(AC262="Both",0,IF(AB262="","",IF(Y262="TO",0,IF(AD262&lt;=4.99,2,IF(AD262&lt;=12.99,1,0))))))))</f>
        <v/>
      </c>
      <c r="AF262" s="1210"/>
      <c r="AG262" s="1212"/>
      <c r="AH262" s="802" t="str">
        <f>IF(B262="","",IF(AL262="DQ","DQ",IF(AG262="","",IF(AND(N262="TO",AF262-AG262&lt;=0),0,IF(AND(N262="TO",AF262-AG262&gt;0),AF262-AG262,IF(AND(U262="TO",O262+AF262-AG262&lt;0),0,IF(AND(U262="TO",O262+AF262-AG262&gt;0),O262+AF262-AG262,IF(AND(AD262="TO",O262+V262+AF262-AG262&lt;0),0,IF(AND(AD262="TO",O262+V262+AF262-AG262&gt;0),O262+V262+AF262-AG262,IF(O262+V262+AE262+AF262-AG262&lt;0,0,O262+V262+AE262+AF262-AG262))))))))))</f>
        <v/>
      </c>
      <c r="AI262" s="802" t="str">
        <f>IF(B262="","",IF(C262="Female","",IF(AL262="DQ","DQ",IF(AG262="","",IF(AND(N262="TO",AF262-AG262&lt;=0),0,IF(AND(N262="TO",AF262-AG262&gt;0),AF262-AG262,IF(AND(U262="TO",O262+AF262-AG262&lt;0),0,IF(AND(U262="TO",O262+AF262-AG262&gt;0),O262+AF262-AG262,IF(AND(AD262="TO",O262+W262+AF262-AG262&lt;0),0,IF(AND(AD262="TO",O262+W262+AF262-AG262&gt;0),O262+W262+AF262-AG262,IF(O262+W262+AE262+AF262-AG262&lt;0,0,O262+W262+AE262+AF262-AG262)))))))))))</f>
        <v/>
      </c>
      <c r="AJ262" s="802" t="str">
        <f>IF(B262="","",IF(C262="Male","",IF(AL262="DQ","DQ",IF(AG262="","",IF(AND(N262="TO",AF262-AG262&lt;=0),0,IF(AND(N262="TO",AF262-AG262&gt;0),AF262-AG262,IF(AND(U262="TO",O262+AF262-AG262&lt;0),0,IF(AND(U262="TO",O262+AF262-AG262&gt;0),O262+AF262-AG262,IF(AND(AD262="TO",O262+X262+AF262-AG262&lt;0),0,IF(AND(AD262="TO",O262+X262+AF262-AG262&gt;0),O262+X262+AF262-AG262,IF(O262+X262+AE262+AF262-AG262&lt;0,0,O262+X262+AE262+AF262-AG262)))))))))))</f>
        <v/>
      </c>
      <c r="AK262" s="802" t="str">
        <f>IF(AG262="","",IF(AI262="",AJ262,AI262))</f>
        <v/>
      </c>
      <c r="AL262" s="1215"/>
    </row>
    <row r="263" spans="1:38" x14ac:dyDescent="0.2">
      <c r="A263" s="1228"/>
      <c r="B263" s="1231"/>
      <c r="C263" s="884"/>
      <c r="D263" s="1191"/>
      <c r="E263" s="1234"/>
      <c r="F263" s="884"/>
      <c r="G263" s="884"/>
      <c r="H263" s="13" t="s">
        <v>4</v>
      </c>
      <c r="I263" s="208"/>
      <c r="J263" s="209"/>
      <c r="K263" s="227"/>
      <c r="L263" s="79" t="str">
        <f>IF(B262="","",IF(I263="","",IF(M262="Timed Out","TO",I263*60+J263+K263/100)))</f>
        <v/>
      </c>
      <c r="M263" s="1243"/>
      <c r="N263" s="803"/>
      <c r="O263" s="884"/>
      <c r="P263" s="208"/>
      <c r="Q263" s="209"/>
      <c r="R263" s="227"/>
      <c r="S263" s="99" t="str">
        <f>IF(B262="","",IF(P263="","",P263*60+Q263+R263/100))</f>
        <v/>
      </c>
      <c r="T263" s="1243"/>
      <c r="U263" s="1237"/>
      <c r="V263" s="803"/>
      <c r="W263" s="986"/>
      <c r="X263" s="803"/>
      <c r="Y263" s="214"/>
      <c r="Z263" s="209"/>
      <c r="AA263" s="279"/>
      <c r="AB263" s="99" t="str">
        <f>IF(B262="","",IF(Y263="","",IF(AC262="Timed Out","TO",Y263*60+Z263+AA263/100)))</f>
        <v/>
      </c>
      <c r="AC263" s="1243"/>
      <c r="AD263" s="803"/>
      <c r="AE263" s="884"/>
      <c r="AF263" s="981"/>
      <c r="AG263" s="1213"/>
      <c r="AH263" s="803"/>
      <c r="AI263" s="803"/>
      <c r="AJ263" s="803"/>
      <c r="AK263" s="803"/>
      <c r="AL263" s="1216"/>
    </row>
    <row r="264" spans="1:38" ht="16" thickBot="1" x14ac:dyDescent="0.25">
      <c r="A264" s="1229"/>
      <c r="B264" s="1232"/>
      <c r="C264" s="885"/>
      <c r="D264" s="1192"/>
      <c r="E264" s="1235"/>
      <c r="F264" s="885"/>
      <c r="G264" s="885"/>
      <c r="H264" s="19" t="s">
        <v>8</v>
      </c>
      <c r="I264" s="212"/>
      <c r="J264" s="213"/>
      <c r="K264" s="242"/>
      <c r="L264" s="112" t="str">
        <f>IF(B262="","",IF(I264="","",IF(M262="Timed Out","TO",I264*60+J264+K264/100)))</f>
        <v/>
      </c>
      <c r="M264" s="1244"/>
      <c r="N264" s="804"/>
      <c r="O264" s="885"/>
      <c r="P264" s="212"/>
      <c r="Q264" s="213"/>
      <c r="R264" s="242"/>
      <c r="S264" s="644" t="str">
        <f>IF(B262="","",IF(P264="","",P264*60+Q264+R264/100))</f>
        <v/>
      </c>
      <c r="T264" s="1244"/>
      <c r="U264" s="1238"/>
      <c r="V264" s="804"/>
      <c r="W264" s="1240"/>
      <c r="X264" s="804"/>
      <c r="Y264" s="226"/>
      <c r="Z264" s="213"/>
      <c r="AA264" s="655"/>
      <c r="AB264" s="100" t="str">
        <f>IF(B262="","",IF(Y264="","",IF(AC262="Timed Out","TO",Y264*60+Z264+AA264/100)))</f>
        <v/>
      </c>
      <c r="AC264" s="1244"/>
      <c r="AD264" s="804"/>
      <c r="AE264" s="885"/>
      <c r="AF264" s="1211"/>
      <c r="AG264" s="1214"/>
      <c r="AH264" s="804"/>
      <c r="AI264" s="804"/>
      <c r="AJ264" s="804"/>
      <c r="AK264" s="804"/>
      <c r="AL264" s="1217"/>
    </row>
    <row r="265" spans="1:38" x14ac:dyDescent="0.2">
      <c r="A265" s="892" t="str">
        <f>IF('Names And Totals'!A94="","",'Names And Totals'!A94)</f>
        <v/>
      </c>
      <c r="B265" s="1218" t="str">
        <f>IF('Names And Totals'!B94="","",'Names And Totals'!B94)</f>
        <v/>
      </c>
      <c r="C265" s="861" t="str">
        <f>IF('Names And Totals'!B94="","",'Names And Totals'!E94)</f>
        <v/>
      </c>
      <c r="D265" s="1193" t="str">
        <f>IF(B265="","",IF(AL265="DQ","DQ",IF(AH265="","",RANK(AH265,$AH$10:$AH$307,0)+SUMPRODUCT(--(AH265=$AH$10:$AH$307),--(U265&gt;($U$10:$U$307))))))</f>
        <v/>
      </c>
      <c r="E265" s="1221" t="str">
        <f>IF(B265="","",IF(AL265="DQ","DQ",IF(AH265="","",RANK(D265,$D$10:$D$307,1)+SUMPRODUCT(--(D265=$D$10:$D$307),--(U265&gt;$U$10:$U$307)))))</f>
        <v/>
      </c>
      <c r="F265" s="861" t="str">
        <f>IF(AI265="","",IF(AI265="DQ","DQ",RANK(AI265,$AI$10:$AI$307,0)+SUMPRODUCT(--(AI265=$AI$10:$AI$307),--(U265&gt;$U$10:$U$307))))</f>
        <v/>
      </c>
      <c r="G265" s="861" t="str">
        <f>IF(AJ265="","",IF(AJ265="DQ","DQ",RANK(AJ265,$AJ$10:$AJ$307,0)+SUMPRODUCT(--(AJ265=$AJ$10:$AJ$307),--(U265&gt;$U$10:$U$307))))</f>
        <v/>
      </c>
      <c r="H265" s="15" t="s">
        <v>7</v>
      </c>
      <c r="I265" s="228"/>
      <c r="J265" s="229"/>
      <c r="K265" s="230"/>
      <c r="L265" s="652" t="str">
        <f>IF(B265="","",IF(I265="","",IF(M265="Timed Out","TO",I265*60+J265+K265/100)))</f>
        <v/>
      </c>
      <c r="M265" s="1199"/>
      <c r="N265" s="805" t="str">
        <f>IF(B265="","",IF(OR(M265="Timed Out",M265="Both"),"TO",IF(I265="","",IF(AVERAGE(L265:L267)&gt;89.99,"TO",IF(L266="",L265,IF(L267="",AVERAGE(L265:L266),AVERAGE(L265:L267)))))))</f>
        <v/>
      </c>
      <c r="O265" s="861" t="str">
        <f t="shared" ref="O265" si="336">IF(B265="","",IF(M265="Timed Out",0,IF(M265="Misconfigured",0,IF(M265="Both",0,IF(I265="","",IF(N265="TO",0,IF(N265&lt;=24.99,2,IF(N265&lt;=49.99,1,0))))))))</f>
        <v/>
      </c>
      <c r="P265" s="228"/>
      <c r="Q265" s="229"/>
      <c r="R265" s="230"/>
      <c r="S265" s="645" t="str">
        <f>IF(B265="","",IF(P265="","",P265*60+Q265+R265/100))</f>
        <v/>
      </c>
      <c r="T265" s="1199"/>
      <c r="U265" s="1224" t="str">
        <f>IF(B265="","",IF(AL265="DQ","DQ",IF(N265="TO","TO",IF(T265="Timed Out","TO",IF(S265="","",IF(AVERAGE(S265:S267)&gt;89.99,"TO",IF(S266="",S265,IF(S267="",AVERAGE(S265:S266),AVERAGE(S265:S267)))))))))</f>
        <v/>
      </c>
      <c r="V265" s="805" t="str">
        <f>IF(B265="","",IF(AL265="DQ","DQ",IF(T265="Timed Out",0,IF(U265="","",IF(U265="TO",0,IF((17-((U265-$AG$3)))&lt;0,0,(17-((U265-$AG$3)))))))))</f>
        <v/>
      </c>
      <c r="W265" s="1196" t="str">
        <f t="shared" ref="W265" si="337">IF(B265="","",IF(AL265="DQ","DQ",IF(C265="Female","",IF(T265="Timed Out",0,IF(U265="","",IF(U265="TO",0,IF((19-((U265-$AN$4)))&lt;0,0,(19-((U265-$AN$4))))))))))</f>
        <v/>
      </c>
      <c r="X265" s="805" t="str">
        <f t="shared" ref="X265" si="338">IF(B265="","",IF(AL265="DQ","DQ",IF(C265="Male","",IF(T265="Timed Out",0,IF(U265="","",IF(U265="TO",0,IF((19-((U265-$AN$3)))&lt;0,0,(19-((U265-$AN$3))))))))))</f>
        <v/>
      </c>
      <c r="Y265" s="218"/>
      <c r="Z265" s="229"/>
      <c r="AA265" s="296"/>
      <c r="AB265" s="574" t="str">
        <f>IF(B265="","",IF(Y265="","",IF(AC265="Timed Out","TO",Y265*60+Z265+AA265/100)))</f>
        <v/>
      </c>
      <c r="AC265" s="1199"/>
      <c r="AD265" s="805" t="str">
        <f>IF(B265="","",IF(OR(AC265="Timed Out",AC265="Both"),"TO",IF(AB265="","",IF(AVERAGE(AB265:AB267)&gt;89.99,"TO",IF(AB266="",AB265,IF(AB267="",AVERAGE(AB265:AB266),AVERAGE(AB265:AB267)))))))</f>
        <v/>
      </c>
      <c r="AE265" s="861" t="str">
        <f t="shared" ref="AE265" si="339">IF(B265="","",IF(AC265="Timed Out",0,IF(AC265="Misconfigured",0,IF(AC265="Both",0,IF(AB265="","",IF(Y265="TO",0,IF(AD265&lt;=4.99,2,IF(AD265&lt;=12.99,1,0))))))))</f>
        <v/>
      </c>
      <c r="AF265" s="983"/>
      <c r="AG265" s="1204"/>
      <c r="AH265" s="805" t="str">
        <f>IF(B265="","",IF(AL265="DQ","DQ",IF(AG265="","",IF(AND(N265="TO",AF265-AG265&lt;=0),0,IF(AND(N265="TO",AF265-AG265&gt;0),AF265-AG265,IF(AND(U265="TO",O265+AF265-AG265&lt;0),0,IF(AND(U265="TO",O265+AF265-AG265&gt;0),O265+AF265-AG265,IF(AND(AD265="TO",O265+V265+AF265-AG265&lt;0),0,IF(AND(AD265="TO",O265+V265+AF265-AG265&gt;0),O265+V265+AF265-AG265,IF(O265+V265+AE265+AF265-AG265&lt;0,0,O265+V265+AE265+AF265-AG265))))))))))</f>
        <v/>
      </c>
      <c r="AI265" s="805" t="str">
        <f>IF(B265="","",IF(C265="Female","",IF(AL265="DQ","DQ",IF(AG265="","",IF(AND(N265="TO",AF265-AG265&lt;=0),0,IF(AND(N265="TO",AF265-AG265&gt;0),AF265-AG265,IF(AND(U265="TO",O265+AF265-AG265&lt;0),0,IF(AND(U265="TO",O265+AF265-AG265&gt;0),O265+AF265-AG265,IF(AND(AD265="TO",O265+W265+AF265-AG265&lt;0),0,IF(AND(AD265="TO",O265+W265+AF265-AG265&gt;0),O265+W265+AF265-AG265,IF(O265+W265+AE265+AF265-AG265&lt;0,0,O265+W265+AE265+AF265-AG265)))))))))))</f>
        <v/>
      </c>
      <c r="AJ265" s="805" t="str">
        <f>IF(B265="","",IF(C265="Male","",IF(AL265="DQ","DQ",IF(AG265="","",IF(AND(N265="TO",AF265-AG265&lt;=0),0,IF(AND(N265="TO",AF265-AG265&gt;0),AF265-AG265,IF(AND(U265="TO",O265+AF265-AG265&lt;0),0,IF(AND(U265="TO",O265+AF265-AG265&gt;0),O265+AF265-AG265,IF(AND(AD265="TO",O265+X265+AF265-AG265&lt;0),0,IF(AND(AD265="TO",O265+X265+AF265-AG265&gt;0),O265+X265+AF265-AG265,IF(O265+X265+AE265+AF265-AG265&lt;0,0,O265+X265+AE265+AF265-AG265)))))))))))</f>
        <v/>
      </c>
      <c r="AK265" s="805" t="str">
        <f>IF(AG265="","",IF(AI265="",AJ265,AI265))</f>
        <v/>
      </c>
      <c r="AL265" s="1207"/>
    </row>
    <row r="266" spans="1:38" x14ac:dyDescent="0.2">
      <c r="A266" s="893"/>
      <c r="B266" s="1219"/>
      <c r="C266" s="862"/>
      <c r="D266" s="1194"/>
      <c r="E266" s="1222"/>
      <c r="F266" s="862"/>
      <c r="G266" s="862"/>
      <c r="H266" s="16" t="s">
        <v>4</v>
      </c>
      <c r="I266" s="210"/>
      <c r="J266" s="211"/>
      <c r="K266" s="231"/>
      <c r="L266" s="83" t="str">
        <f>IF(B265="","",IF(I266="","",IF(M265="Timed Out","TO",I266*60+J266+K266/100)))</f>
        <v/>
      </c>
      <c r="M266" s="1200"/>
      <c r="N266" s="806"/>
      <c r="O266" s="862"/>
      <c r="P266" s="210"/>
      <c r="Q266" s="211"/>
      <c r="R266" s="231"/>
      <c r="S266" s="98" t="str">
        <f>IF(B265="","",IF(P266="","",P266*60+Q266+R266/100))</f>
        <v/>
      </c>
      <c r="T266" s="1200"/>
      <c r="U266" s="1225"/>
      <c r="V266" s="806"/>
      <c r="W266" s="1197"/>
      <c r="X266" s="806"/>
      <c r="Y266" s="220"/>
      <c r="Z266" s="211"/>
      <c r="AA266" s="280"/>
      <c r="AB266" s="98" t="str">
        <f>IF(B265="","",IF(Y266="","",IF(AC265="Timed Out","TO",Y266*60+Z266+AA266/100)))</f>
        <v/>
      </c>
      <c r="AC266" s="1200"/>
      <c r="AD266" s="806"/>
      <c r="AE266" s="862"/>
      <c r="AF266" s="984"/>
      <c r="AG266" s="1205"/>
      <c r="AH266" s="806"/>
      <c r="AI266" s="806"/>
      <c r="AJ266" s="806"/>
      <c r="AK266" s="806"/>
      <c r="AL266" s="1208"/>
    </row>
    <row r="267" spans="1:38" ht="16" thickBot="1" x14ac:dyDescent="0.25">
      <c r="A267" s="894"/>
      <c r="B267" s="1220"/>
      <c r="C267" s="863"/>
      <c r="D267" s="1195"/>
      <c r="E267" s="1223"/>
      <c r="F267" s="863"/>
      <c r="G267" s="863"/>
      <c r="H267" s="17" t="s">
        <v>8</v>
      </c>
      <c r="I267" s="251"/>
      <c r="J267" s="239"/>
      <c r="K267" s="250"/>
      <c r="L267" s="653" t="str">
        <f>IF(B265="","",IF(I267="","",IF(M265="Timed Out","TO",I267*60+J267+K267/100)))</f>
        <v/>
      </c>
      <c r="M267" s="1201"/>
      <c r="N267" s="807"/>
      <c r="O267" s="863"/>
      <c r="P267" s="251"/>
      <c r="Q267" s="239"/>
      <c r="R267" s="250"/>
      <c r="S267" s="570" t="str">
        <f>IF(B265="","",IF(P267="","",P267*60+Q267+R267/100))</f>
        <v/>
      </c>
      <c r="T267" s="1201"/>
      <c r="U267" s="1226"/>
      <c r="V267" s="807"/>
      <c r="W267" s="1198"/>
      <c r="X267" s="807"/>
      <c r="Y267" s="222"/>
      <c r="Z267" s="239"/>
      <c r="AA267" s="281"/>
      <c r="AB267" s="265" t="str">
        <f>IF(B265="","",IF(Y267="","",IF(AC265="Timed Out","TO",Y267*60+Z267+AA267/100)))</f>
        <v/>
      </c>
      <c r="AC267" s="1201"/>
      <c r="AD267" s="807"/>
      <c r="AE267" s="863"/>
      <c r="AF267" s="985"/>
      <c r="AG267" s="1206"/>
      <c r="AH267" s="807"/>
      <c r="AI267" s="807"/>
      <c r="AJ267" s="807"/>
      <c r="AK267" s="807"/>
      <c r="AL267" s="1209"/>
    </row>
    <row r="268" spans="1:38" x14ac:dyDescent="0.2">
      <c r="A268" s="1227" t="str">
        <f>IF('Names And Totals'!A95="","",'Names And Totals'!A95)</f>
        <v/>
      </c>
      <c r="B268" s="1230" t="str">
        <f>IF('Names And Totals'!B95="","",'Names And Totals'!B95)</f>
        <v/>
      </c>
      <c r="C268" s="883" t="str">
        <f>IF('Names And Totals'!B95="","",'Names And Totals'!E95)</f>
        <v/>
      </c>
      <c r="D268" s="1190" t="str">
        <f>IF(B268="","",IF(AL268="DQ","DQ",IF(AH268="","",RANK(AH268,$AH$10:$AH$307,0)+SUMPRODUCT(--(AH268=$AH$10:$AH$307),--(U268&gt;($U$10:$U$307))))))</f>
        <v/>
      </c>
      <c r="E268" s="1233" t="str">
        <f>IF(B268="","",IF(AL268="DQ","DQ",IF(AH268="","",RANK(D268,$D$10:$D$307,1)+SUMPRODUCT(--(D268=$D$10:$D$307),--(U268&gt;$U$10:$U$307)))))</f>
        <v/>
      </c>
      <c r="F268" s="883" t="str">
        <f>IF(AI268="","",IF(AI268="DQ","DQ",RANK(AI268,$AI$10:$AI$307,0)+SUMPRODUCT(--(AI268=$AI$10:$AI$307),--(U268&gt;$U$10:$U$307))))</f>
        <v/>
      </c>
      <c r="G268" s="883" t="str">
        <f>IF(AJ268="","",IF(AJ268="DQ","DQ",RANK(AJ268,$AJ$10:$AJ$307,0)+SUMPRODUCT(--(AJ268=$AJ$10:$AJ$307),--(U268&gt;$U$10:$U$307))))</f>
        <v/>
      </c>
      <c r="H268" s="18" t="s">
        <v>7</v>
      </c>
      <c r="I268" s="235"/>
      <c r="J268" s="241"/>
      <c r="K268" s="236"/>
      <c r="L268" s="111" t="str">
        <f>IF(B268="","",IF(I268="","",IF(M268="Timed Out","TO",I268*60+J268+K268/100)))</f>
        <v/>
      </c>
      <c r="M268" s="1242"/>
      <c r="N268" s="802" t="str">
        <f>IF(B268="","",IF(OR(M268="Timed Out",M268="Both"),"TO",IF(I268="","",IF(AVERAGE(L268:L270)&gt;89.99,"TO",IF(L269="",L268,IF(L270="",AVERAGE(L268:L269),AVERAGE(L268:L270)))))))</f>
        <v/>
      </c>
      <c r="O268" s="883" t="str">
        <f t="shared" ref="O268" si="340">IF(B268="","",IF(M268="Timed Out",0,IF(M268="Misconfigured",0,IF(M268="Both",0,IF(I268="","",IF(N268="TO",0,IF(N268&lt;=24.99,2,IF(N268&lt;=49.99,1,0))))))))</f>
        <v/>
      </c>
      <c r="P268" s="235"/>
      <c r="Q268" s="241"/>
      <c r="R268" s="236"/>
      <c r="S268" s="643" t="str">
        <f>IF(B268="","",IF(P268="","",P268*60+Q268+R268/100))</f>
        <v/>
      </c>
      <c r="T268" s="1242"/>
      <c r="U268" s="1236" t="str">
        <f>IF(B268="","",IF(AL268="DQ","DQ",IF(N268="TO","TO",IF(T268="Timed Out","TO",IF(S268="","",IF(AVERAGE(S268:S270)&gt;89.99,"TO",IF(S269="",S268,IF(S270="",AVERAGE(S268:S269),AVERAGE(S268:S270)))))))))</f>
        <v/>
      </c>
      <c r="V268" s="802" t="str">
        <f>IF(B268="","",IF(AL268="DQ","DQ",IF(T268="Timed Out",0,IF(U268="","",IF(U268="TO",0,IF((17-((U268-$AG$3)))&lt;0,0,(17-((U268-$AG$3)))))))))</f>
        <v/>
      </c>
      <c r="W268" s="1239" t="str">
        <f t="shared" ref="W268" si="341">IF(B268="","",IF(AL268="DQ","DQ",IF(C268="Female","",IF(T268="Timed Out",0,IF(U268="","",IF(U268="TO",0,IF((19-((U268-$AN$4)))&lt;0,0,(19-((U268-$AN$4))))))))))</f>
        <v/>
      </c>
      <c r="X268" s="802" t="str">
        <f t="shared" ref="X268" si="342">IF(B268="","",IF(AL268="DQ","DQ",IF(C268="Male","",IF(T268="Timed Out",0,IF(U268="","",IF(U268="TO",0,IF((19-((U268-$AN$3)))&lt;0,0,(19-((U268-$AN$3))))))))))</f>
        <v/>
      </c>
      <c r="Y268" s="667"/>
      <c r="Z268" s="241"/>
      <c r="AA268" s="654"/>
      <c r="AB268" s="339" t="str">
        <f>IF(B268="","",IF(Y268="","",IF(AC268="Timed Out","TO",Y268*60+Z268+AA268/100)))</f>
        <v/>
      </c>
      <c r="AC268" s="1242"/>
      <c r="AD268" s="802" t="str">
        <f>IF(B268="","",IF(OR(AC268="Timed Out",AC268="Both"),"TO",IF(AB268="","",IF(AVERAGE(AB268:AB270)&gt;89.99,"TO",IF(AB269="",AB268,IF(AB270="",AVERAGE(AB268:AB269),AVERAGE(AB268:AB270)))))))</f>
        <v/>
      </c>
      <c r="AE268" s="883" t="str">
        <f t="shared" ref="AE268" si="343">IF(B268="","",IF(AC268="Timed Out",0,IF(AC268="Misconfigured",0,IF(AC268="Both",0,IF(AB268="","",IF(Y268="TO",0,IF(AD268&lt;=4.99,2,IF(AD268&lt;=12.99,1,0))))))))</f>
        <v/>
      </c>
      <c r="AF268" s="1210"/>
      <c r="AG268" s="1212"/>
      <c r="AH268" s="802" t="str">
        <f>IF(B268="","",IF(AL268="DQ","DQ",IF(AG268="","",IF(AND(N268="TO",AF268-AG268&lt;=0),0,IF(AND(N268="TO",AF268-AG268&gt;0),AF268-AG268,IF(AND(U268="TO",O268+AF268-AG268&lt;0),0,IF(AND(U268="TO",O268+AF268-AG268&gt;0),O268+AF268-AG268,IF(AND(AD268="TO",O268+V268+AF268-AG268&lt;0),0,IF(AND(AD268="TO",O268+V268+AF268-AG268&gt;0),O268+V268+AF268-AG268,IF(O268+V268+AE268+AF268-AG268&lt;0,0,O268+V268+AE268+AF268-AG268))))))))))</f>
        <v/>
      </c>
      <c r="AI268" s="802" t="str">
        <f>IF(B268="","",IF(C268="Female","",IF(AL268="DQ","DQ",IF(AG268="","",IF(AND(N268="TO",AF268-AG268&lt;=0),0,IF(AND(N268="TO",AF268-AG268&gt;0),AF268-AG268,IF(AND(U268="TO",O268+AF268-AG268&lt;0),0,IF(AND(U268="TO",O268+AF268-AG268&gt;0),O268+AF268-AG268,IF(AND(AD268="TO",O268+W268+AF268-AG268&lt;0),0,IF(AND(AD268="TO",O268+W268+AF268-AG268&gt;0),O268+W268+AF268-AG268,IF(O268+W268+AE268+AF268-AG268&lt;0,0,O268+W268+AE268+AF268-AG268)))))))))))</f>
        <v/>
      </c>
      <c r="AJ268" s="802" t="str">
        <f>IF(B268="","",IF(C268="Male","",IF(AL268="DQ","DQ",IF(AG268="","",IF(AND(N268="TO",AF268-AG268&lt;=0),0,IF(AND(N268="TO",AF268-AG268&gt;0),AF268-AG268,IF(AND(U268="TO",O268+AF268-AG268&lt;0),0,IF(AND(U268="TO",O268+AF268-AG268&gt;0),O268+AF268-AG268,IF(AND(AD268="TO",O268+X268+AF268-AG268&lt;0),0,IF(AND(AD268="TO",O268+X268+AF268-AG268&gt;0),O268+X268+AF268-AG268,IF(O268+X268+AE268+AF268-AG268&lt;0,0,O268+X268+AE268+AF268-AG268)))))))))))</f>
        <v/>
      </c>
      <c r="AK268" s="802" t="str">
        <f>IF(AG268="","",IF(AI268="",AJ268,AI268))</f>
        <v/>
      </c>
      <c r="AL268" s="1215"/>
    </row>
    <row r="269" spans="1:38" x14ac:dyDescent="0.2">
      <c r="A269" s="1228"/>
      <c r="B269" s="1231"/>
      <c r="C269" s="884"/>
      <c r="D269" s="1191"/>
      <c r="E269" s="1234"/>
      <c r="F269" s="884"/>
      <c r="G269" s="884"/>
      <c r="H269" s="13" t="s">
        <v>4</v>
      </c>
      <c r="I269" s="208"/>
      <c r="J269" s="209"/>
      <c r="K269" s="227"/>
      <c r="L269" s="79" t="str">
        <f>IF(B268="","",IF(I269="","",IF(M268="Timed Out","TO",I269*60+J269+K269/100)))</f>
        <v/>
      </c>
      <c r="M269" s="1243"/>
      <c r="N269" s="803"/>
      <c r="O269" s="884"/>
      <c r="P269" s="208"/>
      <c r="Q269" s="209"/>
      <c r="R269" s="227"/>
      <c r="S269" s="99" t="str">
        <f>IF(B268="","",IF(P269="","",P269*60+Q269+R269/100))</f>
        <v/>
      </c>
      <c r="T269" s="1243"/>
      <c r="U269" s="1237"/>
      <c r="V269" s="803"/>
      <c r="W269" s="986"/>
      <c r="X269" s="803"/>
      <c r="Y269" s="214"/>
      <c r="Z269" s="209"/>
      <c r="AA269" s="279"/>
      <c r="AB269" s="99" t="str">
        <f>IF(B268="","",IF(Y269="","",IF(AC268="Timed Out","TO",Y269*60+Z269+AA269/100)))</f>
        <v/>
      </c>
      <c r="AC269" s="1243"/>
      <c r="AD269" s="803"/>
      <c r="AE269" s="884"/>
      <c r="AF269" s="981"/>
      <c r="AG269" s="1213"/>
      <c r="AH269" s="803"/>
      <c r="AI269" s="803"/>
      <c r="AJ269" s="803"/>
      <c r="AK269" s="803"/>
      <c r="AL269" s="1216"/>
    </row>
    <row r="270" spans="1:38" ht="16" thickBot="1" x14ac:dyDescent="0.25">
      <c r="A270" s="1229"/>
      <c r="B270" s="1232"/>
      <c r="C270" s="885"/>
      <c r="D270" s="1192"/>
      <c r="E270" s="1235"/>
      <c r="F270" s="885"/>
      <c r="G270" s="885"/>
      <c r="H270" s="19" t="s">
        <v>8</v>
      </c>
      <c r="I270" s="212"/>
      <c r="J270" s="213"/>
      <c r="K270" s="242"/>
      <c r="L270" s="112" t="str">
        <f>IF(B268="","",IF(I270="","",IF(M268="Timed Out","TO",I270*60+J270+K270/100)))</f>
        <v/>
      </c>
      <c r="M270" s="1244"/>
      <c r="N270" s="804"/>
      <c r="O270" s="885"/>
      <c r="P270" s="212"/>
      <c r="Q270" s="213"/>
      <c r="R270" s="242"/>
      <c r="S270" s="644" t="str">
        <f>IF(B268="","",IF(P270="","",P270*60+Q270+R270/100))</f>
        <v/>
      </c>
      <c r="T270" s="1244"/>
      <c r="U270" s="1238"/>
      <c r="V270" s="804"/>
      <c r="W270" s="1240"/>
      <c r="X270" s="804"/>
      <c r="Y270" s="226"/>
      <c r="Z270" s="213"/>
      <c r="AA270" s="655"/>
      <c r="AB270" s="100" t="str">
        <f>IF(B268="","",IF(Y270="","",IF(AC268="Timed Out","TO",Y270*60+Z270+AA270/100)))</f>
        <v/>
      </c>
      <c r="AC270" s="1244"/>
      <c r="AD270" s="804"/>
      <c r="AE270" s="885"/>
      <c r="AF270" s="1211"/>
      <c r="AG270" s="1214"/>
      <c r="AH270" s="804"/>
      <c r="AI270" s="804"/>
      <c r="AJ270" s="804"/>
      <c r="AK270" s="804"/>
      <c r="AL270" s="1217"/>
    </row>
    <row r="271" spans="1:38" x14ac:dyDescent="0.2">
      <c r="A271" s="892" t="str">
        <f>IF('Names And Totals'!A96="","",'Names And Totals'!A96)</f>
        <v/>
      </c>
      <c r="B271" s="1218" t="str">
        <f>IF('Names And Totals'!B96="","",'Names And Totals'!B96)</f>
        <v/>
      </c>
      <c r="C271" s="861" t="str">
        <f>IF('Names And Totals'!B96="","",'Names And Totals'!E96)</f>
        <v/>
      </c>
      <c r="D271" s="1193" t="str">
        <f>IF(B271="","",IF(AL271="DQ","DQ",IF(AH271="","",RANK(AH271,$AH$10:$AH$307,0)+SUMPRODUCT(--(AH271=$AH$10:$AH$307),--(U271&gt;($U$10:$U$307))))))</f>
        <v/>
      </c>
      <c r="E271" s="1221" t="str">
        <f>IF(B271="","",IF(AL271="DQ","DQ",IF(AH271="","",RANK(D271,$D$10:$D$307,1)+SUMPRODUCT(--(D271=$D$10:$D$307),--(U271&gt;$U$10:$U$307)))))</f>
        <v/>
      </c>
      <c r="F271" s="861" t="str">
        <f>IF(AI271="","",IF(AI271="DQ","DQ",RANK(AI271,$AI$10:$AI$307,0)+SUMPRODUCT(--(AI271=$AI$10:$AI$307),--(U271&gt;$U$10:$U$307))))</f>
        <v/>
      </c>
      <c r="G271" s="861" t="str">
        <f>IF(AJ271="","",IF(AJ271="DQ","DQ",RANK(AJ271,$AJ$10:$AJ$307,0)+SUMPRODUCT(--(AJ271=$AJ$10:$AJ$307),--(U271&gt;$U$10:$U$307))))</f>
        <v/>
      </c>
      <c r="H271" s="15" t="s">
        <v>7</v>
      </c>
      <c r="I271" s="228"/>
      <c r="J271" s="229"/>
      <c r="K271" s="230"/>
      <c r="L271" s="652" t="str">
        <f>IF(B271="","",IF(I271="","",IF(M271="Timed Out","TO",I271*60+J271+K271/100)))</f>
        <v/>
      </c>
      <c r="M271" s="1199"/>
      <c r="N271" s="805" t="str">
        <f>IF(B271="","",IF(OR(M271="Timed Out",M271="Both"),"TO",IF(I271="","",IF(AVERAGE(L271:L273)&gt;89.99,"TO",IF(L272="",L271,IF(L273="",AVERAGE(L271:L272),AVERAGE(L271:L273)))))))</f>
        <v/>
      </c>
      <c r="O271" s="861" t="str">
        <f t="shared" ref="O271" si="344">IF(B271="","",IF(M271="Timed Out",0,IF(M271="Misconfigured",0,IF(M271="Both",0,IF(I271="","",IF(N271="TO",0,IF(N271&lt;=24.99,2,IF(N271&lt;=49.99,1,0))))))))</f>
        <v/>
      </c>
      <c r="P271" s="228"/>
      <c r="Q271" s="229"/>
      <c r="R271" s="230"/>
      <c r="S271" s="645" t="str">
        <f>IF(B271="","",IF(P271="","",P271*60+Q271+R271/100))</f>
        <v/>
      </c>
      <c r="T271" s="1199"/>
      <c r="U271" s="1224" t="str">
        <f>IF(B271="","",IF(AL271="DQ","DQ",IF(N271="TO","TO",IF(T271="Timed Out","TO",IF(S271="","",IF(AVERAGE(S271:S273)&gt;89.99,"TO",IF(S272="",S271,IF(S273="",AVERAGE(S271:S272),AVERAGE(S271:S273)))))))))</f>
        <v/>
      </c>
      <c r="V271" s="805" t="str">
        <f>IF(B271="","",IF(AL271="DQ","DQ",IF(T271="Timed Out",0,IF(U271="","",IF(U271="TO",0,IF((17-((U271-$AG$3)))&lt;0,0,(17-((U271-$AG$3)))))))))</f>
        <v/>
      </c>
      <c r="W271" s="1196" t="str">
        <f t="shared" ref="W271" si="345">IF(B271="","",IF(AL271="DQ","DQ",IF(C271="Female","",IF(T271="Timed Out",0,IF(U271="","",IF(U271="TO",0,IF((19-((U271-$AN$4)))&lt;0,0,(19-((U271-$AN$4))))))))))</f>
        <v/>
      </c>
      <c r="X271" s="805" t="str">
        <f t="shared" ref="X271" si="346">IF(B271="","",IF(AL271="DQ","DQ",IF(C271="Male","",IF(T271="Timed Out",0,IF(U271="","",IF(U271="TO",0,IF((19-((U271-$AN$3)))&lt;0,0,(19-((U271-$AN$3))))))))))</f>
        <v/>
      </c>
      <c r="Y271" s="218"/>
      <c r="Z271" s="229"/>
      <c r="AA271" s="296"/>
      <c r="AB271" s="574" t="str">
        <f>IF(B271="","",IF(Y271="","",IF(AC271="Timed Out","TO",Y271*60+Z271+AA271/100)))</f>
        <v/>
      </c>
      <c r="AC271" s="1199"/>
      <c r="AD271" s="805" t="str">
        <f>IF(B271="","",IF(OR(AC271="Timed Out",AC271="Both"),"TO",IF(AB271="","",IF(AVERAGE(AB271:AB273)&gt;89.99,"TO",IF(AB272="",AB271,IF(AB273="",AVERAGE(AB271:AB272),AVERAGE(AB271:AB273)))))))</f>
        <v/>
      </c>
      <c r="AE271" s="861" t="str">
        <f t="shared" ref="AE271" si="347">IF(B271="","",IF(AC271="Timed Out",0,IF(AC271="Misconfigured",0,IF(AC271="Both",0,IF(AB271="","",IF(Y271="TO",0,IF(AD271&lt;=4.99,2,IF(AD271&lt;=12.99,1,0))))))))</f>
        <v/>
      </c>
      <c r="AF271" s="983"/>
      <c r="AG271" s="1204"/>
      <c r="AH271" s="805" t="str">
        <f>IF(B271="","",IF(AL271="DQ","DQ",IF(AG271="","",IF(AND(N271="TO",AF271-AG271&lt;=0),0,IF(AND(N271="TO",AF271-AG271&gt;0),AF271-AG271,IF(AND(U271="TO",O271+AF271-AG271&lt;0),0,IF(AND(U271="TO",O271+AF271-AG271&gt;0),O271+AF271-AG271,IF(AND(AD271="TO",O271+V271+AF271-AG271&lt;0),0,IF(AND(AD271="TO",O271+V271+AF271-AG271&gt;0),O271+V271+AF271-AG271,IF(O271+V271+AE271+AF271-AG271&lt;0,0,O271+V271+AE271+AF271-AG271))))))))))</f>
        <v/>
      </c>
      <c r="AI271" s="805" t="str">
        <f>IF(B271="","",IF(C271="Female","",IF(AL271="DQ","DQ",IF(AG271="","",IF(AND(N271="TO",AF271-AG271&lt;=0),0,IF(AND(N271="TO",AF271-AG271&gt;0),AF271-AG271,IF(AND(U271="TO",O271+AF271-AG271&lt;0),0,IF(AND(U271="TO",O271+AF271-AG271&gt;0),O271+AF271-AG271,IF(AND(AD271="TO",O271+W271+AF271-AG271&lt;0),0,IF(AND(AD271="TO",O271+W271+AF271-AG271&gt;0),O271+W271+AF271-AG271,IF(O271+W271+AE271+AF271-AG271&lt;0,0,O271+W271+AE271+AF271-AG271)))))))))))</f>
        <v/>
      </c>
      <c r="AJ271" s="805" t="str">
        <f>IF(B271="","",IF(C271="Male","",IF(AL271="DQ","DQ",IF(AG271="","",IF(AND(N271="TO",AF271-AG271&lt;=0),0,IF(AND(N271="TO",AF271-AG271&gt;0),AF271-AG271,IF(AND(U271="TO",O271+AF271-AG271&lt;0),0,IF(AND(U271="TO",O271+AF271-AG271&gt;0),O271+AF271-AG271,IF(AND(AD271="TO",O271+X271+AF271-AG271&lt;0),0,IF(AND(AD271="TO",O271+X271+AF271-AG271&gt;0),O271+X271+AF271-AG271,IF(O271+X271+AE271+AF271-AG271&lt;0,0,O271+X271+AE271+AF271-AG271)))))))))))</f>
        <v/>
      </c>
      <c r="AK271" s="805" t="str">
        <f>IF(AG271="","",IF(AI271="",AJ271,AI271))</f>
        <v/>
      </c>
      <c r="AL271" s="1207"/>
    </row>
    <row r="272" spans="1:38" x14ac:dyDescent="0.2">
      <c r="A272" s="893"/>
      <c r="B272" s="1219"/>
      <c r="C272" s="862"/>
      <c r="D272" s="1194"/>
      <c r="E272" s="1222"/>
      <c r="F272" s="862"/>
      <c r="G272" s="862"/>
      <c r="H272" s="16" t="s">
        <v>4</v>
      </c>
      <c r="I272" s="210"/>
      <c r="J272" s="211"/>
      <c r="K272" s="231"/>
      <c r="L272" s="83" t="str">
        <f>IF(B271="","",IF(I272="","",IF(M271="Timed Out","TO",I272*60+J272+K272/100)))</f>
        <v/>
      </c>
      <c r="M272" s="1200"/>
      <c r="N272" s="806"/>
      <c r="O272" s="862"/>
      <c r="P272" s="210"/>
      <c r="Q272" s="211"/>
      <c r="R272" s="231"/>
      <c r="S272" s="98" t="str">
        <f>IF(B271="","",IF(P272="","",P272*60+Q272+R272/100))</f>
        <v/>
      </c>
      <c r="T272" s="1200"/>
      <c r="U272" s="1225"/>
      <c r="V272" s="806"/>
      <c r="W272" s="1197"/>
      <c r="X272" s="806"/>
      <c r="Y272" s="220"/>
      <c r="Z272" s="211"/>
      <c r="AA272" s="280"/>
      <c r="AB272" s="98" t="str">
        <f>IF(B271="","",IF(Y272="","",IF(AC271="Timed Out","TO",Y272*60+Z272+AA272/100)))</f>
        <v/>
      </c>
      <c r="AC272" s="1200"/>
      <c r="AD272" s="806"/>
      <c r="AE272" s="862"/>
      <c r="AF272" s="984"/>
      <c r="AG272" s="1205"/>
      <c r="AH272" s="806"/>
      <c r="AI272" s="806"/>
      <c r="AJ272" s="806"/>
      <c r="AK272" s="806"/>
      <c r="AL272" s="1208"/>
    </row>
    <row r="273" spans="1:38" ht="16" thickBot="1" x14ac:dyDescent="0.25">
      <c r="A273" s="894"/>
      <c r="B273" s="1220"/>
      <c r="C273" s="863"/>
      <c r="D273" s="1195"/>
      <c r="E273" s="1223"/>
      <c r="F273" s="863"/>
      <c r="G273" s="863"/>
      <c r="H273" s="17" t="s">
        <v>8</v>
      </c>
      <c r="I273" s="251"/>
      <c r="J273" s="239"/>
      <c r="K273" s="250"/>
      <c r="L273" s="653" t="str">
        <f>IF(B271="","",IF(I273="","",IF(M271="Timed Out","TO",I273*60+J273+K273/100)))</f>
        <v/>
      </c>
      <c r="M273" s="1201"/>
      <c r="N273" s="807"/>
      <c r="O273" s="863"/>
      <c r="P273" s="251"/>
      <c r="Q273" s="239"/>
      <c r="R273" s="250"/>
      <c r="S273" s="570" t="str">
        <f>IF(B271="","",IF(P273="","",P273*60+Q273+R273/100))</f>
        <v/>
      </c>
      <c r="T273" s="1201"/>
      <c r="U273" s="1226"/>
      <c r="V273" s="807"/>
      <c r="W273" s="1198"/>
      <c r="X273" s="807"/>
      <c r="Y273" s="222"/>
      <c r="Z273" s="239"/>
      <c r="AA273" s="281"/>
      <c r="AB273" s="265" t="str">
        <f>IF(B271="","",IF(Y273="","",IF(AC271="Timed Out","TO",Y273*60+Z273+AA273/100)))</f>
        <v/>
      </c>
      <c r="AC273" s="1201"/>
      <c r="AD273" s="807"/>
      <c r="AE273" s="863"/>
      <c r="AF273" s="985"/>
      <c r="AG273" s="1206"/>
      <c r="AH273" s="807"/>
      <c r="AI273" s="807"/>
      <c r="AJ273" s="807"/>
      <c r="AK273" s="807"/>
      <c r="AL273" s="1209"/>
    </row>
    <row r="274" spans="1:38" x14ac:dyDescent="0.2">
      <c r="A274" s="1227" t="str">
        <f>IF('Names And Totals'!A97="","",'Names And Totals'!A97)</f>
        <v/>
      </c>
      <c r="B274" s="1230" t="str">
        <f>IF('Names And Totals'!B97="","",'Names And Totals'!B97)</f>
        <v/>
      </c>
      <c r="C274" s="883" t="str">
        <f>IF('Names And Totals'!B97="","",'Names And Totals'!E97)</f>
        <v/>
      </c>
      <c r="D274" s="1190" t="str">
        <f>IF(B274="","",IF(AL274="DQ","DQ",IF(AH274="","",RANK(AH274,$AH$10:$AH$307,0)+SUMPRODUCT(--(AH274=$AH$10:$AH$307),--(U274&gt;($U$10:$U$307))))))</f>
        <v/>
      </c>
      <c r="E274" s="1233" t="str">
        <f>IF(B274="","",IF(AL274="DQ","DQ",IF(AH274="","",RANK(D274,$D$10:$D$307,1)+SUMPRODUCT(--(D274=$D$10:$D$307),--(U274&gt;$U$10:$U$307)))))</f>
        <v/>
      </c>
      <c r="F274" s="883" t="str">
        <f>IF(AI274="","",IF(AI274="DQ","DQ",RANK(AI274,$AI$10:$AI$307,0)+SUMPRODUCT(--(AI274=$AI$10:$AI$307),--(U274&gt;$U$10:$U$307))))</f>
        <v/>
      </c>
      <c r="G274" s="883" t="str">
        <f>IF(AJ274="","",IF(AJ274="DQ","DQ",RANK(AJ274,$AJ$10:$AJ$307,0)+SUMPRODUCT(--(AJ274=$AJ$10:$AJ$307),--(U274&gt;$U$10:$U$307))))</f>
        <v/>
      </c>
      <c r="H274" s="18" t="s">
        <v>7</v>
      </c>
      <c r="I274" s="235"/>
      <c r="J274" s="241"/>
      <c r="K274" s="236"/>
      <c r="L274" s="111" t="str">
        <f>IF(B274="","",IF(I274="","",IF(M274="Timed Out","TO",I274*60+J274+K274/100)))</f>
        <v/>
      </c>
      <c r="M274" s="1242"/>
      <c r="N274" s="802" t="str">
        <f>IF(B274="","",IF(OR(M274="Timed Out",M274="Both"),"TO",IF(I274="","",IF(AVERAGE(L274:L276)&gt;89.99,"TO",IF(L275="",L274,IF(L276="",AVERAGE(L274:L275),AVERAGE(L274:L276)))))))</f>
        <v/>
      </c>
      <c r="O274" s="883" t="str">
        <f t="shared" ref="O274" si="348">IF(B274="","",IF(M274="Timed Out",0,IF(M274="Misconfigured",0,IF(M274="Both",0,IF(I274="","",IF(N274="TO",0,IF(N274&lt;=24.99,2,IF(N274&lt;=49.99,1,0))))))))</f>
        <v/>
      </c>
      <c r="P274" s="235"/>
      <c r="Q274" s="241"/>
      <c r="R274" s="236"/>
      <c r="S274" s="643" t="str">
        <f>IF(B274="","",IF(P274="","",P274*60+Q274+R274/100))</f>
        <v/>
      </c>
      <c r="T274" s="1242"/>
      <c r="U274" s="1236" t="str">
        <f>IF(B274="","",IF(AL274="DQ","DQ",IF(N274="TO","TO",IF(T274="Timed Out","TO",IF(S274="","",IF(AVERAGE(S274:S276)&gt;89.99,"TO",IF(S275="",S274,IF(S276="",AVERAGE(S274:S275),AVERAGE(S274:S276)))))))))</f>
        <v/>
      </c>
      <c r="V274" s="802" t="str">
        <f>IF(B274="","",IF(AL274="DQ","DQ",IF(T274="Timed Out",0,IF(U274="","",IF(U274="TO",0,IF((17-((U274-$AG$3)))&lt;0,0,(17-((U274-$AG$3)))))))))</f>
        <v/>
      </c>
      <c r="W274" s="1239" t="str">
        <f t="shared" ref="W274" si="349">IF(B274="","",IF(AL274="DQ","DQ",IF(C274="Female","",IF(T274="Timed Out",0,IF(U274="","",IF(U274="TO",0,IF((19-((U274-$AN$4)))&lt;0,0,(19-((U274-$AN$4))))))))))</f>
        <v/>
      </c>
      <c r="X274" s="802" t="str">
        <f t="shared" ref="X274" si="350">IF(B274="","",IF(AL274="DQ","DQ",IF(C274="Male","",IF(T274="Timed Out",0,IF(U274="","",IF(U274="TO",0,IF((19-((U274-$AN$3)))&lt;0,0,(19-((U274-$AN$3))))))))))</f>
        <v/>
      </c>
      <c r="Y274" s="667"/>
      <c r="Z274" s="241"/>
      <c r="AA274" s="654"/>
      <c r="AB274" s="339" t="str">
        <f>IF(B274="","",IF(Y274="","",IF(AC274="Timed Out","TO",Y274*60+Z274+AA274/100)))</f>
        <v/>
      </c>
      <c r="AC274" s="1242"/>
      <c r="AD274" s="802" t="str">
        <f>IF(B274="","",IF(OR(AC274="Timed Out",AC274="Both"),"TO",IF(AB274="","",IF(AVERAGE(AB274:AB276)&gt;89.99,"TO",IF(AB275="",AB274,IF(AB276="",AVERAGE(AB274:AB275),AVERAGE(AB274:AB276)))))))</f>
        <v/>
      </c>
      <c r="AE274" s="883" t="str">
        <f t="shared" ref="AE274" si="351">IF(B274="","",IF(AC274="Timed Out",0,IF(AC274="Misconfigured",0,IF(AC274="Both",0,IF(AB274="","",IF(Y274="TO",0,IF(AD274&lt;=4.99,2,IF(AD274&lt;=12.99,1,0))))))))</f>
        <v/>
      </c>
      <c r="AF274" s="1210"/>
      <c r="AG274" s="1212"/>
      <c r="AH274" s="802" t="str">
        <f>IF(B274="","",IF(AL274="DQ","DQ",IF(AG274="","",IF(AND(N274="TO",AF274-AG274&lt;=0),0,IF(AND(N274="TO",AF274-AG274&gt;0),AF274-AG274,IF(AND(U274="TO",O274+AF274-AG274&lt;0),0,IF(AND(U274="TO",O274+AF274-AG274&gt;0),O274+AF274-AG274,IF(AND(AD274="TO",O274+V274+AF274-AG274&lt;0),0,IF(AND(AD274="TO",O274+V274+AF274-AG274&gt;0),O274+V274+AF274-AG274,IF(O274+V274+AE274+AF274-AG274&lt;0,0,O274+V274+AE274+AF274-AG274))))))))))</f>
        <v/>
      </c>
      <c r="AI274" s="802" t="str">
        <f>IF(B274="","",IF(C274="Female","",IF(AL274="DQ","DQ",IF(AG274="","",IF(AND(N274="TO",AF274-AG274&lt;=0),0,IF(AND(N274="TO",AF274-AG274&gt;0),AF274-AG274,IF(AND(U274="TO",O274+AF274-AG274&lt;0),0,IF(AND(U274="TO",O274+AF274-AG274&gt;0),O274+AF274-AG274,IF(AND(AD274="TO",O274+W274+AF274-AG274&lt;0),0,IF(AND(AD274="TO",O274+W274+AF274-AG274&gt;0),O274+W274+AF274-AG274,IF(O274+W274+AE274+AF274-AG274&lt;0,0,O274+W274+AE274+AF274-AG274)))))))))))</f>
        <v/>
      </c>
      <c r="AJ274" s="802" t="str">
        <f>IF(B274="","",IF(C274="Male","",IF(AL274="DQ","DQ",IF(AG274="","",IF(AND(N274="TO",AF274-AG274&lt;=0),0,IF(AND(N274="TO",AF274-AG274&gt;0),AF274-AG274,IF(AND(U274="TO",O274+AF274-AG274&lt;0),0,IF(AND(U274="TO",O274+AF274-AG274&gt;0),O274+AF274-AG274,IF(AND(AD274="TO",O274+X274+AF274-AG274&lt;0),0,IF(AND(AD274="TO",O274+X274+AF274-AG274&gt;0),O274+X274+AF274-AG274,IF(O274+X274+AE274+AF274-AG274&lt;0,0,O274+X274+AE274+AF274-AG274)))))))))))</f>
        <v/>
      </c>
      <c r="AK274" s="802" t="str">
        <f>IF(AG274="","",IF(AI274="",AJ274,AI274))</f>
        <v/>
      </c>
      <c r="AL274" s="1215"/>
    </row>
    <row r="275" spans="1:38" x14ac:dyDescent="0.2">
      <c r="A275" s="1228"/>
      <c r="B275" s="1231"/>
      <c r="C275" s="884"/>
      <c r="D275" s="1191"/>
      <c r="E275" s="1234"/>
      <c r="F275" s="884"/>
      <c r="G275" s="884"/>
      <c r="H275" s="13" t="s">
        <v>4</v>
      </c>
      <c r="I275" s="208"/>
      <c r="J275" s="209"/>
      <c r="K275" s="227"/>
      <c r="L275" s="79" t="str">
        <f>IF(B274="","",IF(I275="","",IF(M274="Timed Out","TO",I275*60+J275+K275/100)))</f>
        <v/>
      </c>
      <c r="M275" s="1243"/>
      <c r="N275" s="803"/>
      <c r="O275" s="884"/>
      <c r="P275" s="208"/>
      <c r="Q275" s="209"/>
      <c r="R275" s="227"/>
      <c r="S275" s="99" t="str">
        <f>IF(B274="","",IF(P275="","",P275*60+Q275+R275/100))</f>
        <v/>
      </c>
      <c r="T275" s="1243"/>
      <c r="U275" s="1237"/>
      <c r="V275" s="803"/>
      <c r="W275" s="986"/>
      <c r="X275" s="803"/>
      <c r="Y275" s="214"/>
      <c r="Z275" s="209"/>
      <c r="AA275" s="279"/>
      <c r="AB275" s="99" t="str">
        <f>IF(B274="","",IF(Y275="","",IF(AC274="Timed Out","TO",Y275*60+Z275+AA275/100)))</f>
        <v/>
      </c>
      <c r="AC275" s="1243"/>
      <c r="AD275" s="803"/>
      <c r="AE275" s="884"/>
      <c r="AF275" s="981"/>
      <c r="AG275" s="1213"/>
      <c r="AH275" s="803"/>
      <c r="AI275" s="803"/>
      <c r="AJ275" s="803"/>
      <c r="AK275" s="803"/>
      <c r="AL275" s="1216"/>
    </row>
    <row r="276" spans="1:38" ht="16" thickBot="1" x14ac:dyDescent="0.25">
      <c r="A276" s="1229"/>
      <c r="B276" s="1232"/>
      <c r="C276" s="885"/>
      <c r="D276" s="1192"/>
      <c r="E276" s="1235"/>
      <c r="F276" s="885"/>
      <c r="G276" s="885"/>
      <c r="H276" s="19" t="s">
        <v>8</v>
      </c>
      <c r="I276" s="212"/>
      <c r="J276" s="213"/>
      <c r="K276" s="242"/>
      <c r="L276" s="112" t="str">
        <f>IF(B274="","",IF(I276="","",IF(M274="Timed Out","TO",I276*60+J276+K276/100)))</f>
        <v/>
      </c>
      <c r="M276" s="1244"/>
      <c r="N276" s="804"/>
      <c r="O276" s="885"/>
      <c r="P276" s="212"/>
      <c r="Q276" s="213"/>
      <c r="R276" s="242"/>
      <c r="S276" s="644" t="str">
        <f>IF(B274="","",IF(P276="","",P276*60+Q276+R276/100))</f>
        <v/>
      </c>
      <c r="T276" s="1244"/>
      <c r="U276" s="1238"/>
      <c r="V276" s="804"/>
      <c r="W276" s="1240"/>
      <c r="X276" s="804"/>
      <c r="Y276" s="226"/>
      <c r="Z276" s="213"/>
      <c r="AA276" s="655"/>
      <c r="AB276" s="100" t="str">
        <f>IF(B274="","",IF(Y276="","",IF(AC274="Timed Out","TO",Y276*60+Z276+AA276/100)))</f>
        <v/>
      </c>
      <c r="AC276" s="1244"/>
      <c r="AD276" s="804"/>
      <c r="AE276" s="885"/>
      <c r="AF276" s="1211"/>
      <c r="AG276" s="1214"/>
      <c r="AH276" s="804"/>
      <c r="AI276" s="804"/>
      <c r="AJ276" s="804"/>
      <c r="AK276" s="804"/>
      <c r="AL276" s="1217"/>
    </row>
    <row r="277" spans="1:38" x14ac:dyDescent="0.2">
      <c r="A277" s="892" t="str">
        <f>IF('Names And Totals'!A98="","",'Names And Totals'!A98)</f>
        <v/>
      </c>
      <c r="B277" s="1218" t="str">
        <f>IF('Names And Totals'!B98="","",'Names And Totals'!B98)</f>
        <v/>
      </c>
      <c r="C277" s="861" t="str">
        <f>IF('Names And Totals'!B98="","",'Names And Totals'!E98)</f>
        <v/>
      </c>
      <c r="D277" s="1193" t="str">
        <f>IF(B277="","",IF(AL277="DQ","DQ",IF(AH277="","",RANK(AH277,$AH$10:$AH$307,0)+SUMPRODUCT(--(AH277=$AH$10:$AH$307),--(U277&gt;($U$10:$U$307))))))</f>
        <v/>
      </c>
      <c r="E277" s="1221" t="str">
        <f>IF(B277="","",IF(AL277="DQ","DQ",IF(AH277="","",RANK(D277,$D$10:$D$307,1)+SUMPRODUCT(--(D277=$D$10:$D$307),--(U277&gt;$U$10:$U$307)))))</f>
        <v/>
      </c>
      <c r="F277" s="861" t="str">
        <f>IF(AI277="","",IF(AI277="DQ","DQ",RANK(AI277,$AI$10:$AI$307,0)+SUMPRODUCT(--(AI277=$AI$10:$AI$307),--(U277&gt;$U$10:$U$307))))</f>
        <v/>
      </c>
      <c r="G277" s="861" t="str">
        <f>IF(AJ277="","",IF(AJ277="DQ","DQ",RANK(AJ277,$AJ$10:$AJ$307,0)+SUMPRODUCT(--(AJ277=$AJ$10:$AJ$307),--(U277&gt;$U$10:$U$307))))</f>
        <v/>
      </c>
      <c r="H277" s="15" t="s">
        <v>7</v>
      </c>
      <c r="I277" s="228"/>
      <c r="J277" s="229"/>
      <c r="K277" s="230"/>
      <c r="L277" s="652" t="str">
        <f>IF(B277="","",IF(I277="","",IF(M277="Timed Out","TO",I277*60+J277+K277/100)))</f>
        <v/>
      </c>
      <c r="M277" s="1199"/>
      <c r="N277" s="805" t="str">
        <f>IF(B277="","",IF(OR(M277="Timed Out",M277="Both"),"TO",IF(I277="","",IF(AVERAGE(L277:L279)&gt;89.99,"TO",IF(L278="",L277,IF(L279="",AVERAGE(L277:L278),AVERAGE(L277:L279)))))))</f>
        <v/>
      </c>
      <c r="O277" s="861" t="str">
        <f t="shared" ref="O277" si="352">IF(B277="","",IF(M277="Timed Out",0,IF(M277="Misconfigured",0,IF(M277="Both",0,IF(I277="","",IF(N277="TO",0,IF(N277&lt;=24.99,2,IF(N277&lt;=49.99,1,0))))))))</f>
        <v/>
      </c>
      <c r="P277" s="228"/>
      <c r="Q277" s="229"/>
      <c r="R277" s="230"/>
      <c r="S277" s="645" t="str">
        <f>IF(B277="","",IF(P277="","",P277*60+Q277+R277/100))</f>
        <v/>
      </c>
      <c r="T277" s="1199"/>
      <c r="U277" s="1224" t="str">
        <f>IF(B277="","",IF(AL277="DQ","DQ",IF(N277="TO","TO",IF(T277="Timed Out","TO",IF(S277="","",IF(AVERAGE(S277:S279)&gt;89.99,"TO",IF(S278="",S277,IF(S279="",AVERAGE(S277:S278),AVERAGE(S277:S279)))))))))</f>
        <v/>
      </c>
      <c r="V277" s="805" t="str">
        <f>IF(B277="","",IF(AL277="DQ","DQ",IF(T277="Timed Out",0,IF(U277="","",IF(U277="TO",0,IF((17-((U277-$AG$3)))&lt;0,0,(17-((U277-$AG$3)))))))))</f>
        <v/>
      </c>
      <c r="W277" s="1196" t="str">
        <f t="shared" ref="W277" si="353">IF(B277="","",IF(AL277="DQ","DQ",IF(C277="Female","",IF(T277="Timed Out",0,IF(U277="","",IF(U277="TO",0,IF((19-((U277-$AN$4)))&lt;0,0,(19-((U277-$AN$4))))))))))</f>
        <v/>
      </c>
      <c r="X277" s="805" t="str">
        <f t="shared" ref="X277" si="354">IF(B277="","",IF(AL277="DQ","DQ",IF(C277="Male","",IF(T277="Timed Out",0,IF(U277="","",IF(U277="TO",0,IF((19-((U277-$AN$3)))&lt;0,0,(19-((U277-$AN$3))))))))))</f>
        <v/>
      </c>
      <c r="Y277" s="218"/>
      <c r="Z277" s="229"/>
      <c r="AA277" s="296"/>
      <c r="AB277" s="574" t="str">
        <f>IF(B277="","",IF(Y277="","",IF(AC277="Timed Out","TO",Y277*60+Z277+AA277/100)))</f>
        <v/>
      </c>
      <c r="AC277" s="1199"/>
      <c r="AD277" s="805" t="str">
        <f>IF(B277="","",IF(OR(AC277="Timed Out",AC277="Both"),"TO",IF(AB277="","",IF(AVERAGE(AB277:AB279)&gt;89.99,"TO",IF(AB278="",AB277,IF(AB279="",AVERAGE(AB277:AB278),AVERAGE(AB277:AB279)))))))</f>
        <v/>
      </c>
      <c r="AE277" s="861" t="str">
        <f t="shared" ref="AE277" si="355">IF(B277="","",IF(AC277="Timed Out",0,IF(AC277="Misconfigured",0,IF(AC277="Both",0,IF(AB277="","",IF(Y277="TO",0,IF(AD277&lt;=4.99,2,IF(AD277&lt;=12.99,1,0))))))))</f>
        <v/>
      </c>
      <c r="AF277" s="983"/>
      <c r="AG277" s="1204"/>
      <c r="AH277" s="805" t="str">
        <f>IF(B277="","",IF(AL277="DQ","DQ",IF(AG277="","",IF(AND(N277="TO",AF277-AG277&lt;=0),0,IF(AND(N277="TO",AF277-AG277&gt;0),AF277-AG277,IF(AND(U277="TO",O277+AF277-AG277&lt;0),0,IF(AND(U277="TO",O277+AF277-AG277&gt;0),O277+AF277-AG277,IF(AND(AD277="TO",O277+V277+AF277-AG277&lt;0),0,IF(AND(AD277="TO",O277+V277+AF277-AG277&gt;0),O277+V277+AF277-AG277,IF(O277+V277+AE277+AF277-AG277&lt;0,0,O277+V277+AE277+AF277-AG277))))))))))</f>
        <v/>
      </c>
      <c r="AI277" s="805" t="str">
        <f>IF(B277="","",IF(C277="Female","",IF(AL277="DQ","DQ",IF(AG277="","",IF(AND(N277="TO",AF277-AG277&lt;=0),0,IF(AND(N277="TO",AF277-AG277&gt;0),AF277-AG277,IF(AND(U277="TO",O277+AF277-AG277&lt;0),0,IF(AND(U277="TO",O277+AF277-AG277&gt;0),O277+AF277-AG277,IF(AND(AD277="TO",O277+W277+AF277-AG277&lt;0),0,IF(AND(AD277="TO",O277+W277+AF277-AG277&gt;0),O277+W277+AF277-AG277,IF(O277+W277+AE277+AF277-AG277&lt;0,0,O277+W277+AE277+AF277-AG277)))))))))))</f>
        <v/>
      </c>
      <c r="AJ277" s="805" t="str">
        <f>IF(B277="","",IF(C277="Male","",IF(AL277="DQ","DQ",IF(AG277="","",IF(AND(N277="TO",AF277-AG277&lt;=0),0,IF(AND(N277="TO",AF277-AG277&gt;0),AF277-AG277,IF(AND(U277="TO",O277+AF277-AG277&lt;0),0,IF(AND(U277="TO",O277+AF277-AG277&gt;0),O277+AF277-AG277,IF(AND(AD277="TO",O277+X277+AF277-AG277&lt;0),0,IF(AND(AD277="TO",O277+X277+AF277-AG277&gt;0),O277+X277+AF277-AG277,IF(O277+X277+AE277+AF277-AG277&lt;0,0,O277+X277+AE277+AF277-AG277)))))))))))</f>
        <v/>
      </c>
      <c r="AK277" s="805" t="str">
        <f>IF(AG277="","",IF(AI277="",AJ277,AI277))</f>
        <v/>
      </c>
      <c r="AL277" s="1207"/>
    </row>
    <row r="278" spans="1:38" x14ac:dyDescent="0.2">
      <c r="A278" s="893"/>
      <c r="B278" s="1219"/>
      <c r="C278" s="862"/>
      <c r="D278" s="1194"/>
      <c r="E278" s="1222"/>
      <c r="F278" s="862"/>
      <c r="G278" s="862"/>
      <c r="H278" s="16" t="s">
        <v>4</v>
      </c>
      <c r="I278" s="210"/>
      <c r="J278" s="211"/>
      <c r="K278" s="231"/>
      <c r="L278" s="83" t="str">
        <f>IF(B277="","",IF(I278="","",IF(M277="Timed Out","TO",I278*60+J278+K278/100)))</f>
        <v/>
      </c>
      <c r="M278" s="1200"/>
      <c r="N278" s="806"/>
      <c r="O278" s="862"/>
      <c r="P278" s="210"/>
      <c r="Q278" s="211"/>
      <c r="R278" s="231"/>
      <c r="S278" s="98" t="str">
        <f>IF(B277="","",IF(P278="","",P278*60+Q278+R278/100))</f>
        <v/>
      </c>
      <c r="T278" s="1200"/>
      <c r="U278" s="1225"/>
      <c r="V278" s="806"/>
      <c r="W278" s="1197"/>
      <c r="X278" s="806"/>
      <c r="Y278" s="220"/>
      <c r="Z278" s="211"/>
      <c r="AA278" s="280"/>
      <c r="AB278" s="98" t="str">
        <f>IF(B277="","",IF(Y278="","",IF(AC277="Timed Out","TO",Y278*60+Z278+AA278/100)))</f>
        <v/>
      </c>
      <c r="AC278" s="1200"/>
      <c r="AD278" s="806"/>
      <c r="AE278" s="862"/>
      <c r="AF278" s="984"/>
      <c r="AG278" s="1205"/>
      <c r="AH278" s="806"/>
      <c r="AI278" s="806"/>
      <c r="AJ278" s="806"/>
      <c r="AK278" s="806"/>
      <c r="AL278" s="1208"/>
    </row>
    <row r="279" spans="1:38" ht="16" thickBot="1" x14ac:dyDescent="0.25">
      <c r="A279" s="894"/>
      <c r="B279" s="1220"/>
      <c r="C279" s="863"/>
      <c r="D279" s="1195"/>
      <c r="E279" s="1223"/>
      <c r="F279" s="863"/>
      <c r="G279" s="863"/>
      <c r="H279" s="17" t="s">
        <v>8</v>
      </c>
      <c r="I279" s="251"/>
      <c r="J279" s="239"/>
      <c r="K279" s="250"/>
      <c r="L279" s="653" t="str">
        <f>IF(B277="","",IF(I279="","",IF(M277="Timed Out","TO",I279*60+J279+K279/100)))</f>
        <v/>
      </c>
      <c r="M279" s="1201"/>
      <c r="N279" s="807"/>
      <c r="O279" s="863"/>
      <c r="P279" s="251"/>
      <c r="Q279" s="239"/>
      <c r="R279" s="250"/>
      <c r="S279" s="570" t="str">
        <f>IF(B277="","",IF(P279="","",P279*60+Q279+R279/100))</f>
        <v/>
      </c>
      <c r="T279" s="1201"/>
      <c r="U279" s="1226"/>
      <c r="V279" s="807"/>
      <c r="W279" s="1198"/>
      <c r="X279" s="807"/>
      <c r="Y279" s="222"/>
      <c r="Z279" s="239"/>
      <c r="AA279" s="281"/>
      <c r="AB279" s="265" t="str">
        <f>IF(B277="","",IF(Y279="","",IF(AC277="Timed Out","TO",Y279*60+Z279+AA279/100)))</f>
        <v/>
      </c>
      <c r="AC279" s="1201"/>
      <c r="AD279" s="807"/>
      <c r="AE279" s="863"/>
      <c r="AF279" s="985"/>
      <c r="AG279" s="1206"/>
      <c r="AH279" s="807"/>
      <c r="AI279" s="807"/>
      <c r="AJ279" s="807"/>
      <c r="AK279" s="807"/>
      <c r="AL279" s="1209"/>
    </row>
    <row r="280" spans="1:38" x14ac:dyDescent="0.2">
      <c r="A280" s="1227" t="str">
        <f>IF('Names And Totals'!A99="","",'Names And Totals'!A99)</f>
        <v/>
      </c>
      <c r="B280" s="1230" t="str">
        <f>IF('Names And Totals'!B99="","",'Names And Totals'!B99)</f>
        <v/>
      </c>
      <c r="C280" s="883" t="str">
        <f>IF('Names And Totals'!B99="","",'Names And Totals'!E99)</f>
        <v/>
      </c>
      <c r="D280" s="1190" t="str">
        <f>IF(B280="","",IF(AL280="DQ","DQ",IF(AH280="","",RANK(AH280,$AH$10:$AH$307,0)+SUMPRODUCT(--(AH280=$AH$10:$AH$307),--(U280&gt;($U$10:$U$307))))))</f>
        <v/>
      </c>
      <c r="E280" s="1233" t="str">
        <f>IF(B280="","",IF(AL280="DQ","DQ",IF(AH280="","",RANK(D280,$D$10:$D$307,1)+SUMPRODUCT(--(D280=$D$10:$D$307),--(U280&gt;$U$10:$U$307)))))</f>
        <v/>
      </c>
      <c r="F280" s="883" t="str">
        <f>IF(AI280="","",IF(AI280="DQ","DQ",RANK(AI280,$AI$10:$AI$307,0)+SUMPRODUCT(--(AI280=$AI$10:$AI$307),--(U280&gt;$U$10:$U$307))))</f>
        <v/>
      </c>
      <c r="G280" s="883" t="str">
        <f>IF(AJ280="","",IF(AJ280="DQ","DQ",RANK(AJ280,$AJ$10:$AJ$307,0)+SUMPRODUCT(--(AJ280=$AJ$10:$AJ$307),--(U280&gt;$U$10:$U$307))))</f>
        <v/>
      </c>
      <c r="H280" s="18" t="s">
        <v>7</v>
      </c>
      <c r="I280" s="235"/>
      <c r="J280" s="241"/>
      <c r="K280" s="236"/>
      <c r="L280" s="111" t="str">
        <f>IF(B280="","",IF(I280="","",IF(M280="Timed Out","TO",I280*60+J280+K280/100)))</f>
        <v/>
      </c>
      <c r="M280" s="1242"/>
      <c r="N280" s="802" t="str">
        <f>IF(B280="","",IF(OR(M280="Timed Out",M280="Both"),"TO",IF(I280="","",IF(AVERAGE(L280:L282)&gt;89.99,"TO",IF(L281="",L280,IF(L282="",AVERAGE(L280:L281),AVERAGE(L280:L282)))))))</f>
        <v/>
      </c>
      <c r="O280" s="883" t="str">
        <f t="shared" ref="O280" si="356">IF(B280="","",IF(M280="Timed Out",0,IF(M280="Misconfigured",0,IF(M280="Both",0,IF(I280="","",IF(N280="TO",0,IF(N280&lt;=24.99,2,IF(N280&lt;=49.99,1,0))))))))</f>
        <v/>
      </c>
      <c r="P280" s="235"/>
      <c r="Q280" s="241"/>
      <c r="R280" s="236"/>
      <c r="S280" s="643" t="str">
        <f>IF(B280="","",IF(P280="","",P280*60+Q280+R280/100))</f>
        <v/>
      </c>
      <c r="T280" s="1242"/>
      <c r="U280" s="1236" t="str">
        <f>IF(B280="","",IF(AL280="DQ","DQ",IF(N280="TO","TO",IF(T280="Timed Out","TO",IF(S280="","",IF(AVERAGE(S280:S282)&gt;89.99,"TO",IF(S281="",S280,IF(S282="",AVERAGE(S280:S281),AVERAGE(S280:S282)))))))))</f>
        <v/>
      </c>
      <c r="V280" s="802" t="str">
        <f>IF(B280="","",IF(AL280="DQ","DQ",IF(T280="Timed Out",0,IF(U280="","",IF(U280="TO",0,IF((17-((U280-$AG$3)))&lt;0,0,(17-((U280-$AG$3)))))))))</f>
        <v/>
      </c>
      <c r="W280" s="1239" t="str">
        <f t="shared" ref="W280" si="357">IF(B280="","",IF(AL280="DQ","DQ",IF(C280="Female","",IF(T280="Timed Out",0,IF(U280="","",IF(U280="TO",0,IF((19-((U280-$AN$4)))&lt;0,0,(19-((U280-$AN$4))))))))))</f>
        <v/>
      </c>
      <c r="X280" s="802" t="str">
        <f t="shared" ref="X280" si="358">IF(B280="","",IF(AL280="DQ","DQ",IF(C280="Male","",IF(T280="Timed Out",0,IF(U280="","",IF(U280="TO",0,IF((19-((U280-$AN$3)))&lt;0,0,(19-((U280-$AN$3))))))))))</f>
        <v/>
      </c>
      <c r="Y280" s="667"/>
      <c r="Z280" s="241"/>
      <c r="AA280" s="654"/>
      <c r="AB280" s="339" t="str">
        <f>IF(B280="","",IF(Y280="","",IF(AC280="Timed Out","TO",Y280*60+Z280+AA280/100)))</f>
        <v/>
      </c>
      <c r="AC280" s="1242"/>
      <c r="AD280" s="802" t="str">
        <f>IF(B280="","",IF(OR(AC280="Timed Out",AC280="Both"),"TO",IF(AB280="","",IF(AVERAGE(AB280:AB282)&gt;89.99,"TO",IF(AB281="",AB280,IF(AB282="",AVERAGE(AB280:AB281),AVERAGE(AB280:AB282)))))))</f>
        <v/>
      </c>
      <c r="AE280" s="883" t="str">
        <f t="shared" ref="AE280" si="359">IF(B280="","",IF(AC280="Timed Out",0,IF(AC280="Misconfigured",0,IF(AC280="Both",0,IF(AB280="","",IF(Y280="TO",0,IF(AD280&lt;=4.99,2,IF(AD280&lt;=12.99,1,0))))))))</f>
        <v/>
      </c>
      <c r="AF280" s="1210"/>
      <c r="AG280" s="1212"/>
      <c r="AH280" s="802" t="str">
        <f>IF(B280="","",IF(AL280="DQ","DQ",IF(AG280="","",IF(AND(N280="TO",AF280-AG280&lt;=0),0,IF(AND(N280="TO",AF280-AG280&gt;0),AF280-AG280,IF(AND(U280="TO",O280+AF280-AG280&lt;0),0,IF(AND(U280="TO",O280+AF280-AG280&gt;0),O280+AF280-AG280,IF(AND(AD280="TO",O280+V280+AF280-AG280&lt;0),0,IF(AND(AD280="TO",O280+V280+AF280-AG280&gt;0),O280+V280+AF280-AG280,IF(O280+V280+AE280+AF280-AG280&lt;0,0,O280+V280+AE280+AF280-AG280))))))))))</f>
        <v/>
      </c>
      <c r="AI280" s="802" t="str">
        <f>IF(B280="","",IF(C280="Female","",IF(AL280="DQ","DQ",IF(AG280="","",IF(AND(N280="TO",AF280-AG280&lt;=0),0,IF(AND(N280="TO",AF280-AG280&gt;0),AF280-AG280,IF(AND(U280="TO",O280+AF280-AG280&lt;0),0,IF(AND(U280="TO",O280+AF280-AG280&gt;0),O280+AF280-AG280,IF(AND(AD280="TO",O280+W280+AF280-AG280&lt;0),0,IF(AND(AD280="TO",O280+W280+AF280-AG280&gt;0),O280+W280+AF280-AG280,IF(O280+W280+AE280+AF280-AG280&lt;0,0,O280+W280+AE280+AF280-AG280)))))))))))</f>
        <v/>
      </c>
      <c r="AJ280" s="802" t="str">
        <f>IF(B280="","",IF(C280="Male","",IF(AL280="DQ","DQ",IF(AG280="","",IF(AND(N280="TO",AF280-AG280&lt;=0),0,IF(AND(N280="TO",AF280-AG280&gt;0),AF280-AG280,IF(AND(U280="TO",O280+AF280-AG280&lt;0),0,IF(AND(U280="TO",O280+AF280-AG280&gt;0),O280+AF280-AG280,IF(AND(AD280="TO",O280+X280+AF280-AG280&lt;0),0,IF(AND(AD280="TO",O280+X280+AF280-AG280&gt;0),O280+X280+AF280-AG280,IF(O280+X280+AE280+AF280-AG280&lt;0,0,O280+X280+AE280+AF280-AG280)))))))))))</f>
        <v/>
      </c>
      <c r="AK280" s="802" t="str">
        <f>IF(AG280="","",IF(AI280="",AJ280,AI280))</f>
        <v/>
      </c>
      <c r="AL280" s="1215"/>
    </row>
    <row r="281" spans="1:38" x14ac:dyDescent="0.2">
      <c r="A281" s="1228"/>
      <c r="B281" s="1231"/>
      <c r="C281" s="884"/>
      <c r="D281" s="1191"/>
      <c r="E281" s="1234"/>
      <c r="F281" s="884"/>
      <c r="G281" s="884"/>
      <c r="H281" s="13" t="s">
        <v>4</v>
      </c>
      <c r="I281" s="208"/>
      <c r="J281" s="209"/>
      <c r="K281" s="227"/>
      <c r="L281" s="79" t="str">
        <f>IF(B280="","",IF(I281="","",IF(M280="Timed Out","TO",I281*60+J281+K281/100)))</f>
        <v/>
      </c>
      <c r="M281" s="1243"/>
      <c r="N281" s="803"/>
      <c r="O281" s="884"/>
      <c r="P281" s="208"/>
      <c r="Q281" s="209"/>
      <c r="R281" s="227"/>
      <c r="S281" s="99" t="str">
        <f>IF(B280="","",IF(P281="","",P281*60+Q281+R281/100))</f>
        <v/>
      </c>
      <c r="T281" s="1243"/>
      <c r="U281" s="1237"/>
      <c r="V281" s="803"/>
      <c r="W281" s="986"/>
      <c r="X281" s="803"/>
      <c r="Y281" s="214"/>
      <c r="Z281" s="209"/>
      <c r="AA281" s="279"/>
      <c r="AB281" s="99" t="str">
        <f>IF(B280="","",IF(Y281="","",IF(AC280="Timed Out","TO",Y281*60+Z281+AA281/100)))</f>
        <v/>
      </c>
      <c r="AC281" s="1243"/>
      <c r="AD281" s="803"/>
      <c r="AE281" s="884"/>
      <c r="AF281" s="981"/>
      <c r="AG281" s="1213"/>
      <c r="AH281" s="803"/>
      <c r="AI281" s="803"/>
      <c r="AJ281" s="803"/>
      <c r="AK281" s="803"/>
      <c r="AL281" s="1216"/>
    </row>
    <row r="282" spans="1:38" ht="16" thickBot="1" x14ac:dyDescent="0.25">
      <c r="A282" s="1229"/>
      <c r="B282" s="1232"/>
      <c r="C282" s="885"/>
      <c r="D282" s="1192"/>
      <c r="E282" s="1235"/>
      <c r="F282" s="885"/>
      <c r="G282" s="885"/>
      <c r="H282" s="19" t="s">
        <v>8</v>
      </c>
      <c r="I282" s="212"/>
      <c r="J282" s="213"/>
      <c r="K282" s="242"/>
      <c r="L282" s="112" t="str">
        <f>IF(B280="","",IF(I282="","",IF(M280="Timed Out","TO",I282*60+J282+K282/100)))</f>
        <v/>
      </c>
      <c r="M282" s="1244"/>
      <c r="N282" s="804"/>
      <c r="O282" s="885"/>
      <c r="P282" s="212"/>
      <c r="Q282" s="213"/>
      <c r="R282" s="242"/>
      <c r="S282" s="644" t="str">
        <f>IF(B280="","",IF(P282="","",P282*60+Q282+R282/100))</f>
        <v/>
      </c>
      <c r="T282" s="1244"/>
      <c r="U282" s="1238"/>
      <c r="V282" s="804"/>
      <c r="W282" s="1240"/>
      <c r="X282" s="804"/>
      <c r="Y282" s="226"/>
      <c r="Z282" s="213"/>
      <c r="AA282" s="655"/>
      <c r="AB282" s="100" t="str">
        <f>IF(B280="","",IF(Y282="","",IF(AC280="Timed Out","TO",Y282*60+Z282+AA282/100)))</f>
        <v/>
      </c>
      <c r="AC282" s="1244"/>
      <c r="AD282" s="804"/>
      <c r="AE282" s="885"/>
      <c r="AF282" s="1211"/>
      <c r="AG282" s="1214"/>
      <c r="AH282" s="804"/>
      <c r="AI282" s="804"/>
      <c r="AJ282" s="804"/>
      <c r="AK282" s="804"/>
      <c r="AL282" s="1217"/>
    </row>
    <row r="283" spans="1:38" x14ac:dyDescent="0.2">
      <c r="A283" s="892" t="str">
        <f>IF('Names And Totals'!A100="","",'Names And Totals'!A100)</f>
        <v/>
      </c>
      <c r="B283" s="1218" t="str">
        <f>IF('Names And Totals'!B100="","",'Names And Totals'!B100)</f>
        <v/>
      </c>
      <c r="C283" s="861" t="str">
        <f>IF('Names And Totals'!B100="","",'Names And Totals'!E100)</f>
        <v/>
      </c>
      <c r="D283" s="1193" t="str">
        <f>IF(B283="","",IF(AL283="DQ","DQ",IF(AH283="","",RANK(AH283,$AH$10:$AH$307,0)+SUMPRODUCT(--(AH283=$AH$10:$AH$307),--(U283&gt;($U$10:$U$307))))))</f>
        <v/>
      </c>
      <c r="E283" s="1221" t="str">
        <f>IF(B283="","",IF(AL283="DQ","DQ",IF(AH283="","",RANK(D283,$D$10:$D$307,1)+SUMPRODUCT(--(D283=$D$10:$D$307),--(U283&gt;$U$10:$U$307)))))</f>
        <v/>
      </c>
      <c r="F283" s="861" t="str">
        <f>IF(AI283="","",IF(AI283="DQ","DQ",RANK(AI283,$AI$10:$AI$307,0)+SUMPRODUCT(--(AI283=$AI$10:$AI$307),--(U283&gt;$U$10:$U$307))))</f>
        <v/>
      </c>
      <c r="G283" s="861" t="str">
        <f>IF(AJ283="","",IF(AJ283="DQ","DQ",RANK(AJ283,$AJ$10:$AJ$307,0)+SUMPRODUCT(--(AJ283=$AJ$10:$AJ$307),--(U283&gt;$U$10:$U$307))))</f>
        <v/>
      </c>
      <c r="H283" s="15" t="s">
        <v>7</v>
      </c>
      <c r="I283" s="228"/>
      <c r="J283" s="229"/>
      <c r="K283" s="230"/>
      <c r="L283" s="652" t="str">
        <f>IF(B283="","",IF(I283="","",IF(M283="Timed Out","TO",I283*60+J283+K283/100)))</f>
        <v/>
      </c>
      <c r="M283" s="1199"/>
      <c r="N283" s="805" t="str">
        <f>IF(B283="","",IF(OR(M283="Timed Out",M283="Both"),"TO",IF(I283="","",IF(AVERAGE(L283:L285)&gt;89.99,"TO",IF(L284="",L283,IF(L285="",AVERAGE(L283:L284),AVERAGE(L283:L285)))))))</f>
        <v/>
      </c>
      <c r="O283" s="861" t="str">
        <f t="shared" ref="O283" si="360">IF(B283="","",IF(M283="Timed Out",0,IF(M283="Misconfigured",0,IF(M283="Both",0,IF(I283="","",IF(N283="TO",0,IF(N283&lt;=24.99,2,IF(N283&lt;=49.99,1,0))))))))</f>
        <v/>
      </c>
      <c r="P283" s="228"/>
      <c r="Q283" s="229"/>
      <c r="R283" s="230"/>
      <c r="S283" s="645" t="str">
        <f>IF(B283="","",IF(P283="","",P283*60+Q283+R283/100))</f>
        <v/>
      </c>
      <c r="T283" s="1199"/>
      <c r="U283" s="1224" t="str">
        <f>IF(B283="","",IF(AL283="DQ","DQ",IF(N283="TO","TO",IF(T283="Timed Out","TO",IF(S283="","",IF(AVERAGE(S283:S285)&gt;89.99,"TO",IF(S284="",S283,IF(S285="",AVERAGE(S283:S284),AVERAGE(S283:S285)))))))))</f>
        <v/>
      </c>
      <c r="V283" s="805" t="str">
        <f>IF(B283="","",IF(AL283="DQ","DQ",IF(T283="Timed Out",0,IF(U283="","",IF(U283="TO",0,IF((17-((U283-$AG$3)))&lt;0,0,(17-((U283-$AG$3)))))))))</f>
        <v/>
      </c>
      <c r="W283" s="1196" t="str">
        <f t="shared" ref="W283" si="361">IF(B283="","",IF(AL283="DQ","DQ",IF(C283="Female","",IF(T283="Timed Out",0,IF(U283="","",IF(U283="TO",0,IF((19-((U283-$AN$4)))&lt;0,0,(19-((U283-$AN$4))))))))))</f>
        <v/>
      </c>
      <c r="X283" s="805" t="str">
        <f t="shared" ref="X283" si="362">IF(B283="","",IF(AL283="DQ","DQ",IF(C283="Male","",IF(T283="Timed Out",0,IF(U283="","",IF(U283="TO",0,IF((19-((U283-$AN$3)))&lt;0,0,(19-((U283-$AN$3))))))))))</f>
        <v/>
      </c>
      <c r="Y283" s="218"/>
      <c r="Z283" s="229"/>
      <c r="AA283" s="296"/>
      <c r="AB283" s="574" t="str">
        <f>IF(B283="","",IF(Y283="","",IF(AC283="Timed Out","TO",Y283*60+Z283+AA283/100)))</f>
        <v/>
      </c>
      <c r="AC283" s="1199"/>
      <c r="AD283" s="805" t="str">
        <f>IF(B283="","",IF(OR(AC283="Timed Out",AC283="Both"),"TO",IF(AB283="","",IF(AVERAGE(AB283:AB285)&gt;89.99,"TO",IF(AB284="",AB283,IF(AB285="",AVERAGE(AB283:AB284),AVERAGE(AB283:AB285)))))))</f>
        <v/>
      </c>
      <c r="AE283" s="861" t="str">
        <f t="shared" ref="AE283" si="363">IF(B283="","",IF(AC283="Timed Out",0,IF(AC283="Misconfigured",0,IF(AC283="Both",0,IF(AB283="","",IF(Y283="TO",0,IF(AD283&lt;=4.99,2,IF(AD283&lt;=12.99,1,0))))))))</f>
        <v/>
      </c>
      <c r="AF283" s="983"/>
      <c r="AG283" s="1204"/>
      <c r="AH283" s="805" t="str">
        <f>IF(B283="","",IF(AL283="DQ","DQ",IF(AG283="","",IF(AND(N283="TO",AF283-AG283&lt;=0),0,IF(AND(N283="TO",AF283-AG283&gt;0),AF283-AG283,IF(AND(U283="TO",O283+AF283-AG283&lt;0),0,IF(AND(U283="TO",O283+AF283-AG283&gt;0),O283+AF283-AG283,IF(AND(AD283="TO",O283+V283+AF283-AG283&lt;0),0,IF(AND(AD283="TO",O283+V283+AF283-AG283&gt;0),O283+V283+AF283-AG283,IF(O283+V283+AE283+AF283-AG283&lt;0,0,O283+V283+AE283+AF283-AG283))))))))))</f>
        <v/>
      </c>
      <c r="AI283" s="805" t="str">
        <f>IF(B283="","",IF(C283="Female","",IF(AL283="DQ","DQ",IF(AG283="","",IF(AND(N283="TO",AF283-AG283&lt;=0),0,IF(AND(N283="TO",AF283-AG283&gt;0),AF283-AG283,IF(AND(U283="TO",O283+AF283-AG283&lt;0),0,IF(AND(U283="TO",O283+AF283-AG283&gt;0),O283+AF283-AG283,IF(AND(AD283="TO",O283+W283+AF283-AG283&lt;0),0,IF(AND(AD283="TO",O283+W283+AF283-AG283&gt;0),O283+W283+AF283-AG283,IF(O283+W283+AE283+AF283-AG283&lt;0,0,O283+W283+AE283+AF283-AG283)))))))))))</f>
        <v/>
      </c>
      <c r="AJ283" s="805" t="str">
        <f>IF(B283="","",IF(C283="Male","",IF(AL283="DQ","DQ",IF(AG283="","",IF(AND(N283="TO",AF283-AG283&lt;=0),0,IF(AND(N283="TO",AF283-AG283&gt;0),AF283-AG283,IF(AND(U283="TO",O283+AF283-AG283&lt;0),0,IF(AND(U283="TO",O283+AF283-AG283&gt;0),O283+AF283-AG283,IF(AND(AD283="TO",O283+X283+AF283-AG283&lt;0),0,IF(AND(AD283="TO",O283+X283+AF283-AG283&gt;0),O283+X283+AF283-AG283,IF(O283+X283+AE283+AF283-AG283&lt;0,0,O283+X283+AE283+AF283-AG283)))))))))))</f>
        <v/>
      </c>
      <c r="AK283" s="805" t="str">
        <f>IF(AG283="","",IF(AI283="",AJ283,AI283))</f>
        <v/>
      </c>
      <c r="AL283" s="1207"/>
    </row>
    <row r="284" spans="1:38" x14ac:dyDescent="0.2">
      <c r="A284" s="893"/>
      <c r="B284" s="1219"/>
      <c r="C284" s="862"/>
      <c r="D284" s="1194"/>
      <c r="E284" s="1222"/>
      <c r="F284" s="862"/>
      <c r="G284" s="862"/>
      <c r="H284" s="16" t="s">
        <v>4</v>
      </c>
      <c r="I284" s="210"/>
      <c r="J284" s="211"/>
      <c r="K284" s="231"/>
      <c r="L284" s="83" t="str">
        <f>IF(B283="","",IF(I284="","",IF(M283="Timed Out","TO",I284*60+J284+K284/100)))</f>
        <v/>
      </c>
      <c r="M284" s="1200"/>
      <c r="N284" s="806"/>
      <c r="O284" s="862"/>
      <c r="P284" s="210"/>
      <c r="Q284" s="211"/>
      <c r="R284" s="231"/>
      <c r="S284" s="98" t="str">
        <f>IF(B283="","",IF(P284="","",P284*60+Q284+R284/100))</f>
        <v/>
      </c>
      <c r="T284" s="1200"/>
      <c r="U284" s="1225"/>
      <c r="V284" s="806"/>
      <c r="W284" s="1197"/>
      <c r="X284" s="806"/>
      <c r="Y284" s="220"/>
      <c r="Z284" s="211"/>
      <c r="AA284" s="280"/>
      <c r="AB284" s="98" t="str">
        <f>IF(B283="","",IF(Y284="","",IF(AC283="Timed Out","TO",Y284*60+Z284+AA284/100)))</f>
        <v/>
      </c>
      <c r="AC284" s="1200"/>
      <c r="AD284" s="806"/>
      <c r="AE284" s="862"/>
      <c r="AF284" s="984"/>
      <c r="AG284" s="1205"/>
      <c r="AH284" s="806"/>
      <c r="AI284" s="806"/>
      <c r="AJ284" s="806"/>
      <c r="AK284" s="806"/>
      <c r="AL284" s="1208"/>
    </row>
    <row r="285" spans="1:38" ht="16" thickBot="1" x14ac:dyDescent="0.25">
      <c r="A285" s="894"/>
      <c r="B285" s="1220"/>
      <c r="C285" s="863"/>
      <c r="D285" s="1195"/>
      <c r="E285" s="1223"/>
      <c r="F285" s="863"/>
      <c r="G285" s="863"/>
      <c r="H285" s="17" t="s">
        <v>8</v>
      </c>
      <c r="I285" s="251"/>
      <c r="J285" s="239"/>
      <c r="K285" s="250"/>
      <c r="L285" s="653" t="str">
        <f>IF(B283="","",IF(I285="","",IF(M283="Timed Out","TO",I285*60+J285+K285/100)))</f>
        <v/>
      </c>
      <c r="M285" s="1201"/>
      <c r="N285" s="807"/>
      <c r="O285" s="863"/>
      <c r="P285" s="251"/>
      <c r="Q285" s="239"/>
      <c r="R285" s="250"/>
      <c r="S285" s="570" t="str">
        <f>IF(B283="","",IF(P285="","",P285*60+Q285+R285/100))</f>
        <v/>
      </c>
      <c r="T285" s="1201"/>
      <c r="U285" s="1226"/>
      <c r="V285" s="807"/>
      <c r="W285" s="1198"/>
      <c r="X285" s="807"/>
      <c r="Y285" s="222"/>
      <c r="Z285" s="239"/>
      <c r="AA285" s="281"/>
      <c r="AB285" s="265" t="str">
        <f>IF(B283="","",IF(Y285="","",IF(AC283="Timed Out","TO",Y285*60+Z285+AA285/100)))</f>
        <v/>
      </c>
      <c r="AC285" s="1201"/>
      <c r="AD285" s="807"/>
      <c r="AE285" s="863"/>
      <c r="AF285" s="985"/>
      <c r="AG285" s="1206"/>
      <c r="AH285" s="807"/>
      <c r="AI285" s="807"/>
      <c r="AJ285" s="807"/>
      <c r="AK285" s="807"/>
      <c r="AL285" s="1209"/>
    </row>
    <row r="286" spans="1:38" x14ac:dyDescent="0.2">
      <c r="A286" s="1227" t="str">
        <f>IF('Names And Totals'!A101="","",'Names And Totals'!A101)</f>
        <v/>
      </c>
      <c r="B286" s="1230" t="str">
        <f>IF('Names And Totals'!B101="","",'Names And Totals'!B101)</f>
        <v/>
      </c>
      <c r="C286" s="883" t="str">
        <f>IF('Names And Totals'!B101="","",'Names And Totals'!E101)</f>
        <v/>
      </c>
      <c r="D286" s="1190" t="str">
        <f>IF(B286="","",IF(AL286="DQ","DQ",IF(AH286="","",RANK(AH286,$AH$10:$AH$307,0)+SUMPRODUCT(--(AH286=$AH$10:$AH$307),--(U286&gt;($U$10:$U$307))))))</f>
        <v/>
      </c>
      <c r="E286" s="1233" t="str">
        <f>IF(B286="","",IF(AL286="DQ","DQ",IF(AH286="","",RANK(D286,$D$10:$D$307,1)+SUMPRODUCT(--(D286=$D$10:$D$307),--(U286&gt;$U$10:$U$307)))))</f>
        <v/>
      </c>
      <c r="F286" s="883" t="str">
        <f>IF(AI286="","",IF(AI286="DQ","DQ",RANK(AI286,$AI$10:$AI$307,0)+SUMPRODUCT(--(AI286=$AI$10:$AI$307),--(U286&gt;$U$10:$U$307))))</f>
        <v/>
      </c>
      <c r="G286" s="883" t="str">
        <f>IF(AJ286="","",IF(AJ286="DQ","DQ",RANK(AJ286,$AJ$10:$AJ$307,0)+SUMPRODUCT(--(AJ286=$AJ$10:$AJ$307),--(U286&gt;$U$10:$U$307))))</f>
        <v/>
      </c>
      <c r="H286" s="18" t="s">
        <v>7</v>
      </c>
      <c r="I286" s="235"/>
      <c r="J286" s="241"/>
      <c r="K286" s="236"/>
      <c r="L286" s="111" t="str">
        <f>IF(B286="","",IF(I286="","",IF(M286="Timed Out","TO",I286*60+J286+K286/100)))</f>
        <v/>
      </c>
      <c r="M286" s="1242"/>
      <c r="N286" s="802" t="str">
        <f>IF(B286="","",IF(OR(M286="Timed Out",M286="Both"),"TO",IF(I286="","",IF(AVERAGE(L286:L288)&gt;89.99,"TO",IF(L287="",L286,IF(L288="",AVERAGE(L286:L287),AVERAGE(L286:L288)))))))</f>
        <v/>
      </c>
      <c r="O286" s="883" t="str">
        <f t="shared" ref="O286" si="364">IF(B286="","",IF(M286="Timed Out",0,IF(M286="Misconfigured",0,IF(M286="Both",0,IF(I286="","",IF(N286="TO",0,IF(N286&lt;=24.99,2,IF(N286&lt;=49.99,1,0))))))))</f>
        <v/>
      </c>
      <c r="P286" s="235"/>
      <c r="Q286" s="241"/>
      <c r="R286" s="236"/>
      <c r="S286" s="643" t="str">
        <f>IF(B286="","",IF(P286="","",P286*60+Q286+R286/100))</f>
        <v/>
      </c>
      <c r="T286" s="1242"/>
      <c r="U286" s="1236" t="str">
        <f>IF(B286="","",IF(AL286="DQ","DQ",IF(N286="TO","TO",IF(T286="Timed Out","TO",IF(S286="","",IF(AVERAGE(S286:S288)&gt;89.99,"TO",IF(S287="",S286,IF(S288="",AVERAGE(S286:S287),AVERAGE(S286:S288)))))))))</f>
        <v/>
      </c>
      <c r="V286" s="802" t="str">
        <f>IF(B286="","",IF(AL286="DQ","DQ",IF(T286="Timed Out",0,IF(U286="","",IF(U286="TO",0,IF((17-((U286-$AG$3)))&lt;0,0,(17-((U286-$AG$3)))))))))</f>
        <v/>
      </c>
      <c r="W286" s="1239" t="str">
        <f t="shared" ref="W286" si="365">IF(B286="","",IF(AL286="DQ","DQ",IF(C286="Female","",IF(T286="Timed Out",0,IF(U286="","",IF(U286="TO",0,IF((19-((U286-$AN$4)))&lt;0,0,(19-((U286-$AN$4))))))))))</f>
        <v/>
      </c>
      <c r="X286" s="802" t="str">
        <f t="shared" ref="X286" si="366">IF(B286="","",IF(AL286="DQ","DQ",IF(C286="Male","",IF(T286="Timed Out",0,IF(U286="","",IF(U286="TO",0,IF((19-((U286-$AN$3)))&lt;0,0,(19-((U286-$AN$3))))))))))</f>
        <v/>
      </c>
      <c r="Y286" s="667"/>
      <c r="Z286" s="241"/>
      <c r="AA286" s="654"/>
      <c r="AB286" s="339" t="str">
        <f>IF(B286="","",IF(Y286="","",IF(AC286="Timed Out","TO",Y286*60+Z286+AA286/100)))</f>
        <v/>
      </c>
      <c r="AC286" s="1242"/>
      <c r="AD286" s="802" t="str">
        <f>IF(B286="","",IF(OR(AC286="Timed Out",AC286="Both"),"TO",IF(AB286="","",IF(AVERAGE(AB286:AB288)&gt;89.99,"TO",IF(AB287="",AB286,IF(AB288="",AVERAGE(AB286:AB287),AVERAGE(AB286:AB288)))))))</f>
        <v/>
      </c>
      <c r="AE286" s="883" t="str">
        <f t="shared" ref="AE286" si="367">IF(B286="","",IF(AC286="Timed Out",0,IF(AC286="Misconfigured",0,IF(AC286="Both",0,IF(AB286="","",IF(Y286="TO",0,IF(AD286&lt;=4.99,2,IF(AD286&lt;=12.99,1,0))))))))</f>
        <v/>
      </c>
      <c r="AF286" s="1210"/>
      <c r="AG286" s="1212"/>
      <c r="AH286" s="802" t="str">
        <f>IF(B286="","",IF(AL286="DQ","DQ",IF(AG286="","",IF(AND(N286="TO",AF286-AG286&lt;=0),0,IF(AND(N286="TO",AF286-AG286&gt;0),AF286-AG286,IF(AND(U286="TO",O286+AF286-AG286&lt;0),0,IF(AND(U286="TO",O286+AF286-AG286&gt;0),O286+AF286-AG286,IF(AND(AD286="TO",O286+V286+AF286-AG286&lt;0),0,IF(AND(AD286="TO",O286+V286+AF286-AG286&gt;0),O286+V286+AF286-AG286,IF(O286+V286+AE286+AF286-AG286&lt;0,0,O286+V286+AE286+AF286-AG286))))))))))</f>
        <v/>
      </c>
      <c r="AI286" s="802" t="str">
        <f>IF(B286="","",IF(C286="Female","",IF(AL286="DQ","DQ",IF(AG286="","",IF(AND(N286="TO",AF286-AG286&lt;=0),0,IF(AND(N286="TO",AF286-AG286&gt;0),AF286-AG286,IF(AND(U286="TO",O286+AF286-AG286&lt;0),0,IF(AND(U286="TO",O286+AF286-AG286&gt;0),O286+AF286-AG286,IF(AND(AD286="TO",O286+W286+AF286-AG286&lt;0),0,IF(AND(AD286="TO",O286+W286+AF286-AG286&gt;0),O286+W286+AF286-AG286,IF(O286+W286+AE286+AF286-AG286&lt;0,0,O286+W286+AE286+AF286-AG286)))))))))))</f>
        <v/>
      </c>
      <c r="AJ286" s="802" t="str">
        <f>IF(B286="","",IF(C286="Male","",IF(AL286="DQ","DQ",IF(AG286="","",IF(AND(N286="TO",AF286-AG286&lt;=0),0,IF(AND(N286="TO",AF286-AG286&gt;0),AF286-AG286,IF(AND(U286="TO",O286+AF286-AG286&lt;0),0,IF(AND(U286="TO",O286+AF286-AG286&gt;0),O286+AF286-AG286,IF(AND(AD286="TO",O286+X286+AF286-AG286&lt;0),0,IF(AND(AD286="TO",O286+X286+AF286-AG286&gt;0),O286+X286+AF286-AG286,IF(O286+X286+AE286+AF286-AG286&lt;0,0,O286+X286+AE286+AF286-AG286)))))))))))</f>
        <v/>
      </c>
      <c r="AK286" s="802" t="str">
        <f>IF(AG286="","",IF(AI286="",AJ286,AI286))</f>
        <v/>
      </c>
      <c r="AL286" s="1215"/>
    </row>
    <row r="287" spans="1:38" x14ac:dyDescent="0.2">
      <c r="A287" s="1228"/>
      <c r="B287" s="1231"/>
      <c r="C287" s="884"/>
      <c r="D287" s="1191"/>
      <c r="E287" s="1234"/>
      <c r="F287" s="884"/>
      <c r="G287" s="884"/>
      <c r="H287" s="13" t="s">
        <v>4</v>
      </c>
      <c r="I287" s="208"/>
      <c r="J287" s="209"/>
      <c r="K287" s="227"/>
      <c r="L287" s="79" t="str">
        <f>IF(B286="","",IF(I287="","",IF(M286="Timed Out","TO",I287*60+J287+K287/100)))</f>
        <v/>
      </c>
      <c r="M287" s="1243"/>
      <c r="N287" s="803"/>
      <c r="O287" s="884"/>
      <c r="P287" s="208"/>
      <c r="Q287" s="209"/>
      <c r="R287" s="227"/>
      <c r="S287" s="99" t="str">
        <f>IF(B286="","",IF(P287="","",P287*60+Q287+R287/100))</f>
        <v/>
      </c>
      <c r="T287" s="1243"/>
      <c r="U287" s="1237"/>
      <c r="V287" s="803"/>
      <c r="W287" s="986"/>
      <c r="X287" s="803"/>
      <c r="Y287" s="214"/>
      <c r="Z287" s="209"/>
      <c r="AA287" s="279"/>
      <c r="AB287" s="99" t="str">
        <f>IF(B286="","",IF(Y287="","",IF(AC286="Timed Out","TO",Y287*60+Z287+AA287/100)))</f>
        <v/>
      </c>
      <c r="AC287" s="1243"/>
      <c r="AD287" s="803"/>
      <c r="AE287" s="884"/>
      <c r="AF287" s="981"/>
      <c r="AG287" s="1213"/>
      <c r="AH287" s="803"/>
      <c r="AI287" s="803"/>
      <c r="AJ287" s="803"/>
      <c r="AK287" s="803"/>
      <c r="AL287" s="1216"/>
    </row>
    <row r="288" spans="1:38" ht="16" thickBot="1" x14ac:dyDescent="0.25">
      <c r="A288" s="1229"/>
      <c r="B288" s="1232"/>
      <c r="C288" s="885"/>
      <c r="D288" s="1192"/>
      <c r="E288" s="1235"/>
      <c r="F288" s="885"/>
      <c r="G288" s="885"/>
      <c r="H288" s="19" t="s">
        <v>8</v>
      </c>
      <c r="I288" s="212"/>
      <c r="J288" s="213"/>
      <c r="K288" s="242"/>
      <c r="L288" s="112" t="str">
        <f>IF(B286="","",IF(I288="","",IF(M286="Timed Out","TO",I288*60+J288+K288/100)))</f>
        <v/>
      </c>
      <c r="M288" s="1244"/>
      <c r="N288" s="804"/>
      <c r="O288" s="885"/>
      <c r="P288" s="212"/>
      <c r="Q288" s="213"/>
      <c r="R288" s="242"/>
      <c r="S288" s="644" t="str">
        <f>IF(B286="","",IF(P288="","",P288*60+Q288+R288/100))</f>
        <v/>
      </c>
      <c r="T288" s="1244"/>
      <c r="U288" s="1238"/>
      <c r="V288" s="804"/>
      <c r="W288" s="1240"/>
      <c r="X288" s="804"/>
      <c r="Y288" s="226"/>
      <c r="Z288" s="213"/>
      <c r="AA288" s="655"/>
      <c r="AB288" s="100" t="str">
        <f>IF(B286="","",IF(Y288="","",IF(AC286="Timed Out","TO",Y288*60+Z288+AA288/100)))</f>
        <v/>
      </c>
      <c r="AC288" s="1244"/>
      <c r="AD288" s="804"/>
      <c r="AE288" s="885"/>
      <c r="AF288" s="1211"/>
      <c r="AG288" s="1214"/>
      <c r="AH288" s="804"/>
      <c r="AI288" s="804"/>
      <c r="AJ288" s="804"/>
      <c r="AK288" s="804"/>
      <c r="AL288" s="1217"/>
    </row>
    <row r="289" spans="1:38" x14ac:dyDescent="0.2">
      <c r="A289" s="892" t="str">
        <f>IF('Names And Totals'!A102="","",'Names And Totals'!A102)</f>
        <v/>
      </c>
      <c r="B289" s="1218" t="str">
        <f>IF('Names And Totals'!B102="","",'Names And Totals'!B102)</f>
        <v/>
      </c>
      <c r="C289" s="861" t="str">
        <f>IF('Names And Totals'!B102="","",'Names And Totals'!E102)</f>
        <v/>
      </c>
      <c r="D289" s="1193" t="str">
        <f>IF(B289="","",IF(AL289="DQ","DQ",IF(AH289="","",RANK(AH289,$AH$10:$AH$307,0)+SUMPRODUCT(--(AH289=$AH$10:$AH$307),--(U289&gt;($U$10:$U$307))))))</f>
        <v/>
      </c>
      <c r="E289" s="1221" t="str">
        <f>IF(B289="","",IF(AL289="DQ","DQ",IF(AH289="","",RANK(D289,$D$10:$D$307,1)+SUMPRODUCT(--(D289=$D$10:$D$307),--(U289&gt;$U$10:$U$307)))))</f>
        <v/>
      </c>
      <c r="F289" s="861" t="str">
        <f>IF(AI289="","",IF(AI289="DQ","DQ",RANK(AI289,$AI$10:$AI$307,0)+SUMPRODUCT(--(AI289=$AI$10:$AI$307),--(U289&gt;$U$10:$U$307))))</f>
        <v/>
      </c>
      <c r="G289" s="861" t="str">
        <f>IF(AJ289="","",IF(AJ289="DQ","DQ",RANK(AJ289,$AJ$10:$AJ$307,0)+SUMPRODUCT(--(AJ289=$AJ$10:$AJ$307),--(U289&gt;$U$10:$U$307))))</f>
        <v/>
      </c>
      <c r="H289" s="15" t="s">
        <v>7</v>
      </c>
      <c r="I289" s="228"/>
      <c r="J289" s="229"/>
      <c r="K289" s="230"/>
      <c r="L289" s="652" t="str">
        <f>IF(B289="","",IF(I289="","",IF(M289="Timed Out","TO",I289*60+J289+K289/100)))</f>
        <v/>
      </c>
      <c r="M289" s="1199"/>
      <c r="N289" s="805" t="str">
        <f>IF(B289="","",IF(OR(M289="Timed Out",M289="Both"),"TO",IF(I289="","",IF(AVERAGE(L289:L291)&gt;89.99,"TO",IF(L290="",L289,IF(L291="",AVERAGE(L289:L290),AVERAGE(L289:L291)))))))</f>
        <v/>
      </c>
      <c r="O289" s="861" t="str">
        <f t="shared" ref="O289" si="368">IF(B289="","",IF(M289="Timed Out",0,IF(M289="Misconfigured",0,IF(M289="Both",0,IF(I289="","",IF(N289="TO",0,IF(N289&lt;=24.99,2,IF(N289&lt;=49.99,1,0))))))))</f>
        <v/>
      </c>
      <c r="P289" s="228"/>
      <c r="Q289" s="229"/>
      <c r="R289" s="230"/>
      <c r="S289" s="645" t="str">
        <f>IF(B289="","",IF(P289="","",P289*60+Q289+R289/100))</f>
        <v/>
      </c>
      <c r="T289" s="1199"/>
      <c r="U289" s="1224" t="str">
        <f>IF(B289="","",IF(AL289="DQ","DQ",IF(N289="TO","TO",IF(T289="Timed Out","TO",IF(S289="","",IF(AVERAGE(S289:S291)&gt;89.99,"TO",IF(S290="",S289,IF(S291="",AVERAGE(S289:S290),AVERAGE(S289:S291)))))))))</f>
        <v/>
      </c>
      <c r="V289" s="805" t="str">
        <f>IF(B289="","",IF(AL289="DQ","DQ",IF(T289="Timed Out",0,IF(U289="","",IF(U289="TO",0,IF((17-((U289-$AG$3)))&lt;0,0,(17-((U289-$AG$3)))))))))</f>
        <v/>
      </c>
      <c r="W289" s="1196" t="str">
        <f t="shared" ref="W289" si="369">IF(B289="","",IF(AL289="DQ","DQ",IF(C289="Female","",IF(T289="Timed Out",0,IF(U289="","",IF(U289="TO",0,IF((19-((U289-$AN$4)))&lt;0,0,(19-((U289-$AN$4))))))))))</f>
        <v/>
      </c>
      <c r="X289" s="805" t="str">
        <f t="shared" ref="X289" si="370">IF(B289="","",IF(AL289="DQ","DQ",IF(C289="Male","",IF(T289="Timed Out",0,IF(U289="","",IF(U289="TO",0,IF((19-((U289-$AN$3)))&lt;0,0,(19-((U289-$AN$3))))))))))</f>
        <v/>
      </c>
      <c r="Y289" s="218"/>
      <c r="Z289" s="229"/>
      <c r="AA289" s="296"/>
      <c r="AB289" s="574" t="str">
        <f>IF(B289="","",IF(Y289="","",IF(AC289="Timed Out","TO",Y289*60+Z289+AA289/100)))</f>
        <v/>
      </c>
      <c r="AC289" s="1199"/>
      <c r="AD289" s="805" t="str">
        <f>IF(B289="","",IF(OR(AC289="Timed Out",AC289="Both"),"TO",IF(AB289="","",IF(AVERAGE(AB289:AB291)&gt;89.99,"TO",IF(AB290="",AB289,IF(AB291="",AVERAGE(AB289:AB290),AVERAGE(AB289:AB291)))))))</f>
        <v/>
      </c>
      <c r="AE289" s="861" t="str">
        <f t="shared" ref="AE289" si="371">IF(B289="","",IF(AC289="Timed Out",0,IF(AC289="Misconfigured",0,IF(AC289="Both",0,IF(AB289="","",IF(Y289="TO",0,IF(AD289&lt;=4.99,2,IF(AD289&lt;=12.99,1,0))))))))</f>
        <v/>
      </c>
      <c r="AF289" s="983"/>
      <c r="AG289" s="1204"/>
      <c r="AH289" s="805" t="str">
        <f>IF(B289="","",IF(AL289="DQ","DQ",IF(AG289="","",IF(AND(N289="TO",AF289-AG289&lt;=0),0,IF(AND(N289="TO",AF289-AG289&gt;0),AF289-AG289,IF(AND(U289="TO",O289+AF289-AG289&lt;0),0,IF(AND(U289="TO",O289+AF289-AG289&gt;0),O289+AF289-AG289,IF(AND(AD289="TO",O289+V289+AF289-AG289&lt;0),0,IF(AND(AD289="TO",O289+V289+AF289-AG289&gt;0),O289+V289+AF289-AG289,IF(O289+V289+AE289+AF289-AG289&lt;0,0,O289+V289+AE289+AF289-AG289))))))))))</f>
        <v/>
      </c>
      <c r="AI289" s="805" t="str">
        <f>IF(B289="","",IF(C289="Female","",IF(AL289="DQ","DQ",IF(AG289="","",IF(AND(N289="TO",AF289-AG289&lt;=0),0,IF(AND(N289="TO",AF289-AG289&gt;0),AF289-AG289,IF(AND(U289="TO",O289+AF289-AG289&lt;0),0,IF(AND(U289="TO",O289+AF289-AG289&gt;0),O289+AF289-AG289,IF(AND(AD289="TO",O289+W289+AF289-AG289&lt;0),0,IF(AND(AD289="TO",O289+W289+AF289-AG289&gt;0),O289+W289+AF289-AG289,IF(O289+W289+AE289+AF289-AG289&lt;0,0,O289+W289+AE289+AF289-AG289)))))))))))</f>
        <v/>
      </c>
      <c r="AJ289" s="805" t="str">
        <f>IF(B289="","",IF(C289="Male","",IF(AL289="DQ","DQ",IF(AG289="","",IF(AND(N289="TO",AF289-AG289&lt;=0),0,IF(AND(N289="TO",AF289-AG289&gt;0),AF289-AG289,IF(AND(U289="TO",O289+AF289-AG289&lt;0),0,IF(AND(U289="TO",O289+AF289-AG289&gt;0),O289+AF289-AG289,IF(AND(AD289="TO",O289+X289+AF289-AG289&lt;0),0,IF(AND(AD289="TO",O289+X289+AF289-AG289&gt;0),O289+X289+AF289-AG289,IF(O289+X289+AE289+AF289-AG289&lt;0,0,O289+X289+AE289+AF289-AG289)))))))))))</f>
        <v/>
      </c>
      <c r="AK289" s="805" t="str">
        <f>IF(AG289="","",IF(AI289="",AJ289,AI289))</f>
        <v/>
      </c>
      <c r="AL289" s="1207"/>
    </row>
    <row r="290" spans="1:38" x14ac:dyDescent="0.2">
      <c r="A290" s="893"/>
      <c r="B290" s="1219"/>
      <c r="C290" s="862"/>
      <c r="D290" s="1194"/>
      <c r="E290" s="1222"/>
      <c r="F290" s="862"/>
      <c r="G290" s="862"/>
      <c r="H290" s="16" t="s">
        <v>4</v>
      </c>
      <c r="I290" s="210"/>
      <c r="J290" s="211"/>
      <c r="K290" s="231"/>
      <c r="L290" s="83" t="str">
        <f>IF(B289="","",IF(I290="","",IF(M289="Timed Out","TO",I290*60+J290+K290/100)))</f>
        <v/>
      </c>
      <c r="M290" s="1200"/>
      <c r="N290" s="806"/>
      <c r="O290" s="862"/>
      <c r="P290" s="210"/>
      <c r="Q290" s="211"/>
      <c r="R290" s="231"/>
      <c r="S290" s="98" t="str">
        <f>IF(B289="","",IF(P290="","",P290*60+Q290+R290/100))</f>
        <v/>
      </c>
      <c r="T290" s="1200"/>
      <c r="U290" s="1225"/>
      <c r="V290" s="806"/>
      <c r="W290" s="1197"/>
      <c r="X290" s="806"/>
      <c r="Y290" s="220"/>
      <c r="Z290" s="211"/>
      <c r="AA290" s="280"/>
      <c r="AB290" s="98" t="str">
        <f>IF(B289="","",IF(Y290="","",IF(AC289="Timed Out","TO",Y290*60+Z290+AA290/100)))</f>
        <v/>
      </c>
      <c r="AC290" s="1200"/>
      <c r="AD290" s="806"/>
      <c r="AE290" s="862"/>
      <c r="AF290" s="984"/>
      <c r="AG290" s="1205"/>
      <c r="AH290" s="806"/>
      <c r="AI290" s="806"/>
      <c r="AJ290" s="806"/>
      <c r="AK290" s="806"/>
      <c r="AL290" s="1208"/>
    </row>
    <row r="291" spans="1:38" ht="16" thickBot="1" x14ac:dyDescent="0.25">
      <c r="A291" s="894"/>
      <c r="B291" s="1220"/>
      <c r="C291" s="863"/>
      <c r="D291" s="1195"/>
      <c r="E291" s="1223"/>
      <c r="F291" s="863"/>
      <c r="G291" s="863"/>
      <c r="H291" s="17" t="s">
        <v>8</v>
      </c>
      <c r="I291" s="251"/>
      <c r="J291" s="239"/>
      <c r="K291" s="250"/>
      <c r="L291" s="653" t="str">
        <f>IF(B289="","",IF(I291="","",IF(M289="Timed Out","TO",I291*60+J291+K291/100)))</f>
        <v/>
      </c>
      <c r="M291" s="1201"/>
      <c r="N291" s="807"/>
      <c r="O291" s="863"/>
      <c r="P291" s="251"/>
      <c r="Q291" s="239"/>
      <c r="R291" s="250"/>
      <c r="S291" s="570" t="str">
        <f>IF(B289="","",IF(P291="","",P291*60+Q291+R291/100))</f>
        <v/>
      </c>
      <c r="T291" s="1201"/>
      <c r="U291" s="1226"/>
      <c r="V291" s="807"/>
      <c r="W291" s="1198"/>
      <c r="X291" s="807"/>
      <c r="Y291" s="222"/>
      <c r="Z291" s="239"/>
      <c r="AA291" s="281"/>
      <c r="AB291" s="265" t="str">
        <f>IF(B289="","",IF(Y291="","",IF(AC289="Timed Out","TO",Y291*60+Z291+AA291/100)))</f>
        <v/>
      </c>
      <c r="AC291" s="1201"/>
      <c r="AD291" s="807"/>
      <c r="AE291" s="863"/>
      <c r="AF291" s="985"/>
      <c r="AG291" s="1206"/>
      <c r="AH291" s="807"/>
      <c r="AI291" s="807"/>
      <c r="AJ291" s="807"/>
      <c r="AK291" s="807"/>
      <c r="AL291" s="1209"/>
    </row>
    <row r="292" spans="1:38" x14ac:dyDescent="0.2">
      <c r="A292" s="1227" t="str">
        <f>IF('Names And Totals'!A103="","",'Names And Totals'!A103)</f>
        <v/>
      </c>
      <c r="B292" s="1230" t="str">
        <f>IF('Names And Totals'!B103="","",'Names And Totals'!B103)</f>
        <v/>
      </c>
      <c r="C292" s="883" t="str">
        <f>IF('Names And Totals'!B103="","",'Names And Totals'!E103)</f>
        <v/>
      </c>
      <c r="D292" s="1190" t="str">
        <f>IF(B292="","",IF(AL292="DQ","DQ",IF(AH292="","",RANK(AH292,$AH$10:$AH$307,0)+SUMPRODUCT(--(AH292=$AH$10:$AH$307),--(U292&gt;($U$10:$U$307))))))</f>
        <v/>
      </c>
      <c r="E292" s="1233" t="str">
        <f>IF(B292="","",IF(AL292="DQ","DQ",IF(AH292="","",RANK(D292,$D$10:$D$307,1)+SUMPRODUCT(--(D292=$D$10:$D$307),--(U292&gt;$U$10:$U$307)))))</f>
        <v/>
      </c>
      <c r="F292" s="883" t="str">
        <f>IF(AI292="","",IF(AI292="DQ","DQ",RANK(AI292,$AI$10:$AI$307,0)+SUMPRODUCT(--(AI292=$AI$10:$AI$307),--(U292&gt;$U$10:$U$307))))</f>
        <v/>
      </c>
      <c r="G292" s="883" t="str">
        <f>IF(AJ292="","",IF(AJ292="DQ","DQ",RANK(AJ292,$AJ$10:$AJ$307,0)+SUMPRODUCT(--(AJ292=$AJ$10:$AJ$307),--(U292&gt;$U$10:$U$307))))</f>
        <v/>
      </c>
      <c r="H292" s="18" t="s">
        <v>7</v>
      </c>
      <c r="I292" s="235"/>
      <c r="J292" s="241"/>
      <c r="K292" s="236"/>
      <c r="L292" s="111" t="str">
        <f>IF(B292="","",IF(I292="","",IF(M292="Timed Out","TO",I292*60+J292+K292/100)))</f>
        <v/>
      </c>
      <c r="M292" s="1242"/>
      <c r="N292" s="802" t="str">
        <f>IF(B292="","",IF(OR(M292="Timed Out",M292="Both"),"TO",IF(I292="","",IF(AVERAGE(L292:L294)&gt;89.99,"TO",IF(L293="",L292,IF(L294="",AVERAGE(L292:L293),AVERAGE(L292:L294)))))))</f>
        <v/>
      </c>
      <c r="O292" s="883" t="str">
        <f t="shared" ref="O292" si="372">IF(B292="","",IF(M292="Timed Out",0,IF(M292="Misconfigured",0,IF(M292="Both",0,IF(I292="","",IF(N292="TO",0,IF(N292&lt;=24.99,2,IF(N292&lt;=49.99,1,0))))))))</f>
        <v/>
      </c>
      <c r="P292" s="235"/>
      <c r="Q292" s="241"/>
      <c r="R292" s="236"/>
      <c r="S292" s="643" t="str">
        <f>IF(B292="","",IF(P292="","",P292*60+Q292+R292/100))</f>
        <v/>
      </c>
      <c r="T292" s="1242"/>
      <c r="U292" s="1236" t="str">
        <f>IF(B292="","",IF(AL292="DQ","DQ",IF(N292="TO","TO",IF(T292="Timed Out","TO",IF(S292="","",IF(AVERAGE(S292:S294)&gt;89.99,"TO",IF(S293="",S292,IF(S294="",AVERAGE(S292:S293),AVERAGE(S292:S294)))))))))</f>
        <v/>
      </c>
      <c r="V292" s="802" t="str">
        <f>IF(B292="","",IF(AL292="DQ","DQ",IF(T292="Timed Out",0,IF(U292="","",IF(U292="TO",0,IF((17-((U292-$AG$3)))&lt;0,0,(17-((U292-$AG$3)))))))))</f>
        <v/>
      </c>
      <c r="W292" s="1239" t="str">
        <f t="shared" ref="W292" si="373">IF(B292="","",IF(AL292="DQ","DQ",IF(C292="Female","",IF(T292="Timed Out",0,IF(U292="","",IF(U292="TO",0,IF((19-((U292-$AN$4)))&lt;0,0,(19-((U292-$AN$4))))))))))</f>
        <v/>
      </c>
      <c r="X292" s="802" t="str">
        <f t="shared" ref="X292" si="374">IF(B292="","",IF(AL292="DQ","DQ",IF(C292="Male","",IF(T292="Timed Out",0,IF(U292="","",IF(U292="TO",0,IF((19-((U292-$AN$3)))&lt;0,0,(19-((U292-$AN$3))))))))))</f>
        <v/>
      </c>
      <c r="Y292" s="667"/>
      <c r="Z292" s="241"/>
      <c r="AA292" s="654"/>
      <c r="AB292" s="339" t="str">
        <f>IF(B292="","",IF(Y292="","",IF(AC292="Timed Out","TO",Y292*60+Z292+AA292/100)))</f>
        <v/>
      </c>
      <c r="AC292" s="1242"/>
      <c r="AD292" s="802" t="str">
        <f>IF(B292="","",IF(OR(AC292="Timed Out",AC292="Both"),"TO",IF(AB292="","",IF(AVERAGE(AB292:AB294)&gt;89.99,"TO",IF(AB293="",AB292,IF(AB294="",AVERAGE(AB292:AB293),AVERAGE(AB292:AB294)))))))</f>
        <v/>
      </c>
      <c r="AE292" s="883" t="str">
        <f t="shared" ref="AE292" si="375">IF(B292="","",IF(AC292="Timed Out",0,IF(AC292="Misconfigured",0,IF(AC292="Both",0,IF(AB292="","",IF(Y292="TO",0,IF(AD292&lt;=4.99,2,IF(AD292&lt;=12.99,1,0))))))))</f>
        <v/>
      </c>
      <c r="AF292" s="1210"/>
      <c r="AG292" s="1212"/>
      <c r="AH292" s="802" t="str">
        <f>IF(B292="","",IF(AL292="DQ","DQ",IF(AG292="","",IF(AND(N292="TO",AF292-AG292&lt;=0),0,IF(AND(N292="TO",AF292-AG292&gt;0),AF292-AG292,IF(AND(U292="TO",O292+AF292-AG292&lt;0),0,IF(AND(U292="TO",O292+AF292-AG292&gt;0),O292+AF292-AG292,IF(AND(AD292="TO",O292+V292+AF292-AG292&lt;0),0,IF(AND(AD292="TO",O292+V292+AF292-AG292&gt;0),O292+V292+AF292-AG292,IF(O292+V292+AE292+AF292-AG292&lt;0,0,O292+V292+AE292+AF292-AG292))))))))))</f>
        <v/>
      </c>
      <c r="AI292" s="802" t="str">
        <f>IF(B292="","",IF(C292="Female","",IF(AL292="DQ","DQ",IF(AG292="","",IF(AND(N292="TO",AF292-AG292&lt;=0),0,IF(AND(N292="TO",AF292-AG292&gt;0),AF292-AG292,IF(AND(U292="TO",O292+AF292-AG292&lt;0),0,IF(AND(U292="TO",O292+AF292-AG292&gt;0),O292+AF292-AG292,IF(AND(AD292="TO",O292+W292+AF292-AG292&lt;0),0,IF(AND(AD292="TO",O292+W292+AF292-AG292&gt;0),O292+W292+AF292-AG292,IF(O292+W292+AE292+AF292-AG292&lt;0,0,O292+W292+AE292+AF292-AG292)))))))))))</f>
        <v/>
      </c>
      <c r="AJ292" s="802" t="str">
        <f>IF(B292="","",IF(C292="Male","",IF(AL292="DQ","DQ",IF(AG292="","",IF(AND(N292="TO",AF292-AG292&lt;=0),0,IF(AND(N292="TO",AF292-AG292&gt;0),AF292-AG292,IF(AND(U292="TO",O292+AF292-AG292&lt;0),0,IF(AND(U292="TO",O292+AF292-AG292&gt;0),O292+AF292-AG292,IF(AND(AD292="TO",O292+X292+AF292-AG292&lt;0),0,IF(AND(AD292="TO",O292+X292+AF292-AG292&gt;0),O292+X292+AF292-AG292,IF(O292+X292+AE292+AF292-AG292&lt;0,0,O292+X292+AE292+AF292-AG292)))))))))))</f>
        <v/>
      </c>
      <c r="AK292" s="802" t="str">
        <f>IF(AG292="","",IF(AI292="",AJ292,AI292))</f>
        <v/>
      </c>
      <c r="AL292" s="1215"/>
    </row>
    <row r="293" spans="1:38" x14ac:dyDescent="0.2">
      <c r="A293" s="1228"/>
      <c r="B293" s="1231"/>
      <c r="C293" s="884"/>
      <c r="D293" s="1191"/>
      <c r="E293" s="1234"/>
      <c r="F293" s="884"/>
      <c r="G293" s="884"/>
      <c r="H293" s="13" t="s">
        <v>4</v>
      </c>
      <c r="I293" s="208"/>
      <c r="J293" s="209"/>
      <c r="K293" s="227"/>
      <c r="L293" s="79" t="str">
        <f>IF(B292="","",IF(I293="","",IF(M292="Timed Out","TO",I293*60+J293+K293/100)))</f>
        <v/>
      </c>
      <c r="M293" s="1243"/>
      <c r="N293" s="803"/>
      <c r="O293" s="884"/>
      <c r="P293" s="208"/>
      <c r="Q293" s="209"/>
      <c r="R293" s="227"/>
      <c r="S293" s="99" t="str">
        <f>IF(B292="","",IF(P293="","",P293*60+Q293+R293/100))</f>
        <v/>
      </c>
      <c r="T293" s="1243"/>
      <c r="U293" s="1237"/>
      <c r="V293" s="803"/>
      <c r="W293" s="986"/>
      <c r="X293" s="803"/>
      <c r="Y293" s="214"/>
      <c r="Z293" s="209"/>
      <c r="AA293" s="279"/>
      <c r="AB293" s="99" t="str">
        <f>IF(B292="","",IF(Y293="","",IF(AC292="Timed Out","TO",Y293*60+Z293+AA293/100)))</f>
        <v/>
      </c>
      <c r="AC293" s="1243"/>
      <c r="AD293" s="803"/>
      <c r="AE293" s="884"/>
      <c r="AF293" s="981"/>
      <c r="AG293" s="1213"/>
      <c r="AH293" s="803"/>
      <c r="AI293" s="803"/>
      <c r="AJ293" s="803"/>
      <c r="AK293" s="803"/>
      <c r="AL293" s="1216"/>
    </row>
    <row r="294" spans="1:38" ht="16" thickBot="1" x14ac:dyDescent="0.25">
      <c r="A294" s="1229"/>
      <c r="B294" s="1232"/>
      <c r="C294" s="885"/>
      <c r="D294" s="1192"/>
      <c r="E294" s="1235"/>
      <c r="F294" s="885"/>
      <c r="G294" s="885"/>
      <c r="H294" s="19" t="s">
        <v>8</v>
      </c>
      <c r="I294" s="212"/>
      <c r="J294" s="213"/>
      <c r="K294" s="242"/>
      <c r="L294" s="112" t="str">
        <f>IF(B292="","",IF(I294="","",IF(M292="Timed Out","TO",I294*60+J294+K294/100)))</f>
        <v/>
      </c>
      <c r="M294" s="1244"/>
      <c r="N294" s="804"/>
      <c r="O294" s="885"/>
      <c r="P294" s="212"/>
      <c r="Q294" s="213"/>
      <c r="R294" s="242"/>
      <c r="S294" s="644" t="str">
        <f>IF(B292="","",IF(P294="","",P294*60+Q294+R294/100))</f>
        <v/>
      </c>
      <c r="T294" s="1244"/>
      <c r="U294" s="1238"/>
      <c r="V294" s="804"/>
      <c r="W294" s="1240"/>
      <c r="X294" s="804"/>
      <c r="Y294" s="226"/>
      <c r="Z294" s="213"/>
      <c r="AA294" s="655"/>
      <c r="AB294" s="100" t="str">
        <f>IF(B292="","",IF(Y294="","",IF(AC292="Timed Out","TO",Y294*60+Z294+AA294/100)))</f>
        <v/>
      </c>
      <c r="AC294" s="1244"/>
      <c r="AD294" s="804"/>
      <c r="AE294" s="885"/>
      <c r="AF294" s="1211"/>
      <c r="AG294" s="1214"/>
      <c r="AH294" s="804"/>
      <c r="AI294" s="804"/>
      <c r="AJ294" s="804"/>
      <c r="AK294" s="804"/>
      <c r="AL294" s="1217"/>
    </row>
    <row r="295" spans="1:38" x14ac:dyDescent="0.2">
      <c r="A295" s="892" t="str">
        <f>IF('Names And Totals'!A104="","",'Names And Totals'!A104)</f>
        <v/>
      </c>
      <c r="B295" s="1218" t="str">
        <f>IF('Names And Totals'!B104="","",'Names And Totals'!B104)</f>
        <v/>
      </c>
      <c r="C295" s="861" t="str">
        <f>IF('Names And Totals'!B104="","",'Names And Totals'!E104)</f>
        <v/>
      </c>
      <c r="D295" s="1193" t="str">
        <f>IF(B295="","",IF(AL295="DQ","DQ",IF(AH295="","",RANK(AH295,$AH$10:$AH$307,0)+SUMPRODUCT(--(AH295=$AH$10:$AH$307),--(U295&gt;($U$10:$U$307))))))</f>
        <v/>
      </c>
      <c r="E295" s="1221" t="str">
        <f>IF(B295="","",IF(AL295="DQ","DQ",IF(AH295="","",RANK(D295,$D$10:$D$307,1)+SUMPRODUCT(--(D295=$D$10:$D$307),--(U295&gt;$U$10:$U$307)))))</f>
        <v/>
      </c>
      <c r="F295" s="861" t="str">
        <f>IF(AI295="","",IF(AI295="DQ","DQ",RANK(AI295,$AI$10:$AI$307,0)+SUMPRODUCT(--(AI295=$AI$10:$AI$307),--(U295&gt;$U$10:$U$307))))</f>
        <v/>
      </c>
      <c r="G295" s="861" t="str">
        <f>IF(AJ295="","",IF(AJ295="DQ","DQ",RANK(AJ295,$AJ$10:$AJ$307,0)+SUMPRODUCT(--(AJ295=$AJ$10:$AJ$307),--(U295&gt;$U$10:$U$307))))</f>
        <v/>
      </c>
      <c r="H295" s="15" t="s">
        <v>7</v>
      </c>
      <c r="I295" s="228"/>
      <c r="J295" s="229"/>
      <c r="K295" s="230"/>
      <c r="L295" s="652" t="str">
        <f>IF(B295="","",IF(I295="","",IF(M295="Timed Out","TO",I295*60+J295+K295/100)))</f>
        <v/>
      </c>
      <c r="M295" s="1199"/>
      <c r="N295" s="805" t="str">
        <f>IF(B295="","",IF(OR(M295="Timed Out",M295="Both"),"TO",IF(I295="","",IF(AVERAGE(L295:L297)&gt;89.99,"TO",IF(L296="",L295,IF(L297="",AVERAGE(L295:L296),AVERAGE(L295:L297)))))))</f>
        <v/>
      </c>
      <c r="O295" s="861" t="str">
        <f t="shared" ref="O295" si="376">IF(B295="","",IF(M295="Timed Out",0,IF(M295="Misconfigured",0,IF(M295="Both",0,IF(I295="","",IF(N295="TO",0,IF(N295&lt;=24.99,2,IF(N295&lt;=49.99,1,0))))))))</f>
        <v/>
      </c>
      <c r="P295" s="228"/>
      <c r="Q295" s="229"/>
      <c r="R295" s="230"/>
      <c r="S295" s="645" t="str">
        <f>IF(B295="","",IF(P295="","",P295*60+Q295+R295/100))</f>
        <v/>
      </c>
      <c r="T295" s="1199"/>
      <c r="U295" s="1224" t="str">
        <f>IF(B295="","",IF(AL295="DQ","DQ",IF(N295="TO","TO",IF(T295="Timed Out","TO",IF(S295="","",IF(AVERAGE(S295:S297)&gt;89.99,"TO",IF(S296="",S295,IF(S297="",AVERAGE(S295:S296),AVERAGE(S295:S297)))))))))</f>
        <v/>
      </c>
      <c r="V295" s="805" t="str">
        <f>IF(B295="","",IF(AL295="DQ","DQ",IF(T295="Timed Out",0,IF(U295="","",IF(U295="TO",0,IF((17-((U295-$AG$3)))&lt;0,0,(17-((U295-$AG$3)))))))))</f>
        <v/>
      </c>
      <c r="W295" s="1196" t="str">
        <f t="shared" ref="W295" si="377">IF(B295="","",IF(AL295="DQ","DQ",IF(C295="Female","",IF(T295="Timed Out",0,IF(U295="","",IF(U295="TO",0,IF((19-((U295-$AN$4)))&lt;0,0,(19-((U295-$AN$4))))))))))</f>
        <v/>
      </c>
      <c r="X295" s="805" t="str">
        <f t="shared" ref="X295" si="378">IF(B295="","",IF(AL295="DQ","DQ",IF(C295="Male","",IF(T295="Timed Out",0,IF(U295="","",IF(U295="TO",0,IF((19-((U295-$AN$3)))&lt;0,0,(19-((U295-$AN$3))))))))))</f>
        <v/>
      </c>
      <c r="Y295" s="218"/>
      <c r="Z295" s="229"/>
      <c r="AA295" s="296"/>
      <c r="AB295" s="574" t="str">
        <f>IF(B295="","",IF(Y295="","",IF(AC295="Timed Out","TO",Y295*60+Z295+AA295/100)))</f>
        <v/>
      </c>
      <c r="AC295" s="1199"/>
      <c r="AD295" s="805" t="str">
        <f>IF(B295="","",IF(OR(AC295="Timed Out",AC295="Both"),"TO",IF(AB295="","",IF(AVERAGE(AB295:AB297)&gt;89.99,"TO",IF(AB296="",AB295,IF(AB297="",AVERAGE(AB295:AB296),AVERAGE(AB295:AB297)))))))</f>
        <v/>
      </c>
      <c r="AE295" s="861" t="str">
        <f t="shared" ref="AE295" si="379">IF(B295="","",IF(AC295="Timed Out",0,IF(AC295="Misconfigured",0,IF(AC295="Both",0,IF(AB295="","",IF(Y295="TO",0,IF(AD295&lt;=4.99,2,IF(AD295&lt;=12.99,1,0))))))))</f>
        <v/>
      </c>
      <c r="AF295" s="983"/>
      <c r="AG295" s="1204"/>
      <c r="AH295" s="805" t="str">
        <f>IF(B295="","",IF(AL295="DQ","DQ",IF(AG295="","",IF(AND(N295="TO",AF295-AG295&lt;=0),0,IF(AND(N295="TO",AF295-AG295&gt;0),AF295-AG295,IF(AND(U295="TO",O295+AF295-AG295&lt;0),0,IF(AND(U295="TO",O295+AF295-AG295&gt;0),O295+AF295-AG295,IF(AND(AD295="TO",O295+V295+AF295-AG295&lt;0),0,IF(AND(AD295="TO",O295+V295+AF295-AG295&gt;0),O295+V295+AF295-AG295,IF(O295+V295+AE295+AF295-AG295&lt;0,0,O295+V295+AE295+AF295-AG295))))))))))</f>
        <v/>
      </c>
      <c r="AI295" s="805" t="str">
        <f>IF(B295="","",IF(C295="Female","",IF(AL295="DQ","DQ",IF(AG295="","",IF(AND(N295="TO",AF295-AG295&lt;=0),0,IF(AND(N295="TO",AF295-AG295&gt;0),AF295-AG295,IF(AND(U295="TO",O295+AF295-AG295&lt;0),0,IF(AND(U295="TO",O295+AF295-AG295&gt;0),O295+AF295-AG295,IF(AND(AD295="TO",O295+W295+AF295-AG295&lt;0),0,IF(AND(AD295="TO",O295+W295+AF295-AG295&gt;0),O295+W295+AF295-AG295,IF(O295+W295+AE295+AF295-AG295&lt;0,0,O295+W295+AE295+AF295-AG295)))))))))))</f>
        <v/>
      </c>
      <c r="AJ295" s="805" t="str">
        <f>IF(B295="","",IF(C295="Male","",IF(AL295="DQ","DQ",IF(AG295="","",IF(AND(N295="TO",AF295-AG295&lt;=0),0,IF(AND(N295="TO",AF295-AG295&gt;0),AF295-AG295,IF(AND(U295="TO",O295+AF295-AG295&lt;0),0,IF(AND(U295="TO",O295+AF295-AG295&gt;0),O295+AF295-AG295,IF(AND(AD295="TO",O295+X295+AF295-AG295&lt;0),0,IF(AND(AD295="TO",O295+X295+AF295-AG295&gt;0),O295+X295+AF295-AG295,IF(O295+X295+AE295+AF295-AG295&lt;0,0,O295+X295+AE295+AF295-AG295)))))))))))</f>
        <v/>
      </c>
      <c r="AK295" s="805" t="str">
        <f>IF(AG295="","",IF(AI295="",AJ295,AI295))</f>
        <v/>
      </c>
      <c r="AL295" s="1207"/>
    </row>
    <row r="296" spans="1:38" x14ac:dyDescent="0.2">
      <c r="A296" s="893"/>
      <c r="B296" s="1219"/>
      <c r="C296" s="862"/>
      <c r="D296" s="1194"/>
      <c r="E296" s="1222"/>
      <c r="F296" s="862"/>
      <c r="G296" s="862"/>
      <c r="H296" s="16" t="s">
        <v>4</v>
      </c>
      <c r="I296" s="210"/>
      <c r="J296" s="211"/>
      <c r="K296" s="231"/>
      <c r="L296" s="83" t="str">
        <f>IF(B295="","",IF(I296="","",IF(M295="Timed Out","TO",I296*60+J296+K296/100)))</f>
        <v/>
      </c>
      <c r="M296" s="1200"/>
      <c r="N296" s="806"/>
      <c r="O296" s="862"/>
      <c r="P296" s="210"/>
      <c r="Q296" s="211"/>
      <c r="R296" s="231"/>
      <c r="S296" s="98" t="str">
        <f>IF(B295="","",IF(P296="","",P296*60+Q296+R296/100))</f>
        <v/>
      </c>
      <c r="T296" s="1200"/>
      <c r="U296" s="1225"/>
      <c r="V296" s="806"/>
      <c r="W296" s="1197"/>
      <c r="X296" s="806"/>
      <c r="Y296" s="220"/>
      <c r="Z296" s="211"/>
      <c r="AA296" s="280"/>
      <c r="AB296" s="98" t="str">
        <f>IF(B295="","",IF(Y296="","",IF(AC295="Timed Out","TO",Y296*60+Z296+AA296/100)))</f>
        <v/>
      </c>
      <c r="AC296" s="1200"/>
      <c r="AD296" s="806"/>
      <c r="AE296" s="862"/>
      <c r="AF296" s="984"/>
      <c r="AG296" s="1205"/>
      <c r="AH296" s="806"/>
      <c r="AI296" s="806"/>
      <c r="AJ296" s="806"/>
      <c r="AK296" s="806"/>
      <c r="AL296" s="1208"/>
    </row>
    <row r="297" spans="1:38" ht="16" thickBot="1" x14ac:dyDescent="0.25">
      <c r="A297" s="894"/>
      <c r="B297" s="1220"/>
      <c r="C297" s="863"/>
      <c r="D297" s="1195"/>
      <c r="E297" s="1223"/>
      <c r="F297" s="863"/>
      <c r="G297" s="863"/>
      <c r="H297" s="17" t="s">
        <v>8</v>
      </c>
      <c r="I297" s="251"/>
      <c r="J297" s="239"/>
      <c r="K297" s="250"/>
      <c r="L297" s="653" t="str">
        <f>IF(B295="","",IF(I297="","",IF(M295="Timed Out","TO",I297*60+J297+K297/100)))</f>
        <v/>
      </c>
      <c r="M297" s="1201"/>
      <c r="N297" s="807"/>
      <c r="O297" s="863"/>
      <c r="P297" s="251"/>
      <c r="Q297" s="239"/>
      <c r="R297" s="250"/>
      <c r="S297" s="570" t="str">
        <f>IF(B295="","",IF(P297="","",P297*60+Q297+R297/100))</f>
        <v/>
      </c>
      <c r="T297" s="1201"/>
      <c r="U297" s="1226"/>
      <c r="V297" s="807"/>
      <c r="W297" s="1198"/>
      <c r="X297" s="807"/>
      <c r="Y297" s="222"/>
      <c r="Z297" s="239"/>
      <c r="AA297" s="281"/>
      <c r="AB297" s="265" t="str">
        <f>IF(B295="","",IF(Y297="","",IF(AC295="Timed Out","TO",Y297*60+Z297+AA297/100)))</f>
        <v/>
      </c>
      <c r="AC297" s="1201"/>
      <c r="AD297" s="807"/>
      <c r="AE297" s="863"/>
      <c r="AF297" s="985"/>
      <c r="AG297" s="1206"/>
      <c r="AH297" s="807"/>
      <c r="AI297" s="807"/>
      <c r="AJ297" s="807"/>
      <c r="AK297" s="807"/>
      <c r="AL297" s="1209"/>
    </row>
    <row r="298" spans="1:38" x14ac:dyDescent="0.2">
      <c r="A298" s="1227" t="str">
        <f>IF('Names And Totals'!A105="","",'Names And Totals'!A105)</f>
        <v/>
      </c>
      <c r="B298" s="1230" t="str">
        <f>IF('Names And Totals'!B105="","",'Names And Totals'!B105)</f>
        <v/>
      </c>
      <c r="C298" s="883" t="str">
        <f>IF('Names And Totals'!B105="","",'Names And Totals'!E105)</f>
        <v/>
      </c>
      <c r="D298" s="1190" t="str">
        <f>IF(B298="","",IF(AL298="DQ","DQ",IF(AH298="","",RANK(AH298,$AH$10:$AH$307,0)+SUMPRODUCT(--(AH298=$AH$10:$AH$307),--(U298&gt;($U$10:$U$307))))))</f>
        <v/>
      </c>
      <c r="E298" s="1233" t="str">
        <f>IF(B298="","",IF(AL298="DQ","DQ",IF(AH298="","",RANK(D298,$D$10:$D$307,1)+SUMPRODUCT(--(D298=$D$10:$D$307),--(U298&gt;$U$10:$U$307)))))</f>
        <v/>
      </c>
      <c r="F298" s="883" t="str">
        <f>IF(AI298="","",IF(AI298="DQ","DQ",RANK(AI298,$AI$10:$AI$307,0)+SUMPRODUCT(--(AI298=$AI$10:$AI$307),--(U298&gt;$U$10:$U$307))))</f>
        <v/>
      </c>
      <c r="G298" s="883" t="str">
        <f>IF(AJ298="","",IF(AJ298="DQ","DQ",RANK(AJ298,$AJ$10:$AJ$307,0)+SUMPRODUCT(--(AJ298=$AJ$10:$AJ$307),--(U298&gt;$U$10:$U$307))))</f>
        <v/>
      </c>
      <c r="H298" s="18" t="s">
        <v>7</v>
      </c>
      <c r="I298" s="235"/>
      <c r="J298" s="241"/>
      <c r="K298" s="236"/>
      <c r="L298" s="111" t="str">
        <f>IF(B298="","",IF(I298="","",IF(M298="Timed Out","TO",I298*60+J298+K298/100)))</f>
        <v/>
      </c>
      <c r="M298" s="1242"/>
      <c r="N298" s="802" t="str">
        <f>IF(B298="","",IF(OR(M298="Timed Out",M298="Both"),"TO",IF(I298="","",IF(AVERAGE(L298:L300)&gt;89.99,"TO",IF(L299="",L298,IF(L300="",AVERAGE(L298:L299),AVERAGE(L298:L300)))))))</f>
        <v/>
      </c>
      <c r="O298" s="883" t="str">
        <f t="shared" ref="O298" si="380">IF(B298="","",IF(M298="Timed Out",0,IF(M298="Misconfigured",0,IF(M298="Both",0,IF(I298="","",IF(N298="TO",0,IF(N298&lt;=24.99,2,IF(N298&lt;=49.99,1,0))))))))</f>
        <v/>
      </c>
      <c r="P298" s="235"/>
      <c r="Q298" s="241"/>
      <c r="R298" s="236"/>
      <c r="S298" s="643" t="str">
        <f>IF(B298="","",IF(P298="","",P298*60+Q298+R298/100))</f>
        <v/>
      </c>
      <c r="T298" s="1242"/>
      <c r="U298" s="1236" t="str">
        <f>IF(B298="","",IF(AL298="DQ","DQ",IF(N298="TO","TO",IF(T298="Timed Out","TO",IF(S298="","",IF(AVERAGE(S298:S300)&gt;89.99,"TO",IF(S299="",S298,IF(S300="",AVERAGE(S298:S299),AVERAGE(S298:S300)))))))))</f>
        <v/>
      </c>
      <c r="V298" s="802" t="str">
        <f>IF(B298="","",IF(AL298="DQ","DQ",IF(T298="Timed Out",0,IF(U298="","",IF(U298="TO",0,IF((17-((U298-$AG$3)))&lt;0,0,(17-((U298-$AG$3)))))))))</f>
        <v/>
      </c>
      <c r="W298" s="1239" t="str">
        <f t="shared" ref="W298" si="381">IF(B298="","",IF(AL298="DQ","DQ",IF(C298="Female","",IF(T298="Timed Out",0,IF(U298="","",IF(U298="TO",0,IF((19-((U298-$AN$4)))&lt;0,0,(19-((U298-$AN$4))))))))))</f>
        <v/>
      </c>
      <c r="X298" s="802" t="str">
        <f t="shared" ref="X298" si="382">IF(B298="","",IF(AL298="DQ","DQ",IF(C298="Male","",IF(T298="Timed Out",0,IF(U298="","",IF(U298="TO",0,IF((19-((U298-$AN$3)))&lt;0,0,(19-((U298-$AN$3))))))))))</f>
        <v/>
      </c>
      <c r="Y298" s="667"/>
      <c r="Z298" s="241"/>
      <c r="AA298" s="654"/>
      <c r="AB298" s="339" t="str">
        <f>IF(B298="","",IF(Y298="","",IF(AC298="Timed Out","TO",Y298*60+Z298+AA298/100)))</f>
        <v/>
      </c>
      <c r="AC298" s="1242"/>
      <c r="AD298" s="802" t="str">
        <f>IF(B298="","",IF(OR(AC298="Timed Out",AC298="Both"),"TO",IF(AB298="","",IF(AVERAGE(AB298:AB300)&gt;89.99,"TO",IF(AB299="",AB298,IF(AB300="",AVERAGE(AB298:AB299),AVERAGE(AB298:AB300)))))))</f>
        <v/>
      </c>
      <c r="AE298" s="883" t="str">
        <f t="shared" ref="AE298" si="383">IF(B298="","",IF(AC298="Timed Out",0,IF(AC298="Misconfigured",0,IF(AC298="Both",0,IF(AB298="","",IF(Y298="TO",0,IF(AD298&lt;=4.99,2,IF(AD298&lt;=12.99,1,0))))))))</f>
        <v/>
      </c>
      <c r="AF298" s="1210"/>
      <c r="AG298" s="1212"/>
      <c r="AH298" s="802" t="str">
        <f>IF(B298="","",IF(AL298="DQ","DQ",IF(AG298="","",IF(AND(N298="TO",AF298-AG298&lt;=0),0,IF(AND(N298="TO",AF298-AG298&gt;0),AF298-AG298,IF(AND(U298="TO",O298+AF298-AG298&lt;0),0,IF(AND(U298="TO",O298+AF298-AG298&gt;0),O298+AF298-AG298,IF(AND(AD298="TO",O298+V298+AF298-AG298&lt;0),0,IF(AND(AD298="TO",O298+V298+AF298-AG298&gt;0),O298+V298+AF298-AG298,IF(O298+V298+AE298+AF298-AG298&lt;0,0,O298+V298+AE298+AF298-AG298))))))))))</f>
        <v/>
      </c>
      <c r="AI298" s="802" t="str">
        <f>IF(B298="","",IF(C298="Female","",IF(AL298="DQ","DQ",IF(AG298="","",IF(AND(N298="TO",AF298-AG298&lt;=0),0,IF(AND(N298="TO",AF298-AG298&gt;0),AF298-AG298,IF(AND(U298="TO",O298+AF298-AG298&lt;0),0,IF(AND(U298="TO",O298+AF298-AG298&gt;0),O298+AF298-AG298,IF(AND(AD298="TO",O298+W298+AF298-AG298&lt;0),0,IF(AND(AD298="TO",O298+W298+AF298-AG298&gt;0),O298+W298+AF298-AG298,IF(O298+W298+AE298+AF298-AG298&lt;0,0,O298+W298+AE298+AF298-AG298)))))))))))</f>
        <v/>
      </c>
      <c r="AJ298" s="802" t="str">
        <f>IF(B298="","",IF(C298="Male","",IF(AL298="DQ","DQ",IF(AG298="","",IF(AND(N298="TO",AF298-AG298&lt;=0),0,IF(AND(N298="TO",AF298-AG298&gt;0),AF298-AG298,IF(AND(U298="TO",O298+AF298-AG298&lt;0),0,IF(AND(U298="TO",O298+AF298-AG298&gt;0),O298+AF298-AG298,IF(AND(AD298="TO",O298+X298+AF298-AG298&lt;0),0,IF(AND(AD298="TO",O298+X298+AF298-AG298&gt;0),O298+X298+AF298-AG298,IF(O298+X298+AE298+AF298-AG298&lt;0,0,O298+X298+AE298+AF298-AG298)))))))))))</f>
        <v/>
      </c>
      <c r="AK298" s="802" t="str">
        <f>IF(AG298="","",IF(AI298="",AJ298,AI298))</f>
        <v/>
      </c>
      <c r="AL298" s="1215"/>
    </row>
    <row r="299" spans="1:38" x14ac:dyDescent="0.2">
      <c r="A299" s="1228"/>
      <c r="B299" s="1231"/>
      <c r="C299" s="884"/>
      <c r="D299" s="1191"/>
      <c r="E299" s="1234"/>
      <c r="F299" s="884"/>
      <c r="G299" s="884"/>
      <c r="H299" s="13" t="s">
        <v>4</v>
      </c>
      <c r="I299" s="208"/>
      <c r="J299" s="209"/>
      <c r="K299" s="227"/>
      <c r="L299" s="79" t="str">
        <f>IF(B298="","",IF(I299="","",IF(M298="Timed Out","TO",I299*60+J299+K299/100)))</f>
        <v/>
      </c>
      <c r="M299" s="1243"/>
      <c r="N299" s="803"/>
      <c r="O299" s="884"/>
      <c r="P299" s="208"/>
      <c r="Q299" s="209"/>
      <c r="R299" s="227"/>
      <c r="S299" s="99" t="str">
        <f>IF(B298="","",IF(P299="","",P299*60+Q299+R299/100))</f>
        <v/>
      </c>
      <c r="T299" s="1243"/>
      <c r="U299" s="1237"/>
      <c r="V299" s="803"/>
      <c r="W299" s="986"/>
      <c r="X299" s="803"/>
      <c r="Y299" s="214"/>
      <c r="Z299" s="209"/>
      <c r="AA299" s="279"/>
      <c r="AB299" s="99" t="str">
        <f>IF(B298="","",IF(Y299="","",IF(AC298="Timed Out","TO",Y299*60+Z299+AA299/100)))</f>
        <v/>
      </c>
      <c r="AC299" s="1243"/>
      <c r="AD299" s="803"/>
      <c r="AE299" s="884"/>
      <c r="AF299" s="981"/>
      <c r="AG299" s="1213"/>
      <c r="AH299" s="803"/>
      <c r="AI299" s="803"/>
      <c r="AJ299" s="803"/>
      <c r="AK299" s="803"/>
      <c r="AL299" s="1216"/>
    </row>
    <row r="300" spans="1:38" ht="16" thickBot="1" x14ac:dyDescent="0.25">
      <c r="A300" s="1229"/>
      <c r="B300" s="1232"/>
      <c r="C300" s="885"/>
      <c r="D300" s="1192"/>
      <c r="E300" s="1235"/>
      <c r="F300" s="885"/>
      <c r="G300" s="885"/>
      <c r="H300" s="19" t="s">
        <v>8</v>
      </c>
      <c r="I300" s="212"/>
      <c r="J300" s="213"/>
      <c r="K300" s="242"/>
      <c r="L300" s="112" t="str">
        <f>IF(B298="","",IF(I300="","",IF(M298="Timed Out","TO",I300*60+J300+K300/100)))</f>
        <v/>
      </c>
      <c r="M300" s="1244"/>
      <c r="N300" s="804"/>
      <c r="O300" s="885"/>
      <c r="P300" s="212"/>
      <c r="Q300" s="213"/>
      <c r="R300" s="242"/>
      <c r="S300" s="644" t="str">
        <f>IF(B298="","",IF(P300="","",P300*60+Q300+R300/100))</f>
        <v/>
      </c>
      <c r="T300" s="1244"/>
      <c r="U300" s="1238"/>
      <c r="V300" s="804"/>
      <c r="W300" s="1240"/>
      <c r="X300" s="804"/>
      <c r="Y300" s="226"/>
      <c r="Z300" s="213"/>
      <c r="AA300" s="655"/>
      <c r="AB300" s="100" t="str">
        <f>IF(B298="","",IF(Y300="","",IF(AC298="Timed Out","TO",Y300*60+Z300+AA300/100)))</f>
        <v/>
      </c>
      <c r="AC300" s="1244"/>
      <c r="AD300" s="804"/>
      <c r="AE300" s="885"/>
      <c r="AF300" s="1211"/>
      <c r="AG300" s="1214"/>
      <c r="AH300" s="804"/>
      <c r="AI300" s="804"/>
      <c r="AJ300" s="804"/>
      <c r="AK300" s="804"/>
      <c r="AL300" s="1217"/>
    </row>
    <row r="301" spans="1:38" x14ac:dyDescent="0.2">
      <c r="A301" s="892" t="str">
        <f>IF('Names And Totals'!A106="","",'Names And Totals'!A106)</f>
        <v/>
      </c>
      <c r="B301" s="1218" t="str">
        <f>IF('Names And Totals'!B106="","",'Names And Totals'!B106)</f>
        <v/>
      </c>
      <c r="C301" s="861" t="str">
        <f>IF('Names And Totals'!B106="","",'Names And Totals'!E106)</f>
        <v/>
      </c>
      <c r="D301" s="1193" t="str">
        <f>IF(B301="","",IF(AL301="DQ","DQ",IF(AH301="","",RANK(AH301,$AH$10:$AH$307,0)+SUMPRODUCT(--(AH301=$AH$10:$AH$307),--(U301&gt;($U$10:$U$307))))))</f>
        <v/>
      </c>
      <c r="E301" s="1221" t="str">
        <f>IF(B301="","",IF(AL301="DQ","DQ",IF(AH301="","",RANK(D301,$D$10:$D$307,1)+SUMPRODUCT(--(D301=$D$10:$D$307),--(U301&gt;$U$10:$U$307)))))</f>
        <v/>
      </c>
      <c r="F301" s="861" t="str">
        <f>IF(AI301="","",IF(AI301="DQ","DQ",RANK(AI301,$AI$10:$AI$307,0)+SUMPRODUCT(--(AI301=$AI$10:$AI$307),--(U301&gt;$U$10:$U$307))))</f>
        <v/>
      </c>
      <c r="G301" s="861" t="str">
        <f>IF(AJ301="","",IF(AJ301="DQ","DQ",RANK(AJ301,$AJ$10:$AJ$307,0)+SUMPRODUCT(--(AJ301=$AJ$10:$AJ$307),--(U301&gt;$U$10:$U$307))))</f>
        <v/>
      </c>
      <c r="H301" s="15" t="s">
        <v>7</v>
      </c>
      <c r="I301" s="228"/>
      <c r="J301" s="229"/>
      <c r="K301" s="230"/>
      <c r="L301" s="652" t="str">
        <f>IF(B301="","",IF(I301="","",IF(M301="Timed Out","TO",I301*60+J301+K301/100)))</f>
        <v/>
      </c>
      <c r="M301" s="1199"/>
      <c r="N301" s="805" t="str">
        <f>IF(B301="","",IF(OR(M301="Timed Out",M301="Both"),"TO",IF(I301="","",IF(AVERAGE(L301:L303)&gt;89.99,"TO",IF(L302="",L301,IF(L303="",AVERAGE(L301:L302),AVERAGE(L301:L303)))))))</f>
        <v/>
      </c>
      <c r="O301" s="861" t="str">
        <f t="shared" ref="O301" si="384">IF(B301="","",IF(M301="Timed Out",0,IF(M301="Misconfigured",0,IF(M301="Both",0,IF(I301="","",IF(N301="TO",0,IF(N301&lt;=24.99,2,IF(N301&lt;=49.99,1,0))))))))</f>
        <v/>
      </c>
      <c r="P301" s="228"/>
      <c r="Q301" s="229"/>
      <c r="R301" s="230"/>
      <c r="S301" s="645" t="str">
        <f>IF(B301="","",IF(P301="","",P301*60+Q301+R301/100))</f>
        <v/>
      </c>
      <c r="T301" s="1199"/>
      <c r="U301" s="1224" t="str">
        <f>IF(B301="","",IF(AL301="DQ","DQ",IF(N301="TO","TO",IF(T301="Timed Out","TO",IF(S301="","",IF(AVERAGE(S301:S303)&gt;89.99,"TO",IF(S302="",S301,IF(S303="",AVERAGE(S301:S302),AVERAGE(S301:S303)))))))))</f>
        <v/>
      </c>
      <c r="V301" s="805" t="str">
        <f>IF(B301="","",IF(AL301="DQ","DQ",IF(T301="Timed Out",0,IF(U301="","",IF(U301="TO",0,IF((17-((U301-$AG$3)))&lt;0,0,(17-((U301-$AG$3)))))))))</f>
        <v/>
      </c>
      <c r="W301" s="1196" t="str">
        <f t="shared" ref="W301" si="385">IF(B301="","",IF(AL301="DQ","DQ",IF(C301="Female","",IF(T301="Timed Out",0,IF(U301="","",IF(U301="TO",0,IF((19-((U301-$AN$4)))&lt;0,0,(19-((U301-$AN$4))))))))))</f>
        <v/>
      </c>
      <c r="X301" s="805" t="str">
        <f t="shared" ref="X301" si="386">IF(B301="","",IF(AL301="DQ","DQ",IF(C301="Male","",IF(T301="Timed Out",0,IF(U301="","",IF(U301="TO",0,IF((19-((U301-$AN$3)))&lt;0,0,(19-((U301-$AN$3))))))))))</f>
        <v/>
      </c>
      <c r="Y301" s="218"/>
      <c r="Z301" s="229"/>
      <c r="AA301" s="296"/>
      <c r="AB301" s="574" t="str">
        <f>IF(B301="","",IF(Y301="","",IF(AC301="Timed Out","TO",Y301*60+Z301+AA301/100)))</f>
        <v/>
      </c>
      <c r="AC301" s="1199"/>
      <c r="AD301" s="805" t="str">
        <f>IF(B301="","",IF(OR(AC301="Timed Out",AC301="Both"),"TO",IF(AB301="","",IF(AVERAGE(AB301:AB303)&gt;89.99,"TO",IF(AB302="",AB301,IF(AB303="",AVERAGE(AB301:AB302),AVERAGE(AB301:AB303)))))))</f>
        <v/>
      </c>
      <c r="AE301" s="861" t="str">
        <f t="shared" ref="AE301" si="387">IF(B301="","",IF(AC301="Timed Out",0,IF(AC301="Misconfigured",0,IF(AC301="Both",0,IF(AB301="","",IF(Y301="TO",0,IF(AD301&lt;=4.99,2,IF(AD301&lt;=12.99,1,0))))))))</f>
        <v/>
      </c>
      <c r="AF301" s="983"/>
      <c r="AG301" s="1204"/>
      <c r="AH301" s="805" t="str">
        <f>IF(B301="","",IF(AL301="DQ","DQ",IF(AG301="","",IF(AND(N301="TO",AF301-AG301&lt;=0),0,IF(AND(N301="TO",AF301-AG301&gt;0),AF301-AG301,IF(AND(U301="TO",O301+AF301-AG301&lt;0),0,IF(AND(U301="TO",O301+AF301-AG301&gt;0),O301+AF301-AG301,IF(AND(AD301="TO",O301+V301+AF301-AG301&lt;0),0,IF(AND(AD301="TO",O301+V301+AF301-AG301&gt;0),O301+V301+AF301-AG301,IF(O301+V301+AE301+AF301-AG301&lt;0,0,O301+V301+AE301+AF301-AG301))))))))))</f>
        <v/>
      </c>
      <c r="AI301" s="805" t="str">
        <f>IF(B301="","",IF(C301="Female","",IF(AL301="DQ","DQ",IF(AG301="","",IF(AND(N301="TO",AF301-AG301&lt;=0),0,IF(AND(N301="TO",AF301-AG301&gt;0),AF301-AG301,IF(AND(U301="TO",O301+AF301-AG301&lt;0),0,IF(AND(U301="TO",O301+AF301-AG301&gt;0),O301+AF301-AG301,IF(AND(AD301="TO",O301+W301+AF301-AG301&lt;0),0,IF(AND(AD301="TO",O301+W301+AF301-AG301&gt;0),O301+W301+AF301-AG301,IF(O301+W301+AE301+AF301-AG301&lt;0,0,O301+W301+AE301+AF301-AG301)))))))))))</f>
        <v/>
      </c>
      <c r="AJ301" s="805" t="str">
        <f>IF(B301="","",IF(C301="Male","",IF(AL301="DQ","DQ",IF(AG301="","",IF(AND(N301="TO",AF301-AG301&lt;=0),0,IF(AND(N301="TO",AF301-AG301&gt;0),AF301-AG301,IF(AND(U301="TO",O301+AF301-AG301&lt;0),0,IF(AND(U301="TO",O301+AF301-AG301&gt;0),O301+AF301-AG301,IF(AND(AD301="TO",O301+X301+AF301-AG301&lt;0),0,IF(AND(AD301="TO",O301+X301+AF301-AG301&gt;0),O301+X301+AF301-AG301,IF(O301+X301+AE301+AF301-AG301&lt;0,0,O301+X301+AE301+AF301-AG301)))))))))))</f>
        <v/>
      </c>
      <c r="AK301" s="805" t="str">
        <f>IF(AG301="","",IF(AI301="",AJ301,AI301))</f>
        <v/>
      </c>
      <c r="AL301" s="1207"/>
    </row>
    <row r="302" spans="1:38" x14ac:dyDescent="0.2">
      <c r="A302" s="893"/>
      <c r="B302" s="1219"/>
      <c r="C302" s="862"/>
      <c r="D302" s="1194"/>
      <c r="E302" s="1222"/>
      <c r="F302" s="862"/>
      <c r="G302" s="862"/>
      <c r="H302" s="16" t="s">
        <v>4</v>
      </c>
      <c r="I302" s="210"/>
      <c r="J302" s="211"/>
      <c r="K302" s="231"/>
      <c r="L302" s="83" t="str">
        <f>IF(B301="","",IF(I302="","",IF(M301="Timed Out","TO",I302*60+J302+K302/100)))</f>
        <v/>
      </c>
      <c r="M302" s="1200"/>
      <c r="N302" s="806"/>
      <c r="O302" s="862"/>
      <c r="P302" s="210"/>
      <c r="Q302" s="211"/>
      <c r="R302" s="231"/>
      <c r="S302" s="98" t="str">
        <f>IF(B301="","",IF(P302="","",P302*60+Q302+R302/100))</f>
        <v/>
      </c>
      <c r="T302" s="1200"/>
      <c r="U302" s="1225"/>
      <c r="V302" s="806"/>
      <c r="W302" s="1197"/>
      <c r="X302" s="806"/>
      <c r="Y302" s="220"/>
      <c r="Z302" s="211"/>
      <c r="AA302" s="280"/>
      <c r="AB302" s="98" t="str">
        <f>IF(B301="","",IF(Y302="","",IF(AC301="Timed Out","TO",Y302*60+Z302+AA302/100)))</f>
        <v/>
      </c>
      <c r="AC302" s="1200"/>
      <c r="AD302" s="806"/>
      <c r="AE302" s="862"/>
      <c r="AF302" s="984"/>
      <c r="AG302" s="1205"/>
      <c r="AH302" s="806"/>
      <c r="AI302" s="806"/>
      <c r="AJ302" s="806"/>
      <c r="AK302" s="806"/>
      <c r="AL302" s="1208"/>
    </row>
    <row r="303" spans="1:38" ht="16" thickBot="1" x14ac:dyDescent="0.25">
      <c r="A303" s="894"/>
      <c r="B303" s="1220"/>
      <c r="C303" s="863"/>
      <c r="D303" s="1195"/>
      <c r="E303" s="1223"/>
      <c r="F303" s="863"/>
      <c r="G303" s="863"/>
      <c r="H303" s="17" t="s">
        <v>8</v>
      </c>
      <c r="I303" s="251"/>
      <c r="J303" s="239"/>
      <c r="K303" s="250"/>
      <c r="L303" s="653" t="str">
        <f>IF(B301="","",IF(I303="","",IF(M301="Timed Out","TO",I303*60+J303+K303/100)))</f>
        <v/>
      </c>
      <c r="M303" s="1201"/>
      <c r="N303" s="807"/>
      <c r="O303" s="863"/>
      <c r="P303" s="251"/>
      <c r="Q303" s="239"/>
      <c r="R303" s="250"/>
      <c r="S303" s="570" t="str">
        <f>IF(B301="","",IF(P303="","",P303*60+Q303+R303/100))</f>
        <v/>
      </c>
      <c r="T303" s="1201"/>
      <c r="U303" s="1226"/>
      <c r="V303" s="807"/>
      <c r="W303" s="1198"/>
      <c r="X303" s="807"/>
      <c r="Y303" s="222"/>
      <c r="Z303" s="239"/>
      <c r="AA303" s="281"/>
      <c r="AB303" s="265" t="str">
        <f>IF(B301="","",IF(Y303="","",IF(AC301="Timed Out","TO",Y303*60+Z303+AA303/100)))</f>
        <v/>
      </c>
      <c r="AC303" s="1201"/>
      <c r="AD303" s="807"/>
      <c r="AE303" s="863"/>
      <c r="AF303" s="985"/>
      <c r="AG303" s="1206"/>
      <c r="AH303" s="807"/>
      <c r="AI303" s="807"/>
      <c r="AJ303" s="807"/>
      <c r="AK303" s="807"/>
      <c r="AL303" s="1209"/>
    </row>
    <row r="304" spans="1:38" x14ac:dyDescent="0.2">
      <c r="A304" s="1227" t="str">
        <f>IF('Names And Totals'!A107="","",'Names And Totals'!A107)</f>
        <v/>
      </c>
      <c r="B304" s="1230" t="str">
        <f>IF('Names And Totals'!B107="","",'Names And Totals'!B107)</f>
        <v/>
      </c>
      <c r="C304" s="883" t="str">
        <f>IF('Names And Totals'!B107="","",'Names And Totals'!E107)</f>
        <v/>
      </c>
      <c r="D304" s="1190" t="str">
        <f>IF(B304="","",IF(AL304="DQ","DQ",IF(AH304="","",RANK(AH304,$AH$10:$AH$307,0)+SUMPRODUCT(--(AH304=$AH$10:$AH$307),--(U304&gt;($U$10:$U$307))))))</f>
        <v/>
      </c>
      <c r="E304" s="1233" t="str">
        <f>IF(B304="","",IF(AL304="DQ","DQ",IF(AH304="","",RANK(D304,$D$10:$D$307,1)+SUMPRODUCT(--(D304=$D$10:$D$307),--(U304&gt;$U$10:$U$307)))))</f>
        <v/>
      </c>
      <c r="F304" s="883" t="str">
        <f>IF(AI304="","",IF(AI304="DQ","DQ",RANK(AI304,$AI$10:$AI$307,0)+SUMPRODUCT(--(AI304=$AI$10:$AI$307),--(U304&gt;$U$10:$U$307))))</f>
        <v/>
      </c>
      <c r="G304" s="883" t="str">
        <f>IF(AJ304="","",IF(AJ304="DQ","DQ",RANK(AJ304,$AJ$10:$AJ$307,0)+SUMPRODUCT(--(AJ304=$AJ$10:$AJ$307),--(U304&gt;$U$10:$U$307))))</f>
        <v/>
      </c>
      <c r="H304" s="18" t="s">
        <v>7</v>
      </c>
      <c r="I304" s="235"/>
      <c r="J304" s="241"/>
      <c r="K304" s="236"/>
      <c r="L304" s="111" t="str">
        <f>IF(B304="","",IF(I304="","",IF(M304="Timed Out","TO",I304*60+J304+K304/100)))</f>
        <v/>
      </c>
      <c r="M304" s="1242"/>
      <c r="N304" s="802" t="str">
        <f>IF(B304="","",IF(OR(M304="Timed Out",M304="Both"),"TO",IF(I304="","",IF(AVERAGE(L304:L306)&gt;89.99,"TO",IF(L305="",L304,IF(L306="",AVERAGE(L304:L305),AVERAGE(L304:L306)))))))</f>
        <v/>
      </c>
      <c r="O304" s="883" t="str">
        <f t="shared" ref="O304" si="388">IF(B304="","",IF(M304="Timed Out",0,IF(M304="Misconfigured",0,IF(M304="Both",0,IF(I304="","",IF(N304="TO",0,IF(N304&lt;=24.99,2,IF(N304&lt;=49.99,1,0))))))))</f>
        <v/>
      </c>
      <c r="P304" s="235"/>
      <c r="Q304" s="241"/>
      <c r="R304" s="236"/>
      <c r="S304" s="643" t="str">
        <f>IF(B304="","",IF(P304="","",P304*60+Q304+R304/100))</f>
        <v/>
      </c>
      <c r="T304" s="1242"/>
      <c r="U304" s="1236" t="str">
        <f>IF(B304="","",IF(AL304="DQ","DQ",IF(N304="TO","TO",IF(T304="Timed Out","TO",IF(S304="","",IF(AVERAGE(S304:S306)&gt;89.99,"TO",IF(S305="",S304,IF(S306="",AVERAGE(S304:S305),AVERAGE(S304:S306)))))))))</f>
        <v/>
      </c>
      <c r="V304" s="802" t="str">
        <f>IF(B304="","",IF(AL304="DQ","DQ",IF(T304="Timed Out",0,IF(U304="","",IF(U304="TO",0,IF((17-((U304-$AG$3)))&lt;0,0,(17-((U304-$AG$3)))))))))</f>
        <v/>
      </c>
      <c r="W304" s="1239" t="str">
        <f t="shared" ref="W304" si="389">IF(B304="","",IF(AL304="DQ","DQ",IF(C304="Female","",IF(T304="Timed Out",0,IF(U304="","",IF(U304="TO",0,IF((19-((U304-$AN$4)))&lt;0,0,(19-((U304-$AN$4))))))))))</f>
        <v/>
      </c>
      <c r="X304" s="802" t="str">
        <f t="shared" ref="X304" si="390">IF(B304="","",IF(AL304="DQ","DQ",IF(C304="Male","",IF(T304="Timed Out",0,IF(U304="","",IF(U304="TO",0,IF((19-((U304-$AN$3)))&lt;0,0,(19-((U304-$AN$3))))))))))</f>
        <v/>
      </c>
      <c r="Y304" s="667"/>
      <c r="Z304" s="241"/>
      <c r="AA304" s="654"/>
      <c r="AB304" s="339" t="str">
        <f>IF(B304="","",IF(Y304="","",IF(AC304="Timed Out","TO",Y304*60+Z304+AA304/100)))</f>
        <v/>
      </c>
      <c r="AC304" s="1242"/>
      <c r="AD304" s="802" t="str">
        <f>IF(B304="","",IF(OR(AC304="Timed Out",AC304="Both"),"TO",IF(AB304="","",IF(AVERAGE(AB304:AB306)&gt;89.99,"TO",IF(AB305="",AB304,IF(AB306="",AVERAGE(AB304:AB305),AVERAGE(AB304:AB306)))))))</f>
        <v/>
      </c>
      <c r="AE304" s="883" t="str">
        <f t="shared" ref="AE304" si="391">IF(B304="","",IF(AC304="Timed Out",0,IF(AC304="Misconfigured",0,IF(AC304="Both",0,IF(AB304="","",IF(Y304="TO",0,IF(AD304&lt;=4.99,2,IF(AD304&lt;=12.99,1,0))))))))</f>
        <v/>
      </c>
      <c r="AF304" s="1210"/>
      <c r="AG304" s="1212"/>
      <c r="AH304" s="802" t="str">
        <f>IF(B304="","",IF(AL304="DQ","DQ",IF(AG304="","",IF(AND(N304="TO",AF304-AG304&lt;=0),0,IF(AND(N304="TO",AF304-AG304&gt;0),AF304-AG304,IF(AND(U304="TO",O304+AF304-AG304&lt;0),0,IF(AND(U304="TO",O304+AF304-AG304&gt;0),O304+AF304-AG304,IF(AND(AD304="TO",O304+V304+AF304-AG304&lt;0),0,IF(AND(AD304="TO",O304+V304+AF304-AG304&gt;0),O304+V304+AF304-AG304,IF(O304+V304+AE304+AF304-AG304&lt;0,0,O304+V304+AE304+AF304-AG304))))))))))</f>
        <v/>
      </c>
      <c r="AI304" s="802" t="str">
        <f>IF(B304="","",IF(C304="Female","",IF(AL304="DQ","DQ",IF(AG304="","",IF(AND(N304="TO",AF304-AG304&lt;=0),0,IF(AND(N304="TO",AF304-AG304&gt;0),AF304-AG304,IF(AND(U304="TO",O304+AF304-AG304&lt;0),0,IF(AND(U304="TO",O304+AF304-AG304&gt;0),O304+AF304-AG304,IF(AND(AD304="TO",O304+W304+AF304-AG304&lt;0),0,IF(AND(AD304="TO",O304+W304+AF304-AG304&gt;0),O304+W304+AF304-AG304,IF(O304+W304+AE304+AF304-AG304&lt;0,0,O304+W304+AE304+AF304-AG304)))))))))))</f>
        <v/>
      </c>
      <c r="AJ304" s="802" t="str">
        <f>IF(B304="","",IF(C304="Male","",IF(AL304="DQ","DQ",IF(AG304="","",IF(AND(N304="TO",AF304-AG304&lt;=0),0,IF(AND(N304="TO",AF304-AG304&gt;0),AF304-AG304,IF(AND(U304="TO",O304+AF304-AG304&lt;0),0,IF(AND(U304="TO",O304+AF304-AG304&gt;0),O304+AF304-AG304,IF(AND(AD304="TO",O304+X304+AF304-AG304&lt;0),0,IF(AND(AD304="TO",O304+X304+AF304-AG304&gt;0),O304+X304+AF304-AG304,IF(O304+X304+AE304+AF304-AG304&lt;0,0,O304+X304+AE304+AF304-AG304)))))))))))</f>
        <v/>
      </c>
      <c r="AK304" s="802" t="str">
        <f>IF(AG304="","",IF(AI304="",AJ304,AI304))</f>
        <v/>
      </c>
      <c r="AL304" s="1215"/>
    </row>
    <row r="305" spans="1:38" x14ac:dyDescent="0.2">
      <c r="A305" s="1228"/>
      <c r="B305" s="1231"/>
      <c r="C305" s="884"/>
      <c r="D305" s="1191"/>
      <c r="E305" s="1234"/>
      <c r="F305" s="884"/>
      <c r="G305" s="884"/>
      <c r="H305" s="13" t="s">
        <v>4</v>
      </c>
      <c r="I305" s="208"/>
      <c r="J305" s="209"/>
      <c r="K305" s="227"/>
      <c r="L305" s="79" t="str">
        <f>IF(B304="","",IF(I305="","",IF(M304="Timed Out","TO",I305*60+J305+K305/100)))</f>
        <v/>
      </c>
      <c r="M305" s="1243"/>
      <c r="N305" s="803"/>
      <c r="O305" s="884"/>
      <c r="P305" s="208"/>
      <c r="Q305" s="209"/>
      <c r="R305" s="227"/>
      <c r="S305" s="99" t="str">
        <f>IF(B304="","",IF(P305="","",P305*60+Q305+R305/100))</f>
        <v/>
      </c>
      <c r="T305" s="1243"/>
      <c r="U305" s="1237"/>
      <c r="V305" s="803"/>
      <c r="W305" s="986"/>
      <c r="X305" s="803"/>
      <c r="Y305" s="214"/>
      <c r="Z305" s="209"/>
      <c r="AA305" s="279"/>
      <c r="AB305" s="99" t="str">
        <f>IF(B304="","",IF(Y305="","",IF(AC304="Timed Out","TO",Y305*60+Z305+AA305/100)))</f>
        <v/>
      </c>
      <c r="AC305" s="1243"/>
      <c r="AD305" s="803"/>
      <c r="AE305" s="884"/>
      <c r="AF305" s="981"/>
      <c r="AG305" s="1213"/>
      <c r="AH305" s="803"/>
      <c r="AI305" s="803"/>
      <c r="AJ305" s="803"/>
      <c r="AK305" s="803"/>
      <c r="AL305" s="1216"/>
    </row>
    <row r="306" spans="1:38" ht="16" thickBot="1" x14ac:dyDescent="0.25">
      <c r="A306" s="1229"/>
      <c r="B306" s="1232"/>
      <c r="C306" s="885"/>
      <c r="D306" s="1192"/>
      <c r="E306" s="1235"/>
      <c r="F306" s="885"/>
      <c r="G306" s="885"/>
      <c r="H306" s="19" t="s">
        <v>8</v>
      </c>
      <c r="I306" s="212"/>
      <c r="J306" s="213"/>
      <c r="K306" s="242"/>
      <c r="L306" s="112" t="str">
        <f>IF(B304="","",IF(I306="","",IF(M304="Timed Out","TO",I306*60+J306+K306/100)))</f>
        <v/>
      </c>
      <c r="M306" s="1244"/>
      <c r="N306" s="804"/>
      <c r="O306" s="885"/>
      <c r="P306" s="212"/>
      <c r="Q306" s="213"/>
      <c r="R306" s="242"/>
      <c r="S306" s="644" t="str">
        <f>IF(B304="","",IF(P306="","",P306*60+Q306+R306/100))</f>
        <v/>
      </c>
      <c r="T306" s="1244"/>
      <c r="U306" s="1238"/>
      <c r="V306" s="804"/>
      <c r="W306" s="1240"/>
      <c r="X306" s="804"/>
      <c r="Y306" s="226"/>
      <c r="Z306" s="213"/>
      <c r="AA306" s="655"/>
      <c r="AB306" s="100" t="str">
        <f>IF(B304="","",IF(Y306="","",IF(AC304="Timed Out","TO",Y306*60+Z306+AA306/100)))</f>
        <v/>
      </c>
      <c r="AC306" s="1244"/>
      <c r="AD306" s="804"/>
      <c r="AE306" s="885"/>
      <c r="AF306" s="1211"/>
      <c r="AG306" s="1214"/>
      <c r="AH306" s="804"/>
      <c r="AI306" s="804"/>
      <c r="AJ306" s="804"/>
      <c r="AK306" s="804"/>
      <c r="AL306" s="1217"/>
    </row>
    <row r="307" spans="1:38" x14ac:dyDescent="0.2">
      <c r="A307" s="892" t="str">
        <f>IF('Names And Totals'!A108="","",'Names And Totals'!A108)</f>
        <v/>
      </c>
      <c r="B307" s="1218" t="str">
        <f>IF('Names And Totals'!B108="","",'Names And Totals'!B108)</f>
        <v/>
      </c>
      <c r="C307" s="861" t="str">
        <f>IF('Names And Totals'!B108="","",'Names And Totals'!E108)</f>
        <v/>
      </c>
      <c r="D307" s="1193" t="str">
        <f>IF(B307="","",IF(AL307="DQ","DQ",IF(AH307="","",RANK(AH307,$AH$10:$AH$307,0)+SUMPRODUCT(--(AH307=$AH$10:$AH$307),--(U307&gt;($U$10:$U$307))))))</f>
        <v/>
      </c>
      <c r="E307" s="1221" t="str">
        <f>IF(B307="","",IF(AL307="DQ","DQ",IF(AH307="","",RANK(D307,$D$10:$D$307,1)+SUMPRODUCT(--(D307=$D$10:$D$307),--(U307&gt;$U$10:$U$307)))))</f>
        <v/>
      </c>
      <c r="F307" s="861" t="str">
        <f>IF(AI307="","",IF(AI307="DQ","DQ",RANK(AI307,$AI$10:$AI$307,0)+SUMPRODUCT(--(AI307=$AI$10:$AI$307),--(U307&gt;$U$10:$U$307))))</f>
        <v/>
      </c>
      <c r="G307" s="861" t="str">
        <f>IF(AJ307="","",IF(AJ307="DQ","DQ",RANK(AJ307,$AJ$10:$AJ$307,0)+SUMPRODUCT(--(AJ307=$AJ$10:$AJ$307),--(U307&gt;$U$10:$U$307))))</f>
        <v/>
      </c>
      <c r="H307" s="15" t="s">
        <v>7</v>
      </c>
      <c r="I307" s="228"/>
      <c r="J307" s="229"/>
      <c r="K307" s="230"/>
      <c r="L307" s="652" t="str">
        <f>IF(B307="","",IF(I307="","",IF(M307="Timed Out","TO",I307*60+J307+K307/100)))</f>
        <v/>
      </c>
      <c r="M307" s="1199"/>
      <c r="N307" s="805" t="str">
        <f>IF(B307="","",IF(OR(M307="Timed Out",M307="Both"),"TO",IF(I307="","",IF(AVERAGE(L307:L309)&gt;89.99,"TO",IF(L308="",L307,IF(L309="",AVERAGE(L307:L308),AVERAGE(L307:L309)))))))</f>
        <v/>
      </c>
      <c r="O307" s="861" t="str">
        <f t="shared" ref="O307" si="392">IF(B307="","",IF(M307="Timed Out",0,IF(M307="Misconfigured",0,IF(M307="Both",0,IF(I307="","",IF(N307="TO",0,IF(N307&lt;=24.99,2,IF(N307&lt;=49.99,1,0))))))))</f>
        <v/>
      </c>
      <c r="P307" s="228"/>
      <c r="Q307" s="229"/>
      <c r="R307" s="230"/>
      <c r="S307" s="645" t="str">
        <f>IF(B307="","",IF(P307="","",P307*60+Q307+R307/100))</f>
        <v/>
      </c>
      <c r="T307" s="1199"/>
      <c r="U307" s="1224" t="str">
        <f>IF(B307="","",IF(AL307="DQ","DQ",IF(N307="TO","TO",IF(T307="Timed Out","TO",IF(S307="","",IF(AVERAGE(S307:S309)&gt;89.99,"TO",IF(S308="",S307,IF(S309="",AVERAGE(S307:S308),AVERAGE(S307:S309)))))))))</f>
        <v/>
      </c>
      <c r="V307" s="805" t="str">
        <f>IF(B307="","",IF(AL307="DQ","DQ",IF(T307="Timed Out",0,IF(U307="","",IF(U307="TO",0,IF((17-((U307-$AG$3)))&lt;0,0,(17-((U307-$AG$3)))))))))</f>
        <v/>
      </c>
      <c r="W307" s="1196" t="str">
        <f t="shared" ref="W307" si="393">IF(B307="","",IF(AL307="DQ","DQ",IF(C307="Female","",IF(T307="Timed Out",0,IF(U307="","",IF(U307="TO",0,IF((19-((U307-$AN$4)))&lt;0,0,(19-((U307-$AN$4))))))))))</f>
        <v/>
      </c>
      <c r="X307" s="805" t="str">
        <f t="shared" ref="X307" si="394">IF(B307="","",IF(AL307="DQ","DQ",IF(C307="Male","",IF(T307="Timed Out",0,IF(U307="","",IF(U307="TO",0,IF((19-((U307-$AN$3)))&lt;0,0,(19-((U307-$AN$3))))))))))</f>
        <v/>
      </c>
      <c r="Y307" s="218"/>
      <c r="Z307" s="229"/>
      <c r="AA307" s="296"/>
      <c r="AB307" s="574" t="str">
        <f>IF(B307="","",IF(Y307="","",IF(AC307="Timed Out","TO",Y307*60+Z307+AA307/100)))</f>
        <v/>
      </c>
      <c r="AC307" s="1199"/>
      <c r="AD307" s="805" t="str">
        <f>IF(B307="","",IF(OR(AC307="Timed Out",AC307="Both"),"TO",IF(AB307="","",IF(AVERAGE(AB307:AB309)&gt;89.99,"TO",IF(AB308="",AB307,IF(AB309="",AVERAGE(AB307:AB308),AVERAGE(AB307:AB309)))))))</f>
        <v/>
      </c>
      <c r="AE307" s="861" t="str">
        <f t="shared" ref="AE307" si="395">IF(B307="","",IF(AC307="Timed Out",0,IF(AC307="Misconfigured",0,IF(AC307="Both",0,IF(AB307="","",IF(Y307="TO",0,IF(AD307&lt;=4.99,2,IF(AD307&lt;=12.99,1,0))))))))</f>
        <v/>
      </c>
      <c r="AF307" s="983"/>
      <c r="AG307" s="1204"/>
      <c r="AH307" s="805" t="str">
        <f>IF(B307="","",IF(AL307="DQ","DQ",IF(AG307="","",IF(AND(N307="TO",AF307-AG307&lt;=0),0,IF(AND(N307="TO",AF307-AG307&gt;0),AF307-AG307,IF(AND(U307="TO",O307+AF307-AG307&lt;0),0,IF(AND(U307="TO",O307+AF307-AG307&gt;0),O307+AF307-AG307,IF(AND(AD307="TO",O307+V307+AF307-AG307&lt;0),0,IF(AND(AD307="TO",O307+V307+AF307-AG307&gt;0),O307+V307+AF307-AG307,IF(O307+V307+AE307+AF307-AG307&lt;0,0,O307+V307+AE307+AF307-AG307))))))))))</f>
        <v/>
      </c>
      <c r="AI307" s="805" t="str">
        <f>IF(B307="","",IF(C307="Female","",IF(AL307="DQ","DQ",IF(AG307="","",IF(AND(N307="TO",AF307-AG307&lt;=0),0,IF(AND(N307="TO",AF307-AG307&gt;0),AF307-AG307,IF(AND(U307="TO",O307+AF307-AG307&lt;0),0,IF(AND(U307="TO",O307+AF307-AG307&gt;0),O307+AF307-AG307,IF(AND(AD307="TO",O307+W307+AF307-AG307&lt;0),0,IF(AND(AD307="TO",O307+W307+AF307-AG307&gt;0),O307+W307+AF307-AG307,IF(O307+W307+AE307+AF307-AG307&lt;0,0,O307+W307+AE307+AF307-AG307)))))))))))</f>
        <v/>
      </c>
      <c r="AJ307" s="805" t="str">
        <f>IF(B307="","",IF(C307="Male","",IF(AL307="DQ","DQ",IF(AG307="","",IF(AND(N307="TO",AF307-AG307&lt;=0),0,IF(AND(N307="TO",AF307-AG307&gt;0),AF307-AG307,IF(AND(U307="TO",O307+AF307-AG307&lt;0),0,IF(AND(U307="TO",O307+AF307-AG307&gt;0),O307+AF307-AG307,IF(AND(AD307="TO",O307+X307+AF307-AG307&lt;0),0,IF(AND(AD307="TO",O307+X307+AF307-AG307&gt;0),O307+X307+AF307-AG307,IF(O307+X307+AE307+AF307-AG307&lt;0,0,O307+X307+AE307+AF307-AG307)))))))))))</f>
        <v/>
      </c>
      <c r="AK307" s="805" t="str">
        <f>IF(AG307="","",IF(AI307="",AJ307,AI307))</f>
        <v/>
      </c>
      <c r="AL307" s="1207"/>
    </row>
    <row r="308" spans="1:38" x14ac:dyDescent="0.2">
      <c r="A308" s="893"/>
      <c r="B308" s="1219"/>
      <c r="C308" s="862"/>
      <c r="D308" s="1194"/>
      <c r="E308" s="1222"/>
      <c r="F308" s="862"/>
      <c r="G308" s="862"/>
      <c r="H308" s="16" t="s">
        <v>4</v>
      </c>
      <c r="I308" s="210"/>
      <c r="J308" s="211"/>
      <c r="K308" s="231"/>
      <c r="L308" s="83" t="str">
        <f>IF(B307="","",IF(I308="","",IF(M307="Timed Out","TO",I308*60+J308+K308/100)))</f>
        <v/>
      </c>
      <c r="M308" s="1200"/>
      <c r="N308" s="806"/>
      <c r="O308" s="862"/>
      <c r="P308" s="210"/>
      <c r="Q308" s="211"/>
      <c r="R308" s="231"/>
      <c r="S308" s="98" t="str">
        <f>IF(B307="","",IF(P308="","",P308*60+Q308+R308/100))</f>
        <v/>
      </c>
      <c r="T308" s="1200"/>
      <c r="U308" s="1225"/>
      <c r="V308" s="806"/>
      <c r="W308" s="1197"/>
      <c r="X308" s="806"/>
      <c r="Y308" s="220"/>
      <c r="Z308" s="211"/>
      <c r="AA308" s="280"/>
      <c r="AB308" s="98" t="str">
        <f>IF(B307="","",IF(Y308="","",IF(AC307="Timed Out","TO",Y308*60+Z308+AA308/100)))</f>
        <v/>
      </c>
      <c r="AC308" s="1200"/>
      <c r="AD308" s="806"/>
      <c r="AE308" s="862"/>
      <c r="AF308" s="984"/>
      <c r="AG308" s="1205"/>
      <c r="AH308" s="806"/>
      <c r="AI308" s="806"/>
      <c r="AJ308" s="806"/>
      <c r="AK308" s="806"/>
      <c r="AL308" s="1208"/>
    </row>
    <row r="309" spans="1:38" ht="16" thickBot="1" x14ac:dyDescent="0.25">
      <c r="A309" s="894"/>
      <c r="B309" s="1220"/>
      <c r="C309" s="863"/>
      <c r="D309" s="1195"/>
      <c r="E309" s="1223"/>
      <c r="F309" s="863"/>
      <c r="G309" s="863"/>
      <c r="H309" s="17" t="s">
        <v>8</v>
      </c>
      <c r="I309" s="251"/>
      <c r="J309" s="239"/>
      <c r="K309" s="250"/>
      <c r="L309" s="653" t="str">
        <f>IF(B307="","",IF(I309="","",IF(M307="Timed Out","TO",I309*60+J309+K309/100)))</f>
        <v/>
      </c>
      <c r="M309" s="1201"/>
      <c r="N309" s="807"/>
      <c r="O309" s="863"/>
      <c r="P309" s="251"/>
      <c r="Q309" s="239"/>
      <c r="R309" s="250"/>
      <c r="S309" s="570" t="str">
        <f>IF(B307="","",IF(P309="","",P309*60+Q309+R309/100))</f>
        <v/>
      </c>
      <c r="T309" s="1201"/>
      <c r="U309" s="1226"/>
      <c r="V309" s="807"/>
      <c r="W309" s="1198"/>
      <c r="X309" s="807"/>
      <c r="Y309" s="222"/>
      <c r="Z309" s="239"/>
      <c r="AA309" s="281"/>
      <c r="AB309" s="265" t="str">
        <f>IF(B307="","",IF(Y309="","",IF(AC307="Timed Out","TO",Y309*60+Z309+AA309/100)))</f>
        <v/>
      </c>
      <c r="AC309" s="1201"/>
      <c r="AD309" s="807"/>
      <c r="AE309" s="863"/>
      <c r="AF309" s="985"/>
      <c r="AG309" s="1206"/>
      <c r="AH309" s="807"/>
      <c r="AI309" s="807"/>
      <c r="AJ309" s="807"/>
      <c r="AK309" s="807"/>
      <c r="AL309" s="1209"/>
    </row>
  </sheetData>
  <sheetProtection algorithmName="SHA-512" hashValue="t5g9YCImpUt/Fi0O74mp3DtvkppYOvnqNmUHCt4DR7amIryzVL04khdVXvMZObp9l+bedbcjmrUgg7GvIJYnyA==" saltValue="nmc2kJZsV9+kdGqlZ/oapQ==" spinCount="100000" sheet="1" objects="1" scenarios="1"/>
  <mergeCells count="2564">
    <mergeCell ref="AC307:AC309"/>
    <mergeCell ref="P4:U4"/>
    <mergeCell ref="Y4:AE4"/>
    <mergeCell ref="M289:M291"/>
    <mergeCell ref="T289:T291"/>
    <mergeCell ref="AC289:AC291"/>
    <mergeCell ref="M292:M294"/>
    <mergeCell ref="T292:T294"/>
    <mergeCell ref="AC292:AC294"/>
    <mergeCell ref="M295:M297"/>
    <mergeCell ref="T295:T297"/>
    <mergeCell ref="AC295:AC297"/>
    <mergeCell ref="M298:M300"/>
    <mergeCell ref="T298:T300"/>
    <mergeCell ref="AC298:AC300"/>
    <mergeCell ref="M301:M303"/>
    <mergeCell ref="T301:T303"/>
    <mergeCell ref="AC301:AC303"/>
    <mergeCell ref="M304:M306"/>
    <mergeCell ref="T304:T306"/>
    <mergeCell ref="AC304:AC306"/>
    <mergeCell ref="M271:M273"/>
    <mergeCell ref="T271:T273"/>
    <mergeCell ref="AC271:AC273"/>
    <mergeCell ref="M274:M276"/>
    <mergeCell ref="T274:T276"/>
    <mergeCell ref="AC274:AC276"/>
    <mergeCell ref="M277:M279"/>
    <mergeCell ref="T277:T279"/>
    <mergeCell ref="AC277:AC279"/>
    <mergeCell ref="M280:M282"/>
    <mergeCell ref="T280:T282"/>
    <mergeCell ref="AC280:AC282"/>
    <mergeCell ref="M283:M285"/>
    <mergeCell ref="T283:T285"/>
    <mergeCell ref="AC283:AC285"/>
    <mergeCell ref="M286:M288"/>
    <mergeCell ref="T286:T288"/>
    <mergeCell ref="AC286:AC288"/>
    <mergeCell ref="M253:M255"/>
    <mergeCell ref="T253:T255"/>
    <mergeCell ref="AC253:AC255"/>
    <mergeCell ref="M256:M258"/>
    <mergeCell ref="T256:T258"/>
    <mergeCell ref="AC256:AC258"/>
    <mergeCell ref="M259:M261"/>
    <mergeCell ref="T259:T261"/>
    <mergeCell ref="AC259:AC261"/>
    <mergeCell ref="M262:M264"/>
    <mergeCell ref="T262:T264"/>
    <mergeCell ref="AC262:AC264"/>
    <mergeCell ref="M265:M267"/>
    <mergeCell ref="T265:T267"/>
    <mergeCell ref="AC265:AC267"/>
    <mergeCell ref="M268:M270"/>
    <mergeCell ref="T268:T270"/>
    <mergeCell ref="AC268:AC270"/>
    <mergeCell ref="W280:W282"/>
    <mergeCell ref="X280:X282"/>
    <mergeCell ref="W283:W285"/>
    <mergeCell ref="X283:X285"/>
    <mergeCell ref="W286:W288"/>
    <mergeCell ref="X286:X288"/>
    <mergeCell ref="M235:M237"/>
    <mergeCell ref="T235:T237"/>
    <mergeCell ref="AC235:AC237"/>
    <mergeCell ref="M238:M240"/>
    <mergeCell ref="T238:T240"/>
    <mergeCell ref="AC238:AC240"/>
    <mergeCell ref="M241:M243"/>
    <mergeCell ref="T241:T243"/>
    <mergeCell ref="AC241:AC243"/>
    <mergeCell ref="M244:M246"/>
    <mergeCell ref="T244:T246"/>
    <mergeCell ref="AC244:AC246"/>
    <mergeCell ref="M247:M249"/>
    <mergeCell ref="T247:T249"/>
    <mergeCell ref="AC247:AC249"/>
    <mergeCell ref="M250:M252"/>
    <mergeCell ref="T250:T252"/>
    <mergeCell ref="AC250:AC252"/>
    <mergeCell ref="M217:M219"/>
    <mergeCell ref="T217:T219"/>
    <mergeCell ref="AC217:AC219"/>
    <mergeCell ref="M220:M222"/>
    <mergeCell ref="T220:T222"/>
    <mergeCell ref="AC220:AC222"/>
    <mergeCell ref="M223:M225"/>
    <mergeCell ref="T223:T225"/>
    <mergeCell ref="AC223:AC225"/>
    <mergeCell ref="M226:M228"/>
    <mergeCell ref="T226:T228"/>
    <mergeCell ref="AC226:AC228"/>
    <mergeCell ref="M229:M231"/>
    <mergeCell ref="T229:T231"/>
    <mergeCell ref="AC229:AC231"/>
    <mergeCell ref="M232:M234"/>
    <mergeCell ref="T232:T234"/>
    <mergeCell ref="AC232:AC234"/>
    <mergeCell ref="W217:W219"/>
    <mergeCell ref="X217:X219"/>
    <mergeCell ref="W220:W222"/>
    <mergeCell ref="X220:X222"/>
    <mergeCell ref="W223:W225"/>
    <mergeCell ref="X223:X225"/>
    <mergeCell ref="W226:W228"/>
    <mergeCell ref="X226:X228"/>
    <mergeCell ref="W229:W231"/>
    <mergeCell ref="X229:X231"/>
    <mergeCell ref="W232:W234"/>
    <mergeCell ref="X232:X234"/>
    <mergeCell ref="M199:M201"/>
    <mergeCell ref="T199:T201"/>
    <mergeCell ref="AC199:AC201"/>
    <mergeCell ref="M202:M204"/>
    <mergeCell ref="T202:T204"/>
    <mergeCell ref="AC202:AC204"/>
    <mergeCell ref="M205:M207"/>
    <mergeCell ref="T205:T207"/>
    <mergeCell ref="AC205:AC207"/>
    <mergeCell ref="M208:M210"/>
    <mergeCell ref="T208:T210"/>
    <mergeCell ref="AC208:AC210"/>
    <mergeCell ref="M211:M213"/>
    <mergeCell ref="T211:T213"/>
    <mergeCell ref="AC211:AC213"/>
    <mergeCell ref="M214:M216"/>
    <mergeCell ref="T214:T216"/>
    <mergeCell ref="AC214:AC216"/>
    <mergeCell ref="W208:W210"/>
    <mergeCell ref="X208:X210"/>
    <mergeCell ref="W211:W213"/>
    <mergeCell ref="X211:X213"/>
    <mergeCell ref="W214:W216"/>
    <mergeCell ref="X214:X216"/>
    <mergeCell ref="M181:M183"/>
    <mergeCell ref="T181:T183"/>
    <mergeCell ref="AC181:AC183"/>
    <mergeCell ref="M184:M186"/>
    <mergeCell ref="T184:T186"/>
    <mergeCell ref="AC184:AC186"/>
    <mergeCell ref="M187:M189"/>
    <mergeCell ref="T187:T189"/>
    <mergeCell ref="AC187:AC189"/>
    <mergeCell ref="M190:M192"/>
    <mergeCell ref="T190:T192"/>
    <mergeCell ref="AC190:AC192"/>
    <mergeCell ref="M193:M195"/>
    <mergeCell ref="T193:T195"/>
    <mergeCell ref="AC193:AC195"/>
    <mergeCell ref="M196:M198"/>
    <mergeCell ref="T196:T198"/>
    <mergeCell ref="AC196:AC198"/>
    <mergeCell ref="W181:W183"/>
    <mergeCell ref="X181:X183"/>
    <mergeCell ref="W184:W186"/>
    <mergeCell ref="X184:X186"/>
    <mergeCell ref="W187:W189"/>
    <mergeCell ref="X187:X189"/>
    <mergeCell ref="W190:W192"/>
    <mergeCell ref="X190:X192"/>
    <mergeCell ref="W193:W195"/>
    <mergeCell ref="X193:X195"/>
    <mergeCell ref="W196:W198"/>
    <mergeCell ref="X196:X198"/>
    <mergeCell ref="M163:M165"/>
    <mergeCell ref="T163:T165"/>
    <mergeCell ref="AC163:AC165"/>
    <mergeCell ref="M166:M168"/>
    <mergeCell ref="T166:T168"/>
    <mergeCell ref="AC166:AC168"/>
    <mergeCell ref="M169:M171"/>
    <mergeCell ref="T169:T171"/>
    <mergeCell ref="AC169:AC171"/>
    <mergeCell ref="M172:M174"/>
    <mergeCell ref="T172:T174"/>
    <mergeCell ref="AC172:AC174"/>
    <mergeCell ref="M175:M177"/>
    <mergeCell ref="T175:T177"/>
    <mergeCell ref="AC175:AC177"/>
    <mergeCell ref="M178:M180"/>
    <mergeCell ref="T178:T180"/>
    <mergeCell ref="AC178:AC180"/>
    <mergeCell ref="W172:W174"/>
    <mergeCell ref="X172:X174"/>
    <mergeCell ref="W175:W177"/>
    <mergeCell ref="X175:X177"/>
    <mergeCell ref="W178:W180"/>
    <mergeCell ref="X178:X180"/>
    <mergeCell ref="M145:M147"/>
    <mergeCell ref="T145:T147"/>
    <mergeCell ref="AC145:AC147"/>
    <mergeCell ref="M148:M150"/>
    <mergeCell ref="T148:T150"/>
    <mergeCell ref="AC148:AC150"/>
    <mergeCell ref="M151:M153"/>
    <mergeCell ref="T151:T153"/>
    <mergeCell ref="AC151:AC153"/>
    <mergeCell ref="M154:M156"/>
    <mergeCell ref="T154:T156"/>
    <mergeCell ref="AC154:AC156"/>
    <mergeCell ref="M157:M159"/>
    <mergeCell ref="T157:T159"/>
    <mergeCell ref="AC157:AC159"/>
    <mergeCell ref="M160:M162"/>
    <mergeCell ref="T160:T162"/>
    <mergeCell ref="AC160:AC162"/>
    <mergeCell ref="W145:W147"/>
    <mergeCell ref="X145:X147"/>
    <mergeCell ref="W148:W150"/>
    <mergeCell ref="X148:X150"/>
    <mergeCell ref="W151:W153"/>
    <mergeCell ref="X151:X153"/>
    <mergeCell ref="W154:W156"/>
    <mergeCell ref="X154:X156"/>
    <mergeCell ref="W157:W159"/>
    <mergeCell ref="X157:X159"/>
    <mergeCell ref="W160:W162"/>
    <mergeCell ref="X160:X162"/>
    <mergeCell ref="M127:M129"/>
    <mergeCell ref="T127:T129"/>
    <mergeCell ref="AC127:AC129"/>
    <mergeCell ref="M130:M132"/>
    <mergeCell ref="T130:T132"/>
    <mergeCell ref="AC130:AC132"/>
    <mergeCell ref="M133:M135"/>
    <mergeCell ref="T133:T135"/>
    <mergeCell ref="AC133:AC135"/>
    <mergeCell ref="M136:M138"/>
    <mergeCell ref="T136:T138"/>
    <mergeCell ref="AC136:AC138"/>
    <mergeCell ref="M139:M141"/>
    <mergeCell ref="T139:T141"/>
    <mergeCell ref="AC139:AC141"/>
    <mergeCell ref="M142:M144"/>
    <mergeCell ref="T142:T144"/>
    <mergeCell ref="AC142:AC144"/>
    <mergeCell ref="W136:W138"/>
    <mergeCell ref="X136:X138"/>
    <mergeCell ref="W139:W141"/>
    <mergeCell ref="X139:X141"/>
    <mergeCell ref="W142:W144"/>
    <mergeCell ref="X142:X144"/>
    <mergeCell ref="AC106:AC108"/>
    <mergeCell ref="M109:M111"/>
    <mergeCell ref="T109:T111"/>
    <mergeCell ref="AC109:AC111"/>
    <mergeCell ref="M112:M114"/>
    <mergeCell ref="T112:T114"/>
    <mergeCell ref="AC112:AC114"/>
    <mergeCell ref="M115:M117"/>
    <mergeCell ref="T115:T117"/>
    <mergeCell ref="AC115:AC117"/>
    <mergeCell ref="M118:M120"/>
    <mergeCell ref="T118:T120"/>
    <mergeCell ref="AC118:AC120"/>
    <mergeCell ref="M121:M123"/>
    <mergeCell ref="T121:T123"/>
    <mergeCell ref="AC121:AC123"/>
    <mergeCell ref="M124:M126"/>
    <mergeCell ref="T124:T126"/>
    <mergeCell ref="AC124:AC126"/>
    <mergeCell ref="W106:W108"/>
    <mergeCell ref="X106:X108"/>
    <mergeCell ref="W109:W111"/>
    <mergeCell ref="X109:X111"/>
    <mergeCell ref="W112:W114"/>
    <mergeCell ref="X112:X114"/>
    <mergeCell ref="W115:W117"/>
    <mergeCell ref="X115:X117"/>
    <mergeCell ref="W118:W120"/>
    <mergeCell ref="X118:X120"/>
    <mergeCell ref="W121:W123"/>
    <mergeCell ref="X121:X123"/>
    <mergeCell ref="W124:W126"/>
    <mergeCell ref="M88:M90"/>
    <mergeCell ref="T88:T90"/>
    <mergeCell ref="AC88:AC90"/>
    <mergeCell ref="M91:M93"/>
    <mergeCell ref="T91:T93"/>
    <mergeCell ref="AC91:AC93"/>
    <mergeCell ref="M94:M96"/>
    <mergeCell ref="T94:T96"/>
    <mergeCell ref="AC94:AC96"/>
    <mergeCell ref="M97:M99"/>
    <mergeCell ref="T97:T99"/>
    <mergeCell ref="AC97:AC99"/>
    <mergeCell ref="M100:M102"/>
    <mergeCell ref="T100:T102"/>
    <mergeCell ref="AC100:AC102"/>
    <mergeCell ref="M103:M105"/>
    <mergeCell ref="T103:T105"/>
    <mergeCell ref="AC103:AC105"/>
    <mergeCell ref="W100:W102"/>
    <mergeCell ref="X100:X102"/>
    <mergeCell ref="W103:W105"/>
    <mergeCell ref="X103:X105"/>
    <mergeCell ref="M70:M72"/>
    <mergeCell ref="T70:T72"/>
    <mergeCell ref="AC70:AC72"/>
    <mergeCell ref="M73:M75"/>
    <mergeCell ref="T73:T75"/>
    <mergeCell ref="AC73:AC75"/>
    <mergeCell ref="M76:M78"/>
    <mergeCell ref="T76:T78"/>
    <mergeCell ref="AC76:AC78"/>
    <mergeCell ref="M79:M81"/>
    <mergeCell ref="T79:T81"/>
    <mergeCell ref="AC79:AC81"/>
    <mergeCell ref="M82:M84"/>
    <mergeCell ref="T82:T84"/>
    <mergeCell ref="AC82:AC84"/>
    <mergeCell ref="M85:M87"/>
    <mergeCell ref="T85:T87"/>
    <mergeCell ref="AC85:AC87"/>
    <mergeCell ref="M52:M54"/>
    <mergeCell ref="T52:T54"/>
    <mergeCell ref="AC52:AC54"/>
    <mergeCell ref="M55:M57"/>
    <mergeCell ref="T55:T57"/>
    <mergeCell ref="AC55:AC57"/>
    <mergeCell ref="M58:M60"/>
    <mergeCell ref="T58:T60"/>
    <mergeCell ref="AC58:AC60"/>
    <mergeCell ref="M61:M63"/>
    <mergeCell ref="T61:T63"/>
    <mergeCell ref="AC61:AC63"/>
    <mergeCell ref="M64:M66"/>
    <mergeCell ref="T64:T66"/>
    <mergeCell ref="AC64:AC66"/>
    <mergeCell ref="M67:M69"/>
    <mergeCell ref="T67:T69"/>
    <mergeCell ref="AC67:AC69"/>
    <mergeCell ref="M34:M36"/>
    <mergeCell ref="T34:T36"/>
    <mergeCell ref="AC34:AC36"/>
    <mergeCell ref="M37:M39"/>
    <mergeCell ref="T37:T39"/>
    <mergeCell ref="AC37:AC39"/>
    <mergeCell ref="M40:M42"/>
    <mergeCell ref="T40:T42"/>
    <mergeCell ref="AC40:AC42"/>
    <mergeCell ref="M43:M45"/>
    <mergeCell ref="T43:T45"/>
    <mergeCell ref="AC43:AC45"/>
    <mergeCell ref="M46:M48"/>
    <mergeCell ref="T46:T48"/>
    <mergeCell ref="AC46:AC48"/>
    <mergeCell ref="M49:M51"/>
    <mergeCell ref="T49:T51"/>
    <mergeCell ref="AC49:AC51"/>
    <mergeCell ref="W43:W45"/>
    <mergeCell ref="X43:X45"/>
    <mergeCell ref="AE5:AE6"/>
    <mergeCell ref="AC7:AC9"/>
    <mergeCell ref="AC10:AC12"/>
    <mergeCell ref="AC13:AC15"/>
    <mergeCell ref="AC16:AC18"/>
    <mergeCell ref="AC19:AC21"/>
    <mergeCell ref="M22:M24"/>
    <mergeCell ref="T22:T24"/>
    <mergeCell ref="AC22:AC24"/>
    <mergeCell ref="M25:M27"/>
    <mergeCell ref="T25:T27"/>
    <mergeCell ref="AC25:AC27"/>
    <mergeCell ref="M28:M30"/>
    <mergeCell ref="T28:T30"/>
    <mergeCell ref="AC28:AC30"/>
    <mergeCell ref="M31:M33"/>
    <mergeCell ref="T31:T33"/>
    <mergeCell ref="AC31:AC33"/>
    <mergeCell ref="S5:S6"/>
    <mergeCell ref="P5:R5"/>
    <mergeCell ref="T10:T12"/>
    <mergeCell ref="T13:T15"/>
    <mergeCell ref="T16:T18"/>
    <mergeCell ref="T19:T21"/>
    <mergeCell ref="T7:T9"/>
    <mergeCell ref="AC5:AC6"/>
    <mergeCell ref="AD5:AD6"/>
    <mergeCell ref="AB5:AB6"/>
    <mergeCell ref="Y5:AA5"/>
    <mergeCell ref="M7:M9"/>
    <mergeCell ref="M10:M12"/>
    <mergeCell ref="M13:M15"/>
    <mergeCell ref="M16:M18"/>
    <mergeCell ref="M19:M21"/>
    <mergeCell ref="A4:B5"/>
    <mergeCell ref="I5:K5"/>
    <mergeCell ref="L5:L6"/>
    <mergeCell ref="N5:N6"/>
    <mergeCell ref="M5:M6"/>
    <mergeCell ref="O5:O6"/>
    <mergeCell ref="I4:O4"/>
    <mergeCell ref="F286:F288"/>
    <mergeCell ref="G286:G288"/>
    <mergeCell ref="F289:F291"/>
    <mergeCell ref="G289:G291"/>
    <mergeCell ref="F292:F294"/>
    <mergeCell ref="G292:G294"/>
    <mergeCell ref="F295:F297"/>
    <mergeCell ref="G295:G297"/>
    <mergeCell ref="F232:F234"/>
    <mergeCell ref="G232:G234"/>
    <mergeCell ref="F235:F237"/>
    <mergeCell ref="G235:G237"/>
    <mergeCell ref="F238:F240"/>
    <mergeCell ref="G238:G240"/>
    <mergeCell ref="F241:F243"/>
    <mergeCell ref="G241:G243"/>
    <mergeCell ref="F244:F246"/>
    <mergeCell ref="G244:G246"/>
    <mergeCell ref="F247:F249"/>
    <mergeCell ref="G247:G249"/>
    <mergeCell ref="F250:F252"/>
    <mergeCell ref="G250:G252"/>
    <mergeCell ref="F253:F255"/>
    <mergeCell ref="F301:F303"/>
    <mergeCell ref="G301:G303"/>
    <mergeCell ref="F304:F306"/>
    <mergeCell ref="G304:G306"/>
    <mergeCell ref="F307:F309"/>
    <mergeCell ref="G307:G309"/>
    <mergeCell ref="F259:F261"/>
    <mergeCell ref="G259:G261"/>
    <mergeCell ref="F262:F264"/>
    <mergeCell ref="G262:G264"/>
    <mergeCell ref="F265:F267"/>
    <mergeCell ref="G265:G267"/>
    <mergeCell ref="F268:F270"/>
    <mergeCell ref="G268:G270"/>
    <mergeCell ref="F271:F273"/>
    <mergeCell ref="G271:G273"/>
    <mergeCell ref="F274:F276"/>
    <mergeCell ref="G274:G276"/>
    <mergeCell ref="F277:F279"/>
    <mergeCell ref="G277:G279"/>
    <mergeCell ref="F280:F282"/>
    <mergeCell ref="G280:G282"/>
    <mergeCell ref="F283:F285"/>
    <mergeCell ref="G283:G285"/>
    <mergeCell ref="G253:G255"/>
    <mergeCell ref="F256:F258"/>
    <mergeCell ref="G256:G258"/>
    <mergeCell ref="F205:F207"/>
    <mergeCell ref="G205:G207"/>
    <mergeCell ref="F208:F210"/>
    <mergeCell ref="G208:G210"/>
    <mergeCell ref="F211:F213"/>
    <mergeCell ref="G211:G213"/>
    <mergeCell ref="F214:F216"/>
    <mergeCell ref="G214:G216"/>
    <mergeCell ref="F217:F219"/>
    <mergeCell ref="G217:G219"/>
    <mergeCell ref="F220:F222"/>
    <mergeCell ref="G220:G222"/>
    <mergeCell ref="F223:F225"/>
    <mergeCell ref="G223:G225"/>
    <mergeCell ref="F226:F228"/>
    <mergeCell ref="G226:G228"/>
    <mergeCell ref="F229:F231"/>
    <mergeCell ref="G229:G231"/>
    <mergeCell ref="F178:F180"/>
    <mergeCell ref="G178:G180"/>
    <mergeCell ref="F181:F183"/>
    <mergeCell ref="G181:G183"/>
    <mergeCell ref="F184:F186"/>
    <mergeCell ref="G184:G186"/>
    <mergeCell ref="F187:F189"/>
    <mergeCell ref="G187:G189"/>
    <mergeCell ref="F190:F192"/>
    <mergeCell ref="G190:G192"/>
    <mergeCell ref="F193:F195"/>
    <mergeCell ref="G193:G195"/>
    <mergeCell ref="F196:F198"/>
    <mergeCell ref="G196:G198"/>
    <mergeCell ref="F199:F201"/>
    <mergeCell ref="G199:G201"/>
    <mergeCell ref="F202:F204"/>
    <mergeCell ref="G202:G204"/>
    <mergeCell ref="F151:F153"/>
    <mergeCell ref="G151:G153"/>
    <mergeCell ref="F154:F156"/>
    <mergeCell ref="G154:G156"/>
    <mergeCell ref="F157:F159"/>
    <mergeCell ref="G157:G159"/>
    <mergeCell ref="F160:F162"/>
    <mergeCell ref="G160:G162"/>
    <mergeCell ref="F163:F165"/>
    <mergeCell ref="G163:G165"/>
    <mergeCell ref="F166:F168"/>
    <mergeCell ref="G166:G168"/>
    <mergeCell ref="F169:F171"/>
    <mergeCell ref="G169:G171"/>
    <mergeCell ref="F172:F174"/>
    <mergeCell ref="G172:G174"/>
    <mergeCell ref="F175:F177"/>
    <mergeCell ref="G175:G177"/>
    <mergeCell ref="F124:F126"/>
    <mergeCell ref="G124:G126"/>
    <mergeCell ref="F127:F129"/>
    <mergeCell ref="G127:G129"/>
    <mergeCell ref="F130:F132"/>
    <mergeCell ref="G130:G132"/>
    <mergeCell ref="F133:F135"/>
    <mergeCell ref="G133:G135"/>
    <mergeCell ref="F136:F138"/>
    <mergeCell ref="G136:G138"/>
    <mergeCell ref="F139:F141"/>
    <mergeCell ref="G139:G141"/>
    <mergeCell ref="F142:F144"/>
    <mergeCell ref="G142:G144"/>
    <mergeCell ref="F145:F147"/>
    <mergeCell ref="G145:G147"/>
    <mergeCell ref="F148:F150"/>
    <mergeCell ref="G148:G150"/>
    <mergeCell ref="F97:F99"/>
    <mergeCell ref="G97:G99"/>
    <mergeCell ref="F100:F102"/>
    <mergeCell ref="G100:G102"/>
    <mergeCell ref="F103:F105"/>
    <mergeCell ref="G103:G105"/>
    <mergeCell ref="F106:F108"/>
    <mergeCell ref="G106:G108"/>
    <mergeCell ref="F109:F111"/>
    <mergeCell ref="G109:G111"/>
    <mergeCell ref="F112:F114"/>
    <mergeCell ref="G112:G114"/>
    <mergeCell ref="F115:F117"/>
    <mergeCell ref="G115:G117"/>
    <mergeCell ref="F118:F120"/>
    <mergeCell ref="G118:G120"/>
    <mergeCell ref="F121:F123"/>
    <mergeCell ref="G121:G123"/>
    <mergeCell ref="F70:F72"/>
    <mergeCell ref="G70:G72"/>
    <mergeCell ref="F73:F75"/>
    <mergeCell ref="G73:G75"/>
    <mergeCell ref="F76:F78"/>
    <mergeCell ref="G76:G78"/>
    <mergeCell ref="F79:F81"/>
    <mergeCell ref="G79:G81"/>
    <mergeCell ref="F82:F84"/>
    <mergeCell ref="G82:G84"/>
    <mergeCell ref="F85:F87"/>
    <mergeCell ref="G85:G87"/>
    <mergeCell ref="F88:F90"/>
    <mergeCell ref="G88:G90"/>
    <mergeCell ref="F91:F93"/>
    <mergeCell ref="G91:G93"/>
    <mergeCell ref="F94:F96"/>
    <mergeCell ref="G94:G96"/>
    <mergeCell ref="F40:F42"/>
    <mergeCell ref="G40:G42"/>
    <mergeCell ref="F43:F45"/>
    <mergeCell ref="G43:G45"/>
    <mergeCell ref="F46:F48"/>
    <mergeCell ref="G46:G48"/>
    <mergeCell ref="F49:F51"/>
    <mergeCell ref="G49:G51"/>
    <mergeCell ref="F52:F54"/>
    <mergeCell ref="G52:G54"/>
    <mergeCell ref="F55:F57"/>
    <mergeCell ref="G55:G57"/>
    <mergeCell ref="F58:F60"/>
    <mergeCell ref="G58:G60"/>
    <mergeCell ref="F61:F63"/>
    <mergeCell ref="G61:G63"/>
    <mergeCell ref="F64:F66"/>
    <mergeCell ref="G64:G66"/>
    <mergeCell ref="AI304:AI306"/>
    <mergeCell ref="AJ304:AJ306"/>
    <mergeCell ref="AI307:AI309"/>
    <mergeCell ref="AJ307:AJ309"/>
    <mergeCell ref="F4:F6"/>
    <mergeCell ref="G4:G6"/>
    <mergeCell ref="F7:F9"/>
    <mergeCell ref="G7:G9"/>
    <mergeCell ref="F10:F12"/>
    <mergeCell ref="G10:G12"/>
    <mergeCell ref="F13:F15"/>
    <mergeCell ref="G13:G15"/>
    <mergeCell ref="F16:F18"/>
    <mergeCell ref="G16:G18"/>
    <mergeCell ref="F19:F21"/>
    <mergeCell ref="G19:G21"/>
    <mergeCell ref="F22:F24"/>
    <mergeCell ref="G22:G24"/>
    <mergeCell ref="F25:F27"/>
    <mergeCell ref="G25:G27"/>
    <mergeCell ref="F28:F30"/>
    <mergeCell ref="G28:G30"/>
    <mergeCell ref="F31:F33"/>
    <mergeCell ref="G31:G33"/>
    <mergeCell ref="F34:F36"/>
    <mergeCell ref="G34:G36"/>
    <mergeCell ref="F37:F39"/>
    <mergeCell ref="G37:G39"/>
    <mergeCell ref="AI262:AI264"/>
    <mergeCell ref="AJ262:AJ264"/>
    <mergeCell ref="AI265:AI267"/>
    <mergeCell ref="AJ265:AJ267"/>
    <mergeCell ref="AI268:AI270"/>
    <mergeCell ref="AJ268:AJ270"/>
    <mergeCell ref="AI271:AI273"/>
    <mergeCell ref="AJ271:AJ273"/>
    <mergeCell ref="AI274:AI276"/>
    <mergeCell ref="AJ274:AJ276"/>
    <mergeCell ref="AI277:AI279"/>
    <mergeCell ref="AJ277:AJ279"/>
    <mergeCell ref="AI280:AI282"/>
    <mergeCell ref="AJ280:AJ282"/>
    <mergeCell ref="AI283:AI285"/>
    <mergeCell ref="AJ283:AJ285"/>
    <mergeCell ref="AI286:AI288"/>
    <mergeCell ref="AJ286:AJ288"/>
    <mergeCell ref="AI226:AI228"/>
    <mergeCell ref="AJ226:AJ228"/>
    <mergeCell ref="AI229:AI231"/>
    <mergeCell ref="AJ229:AJ231"/>
    <mergeCell ref="AI232:AI234"/>
    <mergeCell ref="AJ232:AJ234"/>
    <mergeCell ref="AI235:AI237"/>
    <mergeCell ref="AJ235:AJ237"/>
    <mergeCell ref="AI238:AI240"/>
    <mergeCell ref="AJ238:AJ240"/>
    <mergeCell ref="AI241:AI243"/>
    <mergeCell ref="AJ241:AJ243"/>
    <mergeCell ref="AI244:AI246"/>
    <mergeCell ref="AJ244:AJ246"/>
    <mergeCell ref="AI247:AI249"/>
    <mergeCell ref="AJ247:AJ249"/>
    <mergeCell ref="AI250:AI252"/>
    <mergeCell ref="AJ250:AJ252"/>
    <mergeCell ref="AI190:AI192"/>
    <mergeCell ref="AJ190:AJ192"/>
    <mergeCell ref="AI193:AI195"/>
    <mergeCell ref="AJ193:AJ195"/>
    <mergeCell ref="AI196:AI198"/>
    <mergeCell ref="AJ196:AJ198"/>
    <mergeCell ref="AI199:AI201"/>
    <mergeCell ref="AJ199:AJ201"/>
    <mergeCell ref="AI202:AI204"/>
    <mergeCell ref="AJ202:AJ204"/>
    <mergeCell ref="AI205:AI207"/>
    <mergeCell ref="AJ205:AJ207"/>
    <mergeCell ref="AI208:AI210"/>
    <mergeCell ref="AJ208:AJ210"/>
    <mergeCell ref="AI211:AI213"/>
    <mergeCell ref="AJ211:AJ213"/>
    <mergeCell ref="AI214:AI216"/>
    <mergeCell ref="AJ214:AJ216"/>
    <mergeCell ref="AI154:AI156"/>
    <mergeCell ref="AJ154:AJ156"/>
    <mergeCell ref="AI157:AI159"/>
    <mergeCell ref="AJ157:AJ159"/>
    <mergeCell ref="AI160:AI162"/>
    <mergeCell ref="AJ160:AJ162"/>
    <mergeCell ref="AI163:AI165"/>
    <mergeCell ref="AJ163:AJ165"/>
    <mergeCell ref="AI166:AI168"/>
    <mergeCell ref="AJ166:AJ168"/>
    <mergeCell ref="AI169:AI171"/>
    <mergeCell ref="AJ169:AJ171"/>
    <mergeCell ref="AI172:AI174"/>
    <mergeCell ref="AJ172:AJ174"/>
    <mergeCell ref="AI175:AI177"/>
    <mergeCell ref="AJ175:AJ177"/>
    <mergeCell ref="AI178:AI180"/>
    <mergeCell ref="AJ178:AJ180"/>
    <mergeCell ref="AI121:AI123"/>
    <mergeCell ref="AJ121:AJ123"/>
    <mergeCell ref="AI124:AI126"/>
    <mergeCell ref="AJ124:AJ126"/>
    <mergeCell ref="AI127:AI129"/>
    <mergeCell ref="AJ127:AJ129"/>
    <mergeCell ref="AI130:AI132"/>
    <mergeCell ref="AJ130:AJ132"/>
    <mergeCell ref="AI133:AI135"/>
    <mergeCell ref="AJ133:AJ135"/>
    <mergeCell ref="AI136:AI138"/>
    <mergeCell ref="AJ136:AJ138"/>
    <mergeCell ref="AI139:AI141"/>
    <mergeCell ref="AJ139:AJ141"/>
    <mergeCell ref="AI142:AI144"/>
    <mergeCell ref="AJ142:AJ144"/>
    <mergeCell ref="AI145:AI147"/>
    <mergeCell ref="AJ145:AJ147"/>
    <mergeCell ref="AI91:AI93"/>
    <mergeCell ref="AJ91:AJ93"/>
    <mergeCell ref="AI94:AI96"/>
    <mergeCell ref="AJ94:AJ96"/>
    <mergeCell ref="AI97:AI99"/>
    <mergeCell ref="AJ97:AJ99"/>
    <mergeCell ref="AI100:AI102"/>
    <mergeCell ref="AJ100:AJ102"/>
    <mergeCell ref="AI103:AI105"/>
    <mergeCell ref="AJ103:AJ105"/>
    <mergeCell ref="AI106:AI108"/>
    <mergeCell ref="AJ106:AJ108"/>
    <mergeCell ref="AI109:AI111"/>
    <mergeCell ref="AJ109:AJ111"/>
    <mergeCell ref="AI112:AI114"/>
    <mergeCell ref="AJ112:AJ114"/>
    <mergeCell ref="AI115:AI117"/>
    <mergeCell ref="AJ115:AJ117"/>
    <mergeCell ref="AI64:AI66"/>
    <mergeCell ref="AJ64:AJ66"/>
    <mergeCell ref="AI67:AI69"/>
    <mergeCell ref="AJ67:AJ69"/>
    <mergeCell ref="AI70:AI72"/>
    <mergeCell ref="AJ70:AJ72"/>
    <mergeCell ref="AI73:AI75"/>
    <mergeCell ref="AJ73:AJ75"/>
    <mergeCell ref="AI76:AI78"/>
    <mergeCell ref="AJ76:AJ78"/>
    <mergeCell ref="AI79:AI81"/>
    <mergeCell ref="AJ79:AJ81"/>
    <mergeCell ref="AI82:AI84"/>
    <mergeCell ref="AJ82:AJ84"/>
    <mergeCell ref="AI85:AI87"/>
    <mergeCell ref="AJ85:AJ87"/>
    <mergeCell ref="AI88:AI90"/>
    <mergeCell ref="AJ88:AJ90"/>
    <mergeCell ref="AI37:AI39"/>
    <mergeCell ref="AJ37:AJ39"/>
    <mergeCell ref="AI40:AI42"/>
    <mergeCell ref="AJ40:AJ42"/>
    <mergeCell ref="AI43:AI45"/>
    <mergeCell ref="AJ43:AJ45"/>
    <mergeCell ref="AI46:AI48"/>
    <mergeCell ref="AJ46:AJ48"/>
    <mergeCell ref="AI49:AI51"/>
    <mergeCell ref="AJ49:AJ51"/>
    <mergeCell ref="AI52:AI54"/>
    <mergeCell ref="AJ52:AJ54"/>
    <mergeCell ref="AI55:AI57"/>
    <mergeCell ref="AJ55:AJ57"/>
    <mergeCell ref="AI58:AI60"/>
    <mergeCell ref="AJ58:AJ60"/>
    <mergeCell ref="AI61:AI63"/>
    <mergeCell ref="AJ61:AJ63"/>
    <mergeCell ref="W289:W291"/>
    <mergeCell ref="X289:X291"/>
    <mergeCell ref="W292:W294"/>
    <mergeCell ref="X292:X294"/>
    <mergeCell ref="W295:W297"/>
    <mergeCell ref="X295:X297"/>
    <mergeCell ref="W298:W300"/>
    <mergeCell ref="X298:X300"/>
    <mergeCell ref="W301:W303"/>
    <mergeCell ref="X301:X303"/>
    <mergeCell ref="W304:W306"/>
    <mergeCell ref="X304:X306"/>
    <mergeCell ref="W244:W246"/>
    <mergeCell ref="X244:X246"/>
    <mergeCell ref="W247:W249"/>
    <mergeCell ref="X247:X249"/>
    <mergeCell ref="W250:W252"/>
    <mergeCell ref="X250:X252"/>
    <mergeCell ref="W253:W255"/>
    <mergeCell ref="X253:X255"/>
    <mergeCell ref="W256:W258"/>
    <mergeCell ref="X256:X258"/>
    <mergeCell ref="W259:W261"/>
    <mergeCell ref="X259:X261"/>
    <mergeCell ref="W262:W264"/>
    <mergeCell ref="X262:X264"/>
    <mergeCell ref="W265:W267"/>
    <mergeCell ref="X265:X267"/>
    <mergeCell ref="W268:W270"/>
    <mergeCell ref="X268:X270"/>
    <mergeCell ref="X124:X126"/>
    <mergeCell ref="W64:W66"/>
    <mergeCell ref="X64:X66"/>
    <mergeCell ref="W67:W69"/>
    <mergeCell ref="X67:X69"/>
    <mergeCell ref="W70:W72"/>
    <mergeCell ref="X70:X72"/>
    <mergeCell ref="W73:W75"/>
    <mergeCell ref="X73:X75"/>
    <mergeCell ref="W76:W78"/>
    <mergeCell ref="X76:X78"/>
    <mergeCell ref="W79:W81"/>
    <mergeCell ref="X79:X81"/>
    <mergeCell ref="W82:W84"/>
    <mergeCell ref="X82:X84"/>
    <mergeCell ref="W85:W87"/>
    <mergeCell ref="X85:X87"/>
    <mergeCell ref="W88:W90"/>
    <mergeCell ref="X88:X90"/>
    <mergeCell ref="C304:C306"/>
    <mergeCell ref="C307:C309"/>
    <mergeCell ref="AI4:AI6"/>
    <mergeCell ref="AJ4:AJ6"/>
    <mergeCell ref="AI7:AI9"/>
    <mergeCell ref="AJ7:AJ9"/>
    <mergeCell ref="AI10:AI12"/>
    <mergeCell ref="AJ10:AJ12"/>
    <mergeCell ref="AI13:AI15"/>
    <mergeCell ref="AJ13:AJ15"/>
    <mergeCell ref="X7:X9"/>
    <mergeCell ref="W7:W9"/>
    <mergeCell ref="W10:W12"/>
    <mergeCell ref="X10:X12"/>
    <mergeCell ref="W13:W15"/>
    <mergeCell ref="X13:X15"/>
    <mergeCell ref="W16:W18"/>
    <mergeCell ref="X16:X18"/>
    <mergeCell ref="W19:W21"/>
    <mergeCell ref="X19:X21"/>
    <mergeCell ref="W22:W24"/>
    <mergeCell ref="X22:X24"/>
    <mergeCell ref="W25:W27"/>
    <mergeCell ref="X25:X27"/>
    <mergeCell ref="W28:W30"/>
    <mergeCell ref="X28:X30"/>
    <mergeCell ref="W31:W33"/>
    <mergeCell ref="X31:X33"/>
    <mergeCell ref="W34:W36"/>
    <mergeCell ref="X34:X36"/>
    <mergeCell ref="C7:C9"/>
    <mergeCell ref="C10:C12"/>
    <mergeCell ref="C13:C15"/>
    <mergeCell ref="C16:C18"/>
    <mergeCell ref="C19:C21"/>
    <mergeCell ref="C22:C24"/>
    <mergeCell ref="C25:C27"/>
    <mergeCell ref="C28:C30"/>
    <mergeCell ref="C31:C33"/>
    <mergeCell ref="C34:C36"/>
    <mergeCell ref="C37:C39"/>
    <mergeCell ref="C40:C42"/>
    <mergeCell ref="C43:C45"/>
    <mergeCell ref="C46:C48"/>
    <mergeCell ref="C49:C51"/>
    <mergeCell ref="C52:C54"/>
    <mergeCell ref="C55:C57"/>
    <mergeCell ref="AG1:AL1"/>
    <mergeCell ref="AG3:AL3"/>
    <mergeCell ref="AA3:AF3"/>
    <mergeCell ref="AA1:AF1"/>
    <mergeCell ref="A3:Z3"/>
    <mergeCell ref="AH4:AH6"/>
    <mergeCell ref="AL4:AL6"/>
    <mergeCell ref="AG4:AG6"/>
    <mergeCell ref="E4:E6"/>
    <mergeCell ref="H4:H6"/>
    <mergeCell ref="AF4:AF6"/>
    <mergeCell ref="D4:D6"/>
    <mergeCell ref="C4:C6"/>
    <mergeCell ref="AK4:AK6"/>
    <mergeCell ref="T5:T6"/>
    <mergeCell ref="X5:X6"/>
    <mergeCell ref="W5:W6"/>
    <mergeCell ref="V5:V6"/>
    <mergeCell ref="U5:U6"/>
    <mergeCell ref="AH10:AH12"/>
    <mergeCell ref="AL10:AL12"/>
    <mergeCell ref="AF10:AF12"/>
    <mergeCell ref="AG10:AG12"/>
    <mergeCell ref="A13:A15"/>
    <mergeCell ref="B13:B15"/>
    <mergeCell ref="E13:E15"/>
    <mergeCell ref="O13:O15"/>
    <mergeCell ref="U13:U15"/>
    <mergeCell ref="AE13:AE15"/>
    <mergeCell ref="AF7:AF9"/>
    <mergeCell ref="AG7:AG9"/>
    <mergeCell ref="AH7:AH9"/>
    <mergeCell ref="AL7:AL9"/>
    <mergeCell ref="A10:A12"/>
    <mergeCell ref="B10:B12"/>
    <mergeCell ref="E10:E12"/>
    <mergeCell ref="U10:U12"/>
    <mergeCell ref="AE10:AE12"/>
    <mergeCell ref="A7:A9"/>
    <mergeCell ref="B7:B9"/>
    <mergeCell ref="E7:E9"/>
    <mergeCell ref="AE7:AE9"/>
    <mergeCell ref="U7:U9"/>
    <mergeCell ref="O7:O9"/>
    <mergeCell ref="D7:D9"/>
    <mergeCell ref="D10:D12"/>
    <mergeCell ref="AD10:AD12"/>
    <mergeCell ref="N7:N9"/>
    <mergeCell ref="V7:V9"/>
    <mergeCell ref="V10:V12"/>
    <mergeCell ref="AD7:AD9"/>
    <mergeCell ref="AF16:AF18"/>
    <mergeCell ref="AG16:AG18"/>
    <mergeCell ref="AH16:AH18"/>
    <mergeCell ref="AL16:AL18"/>
    <mergeCell ref="A19:A21"/>
    <mergeCell ref="B19:B21"/>
    <mergeCell ref="E19:E21"/>
    <mergeCell ref="O19:O21"/>
    <mergeCell ref="U19:U21"/>
    <mergeCell ref="AE19:AE21"/>
    <mergeCell ref="AF13:AF15"/>
    <mergeCell ref="AG13:AG15"/>
    <mergeCell ref="AH13:AH15"/>
    <mergeCell ref="AL13:AL15"/>
    <mergeCell ref="A16:A18"/>
    <mergeCell ref="B16:B18"/>
    <mergeCell ref="E16:E18"/>
    <mergeCell ref="O16:O18"/>
    <mergeCell ref="U16:U18"/>
    <mergeCell ref="AE16:AE18"/>
    <mergeCell ref="D13:D15"/>
    <mergeCell ref="D16:D18"/>
    <mergeCell ref="N13:N15"/>
    <mergeCell ref="V13:V15"/>
    <mergeCell ref="AD13:AD15"/>
    <mergeCell ref="N16:N18"/>
    <mergeCell ref="V16:V18"/>
    <mergeCell ref="AD16:AD18"/>
    <mergeCell ref="AI16:AI18"/>
    <mergeCell ref="AJ16:AJ18"/>
    <mergeCell ref="AI19:AI21"/>
    <mergeCell ref="AJ19:AJ21"/>
    <mergeCell ref="AF22:AF24"/>
    <mergeCell ref="AG22:AG24"/>
    <mergeCell ref="AH22:AH24"/>
    <mergeCell ref="AL22:AL24"/>
    <mergeCell ref="A25:A27"/>
    <mergeCell ref="B25:B27"/>
    <mergeCell ref="E25:E27"/>
    <mergeCell ref="O25:O27"/>
    <mergeCell ref="U25:U27"/>
    <mergeCell ref="AE25:AE27"/>
    <mergeCell ref="AF19:AF21"/>
    <mergeCell ref="AG19:AG21"/>
    <mergeCell ref="AH19:AH21"/>
    <mergeCell ref="AL19:AL21"/>
    <mergeCell ref="A22:A24"/>
    <mergeCell ref="B22:B24"/>
    <mergeCell ref="E22:E24"/>
    <mergeCell ref="O22:O24"/>
    <mergeCell ref="U22:U24"/>
    <mergeCell ref="AE22:AE24"/>
    <mergeCell ref="D19:D21"/>
    <mergeCell ref="D22:D24"/>
    <mergeCell ref="N19:N21"/>
    <mergeCell ref="V19:V21"/>
    <mergeCell ref="AD19:AD21"/>
    <mergeCell ref="N22:N24"/>
    <mergeCell ref="V22:V24"/>
    <mergeCell ref="AD22:AD24"/>
    <mergeCell ref="AI22:AI24"/>
    <mergeCell ref="AJ22:AJ24"/>
    <mergeCell ref="AI25:AI27"/>
    <mergeCell ref="AJ25:AJ27"/>
    <mergeCell ref="AF28:AF30"/>
    <mergeCell ref="AG28:AG30"/>
    <mergeCell ref="AH28:AH30"/>
    <mergeCell ref="AL28:AL30"/>
    <mergeCell ref="A31:A33"/>
    <mergeCell ref="B31:B33"/>
    <mergeCell ref="E31:E33"/>
    <mergeCell ref="O31:O33"/>
    <mergeCell ref="U31:U33"/>
    <mergeCell ref="AE31:AE33"/>
    <mergeCell ref="AF25:AF27"/>
    <mergeCell ref="AG25:AG27"/>
    <mergeCell ref="AH25:AH27"/>
    <mergeCell ref="AL25:AL27"/>
    <mergeCell ref="A28:A30"/>
    <mergeCell ref="B28:B30"/>
    <mergeCell ref="E28:E30"/>
    <mergeCell ref="O28:O30"/>
    <mergeCell ref="U28:U30"/>
    <mergeCell ref="AE28:AE30"/>
    <mergeCell ref="N25:N27"/>
    <mergeCell ref="V25:V27"/>
    <mergeCell ref="AD25:AD27"/>
    <mergeCell ref="N28:N30"/>
    <mergeCell ref="V28:V30"/>
    <mergeCell ref="AD28:AD30"/>
    <mergeCell ref="D25:D27"/>
    <mergeCell ref="D28:D30"/>
    <mergeCell ref="AI28:AI30"/>
    <mergeCell ref="AJ28:AJ30"/>
    <mergeCell ref="AI31:AI33"/>
    <mergeCell ref="AJ31:AJ33"/>
    <mergeCell ref="AF34:AF36"/>
    <mergeCell ref="AG34:AG36"/>
    <mergeCell ref="AH34:AH36"/>
    <mergeCell ref="AL34:AL36"/>
    <mergeCell ref="A37:A39"/>
    <mergeCell ref="B37:B39"/>
    <mergeCell ref="E37:E39"/>
    <mergeCell ref="O37:O39"/>
    <mergeCell ref="U37:U39"/>
    <mergeCell ref="AE37:AE39"/>
    <mergeCell ref="AF31:AF33"/>
    <mergeCell ref="AG31:AG33"/>
    <mergeCell ref="AH31:AH33"/>
    <mergeCell ref="AL31:AL33"/>
    <mergeCell ref="A34:A36"/>
    <mergeCell ref="B34:B36"/>
    <mergeCell ref="E34:E36"/>
    <mergeCell ref="O34:O36"/>
    <mergeCell ref="U34:U36"/>
    <mergeCell ref="AE34:AE36"/>
    <mergeCell ref="AD34:AD36"/>
    <mergeCell ref="D31:D33"/>
    <mergeCell ref="D34:D36"/>
    <mergeCell ref="N34:N36"/>
    <mergeCell ref="V34:V36"/>
    <mergeCell ref="N31:N33"/>
    <mergeCell ref="V31:V33"/>
    <mergeCell ref="AD31:AD33"/>
    <mergeCell ref="W37:W39"/>
    <mergeCell ref="X37:X39"/>
    <mergeCell ref="AI34:AI36"/>
    <mergeCell ref="AJ34:AJ36"/>
    <mergeCell ref="AF40:AF42"/>
    <mergeCell ref="AG40:AG42"/>
    <mergeCell ref="AH40:AH42"/>
    <mergeCell ref="AL40:AL42"/>
    <mergeCell ref="A43:A45"/>
    <mergeCell ref="B43:B45"/>
    <mergeCell ref="E43:E45"/>
    <mergeCell ref="O43:O45"/>
    <mergeCell ref="U43:U45"/>
    <mergeCell ref="AE43:AE45"/>
    <mergeCell ref="AF37:AF39"/>
    <mergeCell ref="AG37:AG39"/>
    <mergeCell ref="AH37:AH39"/>
    <mergeCell ref="AL37:AL39"/>
    <mergeCell ref="A40:A42"/>
    <mergeCell ref="B40:B42"/>
    <mergeCell ref="E40:E42"/>
    <mergeCell ref="O40:O42"/>
    <mergeCell ref="U40:U42"/>
    <mergeCell ref="AE40:AE42"/>
    <mergeCell ref="D37:D39"/>
    <mergeCell ref="N37:N39"/>
    <mergeCell ref="V37:V39"/>
    <mergeCell ref="AD37:AD39"/>
    <mergeCell ref="D40:D42"/>
    <mergeCell ref="N40:N42"/>
    <mergeCell ref="V40:V42"/>
    <mergeCell ref="AD40:AD42"/>
    <mergeCell ref="W40:W42"/>
    <mergeCell ref="X40:X42"/>
    <mergeCell ref="AF46:AF48"/>
    <mergeCell ref="AG46:AG48"/>
    <mergeCell ref="AH46:AH48"/>
    <mergeCell ref="AL46:AL48"/>
    <mergeCell ref="A49:A51"/>
    <mergeCell ref="B49:B51"/>
    <mergeCell ref="E49:E51"/>
    <mergeCell ref="O49:O51"/>
    <mergeCell ref="U49:U51"/>
    <mergeCell ref="AE49:AE51"/>
    <mergeCell ref="AF43:AF45"/>
    <mergeCell ref="AG43:AG45"/>
    <mergeCell ref="AH43:AH45"/>
    <mergeCell ref="AL43:AL45"/>
    <mergeCell ref="A46:A48"/>
    <mergeCell ref="B46:B48"/>
    <mergeCell ref="E46:E48"/>
    <mergeCell ref="O46:O48"/>
    <mergeCell ref="U46:U48"/>
    <mergeCell ref="AE46:AE48"/>
    <mergeCell ref="D43:D45"/>
    <mergeCell ref="N43:N45"/>
    <mergeCell ref="V43:V45"/>
    <mergeCell ref="AD43:AD45"/>
    <mergeCell ref="D46:D48"/>
    <mergeCell ref="N46:N48"/>
    <mergeCell ref="V46:V48"/>
    <mergeCell ref="AD46:AD48"/>
    <mergeCell ref="W46:W48"/>
    <mergeCell ref="X46:X48"/>
    <mergeCell ref="W49:W51"/>
    <mergeCell ref="X49:X51"/>
    <mergeCell ref="AF52:AF54"/>
    <mergeCell ref="AG52:AG54"/>
    <mergeCell ref="AH52:AH54"/>
    <mergeCell ref="AL52:AL54"/>
    <mergeCell ref="A55:A57"/>
    <mergeCell ref="B55:B57"/>
    <mergeCell ref="E55:E57"/>
    <mergeCell ref="O55:O57"/>
    <mergeCell ref="U55:U57"/>
    <mergeCell ref="AE55:AE57"/>
    <mergeCell ref="AF49:AF51"/>
    <mergeCell ref="AG49:AG51"/>
    <mergeCell ref="AH49:AH51"/>
    <mergeCell ref="AL49:AL51"/>
    <mergeCell ref="A52:A54"/>
    <mergeCell ref="B52:B54"/>
    <mergeCell ref="E52:E54"/>
    <mergeCell ref="O52:O54"/>
    <mergeCell ref="U52:U54"/>
    <mergeCell ref="AE52:AE54"/>
    <mergeCell ref="D49:D51"/>
    <mergeCell ref="N49:N51"/>
    <mergeCell ref="V49:V51"/>
    <mergeCell ref="AD49:AD51"/>
    <mergeCell ref="D52:D54"/>
    <mergeCell ref="N52:N54"/>
    <mergeCell ref="V52:V54"/>
    <mergeCell ref="AD52:AD54"/>
    <mergeCell ref="W52:W54"/>
    <mergeCell ref="X52:X54"/>
    <mergeCell ref="W55:W57"/>
    <mergeCell ref="X55:X57"/>
    <mergeCell ref="AF58:AF60"/>
    <mergeCell ref="AG58:AG60"/>
    <mergeCell ref="AH58:AH60"/>
    <mergeCell ref="AL58:AL60"/>
    <mergeCell ref="A61:A63"/>
    <mergeCell ref="B61:B63"/>
    <mergeCell ref="E61:E63"/>
    <mergeCell ref="O61:O63"/>
    <mergeCell ref="U61:U63"/>
    <mergeCell ref="AE61:AE63"/>
    <mergeCell ref="AF55:AF57"/>
    <mergeCell ref="AG55:AG57"/>
    <mergeCell ref="AH55:AH57"/>
    <mergeCell ref="AL55:AL57"/>
    <mergeCell ref="A58:A60"/>
    <mergeCell ref="B58:B60"/>
    <mergeCell ref="E58:E60"/>
    <mergeCell ref="O58:O60"/>
    <mergeCell ref="U58:U60"/>
    <mergeCell ref="AE58:AE60"/>
    <mergeCell ref="D55:D57"/>
    <mergeCell ref="N55:N57"/>
    <mergeCell ref="V55:V57"/>
    <mergeCell ref="AD55:AD57"/>
    <mergeCell ref="D58:D60"/>
    <mergeCell ref="N58:N60"/>
    <mergeCell ref="V58:V60"/>
    <mergeCell ref="AD58:AD60"/>
    <mergeCell ref="C58:C60"/>
    <mergeCell ref="C61:C63"/>
    <mergeCell ref="W58:W60"/>
    <mergeCell ref="X58:X60"/>
    <mergeCell ref="AF64:AF66"/>
    <mergeCell ref="AG64:AG66"/>
    <mergeCell ref="AH64:AH66"/>
    <mergeCell ref="AL64:AL66"/>
    <mergeCell ref="A67:A69"/>
    <mergeCell ref="B67:B69"/>
    <mergeCell ref="E67:E69"/>
    <mergeCell ref="O67:O69"/>
    <mergeCell ref="U67:U69"/>
    <mergeCell ref="AE67:AE69"/>
    <mergeCell ref="AF61:AF63"/>
    <mergeCell ref="AG61:AG63"/>
    <mergeCell ref="AH61:AH63"/>
    <mergeCell ref="AL61:AL63"/>
    <mergeCell ref="A64:A66"/>
    <mergeCell ref="B64:B66"/>
    <mergeCell ref="E64:E66"/>
    <mergeCell ref="O64:O66"/>
    <mergeCell ref="U64:U66"/>
    <mergeCell ref="AE64:AE66"/>
    <mergeCell ref="D61:D63"/>
    <mergeCell ref="N61:N63"/>
    <mergeCell ref="V61:V63"/>
    <mergeCell ref="AD61:AD63"/>
    <mergeCell ref="D64:D66"/>
    <mergeCell ref="N64:N66"/>
    <mergeCell ref="V64:V66"/>
    <mergeCell ref="AD64:AD66"/>
    <mergeCell ref="C64:C66"/>
    <mergeCell ref="C67:C69"/>
    <mergeCell ref="W61:W63"/>
    <mergeCell ref="X61:X63"/>
    <mergeCell ref="AF70:AF72"/>
    <mergeCell ref="AG70:AG72"/>
    <mergeCell ref="AH70:AH72"/>
    <mergeCell ref="AL70:AL72"/>
    <mergeCell ref="A73:A75"/>
    <mergeCell ref="B73:B75"/>
    <mergeCell ref="E73:E75"/>
    <mergeCell ref="O73:O75"/>
    <mergeCell ref="U73:U75"/>
    <mergeCell ref="AE73:AE75"/>
    <mergeCell ref="AF67:AF69"/>
    <mergeCell ref="AG67:AG69"/>
    <mergeCell ref="AH67:AH69"/>
    <mergeCell ref="AL67:AL69"/>
    <mergeCell ref="A70:A72"/>
    <mergeCell ref="B70:B72"/>
    <mergeCell ref="E70:E72"/>
    <mergeCell ref="O70:O72"/>
    <mergeCell ref="U70:U72"/>
    <mergeCell ref="AE70:AE72"/>
    <mergeCell ref="D67:D69"/>
    <mergeCell ref="N67:N69"/>
    <mergeCell ref="V67:V69"/>
    <mergeCell ref="AD67:AD69"/>
    <mergeCell ref="D70:D72"/>
    <mergeCell ref="N70:N72"/>
    <mergeCell ref="V70:V72"/>
    <mergeCell ref="AD70:AD72"/>
    <mergeCell ref="C70:C72"/>
    <mergeCell ref="C73:C75"/>
    <mergeCell ref="F67:F69"/>
    <mergeCell ref="G67:G69"/>
    <mergeCell ref="AF76:AF78"/>
    <mergeCell ref="AG76:AG78"/>
    <mergeCell ref="AH76:AH78"/>
    <mergeCell ref="AL76:AL78"/>
    <mergeCell ref="A79:A81"/>
    <mergeCell ref="B79:B81"/>
    <mergeCell ref="E79:E81"/>
    <mergeCell ref="O79:O81"/>
    <mergeCell ref="U79:U81"/>
    <mergeCell ref="AE79:AE81"/>
    <mergeCell ref="AF73:AF75"/>
    <mergeCell ref="AG73:AG75"/>
    <mergeCell ref="AH73:AH75"/>
    <mergeCell ref="AL73:AL75"/>
    <mergeCell ref="A76:A78"/>
    <mergeCell ref="B76:B78"/>
    <mergeCell ref="E76:E78"/>
    <mergeCell ref="O76:O78"/>
    <mergeCell ref="U76:U78"/>
    <mergeCell ref="AE76:AE78"/>
    <mergeCell ref="D73:D75"/>
    <mergeCell ref="N73:N75"/>
    <mergeCell ref="V73:V75"/>
    <mergeCell ref="AD73:AD75"/>
    <mergeCell ref="D76:D78"/>
    <mergeCell ref="N76:N78"/>
    <mergeCell ref="V76:V78"/>
    <mergeCell ref="AD76:AD78"/>
    <mergeCell ref="C76:C78"/>
    <mergeCell ref="C79:C81"/>
    <mergeCell ref="AF82:AF84"/>
    <mergeCell ref="AG82:AG84"/>
    <mergeCell ref="AH82:AH84"/>
    <mergeCell ref="AL82:AL84"/>
    <mergeCell ref="A85:A87"/>
    <mergeCell ref="B85:B87"/>
    <mergeCell ref="E85:E87"/>
    <mergeCell ref="O85:O87"/>
    <mergeCell ref="U85:U87"/>
    <mergeCell ref="AE85:AE87"/>
    <mergeCell ref="AF79:AF81"/>
    <mergeCell ref="AG79:AG81"/>
    <mergeCell ref="AH79:AH81"/>
    <mergeCell ref="AL79:AL81"/>
    <mergeCell ref="A82:A84"/>
    <mergeCell ref="B82:B84"/>
    <mergeCell ref="E82:E84"/>
    <mergeCell ref="O82:O84"/>
    <mergeCell ref="U82:U84"/>
    <mergeCell ref="AE82:AE84"/>
    <mergeCell ref="D79:D81"/>
    <mergeCell ref="N79:N81"/>
    <mergeCell ref="V79:V81"/>
    <mergeCell ref="AD79:AD81"/>
    <mergeCell ref="D82:D84"/>
    <mergeCell ref="N82:N84"/>
    <mergeCell ref="V82:V84"/>
    <mergeCell ref="AD82:AD84"/>
    <mergeCell ref="C82:C84"/>
    <mergeCell ref="C85:C87"/>
    <mergeCell ref="AF88:AF90"/>
    <mergeCell ref="AG88:AG90"/>
    <mergeCell ref="AH88:AH90"/>
    <mergeCell ref="AL88:AL90"/>
    <mergeCell ref="A91:A93"/>
    <mergeCell ref="B91:B93"/>
    <mergeCell ref="E91:E93"/>
    <mergeCell ref="O91:O93"/>
    <mergeCell ref="U91:U93"/>
    <mergeCell ref="AE91:AE93"/>
    <mergeCell ref="AF85:AF87"/>
    <mergeCell ref="AG85:AG87"/>
    <mergeCell ref="AH85:AH87"/>
    <mergeCell ref="AL85:AL87"/>
    <mergeCell ref="A88:A90"/>
    <mergeCell ref="B88:B90"/>
    <mergeCell ref="E88:E90"/>
    <mergeCell ref="O88:O90"/>
    <mergeCell ref="U88:U90"/>
    <mergeCell ref="AE88:AE90"/>
    <mergeCell ref="D85:D87"/>
    <mergeCell ref="N85:N87"/>
    <mergeCell ref="V85:V87"/>
    <mergeCell ref="AD85:AD87"/>
    <mergeCell ref="D88:D90"/>
    <mergeCell ref="N88:N90"/>
    <mergeCell ref="V88:V90"/>
    <mergeCell ref="AD88:AD90"/>
    <mergeCell ref="C88:C90"/>
    <mergeCell ref="C91:C93"/>
    <mergeCell ref="W91:W93"/>
    <mergeCell ref="X91:X93"/>
    <mergeCell ref="AF94:AF96"/>
    <mergeCell ref="AG94:AG96"/>
    <mergeCell ref="AH94:AH96"/>
    <mergeCell ref="AL94:AL96"/>
    <mergeCell ref="A97:A99"/>
    <mergeCell ref="B97:B99"/>
    <mergeCell ref="E97:E99"/>
    <mergeCell ref="O97:O99"/>
    <mergeCell ref="U97:U99"/>
    <mergeCell ref="AE97:AE99"/>
    <mergeCell ref="AF91:AF93"/>
    <mergeCell ref="AG91:AG93"/>
    <mergeCell ref="AH91:AH93"/>
    <mergeCell ref="AL91:AL93"/>
    <mergeCell ref="A94:A96"/>
    <mergeCell ref="B94:B96"/>
    <mergeCell ref="E94:E96"/>
    <mergeCell ref="O94:O96"/>
    <mergeCell ref="U94:U96"/>
    <mergeCell ref="AE94:AE96"/>
    <mergeCell ref="D91:D93"/>
    <mergeCell ref="N91:N93"/>
    <mergeCell ref="V91:V93"/>
    <mergeCell ref="AD91:AD93"/>
    <mergeCell ref="D94:D96"/>
    <mergeCell ref="N94:N96"/>
    <mergeCell ref="V94:V96"/>
    <mergeCell ref="AD94:AD96"/>
    <mergeCell ref="C94:C96"/>
    <mergeCell ref="C97:C99"/>
    <mergeCell ref="W94:W96"/>
    <mergeCell ref="X94:X96"/>
    <mergeCell ref="AF100:AF102"/>
    <mergeCell ref="AG100:AG102"/>
    <mergeCell ref="AH100:AH102"/>
    <mergeCell ref="AL100:AL102"/>
    <mergeCell ref="A103:A105"/>
    <mergeCell ref="B103:B105"/>
    <mergeCell ref="E103:E105"/>
    <mergeCell ref="O103:O105"/>
    <mergeCell ref="U103:U105"/>
    <mergeCell ref="AE103:AE105"/>
    <mergeCell ref="AF97:AF99"/>
    <mergeCell ref="AG97:AG99"/>
    <mergeCell ref="AH97:AH99"/>
    <mergeCell ref="AL97:AL99"/>
    <mergeCell ref="A100:A102"/>
    <mergeCell ref="B100:B102"/>
    <mergeCell ref="E100:E102"/>
    <mergeCell ref="O100:O102"/>
    <mergeCell ref="U100:U102"/>
    <mergeCell ref="AE100:AE102"/>
    <mergeCell ref="D97:D99"/>
    <mergeCell ref="N97:N99"/>
    <mergeCell ref="V97:V99"/>
    <mergeCell ref="AD97:AD99"/>
    <mergeCell ref="D100:D102"/>
    <mergeCell ref="N100:N102"/>
    <mergeCell ref="V100:V102"/>
    <mergeCell ref="AD100:AD102"/>
    <mergeCell ref="C100:C102"/>
    <mergeCell ref="C103:C105"/>
    <mergeCell ref="W97:W99"/>
    <mergeCell ref="X97:X99"/>
    <mergeCell ref="AF106:AF108"/>
    <mergeCell ref="AG106:AG108"/>
    <mergeCell ref="AH106:AH108"/>
    <mergeCell ref="AL106:AL108"/>
    <mergeCell ref="A109:A111"/>
    <mergeCell ref="B109:B111"/>
    <mergeCell ref="E109:E111"/>
    <mergeCell ref="O109:O111"/>
    <mergeCell ref="U109:U111"/>
    <mergeCell ref="AE109:AE111"/>
    <mergeCell ref="AF103:AF105"/>
    <mergeCell ref="AG103:AG105"/>
    <mergeCell ref="AH103:AH105"/>
    <mergeCell ref="AL103:AL105"/>
    <mergeCell ref="A106:A108"/>
    <mergeCell ref="B106:B108"/>
    <mergeCell ref="E106:E108"/>
    <mergeCell ref="O106:O108"/>
    <mergeCell ref="U106:U108"/>
    <mergeCell ref="AE106:AE108"/>
    <mergeCell ref="D103:D105"/>
    <mergeCell ref="N103:N105"/>
    <mergeCell ref="V103:V105"/>
    <mergeCell ref="AD103:AD105"/>
    <mergeCell ref="D106:D108"/>
    <mergeCell ref="N106:N108"/>
    <mergeCell ref="V106:V108"/>
    <mergeCell ref="AD106:AD108"/>
    <mergeCell ref="C106:C108"/>
    <mergeCell ref="C109:C111"/>
    <mergeCell ref="M106:M108"/>
    <mergeCell ref="T106:T108"/>
    <mergeCell ref="AF112:AF114"/>
    <mergeCell ref="AG112:AG114"/>
    <mergeCell ref="AH112:AH114"/>
    <mergeCell ref="AL112:AL114"/>
    <mergeCell ref="A115:A117"/>
    <mergeCell ref="B115:B117"/>
    <mergeCell ref="E115:E117"/>
    <mergeCell ref="O115:O117"/>
    <mergeCell ref="U115:U117"/>
    <mergeCell ref="AE115:AE117"/>
    <mergeCell ref="AF109:AF111"/>
    <mergeCell ref="AG109:AG111"/>
    <mergeCell ref="AH109:AH111"/>
    <mergeCell ref="AL109:AL111"/>
    <mergeCell ref="A112:A114"/>
    <mergeCell ref="B112:B114"/>
    <mergeCell ref="E112:E114"/>
    <mergeCell ref="O112:O114"/>
    <mergeCell ref="U112:U114"/>
    <mergeCell ref="AE112:AE114"/>
    <mergeCell ref="D109:D111"/>
    <mergeCell ref="N109:N111"/>
    <mergeCell ref="V109:V111"/>
    <mergeCell ref="AD109:AD111"/>
    <mergeCell ref="D112:D114"/>
    <mergeCell ref="N112:N114"/>
    <mergeCell ref="V112:V114"/>
    <mergeCell ref="AD112:AD114"/>
    <mergeCell ref="C112:C114"/>
    <mergeCell ref="C115:C117"/>
    <mergeCell ref="AF118:AF120"/>
    <mergeCell ref="AG118:AG120"/>
    <mergeCell ref="AH118:AH120"/>
    <mergeCell ref="AL118:AL120"/>
    <mergeCell ref="A121:A123"/>
    <mergeCell ref="B121:B123"/>
    <mergeCell ref="E121:E123"/>
    <mergeCell ref="O121:O123"/>
    <mergeCell ref="U121:U123"/>
    <mergeCell ref="AE121:AE123"/>
    <mergeCell ref="AF115:AF117"/>
    <mergeCell ref="AG115:AG117"/>
    <mergeCell ref="AH115:AH117"/>
    <mergeCell ref="AL115:AL117"/>
    <mergeCell ref="A118:A120"/>
    <mergeCell ref="B118:B120"/>
    <mergeCell ref="E118:E120"/>
    <mergeCell ref="O118:O120"/>
    <mergeCell ref="U118:U120"/>
    <mergeCell ref="AE118:AE120"/>
    <mergeCell ref="D115:D117"/>
    <mergeCell ref="N115:N117"/>
    <mergeCell ref="V115:V117"/>
    <mergeCell ref="AD115:AD117"/>
    <mergeCell ref="D118:D120"/>
    <mergeCell ref="N118:N120"/>
    <mergeCell ref="V118:V120"/>
    <mergeCell ref="AD118:AD120"/>
    <mergeCell ref="C118:C120"/>
    <mergeCell ref="C121:C123"/>
    <mergeCell ref="AI118:AI120"/>
    <mergeCell ref="AJ118:AJ120"/>
    <mergeCell ref="AF124:AF126"/>
    <mergeCell ref="AG124:AG126"/>
    <mergeCell ref="AH124:AH126"/>
    <mergeCell ref="AL124:AL126"/>
    <mergeCell ref="A127:A129"/>
    <mergeCell ref="B127:B129"/>
    <mergeCell ref="E127:E129"/>
    <mergeCell ref="O127:O129"/>
    <mergeCell ref="U127:U129"/>
    <mergeCell ref="AE127:AE129"/>
    <mergeCell ref="AF121:AF123"/>
    <mergeCell ref="AG121:AG123"/>
    <mergeCell ref="AH121:AH123"/>
    <mergeCell ref="AL121:AL123"/>
    <mergeCell ref="A124:A126"/>
    <mergeCell ref="B124:B126"/>
    <mergeCell ref="E124:E126"/>
    <mergeCell ref="O124:O126"/>
    <mergeCell ref="U124:U126"/>
    <mergeCell ref="AE124:AE126"/>
    <mergeCell ref="D121:D123"/>
    <mergeCell ref="N121:N123"/>
    <mergeCell ref="V121:V123"/>
    <mergeCell ref="AD121:AD123"/>
    <mergeCell ref="D124:D126"/>
    <mergeCell ref="N124:N126"/>
    <mergeCell ref="V124:V126"/>
    <mergeCell ref="AD124:AD126"/>
    <mergeCell ref="C124:C126"/>
    <mergeCell ref="C127:C129"/>
    <mergeCell ref="W127:W129"/>
    <mergeCell ref="X127:X129"/>
    <mergeCell ref="AF130:AF132"/>
    <mergeCell ref="AG130:AG132"/>
    <mergeCell ref="AH130:AH132"/>
    <mergeCell ref="AL130:AL132"/>
    <mergeCell ref="A133:A135"/>
    <mergeCell ref="B133:B135"/>
    <mergeCell ref="E133:E135"/>
    <mergeCell ref="O133:O135"/>
    <mergeCell ref="U133:U135"/>
    <mergeCell ref="AE133:AE135"/>
    <mergeCell ref="AF127:AF129"/>
    <mergeCell ref="AG127:AG129"/>
    <mergeCell ref="AH127:AH129"/>
    <mergeCell ref="AL127:AL129"/>
    <mergeCell ref="A130:A132"/>
    <mergeCell ref="B130:B132"/>
    <mergeCell ref="E130:E132"/>
    <mergeCell ref="O130:O132"/>
    <mergeCell ref="U130:U132"/>
    <mergeCell ref="AE130:AE132"/>
    <mergeCell ref="D127:D129"/>
    <mergeCell ref="N127:N129"/>
    <mergeCell ref="V127:V129"/>
    <mergeCell ref="AD127:AD129"/>
    <mergeCell ref="D130:D132"/>
    <mergeCell ref="N130:N132"/>
    <mergeCell ref="V130:V132"/>
    <mergeCell ref="AD130:AD132"/>
    <mergeCell ref="C130:C132"/>
    <mergeCell ref="C133:C135"/>
    <mergeCell ref="W130:W132"/>
    <mergeCell ref="X130:X132"/>
    <mergeCell ref="AF136:AF138"/>
    <mergeCell ref="AG136:AG138"/>
    <mergeCell ref="AH136:AH138"/>
    <mergeCell ref="AL136:AL138"/>
    <mergeCell ref="A139:A141"/>
    <mergeCell ref="B139:B141"/>
    <mergeCell ref="E139:E141"/>
    <mergeCell ref="O139:O141"/>
    <mergeCell ref="U139:U141"/>
    <mergeCell ref="AE139:AE141"/>
    <mergeCell ref="AF133:AF135"/>
    <mergeCell ref="AG133:AG135"/>
    <mergeCell ref="AH133:AH135"/>
    <mergeCell ref="AL133:AL135"/>
    <mergeCell ref="A136:A138"/>
    <mergeCell ref="B136:B138"/>
    <mergeCell ref="E136:E138"/>
    <mergeCell ref="O136:O138"/>
    <mergeCell ref="U136:U138"/>
    <mergeCell ref="AE136:AE138"/>
    <mergeCell ref="D133:D135"/>
    <mergeCell ref="N133:N135"/>
    <mergeCell ref="V133:V135"/>
    <mergeCell ref="AD133:AD135"/>
    <mergeCell ref="D136:D138"/>
    <mergeCell ref="N136:N138"/>
    <mergeCell ref="V136:V138"/>
    <mergeCell ref="AD136:AD138"/>
    <mergeCell ref="C136:C138"/>
    <mergeCell ref="C139:C141"/>
    <mergeCell ref="W133:W135"/>
    <mergeCell ref="X133:X135"/>
    <mergeCell ref="AF142:AF144"/>
    <mergeCell ref="AG142:AG144"/>
    <mergeCell ref="AH142:AH144"/>
    <mergeCell ref="AL142:AL144"/>
    <mergeCell ref="A145:A147"/>
    <mergeCell ref="B145:B147"/>
    <mergeCell ref="E145:E147"/>
    <mergeCell ref="O145:O147"/>
    <mergeCell ref="U145:U147"/>
    <mergeCell ref="AE145:AE147"/>
    <mergeCell ref="AF139:AF141"/>
    <mergeCell ref="AG139:AG141"/>
    <mergeCell ref="AH139:AH141"/>
    <mergeCell ref="AL139:AL141"/>
    <mergeCell ref="A142:A144"/>
    <mergeCell ref="B142:B144"/>
    <mergeCell ref="E142:E144"/>
    <mergeCell ref="O142:O144"/>
    <mergeCell ref="U142:U144"/>
    <mergeCell ref="AE142:AE144"/>
    <mergeCell ref="D139:D141"/>
    <mergeCell ref="N139:N141"/>
    <mergeCell ref="V139:V141"/>
    <mergeCell ref="AD139:AD141"/>
    <mergeCell ref="D142:D144"/>
    <mergeCell ref="N142:N144"/>
    <mergeCell ref="V142:V144"/>
    <mergeCell ref="AD142:AD144"/>
    <mergeCell ref="C142:C144"/>
    <mergeCell ref="C145:C147"/>
    <mergeCell ref="AK139:AK141"/>
    <mergeCell ref="AK142:AK144"/>
    <mergeCell ref="AF148:AF150"/>
    <mergeCell ref="AG148:AG150"/>
    <mergeCell ref="AH148:AH150"/>
    <mergeCell ref="AL148:AL150"/>
    <mergeCell ref="A151:A153"/>
    <mergeCell ref="B151:B153"/>
    <mergeCell ref="E151:E153"/>
    <mergeCell ref="O151:O153"/>
    <mergeCell ref="U151:U153"/>
    <mergeCell ref="AE151:AE153"/>
    <mergeCell ref="AF145:AF147"/>
    <mergeCell ref="AG145:AG147"/>
    <mergeCell ref="AH145:AH147"/>
    <mergeCell ref="AL145:AL147"/>
    <mergeCell ref="A148:A150"/>
    <mergeCell ref="B148:B150"/>
    <mergeCell ref="E148:E150"/>
    <mergeCell ref="O148:O150"/>
    <mergeCell ref="U148:U150"/>
    <mergeCell ref="AE148:AE150"/>
    <mergeCell ref="D145:D147"/>
    <mergeCell ref="N145:N147"/>
    <mergeCell ref="V145:V147"/>
    <mergeCell ref="AD145:AD147"/>
    <mergeCell ref="D148:D150"/>
    <mergeCell ref="N148:N150"/>
    <mergeCell ref="V148:V150"/>
    <mergeCell ref="AD148:AD150"/>
    <mergeCell ref="C148:C150"/>
    <mergeCell ref="C151:C153"/>
    <mergeCell ref="AI148:AI150"/>
    <mergeCell ref="AJ148:AJ150"/>
    <mergeCell ref="AF154:AF156"/>
    <mergeCell ref="AG154:AG156"/>
    <mergeCell ref="AH154:AH156"/>
    <mergeCell ref="AL154:AL156"/>
    <mergeCell ref="A157:A159"/>
    <mergeCell ref="B157:B159"/>
    <mergeCell ref="E157:E159"/>
    <mergeCell ref="O157:O159"/>
    <mergeCell ref="U157:U159"/>
    <mergeCell ref="AE157:AE159"/>
    <mergeCell ref="AF151:AF153"/>
    <mergeCell ref="AG151:AG153"/>
    <mergeCell ref="AH151:AH153"/>
    <mergeCell ref="AL151:AL153"/>
    <mergeCell ref="A154:A156"/>
    <mergeCell ref="B154:B156"/>
    <mergeCell ref="E154:E156"/>
    <mergeCell ref="O154:O156"/>
    <mergeCell ref="U154:U156"/>
    <mergeCell ref="AE154:AE156"/>
    <mergeCell ref="D151:D153"/>
    <mergeCell ref="N151:N153"/>
    <mergeCell ref="V151:V153"/>
    <mergeCell ref="AD151:AD153"/>
    <mergeCell ref="D154:D156"/>
    <mergeCell ref="N154:N156"/>
    <mergeCell ref="V154:V156"/>
    <mergeCell ref="AD154:AD156"/>
    <mergeCell ref="C154:C156"/>
    <mergeCell ref="C157:C159"/>
    <mergeCell ref="AI151:AI153"/>
    <mergeCell ref="AJ151:AJ153"/>
    <mergeCell ref="AF160:AF162"/>
    <mergeCell ref="AG160:AG162"/>
    <mergeCell ref="AH160:AH162"/>
    <mergeCell ref="AL160:AL162"/>
    <mergeCell ref="A163:A165"/>
    <mergeCell ref="B163:B165"/>
    <mergeCell ref="E163:E165"/>
    <mergeCell ref="O163:O165"/>
    <mergeCell ref="U163:U165"/>
    <mergeCell ref="AE163:AE165"/>
    <mergeCell ref="AF157:AF159"/>
    <mergeCell ref="AG157:AG159"/>
    <mergeCell ref="AH157:AH159"/>
    <mergeCell ref="AL157:AL159"/>
    <mergeCell ref="A160:A162"/>
    <mergeCell ref="B160:B162"/>
    <mergeCell ref="E160:E162"/>
    <mergeCell ref="O160:O162"/>
    <mergeCell ref="U160:U162"/>
    <mergeCell ref="AE160:AE162"/>
    <mergeCell ref="D157:D159"/>
    <mergeCell ref="N157:N159"/>
    <mergeCell ref="V157:V159"/>
    <mergeCell ref="AD157:AD159"/>
    <mergeCell ref="D160:D162"/>
    <mergeCell ref="N160:N162"/>
    <mergeCell ref="V160:V162"/>
    <mergeCell ref="AD160:AD162"/>
    <mergeCell ref="C160:C162"/>
    <mergeCell ref="C163:C165"/>
    <mergeCell ref="W163:W165"/>
    <mergeCell ref="X163:X165"/>
    <mergeCell ref="AF166:AF168"/>
    <mergeCell ref="AG166:AG168"/>
    <mergeCell ref="AH166:AH168"/>
    <mergeCell ref="AL166:AL168"/>
    <mergeCell ref="A169:A171"/>
    <mergeCell ref="B169:B171"/>
    <mergeCell ref="E169:E171"/>
    <mergeCell ref="O169:O171"/>
    <mergeCell ref="U169:U171"/>
    <mergeCell ref="AE169:AE171"/>
    <mergeCell ref="AF163:AF165"/>
    <mergeCell ref="AG163:AG165"/>
    <mergeCell ref="AH163:AH165"/>
    <mergeCell ref="AL163:AL165"/>
    <mergeCell ref="A166:A168"/>
    <mergeCell ref="B166:B168"/>
    <mergeCell ref="E166:E168"/>
    <mergeCell ref="O166:O168"/>
    <mergeCell ref="U166:U168"/>
    <mergeCell ref="AE166:AE168"/>
    <mergeCell ref="D163:D165"/>
    <mergeCell ref="N163:N165"/>
    <mergeCell ref="V163:V165"/>
    <mergeCell ref="AD163:AD165"/>
    <mergeCell ref="D166:D168"/>
    <mergeCell ref="N166:N168"/>
    <mergeCell ref="V166:V168"/>
    <mergeCell ref="AD166:AD168"/>
    <mergeCell ref="C166:C168"/>
    <mergeCell ref="C169:C171"/>
    <mergeCell ref="W166:W168"/>
    <mergeCell ref="X166:X168"/>
    <mergeCell ref="AF172:AF174"/>
    <mergeCell ref="AG172:AG174"/>
    <mergeCell ref="AH172:AH174"/>
    <mergeCell ref="AL172:AL174"/>
    <mergeCell ref="A175:A177"/>
    <mergeCell ref="B175:B177"/>
    <mergeCell ref="E175:E177"/>
    <mergeCell ref="O175:O177"/>
    <mergeCell ref="U175:U177"/>
    <mergeCell ref="AE175:AE177"/>
    <mergeCell ref="AF169:AF171"/>
    <mergeCell ref="AG169:AG171"/>
    <mergeCell ref="AH169:AH171"/>
    <mergeCell ref="AL169:AL171"/>
    <mergeCell ref="A172:A174"/>
    <mergeCell ref="B172:B174"/>
    <mergeCell ref="E172:E174"/>
    <mergeCell ref="O172:O174"/>
    <mergeCell ref="U172:U174"/>
    <mergeCell ref="AE172:AE174"/>
    <mergeCell ref="D169:D171"/>
    <mergeCell ref="N169:N171"/>
    <mergeCell ref="V169:V171"/>
    <mergeCell ref="AD169:AD171"/>
    <mergeCell ref="D172:D174"/>
    <mergeCell ref="N172:N174"/>
    <mergeCell ref="V172:V174"/>
    <mergeCell ref="AD172:AD174"/>
    <mergeCell ref="C172:C174"/>
    <mergeCell ref="C175:C177"/>
    <mergeCell ref="W169:W171"/>
    <mergeCell ref="X169:X171"/>
    <mergeCell ref="AF178:AF180"/>
    <mergeCell ref="AG178:AG180"/>
    <mergeCell ref="AH178:AH180"/>
    <mergeCell ref="AL178:AL180"/>
    <mergeCell ref="A181:A183"/>
    <mergeCell ref="B181:B183"/>
    <mergeCell ref="E181:E183"/>
    <mergeCell ref="O181:O183"/>
    <mergeCell ref="U181:U183"/>
    <mergeCell ref="AE181:AE183"/>
    <mergeCell ref="AF175:AF177"/>
    <mergeCell ref="AG175:AG177"/>
    <mergeCell ref="AH175:AH177"/>
    <mergeCell ref="AL175:AL177"/>
    <mergeCell ref="A178:A180"/>
    <mergeCell ref="B178:B180"/>
    <mergeCell ref="E178:E180"/>
    <mergeCell ref="O178:O180"/>
    <mergeCell ref="U178:U180"/>
    <mergeCell ref="AE178:AE180"/>
    <mergeCell ref="D175:D177"/>
    <mergeCell ref="N175:N177"/>
    <mergeCell ref="V175:V177"/>
    <mergeCell ref="AD175:AD177"/>
    <mergeCell ref="D178:D180"/>
    <mergeCell ref="N178:N180"/>
    <mergeCell ref="V178:V180"/>
    <mergeCell ref="AD178:AD180"/>
    <mergeCell ref="C178:C180"/>
    <mergeCell ref="C181:C183"/>
    <mergeCell ref="AI181:AI183"/>
    <mergeCell ref="AJ181:AJ183"/>
    <mergeCell ref="AF184:AF186"/>
    <mergeCell ref="AG184:AG186"/>
    <mergeCell ref="AH184:AH186"/>
    <mergeCell ref="AL184:AL186"/>
    <mergeCell ref="A187:A189"/>
    <mergeCell ref="B187:B189"/>
    <mergeCell ref="E187:E189"/>
    <mergeCell ref="O187:O189"/>
    <mergeCell ref="U187:U189"/>
    <mergeCell ref="AE187:AE189"/>
    <mergeCell ref="AF181:AF183"/>
    <mergeCell ref="AG181:AG183"/>
    <mergeCell ref="AH181:AH183"/>
    <mergeCell ref="AL181:AL183"/>
    <mergeCell ref="A184:A186"/>
    <mergeCell ref="B184:B186"/>
    <mergeCell ref="E184:E186"/>
    <mergeCell ref="O184:O186"/>
    <mergeCell ref="U184:U186"/>
    <mergeCell ref="AE184:AE186"/>
    <mergeCell ref="D181:D183"/>
    <mergeCell ref="N181:N183"/>
    <mergeCell ref="V181:V183"/>
    <mergeCell ref="AD181:AD183"/>
    <mergeCell ref="D184:D186"/>
    <mergeCell ref="N184:N186"/>
    <mergeCell ref="V184:V186"/>
    <mergeCell ref="AD184:AD186"/>
    <mergeCell ref="C184:C186"/>
    <mergeCell ref="C187:C189"/>
    <mergeCell ref="AI184:AI186"/>
    <mergeCell ref="AJ184:AJ186"/>
    <mergeCell ref="AF190:AF192"/>
    <mergeCell ref="AG190:AG192"/>
    <mergeCell ref="AH190:AH192"/>
    <mergeCell ref="AL190:AL192"/>
    <mergeCell ref="A193:A195"/>
    <mergeCell ref="B193:B195"/>
    <mergeCell ref="E193:E195"/>
    <mergeCell ref="O193:O195"/>
    <mergeCell ref="U193:U195"/>
    <mergeCell ref="AE193:AE195"/>
    <mergeCell ref="AF187:AF189"/>
    <mergeCell ref="AG187:AG189"/>
    <mergeCell ref="AH187:AH189"/>
    <mergeCell ref="AL187:AL189"/>
    <mergeCell ref="A190:A192"/>
    <mergeCell ref="B190:B192"/>
    <mergeCell ref="E190:E192"/>
    <mergeCell ref="O190:O192"/>
    <mergeCell ref="U190:U192"/>
    <mergeCell ref="AE190:AE192"/>
    <mergeCell ref="D187:D189"/>
    <mergeCell ref="N187:N189"/>
    <mergeCell ref="V187:V189"/>
    <mergeCell ref="AD187:AD189"/>
    <mergeCell ref="D190:D192"/>
    <mergeCell ref="N190:N192"/>
    <mergeCell ref="V190:V192"/>
    <mergeCell ref="AD190:AD192"/>
    <mergeCell ref="C190:C192"/>
    <mergeCell ref="C193:C195"/>
    <mergeCell ref="AI187:AI189"/>
    <mergeCell ref="AJ187:AJ189"/>
    <mergeCell ref="AF196:AF198"/>
    <mergeCell ref="AG196:AG198"/>
    <mergeCell ref="AH196:AH198"/>
    <mergeCell ref="AL196:AL198"/>
    <mergeCell ref="A199:A201"/>
    <mergeCell ref="B199:B201"/>
    <mergeCell ref="E199:E201"/>
    <mergeCell ref="O199:O201"/>
    <mergeCell ref="U199:U201"/>
    <mergeCell ref="AE199:AE201"/>
    <mergeCell ref="AF193:AF195"/>
    <mergeCell ref="AG193:AG195"/>
    <mergeCell ref="AH193:AH195"/>
    <mergeCell ref="AL193:AL195"/>
    <mergeCell ref="A196:A198"/>
    <mergeCell ref="B196:B198"/>
    <mergeCell ref="E196:E198"/>
    <mergeCell ref="O196:O198"/>
    <mergeCell ref="U196:U198"/>
    <mergeCell ref="AE196:AE198"/>
    <mergeCell ref="D193:D195"/>
    <mergeCell ref="N193:N195"/>
    <mergeCell ref="V193:V195"/>
    <mergeCell ref="AD193:AD195"/>
    <mergeCell ref="D196:D198"/>
    <mergeCell ref="N196:N198"/>
    <mergeCell ref="V196:V198"/>
    <mergeCell ref="AD196:AD198"/>
    <mergeCell ref="C199:C201"/>
    <mergeCell ref="C196:C198"/>
    <mergeCell ref="W199:W201"/>
    <mergeCell ref="X199:X201"/>
    <mergeCell ref="AF202:AF204"/>
    <mergeCell ref="AG202:AG204"/>
    <mergeCell ref="AH202:AH204"/>
    <mergeCell ref="AL202:AL204"/>
    <mergeCell ref="A205:A207"/>
    <mergeCell ref="B205:B207"/>
    <mergeCell ref="E205:E207"/>
    <mergeCell ref="O205:O207"/>
    <mergeCell ref="U205:U207"/>
    <mergeCell ref="AE205:AE207"/>
    <mergeCell ref="AF199:AF201"/>
    <mergeCell ref="AG199:AG201"/>
    <mergeCell ref="AH199:AH201"/>
    <mergeCell ref="AL199:AL201"/>
    <mergeCell ref="A202:A204"/>
    <mergeCell ref="B202:B204"/>
    <mergeCell ref="E202:E204"/>
    <mergeCell ref="O202:O204"/>
    <mergeCell ref="U202:U204"/>
    <mergeCell ref="AE202:AE204"/>
    <mergeCell ref="D199:D201"/>
    <mergeCell ref="N199:N201"/>
    <mergeCell ref="V199:V201"/>
    <mergeCell ref="AD199:AD201"/>
    <mergeCell ref="D202:D204"/>
    <mergeCell ref="N202:N204"/>
    <mergeCell ref="V202:V204"/>
    <mergeCell ref="AD202:AD204"/>
    <mergeCell ref="C205:C207"/>
    <mergeCell ref="C202:C204"/>
    <mergeCell ref="W202:W204"/>
    <mergeCell ref="X202:X204"/>
    <mergeCell ref="AF208:AF210"/>
    <mergeCell ref="AG208:AG210"/>
    <mergeCell ref="AH208:AH210"/>
    <mergeCell ref="AL208:AL210"/>
    <mergeCell ref="A211:A213"/>
    <mergeCell ref="B211:B213"/>
    <mergeCell ref="E211:E213"/>
    <mergeCell ref="O211:O213"/>
    <mergeCell ref="U211:U213"/>
    <mergeCell ref="AE211:AE213"/>
    <mergeCell ref="AF205:AF207"/>
    <mergeCell ref="AG205:AG207"/>
    <mergeCell ref="AH205:AH207"/>
    <mergeCell ref="AL205:AL207"/>
    <mergeCell ref="A208:A210"/>
    <mergeCell ref="B208:B210"/>
    <mergeCell ref="E208:E210"/>
    <mergeCell ref="O208:O210"/>
    <mergeCell ref="U208:U210"/>
    <mergeCell ref="AE208:AE210"/>
    <mergeCell ref="D205:D207"/>
    <mergeCell ref="N205:N207"/>
    <mergeCell ref="V205:V207"/>
    <mergeCell ref="AD205:AD207"/>
    <mergeCell ref="D208:D210"/>
    <mergeCell ref="N208:N210"/>
    <mergeCell ref="V208:V210"/>
    <mergeCell ref="AD208:AD210"/>
    <mergeCell ref="C208:C210"/>
    <mergeCell ref="C211:C213"/>
    <mergeCell ref="W205:W207"/>
    <mergeCell ref="X205:X207"/>
    <mergeCell ref="AF214:AF216"/>
    <mergeCell ref="AG214:AG216"/>
    <mergeCell ref="AH214:AH216"/>
    <mergeCell ref="AL214:AL216"/>
    <mergeCell ref="A217:A219"/>
    <mergeCell ref="B217:B219"/>
    <mergeCell ref="E217:E219"/>
    <mergeCell ref="O217:O219"/>
    <mergeCell ref="U217:U219"/>
    <mergeCell ref="AE217:AE219"/>
    <mergeCell ref="AF211:AF213"/>
    <mergeCell ref="AG211:AG213"/>
    <mergeCell ref="AH211:AH213"/>
    <mergeCell ref="AL211:AL213"/>
    <mergeCell ref="A214:A216"/>
    <mergeCell ref="B214:B216"/>
    <mergeCell ref="E214:E216"/>
    <mergeCell ref="O214:O216"/>
    <mergeCell ref="U214:U216"/>
    <mergeCell ref="AE214:AE216"/>
    <mergeCell ref="D211:D213"/>
    <mergeCell ref="N211:N213"/>
    <mergeCell ref="V211:V213"/>
    <mergeCell ref="AD211:AD213"/>
    <mergeCell ref="D214:D216"/>
    <mergeCell ref="N214:N216"/>
    <mergeCell ref="V214:V216"/>
    <mergeCell ref="AD214:AD216"/>
    <mergeCell ref="C214:C216"/>
    <mergeCell ref="C217:C219"/>
    <mergeCell ref="AI217:AI219"/>
    <mergeCell ref="AJ217:AJ219"/>
    <mergeCell ref="AF220:AF222"/>
    <mergeCell ref="AG220:AG222"/>
    <mergeCell ref="AH220:AH222"/>
    <mergeCell ref="AL220:AL222"/>
    <mergeCell ref="A223:A225"/>
    <mergeCell ref="B223:B225"/>
    <mergeCell ref="E223:E225"/>
    <mergeCell ref="O223:O225"/>
    <mergeCell ref="U223:U225"/>
    <mergeCell ref="AE223:AE225"/>
    <mergeCell ref="AF217:AF219"/>
    <mergeCell ref="AG217:AG219"/>
    <mergeCell ref="AH217:AH219"/>
    <mergeCell ref="AL217:AL219"/>
    <mergeCell ref="A220:A222"/>
    <mergeCell ref="B220:B222"/>
    <mergeCell ref="E220:E222"/>
    <mergeCell ref="O220:O222"/>
    <mergeCell ref="U220:U222"/>
    <mergeCell ref="AE220:AE222"/>
    <mergeCell ref="D217:D219"/>
    <mergeCell ref="N217:N219"/>
    <mergeCell ref="V217:V219"/>
    <mergeCell ref="AD217:AD219"/>
    <mergeCell ref="D220:D222"/>
    <mergeCell ref="N220:N222"/>
    <mergeCell ref="V220:V222"/>
    <mergeCell ref="AD220:AD222"/>
    <mergeCell ref="C220:C222"/>
    <mergeCell ref="C223:C225"/>
    <mergeCell ref="AI220:AI222"/>
    <mergeCell ref="AJ220:AJ222"/>
    <mergeCell ref="AF226:AF228"/>
    <mergeCell ref="AG226:AG228"/>
    <mergeCell ref="AH226:AH228"/>
    <mergeCell ref="AL226:AL228"/>
    <mergeCell ref="A229:A231"/>
    <mergeCell ref="B229:B231"/>
    <mergeCell ref="E229:E231"/>
    <mergeCell ref="O229:O231"/>
    <mergeCell ref="U229:U231"/>
    <mergeCell ref="AE229:AE231"/>
    <mergeCell ref="AF223:AF225"/>
    <mergeCell ref="AG223:AG225"/>
    <mergeCell ref="AH223:AH225"/>
    <mergeCell ref="AL223:AL225"/>
    <mergeCell ref="A226:A228"/>
    <mergeCell ref="B226:B228"/>
    <mergeCell ref="E226:E228"/>
    <mergeCell ref="O226:O228"/>
    <mergeCell ref="U226:U228"/>
    <mergeCell ref="AE226:AE228"/>
    <mergeCell ref="D223:D225"/>
    <mergeCell ref="N223:N225"/>
    <mergeCell ref="V223:V225"/>
    <mergeCell ref="AD223:AD225"/>
    <mergeCell ref="D226:D228"/>
    <mergeCell ref="N226:N228"/>
    <mergeCell ref="V226:V228"/>
    <mergeCell ref="AD226:AD228"/>
    <mergeCell ref="C226:C228"/>
    <mergeCell ref="C229:C231"/>
    <mergeCell ref="AI223:AI225"/>
    <mergeCell ref="AJ223:AJ225"/>
    <mergeCell ref="AF232:AF234"/>
    <mergeCell ref="AG232:AG234"/>
    <mergeCell ref="AH232:AH234"/>
    <mergeCell ref="AL232:AL234"/>
    <mergeCell ref="A235:A237"/>
    <mergeCell ref="B235:B237"/>
    <mergeCell ref="E235:E237"/>
    <mergeCell ref="O235:O237"/>
    <mergeCell ref="U235:U237"/>
    <mergeCell ref="AE235:AE237"/>
    <mergeCell ref="AF229:AF231"/>
    <mergeCell ref="AG229:AG231"/>
    <mergeCell ref="AH229:AH231"/>
    <mergeCell ref="AL229:AL231"/>
    <mergeCell ref="A232:A234"/>
    <mergeCell ref="B232:B234"/>
    <mergeCell ref="E232:E234"/>
    <mergeCell ref="O232:O234"/>
    <mergeCell ref="U232:U234"/>
    <mergeCell ref="AE232:AE234"/>
    <mergeCell ref="D229:D231"/>
    <mergeCell ref="N229:N231"/>
    <mergeCell ref="V229:V231"/>
    <mergeCell ref="AD229:AD231"/>
    <mergeCell ref="D232:D234"/>
    <mergeCell ref="N232:N234"/>
    <mergeCell ref="V232:V234"/>
    <mergeCell ref="AD232:AD234"/>
    <mergeCell ref="C232:C234"/>
    <mergeCell ref="C235:C237"/>
    <mergeCell ref="W235:W237"/>
    <mergeCell ref="X235:X237"/>
    <mergeCell ref="AF238:AF240"/>
    <mergeCell ref="AG238:AG240"/>
    <mergeCell ref="AH238:AH240"/>
    <mergeCell ref="AL238:AL240"/>
    <mergeCell ref="A241:A243"/>
    <mergeCell ref="B241:B243"/>
    <mergeCell ref="E241:E243"/>
    <mergeCell ref="O241:O243"/>
    <mergeCell ref="U241:U243"/>
    <mergeCell ref="AE241:AE243"/>
    <mergeCell ref="AF235:AF237"/>
    <mergeCell ref="AG235:AG237"/>
    <mergeCell ref="AH235:AH237"/>
    <mergeCell ref="AL235:AL237"/>
    <mergeCell ref="A238:A240"/>
    <mergeCell ref="B238:B240"/>
    <mergeCell ref="E238:E240"/>
    <mergeCell ref="O238:O240"/>
    <mergeCell ref="U238:U240"/>
    <mergeCell ref="AE238:AE240"/>
    <mergeCell ref="D235:D237"/>
    <mergeCell ref="N235:N237"/>
    <mergeCell ref="V235:V237"/>
    <mergeCell ref="AD235:AD237"/>
    <mergeCell ref="D238:D240"/>
    <mergeCell ref="N238:N240"/>
    <mergeCell ref="V238:V240"/>
    <mergeCell ref="AD238:AD240"/>
    <mergeCell ref="C238:C240"/>
    <mergeCell ref="C241:C243"/>
    <mergeCell ref="W238:W240"/>
    <mergeCell ref="X238:X240"/>
    <mergeCell ref="AF244:AF246"/>
    <mergeCell ref="AG244:AG246"/>
    <mergeCell ref="AH244:AH246"/>
    <mergeCell ref="AL244:AL246"/>
    <mergeCell ref="A247:A249"/>
    <mergeCell ref="B247:B249"/>
    <mergeCell ref="E247:E249"/>
    <mergeCell ref="O247:O249"/>
    <mergeCell ref="U247:U249"/>
    <mergeCell ref="AE247:AE249"/>
    <mergeCell ref="AF241:AF243"/>
    <mergeCell ref="AG241:AG243"/>
    <mergeCell ref="AH241:AH243"/>
    <mergeCell ref="AL241:AL243"/>
    <mergeCell ref="A244:A246"/>
    <mergeCell ref="B244:B246"/>
    <mergeCell ref="E244:E246"/>
    <mergeCell ref="O244:O246"/>
    <mergeCell ref="U244:U246"/>
    <mergeCell ref="AE244:AE246"/>
    <mergeCell ref="D241:D243"/>
    <mergeCell ref="N241:N243"/>
    <mergeCell ref="V241:V243"/>
    <mergeCell ref="AD241:AD243"/>
    <mergeCell ref="D244:D246"/>
    <mergeCell ref="N244:N246"/>
    <mergeCell ref="V244:V246"/>
    <mergeCell ref="AD244:AD246"/>
    <mergeCell ref="C244:C246"/>
    <mergeCell ref="C247:C249"/>
    <mergeCell ref="W241:W243"/>
    <mergeCell ref="X241:X243"/>
    <mergeCell ref="AF250:AF252"/>
    <mergeCell ref="AG250:AG252"/>
    <mergeCell ref="AH250:AH252"/>
    <mergeCell ref="AL250:AL252"/>
    <mergeCell ref="A253:A255"/>
    <mergeCell ref="B253:B255"/>
    <mergeCell ref="E253:E255"/>
    <mergeCell ref="O253:O255"/>
    <mergeCell ref="U253:U255"/>
    <mergeCell ref="AE253:AE255"/>
    <mergeCell ref="AF247:AF249"/>
    <mergeCell ref="AG247:AG249"/>
    <mergeCell ref="AH247:AH249"/>
    <mergeCell ref="AL247:AL249"/>
    <mergeCell ref="A250:A252"/>
    <mergeCell ref="B250:B252"/>
    <mergeCell ref="E250:E252"/>
    <mergeCell ref="O250:O252"/>
    <mergeCell ref="U250:U252"/>
    <mergeCell ref="AE250:AE252"/>
    <mergeCell ref="D247:D249"/>
    <mergeCell ref="N247:N249"/>
    <mergeCell ref="V247:V249"/>
    <mergeCell ref="AD247:AD249"/>
    <mergeCell ref="D250:D252"/>
    <mergeCell ref="N250:N252"/>
    <mergeCell ref="V250:V252"/>
    <mergeCell ref="AD250:AD252"/>
    <mergeCell ref="C250:C252"/>
    <mergeCell ref="C253:C255"/>
    <mergeCell ref="AI253:AI255"/>
    <mergeCell ref="AJ253:AJ255"/>
    <mergeCell ref="AF256:AF258"/>
    <mergeCell ref="AG256:AG258"/>
    <mergeCell ref="AH256:AH258"/>
    <mergeCell ref="AL256:AL258"/>
    <mergeCell ref="A259:A261"/>
    <mergeCell ref="B259:B261"/>
    <mergeCell ref="E259:E261"/>
    <mergeCell ref="O259:O261"/>
    <mergeCell ref="U259:U261"/>
    <mergeCell ref="AE259:AE261"/>
    <mergeCell ref="AF253:AF255"/>
    <mergeCell ref="AG253:AG255"/>
    <mergeCell ref="AH253:AH255"/>
    <mergeCell ref="AL253:AL255"/>
    <mergeCell ref="A256:A258"/>
    <mergeCell ref="B256:B258"/>
    <mergeCell ref="E256:E258"/>
    <mergeCell ref="O256:O258"/>
    <mergeCell ref="U256:U258"/>
    <mergeCell ref="AE256:AE258"/>
    <mergeCell ref="D253:D255"/>
    <mergeCell ref="N253:N255"/>
    <mergeCell ref="V253:V255"/>
    <mergeCell ref="AD253:AD255"/>
    <mergeCell ref="D256:D258"/>
    <mergeCell ref="N256:N258"/>
    <mergeCell ref="V256:V258"/>
    <mergeCell ref="AD256:AD258"/>
    <mergeCell ref="C256:C258"/>
    <mergeCell ref="C259:C261"/>
    <mergeCell ref="AI256:AI258"/>
    <mergeCell ref="AJ256:AJ258"/>
    <mergeCell ref="AF262:AF264"/>
    <mergeCell ref="AG262:AG264"/>
    <mergeCell ref="AH262:AH264"/>
    <mergeCell ref="AL262:AL264"/>
    <mergeCell ref="A265:A267"/>
    <mergeCell ref="B265:B267"/>
    <mergeCell ref="E265:E267"/>
    <mergeCell ref="O265:O267"/>
    <mergeCell ref="U265:U267"/>
    <mergeCell ref="AE265:AE267"/>
    <mergeCell ref="AF259:AF261"/>
    <mergeCell ref="AG259:AG261"/>
    <mergeCell ref="AH259:AH261"/>
    <mergeCell ref="AL259:AL261"/>
    <mergeCell ref="A262:A264"/>
    <mergeCell ref="B262:B264"/>
    <mergeCell ref="E262:E264"/>
    <mergeCell ref="O262:O264"/>
    <mergeCell ref="U262:U264"/>
    <mergeCell ref="AE262:AE264"/>
    <mergeCell ref="D259:D261"/>
    <mergeCell ref="N259:N261"/>
    <mergeCell ref="V259:V261"/>
    <mergeCell ref="AD259:AD261"/>
    <mergeCell ref="D262:D264"/>
    <mergeCell ref="N262:N264"/>
    <mergeCell ref="V262:V264"/>
    <mergeCell ref="AD262:AD264"/>
    <mergeCell ref="C262:C264"/>
    <mergeCell ref="C265:C267"/>
    <mergeCell ref="AI259:AI261"/>
    <mergeCell ref="AJ259:AJ261"/>
    <mergeCell ref="AF268:AF270"/>
    <mergeCell ref="AG268:AG270"/>
    <mergeCell ref="AH268:AH270"/>
    <mergeCell ref="AL268:AL270"/>
    <mergeCell ref="A271:A273"/>
    <mergeCell ref="B271:B273"/>
    <mergeCell ref="E271:E273"/>
    <mergeCell ref="O271:O273"/>
    <mergeCell ref="U271:U273"/>
    <mergeCell ref="AE271:AE273"/>
    <mergeCell ref="AF265:AF267"/>
    <mergeCell ref="AG265:AG267"/>
    <mergeCell ref="AH265:AH267"/>
    <mergeCell ref="AL265:AL267"/>
    <mergeCell ref="A268:A270"/>
    <mergeCell ref="B268:B270"/>
    <mergeCell ref="E268:E270"/>
    <mergeCell ref="O268:O270"/>
    <mergeCell ref="U268:U270"/>
    <mergeCell ref="AE268:AE270"/>
    <mergeCell ref="D265:D267"/>
    <mergeCell ref="N265:N267"/>
    <mergeCell ref="V265:V267"/>
    <mergeCell ref="AD265:AD267"/>
    <mergeCell ref="D268:D270"/>
    <mergeCell ref="N268:N270"/>
    <mergeCell ref="V268:V270"/>
    <mergeCell ref="AD268:AD270"/>
    <mergeCell ref="C268:C270"/>
    <mergeCell ref="C271:C273"/>
    <mergeCell ref="W271:W273"/>
    <mergeCell ref="X271:X273"/>
    <mergeCell ref="AF274:AF276"/>
    <mergeCell ref="AG274:AG276"/>
    <mergeCell ref="AH274:AH276"/>
    <mergeCell ref="AL274:AL276"/>
    <mergeCell ref="A277:A279"/>
    <mergeCell ref="B277:B279"/>
    <mergeCell ref="E277:E279"/>
    <mergeCell ref="O277:O279"/>
    <mergeCell ref="U277:U279"/>
    <mergeCell ref="AE277:AE279"/>
    <mergeCell ref="AF271:AF273"/>
    <mergeCell ref="AG271:AG273"/>
    <mergeCell ref="AH271:AH273"/>
    <mergeCell ref="AL271:AL273"/>
    <mergeCell ref="A274:A276"/>
    <mergeCell ref="B274:B276"/>
    <mergeCell ref="E274:E276"/>
    <mergeCell ref="O274:O276"/>
    <mergeCell ref="U274:U276"/>
    <mergeCell ref="AE274:AE276"/>
    <mergeCell ref="D271:D273"/>
    <mergeCell ref="N271:N273"/>
    <mergeCell ref="V271:V273"/>
    <mergeCell ref="AD271:AD273"/>
    <mergeCell ref="D274:D276"/>
    <mergeCell ref="N274:N276"/>
    <mergeCell ref="V274:V276"/>
    <mergeCell ref="AD274:AD276"/>
    <mergeCell ref="C274:C276"/>
    <mergeCell ref="C277:C279"/>
    <mergeCell ref="W274:W276"/>
    <mergeCell ref="X274:X276"/>
    <mergeCell ref="AF280:AF282"/>
    <mergeCell ref="AG280:AG282"/>
    <mergeCell ref="AH280:AH282"/>
    <mergeCell ref="AL280:AL282"/>
    <mergeCell ref="A283:A285"/>
    <mergeCell ref="B283:B285"/>
    <mergeCell ref="E283:E285"/>
    <mergeCell ref="O283:O285"/>
    <mergeCell ref="U283:U285"/>
    <mergeCell ref="AE283:AE285"/>
    <mergeCell ref="AF277:AF279"/>
    <mergeCell ref="AG277:AG279"/>
    <mergeCell ref="AH277:AH279"/>
    <mergeCell ref="AL277:AL279"/>
    <mergeCell ref="A280:A282"/>
    <mergeCell ref="B280:B282"/>
    <mergeCell ref="E280:E282"/>
    <mergeCell ref="O280:O282"/>
    <mergeCell ref="U280:U282"/>
    <mergeCell ref="AE280:AE282"/>
    <mergeCell ref="D277:D279"/>
    <mergeCell ref="N277:N279"/>
    <mergeCell ref="V277:V279"/>
    <mergeCell ref="AD277:AD279"/>
    <mergeCell ref="D280:D282"/>
    <mergeCell ref="N280:N282"/>
    <mergeCell ref="V280:V282"/>
    <mergeCell ref="AD280:AD282"/>
    <mergeCell ref="C280:C282"/>
    <mergeCell ref="C283:C285"/>
    <mergeCell ref="W277:W279"/>
    <mergeCell ref="X277:X279"/>
    <mergeCell ref="AF286:AF288"/>
    <mergeCell ref="AG286:AG288"/>
    <mergeCell ref="AH286:AH288"/>
    <mergeCell ref="AL286:AL288"/>
    <mergeCell ref="A289:A291"/>
    <mergeCell ref="B289:B291"/>
    <mergeCell ref="E289:E291"/>
    <mergeCell ref="O289:O291"/>
    <mergeCell ref="U289:U291"/>
    <mergeCell ref="AE289:AE291"/>
    <mergeCell ref="AF283:AF285"/>
    <mergeCell ref="AG283:AG285"/>
    <mergeCell ref="AH283:AH285"/>
    <mergeCell ref="AL283:AL285"/>
    <mergeCell ref="A286:A288"/>
    <mergeCell ref="B286:B288"/>
    <mergeCell ref="E286:E288"/>
    <mergeCell ref="O286:O288"/>
    <mergeCell ref="U286:U288"/>
    <mergeCell ref="AE286:AE288"/>
    <mergeCell ref="D283:D285"/>
    <mergeCell ref="N283:N285"/>
    <mergeCell ref="V283:V285"/>
    <mergeCell ref="AD283:AD285"/>
    <mergeCell ref="D286:D288"/>
    <mergeCell ref="N286:N288"/>
    <mergeCell ref="V286:V288"/>
    <mergeCell ref="AD286:AD288"/>
    <mergeCell ref="C286:C288"/>
    <mergeCell ref="C289:C291"/>
    <mergeCell ref="AI289:AI291"/>
    <mergeCell ref="AJ289:AJ291"/>
    <mergeCell ref="AF292:AF294"/>
    <mergeCell ref="AG292:AG294"/>
    <mergeCell ref="AH292:AH294"/>
    <mergeCell ref="AL292:AL294"/>
    <mergeCell ref="A295:A297"/>
    <mergeCell ref="B295:B297"/>
    <mergeCell ref="E295:E297"/>
    <mergeCell ref="O295:O297"/>
    <mergeCell ref="U295:U297"/>
    <mergeCell ref="AE295:AE297"/>
    <mergeCell ref="AF289:AF291"/>
    <mergeCell ref="AG289:AG291"/>
    <mergeCell ref="AH289:AH291"/>
    <mergeCell ref="AL289:AL291"/>
    <mergeCell ref="A292:A294"/>
    <mergeCell ref="B292:B294"/>
    <mergeCell ref="E292:E294"/>
    <mergeCell ref="O292:O294"/>
    <mergeCell ref="U292:U294"/>
    <mergeCell ref="AE292:AE294"/>
    <mergeCell ref="D289:D291"/>
    <mergeCell ref="N289:N291"/>
    <mergeCell ref="V289:V291"/>
    <mergeCell ref="AD289:AD291"/>
    <mergeCell ref="D292:D294"/>
    <mergeCell ref="N292:N294"/>
    <mergeCell ref="V292:V294"/>
    <mergeCell ref="AD292:AD294"/>
    <mergeCell ref="C292:C294"/>
    <mergeCell ref="C295:C297"/>
    <mergeCell ref="AI292:AI294"/>
    <mergeCell ref="AJ292:AJ294"/>
    <mergeCell ref="AH298:AH300"/>
    <mergeCell ref="AL298:AL300"/>
    <mergeCell ref="A301:A303"/>
    <mergeCell ref="B301:B303"/>
    <mergeCell ref="E301:E303"/>
    <mergeCell ref="O301:O303"/>
    <mergeCell ref="U301:U303"/>
    <mergeCell ref="AE301:AE303"/>
    <mergeCell ref="AF295:AF297"/>
    <mergeCell ref="AG295:AG297"/>
    <mergeCell ref="AH295:AH297"/>
    <mergeCell ref="AL295:AL297"/>
    <mergeCell ref="A298:A300"/>
    <mergeCell ref="B298:B300"/>
    <mergeCell ref="E298:E300"/>
    <mergeCell ref="O298:O300"/>
    <mergeCell ref="U298:U300"/>
    <mergeCell ref="AE298:AE300"/>
    <mergeCell ref="C298:C300"/>
    <mergeCell ref="C301:C303"/>
    <mergeCell ref="AI295:AI297"/>
    <mergeCell ref="AJ295:AJ297"/>
    <mergeCell ref="AI298:AI300"/>
    <mergeCell ref="AJ298:AJ300"/>
    <mergeCell ref="AI301:AI303"/>
    <mergeCell ref="AJ301:AJ303"/>
    <mergeCell ref="D301:D303"/>
    <mergeCell ref="N301:N303"/>
    <mergeCell ref="V301:V303"/>
    <mergeCell ref="AD301:AD303"/>
    <mergeCell ref="F298:F300"/>
    <mergeCell ref="G298:G300"/>
    <mergeCell ref="AF307:AF309"/>
    <mergeCell ref="AG307:AG309"/>
    <mergeCell ref="AH307:AH309"/>
    <mergeCell ref="AL307:AL309"/>
    <mergeCell ref="N10:N12"/>
    <mergeCell ref="O10:O12"/>
    <mergeCell ref="AF304:AF306"/>
    <mergeCell ref="AG304:AG306"/>
    <mergeCell ref="AH304:AH306"/>
    <mergeCell ref="AL304:AL306"/>
    <mergeCell ref="A307:A309"/>
    <mergeCell ref="B307:B309"/>
    <mergeCell ref="E307:E309"/>
    <mergeCell ref="O307:O309"/>
    <mergeCell ref="U307:U309"/>
    <mergeCell ref="AE307:AE309"/>
    <mergeCell ref="AF301:AF303"/>
    <mergeCell ref="AG301:AG303"/>
    <mergeCell ref="AH301:AH303"/>
    <mergeCell ref="AL301:AL303"/>
    <mergeCell ref="A304:A306"/>
    <mergeCell ref="B304:B306"/>
    <mergeCell ref="E304:E306"/>
    <mergeCell ref="O304:O306"/>
    <mergeCell ref="U304:U306"/>
    <mergeCell ref="AE304:AE306"/>
    <mergeCell ref="AF298:AF300"/>
    <mergeCell ref="AG298:AG300"/>
    <mergeCell ref="D307:D309"/>
    <mergeCell ref="N307:N309"/>
    <mergeCell ref="V307:V309"/>
    <mergeCell ref="AD307:AD309"/>
    <mergeCell ref="D304:D306"/>
    <mergeCell ref="N304:N306"/>
    <mergeCell ref="V304:V306"/>
    <mergeCell ref="AD304:AD306"/>
    <mergeCell ref="D295:D297"/>
    <mergeCell ref="N295:N297"/>
    <mergeCell ref="V295:V297"/>
    <mergeCell ref="AD295:AD297"/>
    <mergeCell ref="D298:D300"/>
    <mergeCell ref="N298:N300"/>
    <mergeCell ref="V298:V300"/>
    <mergeCell ref="AD298:AD300"/>
    <mergeCell ref="W307:W309"/>
    <mergeCell ref="X307:X309"/>
    <mergeCell ref="M307:M309"/>
    <mergeCell ref="T307:T309"/>
    <mergeCell ref="AK7:AK9"/>
    <mergeCell ref="AK10:AK12"/>
    <mergeCell ref="AK13:AK15"/>
    <mergeCell ref="AK211:AK213"/>
    <mergeCell ref="AK214:AK216"/>
    <mergeCell ref="AK205:AK207"/>
    <mergeCell ref="AK208:AK210"/>
    <mergeCell ref="AK16:AK18"/>
    <mergeCell ref="AK19:AK21"/>
    <mergeCell ref="AK22:AK24"/>
    <mergeCell ref="AK25:AK27"/>
    <mergeCell ref="AK28:AK30"/>
    <mergeCell ref="AK31:AK33"/>
    <mergeCell ref="AK34:AK36"/>
    <mergeCell ref="AK37:AK39"/>
    <mergeCell ref="AK40:AK42"/>
    <mergeCell ref="AK43:AK45"/>
    <mergeCell ref="AK46:AK48"/>
    <mergeCell ref="AK49:AK51"/>
    <mergeCell ref="AK52:AK54"/>
    <mergeCell ref="AK55:AK57"/>
    <mergeCell ref="AK58:AK60"/>
    <mergeCell ref="AK61:AK63"/>
    <mergeCell ref="AK64:AK66"/>
    <mergeCell ref="AK67:AK69"/>
    <mergeCell ref="AK70:AK72"/>
    <mergeCell ref="AK73:AK75"/>
    <mergeCell ref="AK76:AK78"/>
    <mergeCell ref="AK79:AK81"/>
    <mergeCell ref="AK82:AK84"/>
    <mergeCell ref="AK85:AK87"/>
    <mergeCell ref="AK88:AK90"/>
    <mergeCell ref="AK91:AK93"/>
    <mergeCell ref="AK94:AK96"/>
    <mergeCell ref="AK97:AK99"/>
    <mergeCell ref="AK100:AK102"/>
    <mergeCell ref="AK103:AK105"/>
    <mergeCell ref="AK106:AK108"/>
    <mergeCell ref="AK109:AK111"/>
    <mergeCell ref="AK112:AK114"/>
    <mergeCell ref="AK115:AK117"/>
    <mergeCell ref="AK118:AK120"/>
    <mergeCell ref="AK121:AK123"/>
    <mergeCell ref="AK124:AK126"/>
    <mergeCell ref="AK127:AK129"/>
    <mergeCell ref="AK130:AK132"/>
    <mergeCell ref="AK133:AK135"/>
    <mergeCell ref="AK136:AK138"/>
    <mergeCell ref="AK145:AK147"/>
    <mergeCell ref="AK259:AK261"/>
    <mergeCell ref="AK148:AK150"/>
    <mergeCell ref="AK151:AK153"/>
    <mergeCell ref="AK154:AK156"/>
    <mergeCell ref="AK157:AK159"/>
    <mergeCell ref="AK160:AK162"/>
    <mergeCell ref="AK163:AK165"/>
    <mergeCell ref="AK166:AK168"/>
    <mergeCell ref="AK169:AK171"/>
    <mergeCell ref="AK172:AK174"/>
    <mergeCell ref="AK175:AK177"/>
    <mergeCell ref="AK178:AK180"/>
    <mergeCell ref="AK181:AK183"/>
    <mergeCell ref="AK184:AK186"/>
    <mergeCell ref="AK187:AK189"/>
    <mergeCell ref="AK190:AK192"/>
    <mergeCell ref="AK193:AK195"/>
    <mergeCell ref="AK196:AK198"/>
    <mergeCell ref="AK262:AK264"/>
    <mergeCell ref="AK265:AK267"/>
    <mergeCell ref="AK268:AK270"/>
    <mergeCell ref="AK271:AK273"/>
    <mergeCell ref="AK274:AK276"/>
    <mergeCell ref="AK277:AK279"/>
    <mergeCell ref="AK280:AK282"/>
    <mergeCell ref="AK283:AK285"/>
    <mergeCell ref="AK286:AK288"/>
    <mergeCell ref="AK289:AK291"/>
    <mergeCell ref="AK292:AK294"/>
    <mergeCell ref="AK295:AK297"/>
    <mergeCell ref="AK298:AK300"/>
    <mergeCell ref="AK301:AK303"/>
    <mergeCell ref="AK304:AK306"/>
    <mergeCell ref="AK307:AK309"/>
    <mergeCell ref="AK199:AK201"/>
    <mergeCell ref="AK202:AK204"/>
    <mergeCell ref="AK217:AK219"/>
    <mergeCell ref="AK220:AK222"/>
    <mergeCell ref="AK223:AK225"/>
    <mergeCell ref="AK226:AK228"/>
    <mergeCell ref="AK229:AK231"/>
    <mergeCell ref="AK232:AK234"/>
    <mergeCell ref="AK235:AK237"/>
    <mergeCell ref="AK238:AK240"/>
    <mergeCell ref="AK241:AK243"/>
    <mergeCell ref="AK244:AK246"/>
    <mergeCell ref="AK247:AK249"/>
    <mergeCell ref="AK250:AK252"/>
    <mergeCell ref="AK253:AK255"/>
    <mergeCell ref="AK256:AK258"/>
  </mergeCells>
  <conditionalFormatting sqref="E10:G10 E11:E12 E13:G13 E14:E21">
    <cfRule type="cellIs" dxfId="407" priority="2069" operator="lessThan">
      <formula>4</formula>
    </cfRule>
  </conditionalFormatting>
  <conditionalFormatting sqref="E22:G22 E23:E24 E25:G25 E26:E33">
    <cfRule type="cellIs" dxfId="406" priority="1179" operator="lessThan">
      <formula>4</formula>
    </cfRule>
  </conditionalFormatting>
  <conditionalFormatting sqref="E34:G34 E35:E36 E37:G37 E38:E45">
    <cfRule type="cellIs" dxfId="405" priority="1154" operator="lessThan">
      <formula>4</formula>
    </cfRule>
  </conditionalFormatting>
  <conditionalFormatting sqref="E46:G46 E47:E48 E49:G49 E50:E57">
    <cfRule type="cellIs" dxfId="404" priority="1129" operator="lessThan">
      <formula>4</formula>
    </cfRule>
  </conditionalFormatting>
  <conditionalFormatting sqref="E58:G58 E59:E60 E61:G61 E62:E69">
    <cfRule type="cellIs" dxfId="403" priority="1104" operator="lessThan">
      <formula>4</formula>
    </cfRule>
  </conditionalFormatting>
  <conditionalFormatting sqref="E70:G70 E71:E72 E73:G73 E74:E81">
    <cfRule type="cellIs" dxfId="402" priority="1079" operator="lessThan">
      <formula>4</formula>
    </cfRule>
  </conditionalFormatting>
  <conditionalFormatting sqref="E82:G82 E83:E84 E85:G85 E86:E93">
    <cfRule type="cellIs" dxfId="401" priority="1054" operator="lessThan">
      <formula>4</formula>
    </cfRule>
  </conditionalFormatting>
  <conditionalFormatting sqref="E94:G94 E95:E96 E97:G97 E98:E105">
    <cfRule type="cellIs" dxfId="400" priority="1029" operator="lessThan">
      <formula>4</formula>
    </cfRule>
  </conditionalFormatting>
  <conditionalFormatting sqref="E106:G106 E107:E108 E109:G109 E110:E117">
    <cfRule type="cellIs" dxfId="399" priority="1004" operator="lessThan">
      <formula>4</formula>
    </cfRule>
  </conditionalFormatting>
  <conditionalFormatting sqref="E118:G118 E119:E120 E121:G121 E122:E129">
    <cfRule type="cellIs" dxfId="398" priority="979" operator="lessThan">
      <formula>4</formula>
    </cfRule>
  </conditionalFormatting>
  <conditionalFormatting sqref="E130:G130 E131:E132 E133:G133 E134:E141">
    <cfRule type="cellIs" dxfId="397" priority="954" operator="lessThan">
      <formula>4</formula>
    </cfRule>
  </conditionalFormatting>
  <conditionalFormatting sqref="E142:G142 E143:E144 E145:G145 E146:E153">
    <cfRule type="cellIs" dxfId="396" priority="929" operator="lessThan">
      <formula>4</formula>
    </cfRule>
  </conditionalFormatting>
  <conditionalFormatting sqref="E154:G154 E155:E156 E157:G157 E158:E165">
    <cfRule type="cellIs" dxfId="395" priority="904" operator="lessThan">
      <formula>4</formula>
    </cfRule>
  </conditionalFormatting>
  <conditionalFormatting sqref="E166:G166 E167:E168 E169:G169 E170:E177">
    <cfRule type="cellIs" dxfId="394" priority="879" operator="lessThan">
      <formula>4</formula>
    </cfRule>
  </conditionalFormatting>
  <conditionalFormatting sqref="E178:G178 E179:E180 E181:G181 E182:E189">
    <cfRule type="cellIs" dxfId="393" priority="854" operator="lessThan">
      <formula>4</formula>
    </cfRule>
  </conditionalFormatting>
  <conditionalFormatting sqref="E190:G190 E191:E192 E193:G193 E194:E201">
    <cfRule type="cellIs" dxfId="392" priority="829" operator="lessThan">
      <formula>4</formula>
    </cfRule>
  </conditionalFormatting>
  <conditionalFormatting sqref="E202:G202 E203:E204 E205:G205 E206:E213">
    <cfRule type="cellIs" dxfId="391" priority="804" operator="lessThan">
      <formula>4</formula>
    </cfRule>
  </conditionalFormatting>
  <conditionalFormatting sqref="E214:G214 E215:E216 E217:G217 E218:E225">
    <cfRule type="cellIs" dxfId="390" priority="779" operator="lessThan">
      <formula>4</formula>
    </cfRule>
  </conditionalFormatting>
  <conditionalFormatting sqref="E226:G226 E227:E228 E229:G229 E230:E237">
    <cfRule type="cellIs" dxfId="389" priority="754" operator="lessThan">
      <formula>4</formula>
    </cfRule>
  </conditionalFormatting>
  <conditionalFormatting sqref="E238:G238 E239:E240 E241:G241 E242:E249">
    <cfRule type="cellIs" dxfId="388" priority="729" operator="lessThan">
      <formula>4</formula>
    </cfRule>
  </conditionalFormatting>
  <conditionalFormatting sqref="E250:G250 E251:E252 E253:G253 E254:E261">
    <cfRule type="cellIs" dxfId="387" priority="704" operator="lessThan">
      <formula>4</formula>
    </cfRule>
  </conditionalFormatting>
  <conditionalFormatting sqref="E262:G262 E263:E264 E265:G265 E266:E273">
    <cfRule type="cellIs" dxfId="386" priority="679" operator="lessThan">
      <formula>4</formula>
    </cfRule>
  </conditionalFormatting>
  <conditionalFormatting sqref="E274:G274 E275:E276 E277:G277 E278:E285">
    <cfRule type="cellIs" dxfId="385" priority="654" operator="lessThan">
      <formula>4</formula>
    </cfRule>
  </conditionalFormatting>
  <conditionalFormatting sqref="E286:G286 E287:E288 E289:G289 E290:E297">
    <cfRule type="cellIs" dxfId="384" priority="629" operator="lessThan">
      <formula>4</formula>
    </cfRule>
  </conditionalFormatting>
  <conditionalFormatting sqref="E298:G298 E299:E300 E301:G301 E302:E309">
    <cfRule type="cellIs" dxfId="383" priority="604" operator="lessThan">
      <formula>4</formula>
    </cfRule>
  </conditionalFormatting>
  <conditionalFormatting sqref="F16:G16 F19:G19">
    <cfRule type="cellIs" dxfId="382" priority="1248" operator="lessThan">
      <formula>4</formula>
    </cfRule>
  </conditionalFormatting>
  <conditionalFormatting sqref="F28:G28 F31:G31">
    <cfRule type="cellIs" dxfId="381" priority="1158" operator="lessThan">
      <formula>4</formula>
    </cfRule>
  </conditionalFormatting>
  <conditionalFormatting sqref="F40:G40 F43:G43">
    <cfRule type="cellIs" dxfId="380" priority="1133" operator="lessThan">
      <formula>4</formula>
    </cfRule>
  </conditionalFormatting>
  <conditionalFormatting sqref="F52:G52 F55:G55">
    <cfRule type="cellIs" dxfId="379" priority="1108" operator="lessThan">
      <formula>4</formula>
    </cfRule>
  </conditionalFormatting>
  <conditionalFormatting sqref="F64:G64 F67:G67">
    <cfRule type="cellIs" dxfId="378" priority="1083" operator="lessThan">
      <formula>4</formula>
    </cfRule>
  </conditionalFormatting>
  <conditionalFormatting sqref="F76:G76 F79:G79">
    <cfRule type="cellIs" dxfId="377" priority="1058" operator="lessThan">
      <formula>4</formula>
    </cfRule>
  </conditionalFormatting>
  <conditionalFormatting sqref="F88:G88 F91:G91">
    <cfRule type="cellIs" dxfId="376" priority="1033" operator="lessThan">
      <formula>4</formula>
    </cfRule>
  </conditionalFormatting>
  <conditionalFormatting sqref="F100:G100 F103:G103">
    <cfRule type="cellIs" dxfId="375" priority="1008" operator="lessThan">
      <formula>4</formula>
    </cfRule>
  </conditionalFormatting>
  <conditionalFormatting sqref="F112:G112 F115:G115">
    <cfRule type="cellIs" dxfId="374" priority="983" operator="lessThan">
      <formula>4</formula>
    </cfRule>
  </conditionalFormatting>
  <conditionalFormatting sqref="F124:G124 F127:G127">
    <cfRule type="cellIs" dxfId="373" priority="958" operator="lessThan">
      <formula>4</formula>
    </cfRule>
  </conditionalFormatting>
  <conditionalFormatting sqref="F136:G136 F139:G139">
    <cfRule type="cellIs" dxfId="372" priority="933" operator="lessThan">
      <formula>4</formula>
    </cfRule>
  </conditionalFormatting>
  <conditionalFormatting sqref="F148:G148 F151:G151">
    <cfRule type="cellIs" dxfId="371" priority="908" operator="lessThan">
      <formula>4</formula>
    </cfRule>
  </conditionalFormatting>
  <conditionalFormatting sqref="F160:G160 F163:G163">
    <cfRule type="cellIs" dxfId="370" priority="883" operator="lessThan">
      <formula>4</formula>
    </cfRule>
  </conditionalFormatting>
  <conditionalFormatting sqref="F172:G172 F175:G175">
    <cfRule type="cellIs" dxfId="369" priority="858" operator="lessThan">
      <formula>4</formula>
    </cfRule>
  </conditionalFormatting>
  <conditionalFormatting sqref="F184:G184 F187:G187">
    <cfRule type="cellIs" dxfId="368" priority="833" operator="lessThan">
      <formula>4</formula>
    </cfRule>
  </conditionalFormatting>
  <conditionalFormatting sqref="F196:G196 F199:G199">
    <cfRule type="cellIs" dxfId="367" priority="808" operator="lessThan">
      <formula>4</formula>
    </cfRule>
  </conditionalFormatting>
  <conditionalFormatting sqref="F208:G208 F211:G211">
    <cfRule type="cellIs" dxfId="366" priority="783" operator="lessThan">
      <formula>4</formula>
    </cfRule>
  </conditionalFormatting>
  <conditionalFormatting sqref="F220:G220 F223:G223">
    <cfRule type="cellIs" dxfId="365" priority="758" operator="lessThan">
      <formula>4</formula>
    </cfRule>
  </conditionalFormatting>
  <conditionalFormatting sqref="F232:G232 F235:G235">
    <cfRule type="cellIs" dxfId="364" priority="733" operator="lessThan">
      <formula>4</formula>
    </cfRule>
  </conditionalFormatting>
  <conditionalFormatting sqref="F244:G244 F247:G247">
    <cfRule type="cellIs" dxfId="363" priority="708" operator="lessThan">
      <formula>4</formula>
    </cfRule>
  </conditionalFormatting>
  <conditionalFormatting sqref="F256:G256 F259:G259">
    <cfRule type="cellIs" dxfId="362" priority="683" operator="lessThan">
      <formula>4</formula>
    </cfRule>
  </conditionalFormatting>
  <conditionalFormatting sqref="F268:G268 F271:G271">
    <cfRule type="cellIs" dxfId="361" priority="658" operator="lessThan">
      <formula>4</formula>
    </cfRule>
  </conditionalFormatting>
  <conditionalFormatting sqref="F280:G280 F283:G283">
    <cfRule type="cellIs" dxfId="360" priority="633" operator="lessThan">
      <formula>4</formula>
    </cfRule>
  </conditionalFormatting>
  <conditionalFormatting sqref="F292:G292 F295:G295">
    <cfRule type="cellIs" dxfId="359" priority="608" operator="lessThan">
      <formula>4</formula>
    </cfRule>
  </conditionalFormatting>
  <conditionalFormatting sqref="F304:G304 F307:G307">
    <cfRule type="cellIs" dxfId="358" priority="583" operator="lessThan">
      <formula>4</formula>
    </cfRule>
  </conditionalFormatting>
  <conditionalFormatting sqref="I10:K309">
    <cfRule type="containsBlanks" dxfId="357" priority="4">
      <formula>LEN(TRIM(I10))=0</formula>
    </cfRule>
  </conditionalFormatting>
  <conditionalFormatting sqref="M10:M309">
    <cfRule type="containsBlanks" dxfId="356" priority="30">
      <formula>LEN(TRIM(M10))=0</formula>
    </cfRule>
  </conditionalFormatting>
  <conditionalFormatting sqref="P10:R309">
    <cfRule type="containsBlanks" dxfId="355" priority="3">
      <formula>LEN(TRIM(P10))=0</formula>
    </cfRule>
  </conditionalFormatting>
  <conditionalFormatting sqref="T10:T309">
    <cfRule type="containsBlanks" dxfId="354" priority="29">
      <formula>LEN(TRIM(T10))=0</formula>
    </cfRule>
  </conditionalFormatting>
  <conditionalFormatting sqref="Y10:AA309">
    <cfRule type="containsBlanks" priority="2">
      <formula>LEN(TRIM(Y10))=0</formula>
    </cfRule>
    <cfRule type="containsBlanks" dxfId="353" priority="1">
      <formula>LEN(TRIM(Y10))=0</formula>
    </cfRule>
  </conditionalFormatting>
  <conditionalFormatting sqref="AC10:AC309">
    <cfRule type="containsBlanks" dxfId="352" priority="28">
      <formula>LEN(TRIM(AC10))=0</formula>
    </cfRule>
  </conditionalFormatting>
  <conditionalFormatting sqref="AF10:AG309">
    <cfRule type="containsBlanks" dxfId="351" priority="31">
      <formula>LEN(TRIM(AF10))=0</formula>
    </cfRule>
  </conditionalFormatting>
  <dataValidations count="27">
    <dataValidation type="whole" allowBlank="1" showInputMessage="1" showErrorMessage="1" errorTitle="Entry Error" error="Entries must be between 0 and 99." sqref="R10:R309 AA10:AA309 K10:K309" xr:uid="{00000000-0002-0000-0500-000000000000}">
      <formula1>0</formula1>
      <formula2>99</formula2>
    </dataValidation>
    <dataValidation type="whole" allowBlank="1" showInputMessage="1" showErrorMessage="1" errorTitle="Entry Error" error="Entries must be between 0 and 59." sqref="Q10:Q309 Z10:Z309 J10:J309" xr:uid="{00000000-0002-0000-0500-000001000000}">
      <formula1>0</formula1>
      <formula2>59</formula2>
    </dataValidation>
    <dataValidation type="list" allowBlank="1" showInputMessage="1" showErrorMessage="1" errorTitle="Entry Error" error="Entries must be 0, 1, or 2." sqref="AF10:AF309" xr:uid="{00000000-0002-0000-0500-000002000000}">
      <formula1>"0,1,2"</formula1>
    </dataValidation>
    <dataValidation type="list" allowBlank="1" showInputMessage="1" showErrorMessage="1" errorTitle="Entry Error" error="Entries must be 0 or 3." sqref="AG10:AG309" xr:uid="{00000000-0002-0000-0500-000003000000}">
      <formula1>"0,3"</formula1>
    </dataValidation>
    <dataValidation type="list" allowBlank="1" showInputMessage="1" showErrorMessage="1" errorTitle="Entry Error" error="This cell is only to be filled if the competitor was disqualified from the event." sqref="AL10:AL309" xr:uid="{00000000-0002-0000-0500-000004000000}">
      <formula1>"DQ"</formula1>
    </dataValidation>
    <dataValidation allowBlank="1" showInputMessage="1" showErrorMessage="1" promptTitle="Competitor Number" prompt="The competitor’s number will autofill from the Names and Totals sheet. _x000a__x000a_NO DATA NEEDS TO BE ENTERED HERE._x000a_" sqref="A7:A9" xr:uid="{00000000-0002-0000-0500-000005000000}"/>
    <dataValidation allowBlank="1" showInputMessage="1" showErrorMessage="1" promptTitle="Competitor Name" prompt="The competitor’s name will autofill from the Names and Totals sheet._x000a__x000a_NO DATA NEEDS TO BE ENTERED HERE._x000a_" sqref="B7:B9" xr:uid="{00000000-0002-0000-0500-000006000000}"/>
    <dataValidation allowBlank="1" showInputMessage="1" showErrorMessage="1" promptTitle="Competitor's Rank" prompt="The competitor’s rank will be automatically calculated once scores are entered._x000a__x000a_NO DATA NEEDS TO BE ENTERED HERE._x000a_" sqref="E7:E9" xr:uid="{00000000-0002-0000-0500-000007000000}"/>
    <dataValidation allowBlank="1" showInputMessage="1" showErrorMessage="1" promptTitle="Setup Time" prompt="Enter three times per competitor, starting with Timer A._x000a__x000a_If the competitor timed out, select &quot;Timed Out&quot; using the dropdown menu in Column M._x000a_" sqref="I7:K9" xr:uid="{00000000-0002-0000-0500-000008000000}"/>
    <dataValidation allowBlank="1" showInputMessage="1" showErrorMessage="1" promptTitle="Ascent Time" prompt="Enter three times per competitor, starting with Timer A._x000a__x000a_If the competitor times out, select &quot;Timed Out&quot; using the dropdown menu in Column T." sqref="P7:R9" xr:uid="{00000000-0002-0000-0500-000009000000}"/>
    <dataValidation allowBlank="1" showInputMessage="1" showErrorMessage="1" promptTitle="Changeover Time" prompt="Enter three times per competitor, starting with Timer A._x000a__x000a_If the competitor times out, select &quot;Timed Out&quot; using the dropdown menu in Column AC._x000a_" sqref="Y7:AA9" xr:uid="{00000000-0002-0000-0500-00000A000000}"/>
    <dataValidation allowBlank="1" showInputMessage="1" showErrorMessage="1" promptTitle="Bonus" prompt="This is the system backup bonus. Entries must be 0, 1, or 2." sqref="AF7:AF9" xr:uid="{00000000-0002-0000-0500-00000B000000}"/>
    <dataValidation allowBlank="1" showInputMessage="1" showErrorMessage="1" promptTitle="Penalty" prompt="This is for any penalties. Entries must be 0 or 3." sqref="AG7:AG9" xr:uid="{00000000-0002-0000-0500-00000C000000}"/>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AL7:AL9" xr:uid="{00000000-0002-0000-0500-00000D000000}"/>
    <dataValidation allowBlank="1" showInputMessage="1" showErrorMessage="1" promptTitle="Setup Time Points" prompt="The program will automatically calculate the setup time points._x000a__x000a_NO DATA NEEDS TO BE ENTERED HERE." sqref="O7:O9" xr:uid="{00000000-0002-0000-0500-00000E000000}"/>
    <dataValidation allowBlank="1" showInputMessage="1" showErrorMessage="1" promptTitle="Average Ascent Time" prompt="The program will automatically calculate the average ascent time._x000a__x000a_NO DATA NEEDS TO BE ENTERED HERE." sqref="U7:U9" xr:uid="{00000000-0002-0000-0500-00000F000000}"/>
    <dataValidation allowBlank="1" showInputMessage="1" showErrorMessage="1" promptTitle="Ascent Points" prompt="The program will automatically calculate the ascent points._x000a__x000a_NO DATA NEEDS TO BE ENTERED HERE." sqref="V7:V9 T7 W7:X7" xr:uid="{00000000-0002-0000-0500-000010000000}"/>
    <dataValidation allowBlank="1" showInputMessage="1" showErrorMessage="1" promptTitle="Changeover Time Points" prompt="The program will automatically calculate the changeover time points._x000a__x000a_NO DATA NEEDS TO BE ENTERED HERE." sqref="AE7:AE9" xr:uid="{00000000-0002-0000-0500-000011000000}"/>
    <dataValidation allowBlank="1" showInputMessage="1" showErrorMessage="1" promptTitle="Final Score" prompt="The program will automatically calculate the final score._x000a__x000a_NO DATA NEEDS TO BE ENTERED HERE." sqref="AH7:AH9 AI7:AJ7 AK7:AK9" xr:uid="{00000000-0002-0000-0500-000012000000}"/>
    <dataValidation type="list" allowBlank="1" showInputMessage="1" showErrorMessage="1" errorTitle="Entry Error" error="Entries must be 0, 1, or blank if the competitor timed out." sqref="I11:I12 I14:I15 I17:I18 I20:I21 P11:P12 P14:P15 P17:P18 P20:P21 Y11:Y12 Y14:Y15 Y17:Y18 Y20:Y21 I287:I288 I290:I291 I293:I294 I296:I297 P287:P288 P290:P291 P293:P294 P296:P297 Y287:Y288 Y290:Y291 Y293:Y294 Y296:Y297 I23:I24 I26:I27 I29:I30 I32:I33 P23:P24 P26:P27 P29:P30 P32:P33 Y23:Y24 Y26:Y27 Y29:Y30 Y32:Y33 I35:I36 I38:I39 I41:I42 I44:I45 P35:P36 P38:P39 P41:P42 P44:P45 Y35:Y36 Y38:Y39 Y41:Y42 Y44:Y45 I47:I48 I50:I51 I53:I54 I56:I57 P47:P48 P50:P51 P53:P54 P56:P57 Y47:Y48 Y50:Y51 Y53:Y54 Y56:Y57 I59:I60 I62:I63 I65:I66 I68:I69 P59:P60 P62:P63 P65:P66 P68:P69 Y59:Y60 Y62:Y63 Y65:Y66 Y68:Y69 I71:I72 I74:I75 I77:I78 I80:I81 P71:P72 P74:P75 P77:P78 P80:P81 Y71:Y72 Y74:Y75 Y77:Y78 Y80:Y81 I83:I84 I86:I87 I89:I90 I92:I93 P83:P84 P86:P87 P89:P90 P92:P93 Y83:Y84 Y86:Y87 Y89:Y90 Y92:Y93 I95:I96 I98:I99 I101:I102 I104:I105 P95:P96 P98:P99 P101:P102 P104:P105 Y95:Y96 Y98:Y99 Y101:Y102 Y104:Y105 I107:I108 I110:I111 I113:I114 I116:I117 P107:P108 P110:P111 P113:P114 P116:P117 Y107:Y108 Y110:Y111 Y113:Y114 Y116:Y117 I119:I120 I122:I123 I125:I126 I128:I129 P119:P120 P122:P123 P125:P126 P128:P129 Y119:Y120 Y122:Y123 Y125:Y126 Y128:Y129 I131:I132 I134:I135 I137:I138 I140:I141 P131:P132 P134:P135 P137:P138 P140:P141 Y131:Y132 Y134:Y135 Y137:Y138 Y140:Y141 I143:I144 I146:I147 I149:I150 I152:I153 P143:P144 P146:P147 P149:P150 P152:P153 Y143:Y144 Y146:Y147 Y149:Y150 Y152:Y153 I155:I156 I158:I159 I161:I162 I164:I165 P155:P156 P158:P159 P161:P162 P164:P165 Y155:Y156 Y158:Y159 Y161:Y162 Y164:Y165 I167:I168 I170:I171 I173:I174 I176:I177 P167:P168 P170:P171 P173:P174 P176:P177 Y167:Y168 Y170:Y171 Y173:Y174 Y176:Y177 I179:I180 I182:I183 I185:I186 I188:I189 P179:P180 P182:P183 P185:P186 P188:P189 Y179:Y180 Y182:Y183 Y185:Y186 Y188:Y189 I191:I192 I194:I195 I197:I198 I200:I201 P191:P192 P194:P195 P197:P198 P200:P201 Y191:Y192 Y194:Y195 Y197:Y198 Y200:Y201 I203:I204 I206:I207 I209:I210 I212:I213 P203:P204 P206:P207 P209:P210 P212:P213 Y203:Y204 Y206:Y207 Y209:Y210 Y212:Y213 I215:I216 I218:I219 I221:I222 I224:I225 P215:P216 P218:P219 P221:P222 P224:P225 Y215:Y216 Y218:Y219 Y221:Y222 Y224:Y225 I227:I228 I230:I231 I233:I234 I236:I237 P227:P228 P230:P231 P233:P234 P236:P237 Y227:Y228 Y230:Y231 Y233:Y234 Y236:Y237 I239:I240 I242:I243 I245:I246 I248:I249 P239:P240 P242:P243 P245:P246 P248:P249 Y239:Y240 Y242:Y243 Y245:Y246 Y248:Y249 I251:I252 I254:I255 I257:I258 I260:I261 P251:P252 P254:P255 P257:P258 P260:P261 Y251:Y252 Y254:Y255 Y257:Y258 Y260:Y261 I263:I264 I266:I267 I269:I270 I272:I273 P263:P264 P266:P267 P269:P270 P272:P273 Y263:Y264 Y266:Y267 Y269:Y270 Y272:Y273 I275:I276 I278:I279 I281:I282 I284:I285 P275:P276 P278:P279 P281:P282 P284:P285 Y275:Y276 Y278:Y279 Y281:Y282 Y284:Y285 I299:I300 I302:I303 I305:I306 I308:I309 P299:P300 P302:P303 P305:P306 P308:P309 Y299:Y300 Y302:Y303 Y305:Y306 Y308:Y309" xr:uid="{00000000-0002-0000-0500-000013000000}">
      <formula1>"0,1"</formula1>
    </dataValidation>
    <dataValidation type="list" allowBlank="1" showInputMessage="1" showErrorMessage="1" errorTitle="Entry Error" error="Entries are only needed when competitor timed out or system was misconfigured. Entries must be Timed Out, Misconfigured, or Both. This cell is for Setup ONLY." sqref="M10:M309 AC10:AC309" xr:uid="{00000000-0002-0000-0500-000014000000}">
      <formula1>"Timed Out,Misconfigured,Both"</formula1>
    </dataValidation>
    <dataValidation type="list" allowBlank="1" showInputMessage="1" showErrorMessage="1" errorTitle="Entry Error" error="Entry is only necessary if the competitor timed out of the ascent." sqref="T10:T309" xr:uid="{00000000-0002-0000-0500-000015000000}">
      <formula1>"Timed Out"</formula1>
    </dataValidation>
    <dataValidation allowBlank="1" showInputMessage="1" showErrorMessage="1" promptTitle="Average Time" prompt="The program will automatically calculate the average setup time._x000a__x000a_NO DATA NEEDS TO BE ENTERED HERE." sqref="N7:N9" xr:uid="{00000000-0002-0000-0500-000016000000}"/>
    <dataValidation allowBlank="1" showInputMessage="1" showErrorMessage="1" promptTitle="Timed Out? Misconfigured?" prompt="Using the dropdown menu, enter only if the competitor timed out, misconfigured the setup system, or did both. If the competitor did neither, no data needs to be entered." sqref="M7:M9" xr:uid="{00000000-0002-0000-0500-000017000000}"/>
    <dataValidation allowBlank="1" showInputMessage="1" showErrorMessage="1" promptTitle="Timed Out? Misconfigured?" prompt="Using the dropdown menu, enter only if the competitor timed out, misconfigured the changeover system, or did both. If the competitor did neither, no data needs to be entered." sqref="AC7:AC9" xr:uid="{00000000-0002-0000-0500-000018000000}"/>
    <dataValidation allowBlank="1" showInputMessage="1" showErrorMessage="1" promptTitle="Average Time" prompt="The program will automatically calculate the average changeover time._x000a__x000a_NO DATA NEEDS TO BE ENTERED HERE." sqref="AD7:AD9" xr:uid="{00000000-0002-0000-0500-000019000000}"/>
    <dataValidation type="list" allowBlank="1" showInputMessage="1" showErrorMessage="1" errorTitle="Entry Error" error="Entries must be 0 or 1, or blank if the competitor timed out." sqref="I10 I13 I16 I19 P10 P13 P16 P19 Y10 Y13 Y16 Y19 I22 I25 I28 I31 P22 P25 P28 P31 Y22 Y25 Y28 Y31 I34 I37 I40 I43 P34 P37 P40 P43 Y34 Y37 Y40 Y43 I46 I49 I52 I55 P46 P49 P52 P55 Y46 Y49 Y52 Y55 I58 I61 I64 I67 P58 P61 P64 P67 Y58 Y61 Y64 Y67 I70 I73 I76 I79 P70 P73 P76 P79 Y70 Y73 Y76 Y79 I82 I85 I88 I91 P82 P85 P88 P91 Y82 Y85 Y88 Y91 I94 I97 I100 I103 P94 P97 P100 P103 Y94 Y97 Y100 Y103 I106 I109 I112 I115 P106 P109 P112 P115 Y106 Y109 Y112 Y115 I118 I121 I124 I127 P118 P121 P124 P127 Y118 Y121 Y124 Y127 I130 I133 I136 I139 P130 P133 P136 P139 Y130 Y133 Y136 Y139 I142 I145 I148 I151 P142 P145 P148 P151 Y142 Y145 Y148 Y151 I154 I157 I160 I163 P154 P157 P160 P163 Y154 Y157 Y160 Y163 I166 I169 I172 I175 P166 P169 P172 P175 Y166 Y169 Y172 Y175 I178 I181 I184 I187 P178 P181 P184 P187 Y178 Y181 Y184 Y187 I190 I193 I196 I199 P190 P193 P196 P199 Y190 Y193 Y196 Y199 I202 I205 I208 I211 P202 P205 P208 P211 Y202 Y205 Y208 Y211 I214 I217 I220 I223 P214 P217 P220 P223 Y214 Y217 Y220 Y223 I226 I229 I232 I235 P226 P229 P232 P235 Y226 Y229 Y232 Y235 I238 I241 I244 I247 P238 P241 P244 P247 Y238 Y241 Y244 Y247 I250 I253 I256 I259 P250 P253 P256 P259 Y250 Y253 Y256 Y259 I262 I265 I268 I271 P262 P265 P268 P271 Y262 Y265 Y268 Y271 I274 I277 I280 I283 P274 P277 P280 P283 Y274 Y277 Y280 Y283 I286 I289 I292 I295 P286 P289 P292 P295 Y286 Y289 Y292 Y295 I298 I301 I304 I307 P298 P301 P304 P307 Y298 Y301 Y304 Y307" xr:uid="{00000000-0002-0000-0500-00001A000000}">
      <formula1>"0,1"</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33"/>
  <sheetViews>
    <sheetView workbookViewId="0">
      <selection activeCell="K22" sqref="K22"/>
    </sheetView>
  </sheetViews>
  <sheetFormatPr baseColWidth="10" defaultColWidth="8.83203125" defaultRowHeight="15" x14ac:dyDescent="0.2"/>
  <cols>
    <col min="1" max="1" width="5" customWidth="1"/>
    <col min="2" max="2" width="23.1640625" customWidth="1"/>
    <col min="3" max="3" width="22.5" customWidth="1"/>
    <col min="4" max="4" width="10.1640625" customWidth="1"/>
    <col min="5" max="5" width="4.33203125" style="177" customWidth="1"/>
    <col min="6" max="6" width="23" style="1" customWidth="1"/>
    <col min="7" max="7" width="21.83203125" style="1" customWidth="1"/>
    <col min="8" max="8" width="9.1640625" style="143"/>
    <col min="9" max="9" width="2.6640625" customWidth="1"/>
  </cols>
  <sheetData>
    <row r="1" spans="1:9" ht="21" x14ac:dyDescent="0.25">
      <c r="A1" s="195" t="s">
        <v>3</v>
      </c>
      <c r="B1" s="196"/>
      <c r="C1" s="108"/>
      <c r="D1" s="1325">
        <f>'Names And Totals'!C2</f>
        <v>0</v>
      </c>
      <c r="E1" s="1325"/>
      <c r="F1" s="111"/>
      <c r="G1" s="109" t="s">
        <v>0</v>
      </c>
      <c r="H1" s="1326">
        <f>'Names And Totals'!K2</f>
        <v>0</v>
      </c>
      <c r="I1" s="1327"/>
    </row>
    <row r="2" spans="1:9" ht="20" thickBot="1" x14ac:dyDescent="0.3">
      <c r="A2" s="26" t="s">
        <v>180</v>
      </c>
      <c r="B2" s="27"/>
      <c r="C2" s="27"/>
      <c r="I2" s="28"/>
    </row>
    <row r="3" spans="1:9" ht="4.5" customHeight="1" thickBot="1" x14ac:dyDescent="0.25">
      <c r="A3" s="987"/>
      <c r="B3" s="988"/>
      <c r="C3" s="988"/>
      <c r="D3" s="988"/>
      <c r="E3" s="988"/>
      <c r="F3" s="988"/>
      <c r="G3" s="988"/>
      <c r="H3" s="988"/>
      <c r="I3" s="989"/>
    </row>
    <row r="4" spans="1:9" ht="19" x14ac:dyDescent="0.25">
      <c r="A4" s="427"/>
      <c r="B4" s="1325" t="s">
        <v>19</v>
      </c>
      <c r="C4" s="1325"/>
      <c r="D4" s="1325"/>
      <c r="E4" s="433"/>
      <c r="F4" s="1325" t="s">
        <v>27</v>
      </c>
      <c r="G4" s="1325"/>
      <c r="H4" s="1325"/>
      <c r="I4" s="428"/>
    </row>
    <row r="5" spans="1:9" x14ac:dyDescent="0.2">
      <c r="A5" s="175"/>
      <c r="B5" s="176" t="s">
        <v>20</v>
      </c>
      <c r="C5" s="176" t="s">
        <v>2</v>
      </c>
      <c r="D5" s="176" t="s">
        <v>21</v>
      </c>
      <c r="F5" s="176" t="s">
        <v>20</v>
      </c>
      <c r="G5" s="176" t="s">
        <v>2</v>
      </c>
      <c r="H5" s="197" t="s">
        <v>21</v>
      </c>
      <c r="I5" s="110"/>
    </row>
    <row r="6" spans="1:9" x14ac:dyDescent="0.2">
      <c r="A6" s="179">
        <v>1</v>
      </c>
      <c r="B6" s="88" t="str">
        <f>INDEX('Aerial Rescue'!$B$12:$B$507,MATCH('Preliminary Winners'!A6,'Aerial Rescue'!$C$12:$C$507,0))</f>
        <v>Beau Nagan</v>
      </c>
      <c r="C6" s="88" t="str">
        <f>INDEX('Names And Totals'!$D$9:$D$108,MATCH('Preliminary Winners'!B6,'Names And Totals'!$B$9:$B$108,0))</f>
        <v>Illinois</v>
      </c>
      <c r="D6" s="21">
        <f>INDEX('Aerial Rescue'!$AC$12:$AC$507,MATCH(B6,'Aerial Rescue'!$B$12:$B$507,0))</f>
        <v>48</v>
      </c>
      <c r="E6" s="177">
        <v>1</v>
      </c>
      <c r="F6" s="88" t="str">
        <f>INDEX('Names And Totals'!$B$9:$B$108,MATCH('Preliminary Winners'!E6,'Names And Totals'!$F$9:$F$108,0))</f>
        <v>Beau Nagan</v>
      </c>
      <c r="G6" s="88" t="str">
        <f>INDEX('Names And Totals'!$D$9:$D$108,MATCH('Preliminary Winners'!F6,'Names And Totals'!$B$9:$B$108,0))</f>
        <v>Illinois</v>
      </c>
      <c r="H6" s="21">
        <f>INDEX('Names And Totals'!$N$9:$N$108,MATCH('Preliminary Winners'!F6,'Names And Totals'!$B$9:$B$108,0))</f>
        <v>168.20633333333333</v>
      </c>
      <c r="I6" s="110"/>
    </row>
    <row r="7" spans="1:9" x14ac:dyDescent="0.2">
      <c r="A7" s="179">
        <v>2</v>
      </c>
      <c r="B7" s="88" t="str">
        <f>INDEX('Aerial Rescue'!$B$12:$B$507,MATCH('Preliminary Winners'!A7,'Aerial Rescue'!$C$12:$C$507,0))</f>
        <v>Cody Schwartz</v>
      </c>
      <c r="C7" s="88" t="str">
        <f>INDEX('Names And Totals'!$D$9:$D$108,MATCH('Preliminary Winners'!B7,'Names And Totals'!$B$9:$B$108,0))</f>
        <v>Michigan</v>
      </c>
      <c r="D7" s="21">
        <f>INDEX('Aerial Rescue'!$AC$12:$AC$507,MATCH(B7,'Aerial Rescue'!$B$12:$B$507,0))</f>
        <v>40</v>
      </c>
      <c r="E7" s="177">
        <v>2</v>
      </c>
      <c r="F7" s="88" t="str">
        <f>INDEX('Names And Totals'!$B$9:$B$108,MATCH('Preliminary Winners'!E7,'Names And Totals'!$F$9:$F$108,0))</f>
        <v>Cameron Hughes</v>
      </c>
      <c r="G7" s="88" t="str">
        <f>INDEX('Names And Totals'!$D$9:$D$108,MATCH('Preliminary Winners'!F7,'Names And Totals'!$B$9:$B$108,0))</f>
        <v>Illinois</v>
      </c>
      <c r="H7" s="21">
        <f>INDEX('Names And Totals'!$N$9:$N$108,MATCH('Preliminary Winners'!F7,'Names And Totals'!$B$9:$B$108,0))</f>
        <v>147.29483333333332</v>
      </c>
      <c r="I7" s="110"/>
    </row>
    <row r="8" spans="1:9" x14ac:dyDescent="0.2">
      <c r="A8" s="179">
        <v>3</v>
      </c>
      <c r="B8" s="88" t="str">
        <f>INDEX('Aerial Rescue'!$B$12:$B$507,MATCH('Preliminary Winners'!A8,'Aerial Rescue'!$C$12:$C$507,0))</f>
        <v>Andrew Barnard</v>
      </c>
      <c r="C8" s="88" t="str">
        <f>INDEX('Names And Totals'!$D$9:$D$108,MATCH('Preliminary Winners'!B8,'Names And Totals'!$B$9:$B$108,0))</f>
        <v>Illinois</v>
      </c>
      <c r="D8" s="21">
        <f>INDEX('Aerial Rescue'!$AC$12:$AC$507,MATCH(B8,'Aerial Rescue'!$B$12:$B$507,0))</f>
        <v>32.333333333333336</v>
      </c>
      <c r="E8" s="177">
        <v>3</v>
      </c>
      <c r="F8" s="88" t="str">
        <f>INDEX('Names And Totals'!$B$9:$B$108,MATCH('Preliminary Winners'!E8,'Names And Totals'!$F$9:$F$108,0))</f>
        <v>Cody Schwartz</v>
      </c>
      <c r="G8" s="88" t="str">
        <f>INDEX('Names And Totals'!$D$9:$D$108,MATCH('Preliminary Winners'!F8,'Names And Totals'!$B$9:$B$108,0))</f>
        <v>Michigan</v>
      </c>
      <c r="H8" s="21">
        <f>INDEX('Names And Totals'!$N$9:$N$108,MATCH('Preliminary Winners'!F8,'Names And Totals'!$B$9:$B$108,0))</f>
        <v>144.25083333333333</v>
      </c>
      <c r="I8" s="110"/>
    </row>
    <row r="9" spans="1:9" x14ac:dyDescent="0.2">
      <c r="A9" s="179"/>
      <c r="B9" s="1"/>
      <c r="C9" s="1"/>
      <c r="D9" s="1"/>
      <c r="E9" s="177">
        <v>4</v>
      </c>
      <c r="F9" s="88" t="str">
        <f>INDEX('Names And Totals'!$B$9:$B$108,MATCH('Preliminary Winners'!E9,'Names And Totals'!$F$9:$F$108,0))</f>
        <v>Abdon Leon-Espinoza</v>
      </c>
      <c r="G9" s="88" t="str">
        <f>INDEX('Names And Totals'!$D$9:$D$108,MATCH('Preliminary Winners'!F9,'Names And Totals'!$B$9:$B$108,0))</f>
        <v>Illinois</v>
      </c>
      <c r="H9" s="21">
        <f>INDEX('Names And Totals'!$N$9:$N$108,MATCH('Preliminary Winners'!F9,'Names And Totals'!$B$9:$B$108,0))</f>
        <v>131.30683333333334</v>
      </c>
      <c r="I9" s="110"/>
    </row>
    <row r="10" spans="1:9" ht="15.75" customHeight="1" x14ac:dyDescent="0.25">
      <c r="A10" s="179"/>
      <c r="B10" s="1324" t="s">
        <v>22</v>
      </c>
      <c r="C10" s="1324"/>
      <c r="D10" s="1324"/>
      <c r="E10" s="177">
        <v>5</v>
      </c>
      <c r="F10" s="88" t="str">
        <f>INDEX('Names And Totals'!$B$9:$B$108,MATCH('Preliminary Winners'!E10,'Names And Totals'!$F$9:$F$108,0))</f>
        <v>Libby Bower</v>
      </c>
      <c r="G10" s="88" t="str">
        <f>INDEX('Names And Totals'!$D$9:$D$108,MATCH('Preliminary Winners'!F10,'Names And Totals'!$B$9:$B$108,0))</f>
        <v>Illinois</v>
      </c>
      <c r="H10" s="21">
        <f>INDEX('Names And Totals'!$N$9:$N$108,MATCH('Preliminary Winners'!F10,'Names And Totals'!$B$9:$B$108,0))</f>
        <v>127</v>
      </c>
      <c r="I10" s="110"/>
    </row>
    <row r="11" spans="1:9" x14ac:dyDescent="0.2">
      <c r="A11" s="179"/>
      <c r="B11" s="176" t="s">
        <v>20</v>
      </c>
      <c r="C11" s="176" t="s">
        <v>2</v>
      </c>
      <c r="D11" s="176" t="s">
        <v>35</v>
      </c>
      <c r="E11" s="177">
        <v>6</v>
      </c>
      <c r="F11" s="88" t="str">
        <f>INDEX('Names And Totals'!$B$9:$B$108,MATCH('Preliminary Winners'!E11,'Names And Totals'!$F$9:$F$108,0))</f>
        <v>Andrew Barnard</v>
      </c>
      <c r="G11" s="88" t="str">
        <f>INDEX('Names And Totals'!$D$9:$D$108,MATCH('Preliminary Winners'!F11,'Names And Totals'!$B$9:$B$108,0))</f>
        <v>Illinois</v>
      </c>
      <c r="H11" s="21">
        <f>INDEX('Names And Totals'!$N$9:$N$108,MATCH('Preliminary Winners'!F11,'Names And Totals'!$B$9:$B$108,0))</f>
        <v>126.25016666666667</v>
      </c>
      <c r="I11" s="110"/>
    </row>
    <row r="12" spans="1:9" x14ac:dyDescent="0.2">
      <c r="A12" s="179">
        <v>1</v>
      </c>
      <c r="B12" s="88" t="str">
        <f>INDEX('Belayed Speed Climb'!$B$12:$B$507,MATCH('Preliminary Winners'!A12,'Belayed Speed Climb'!$D$12:$D$507,0))</f>
        <v>Beau Nagan</v>
      </c>
      <c r="C12" s="88" t="str">
        <f>INDEX('Names And Totals'!$D$9:$D$108,MATCH('Preliminary Winners'!B12,'Names And Totals'!$B$9:$B$108,0))</f>
        <v>Illinois</v>
      </c>
      <c r="D12" s="21">
        <f>INDEX('Belayed Speed Climb'!$R$12:$R$507,MATCH(B12,'Belayed Speed Climb'!$B$12:$B$507,0))</f>
        <v>30.33666666666667</v>
      </c>
      <c r="I12" s="110"/>
    </row>
    <row r="13" spans="1:9" ht="16.5" customHeight="1" x14ac:dyDescent="0.25">
      <c r="A13" s="179">
        <v>2</v>
      </c>
      <c r="B13" s="88" t="str">
        <f>INDEX('Belayed Speed Climb'!$B$12:$B$507,MATCH('Preliminary Winners'!A13,'Belayed Speed Climb'!$D$12:$D$507,0))</f>
        <v>Cameron Hughes</v>
      </c>
      <c r="C13" s="88" t="str">
        <f>INDEX('Names And Totals'!$D$9:$D$108,MATCH('Preliminary Winners'!B13,'Names And Totals'!$B$9:$B$108,0))</f>
        <v>Illinois</v>
      </c>
      <c r="D13" s="21">
        <f>INDEX('Belayed Speed Climb'!$R$12:$R$507,MATCH(B13,'Belayed Speed Climb'!$B$12:$B$507,0))</f>
        <v>31.386666666666667</v>
      </c>
      <c r="F13" s="1324" t="s">
        <v>101</v>
      </c>
      <c r="G13" s="1324"/>
      <c r="H13" s="1324"/>
      <c r="I13" s="110"/>
    </row>
    <row r="14" spans="1:9" x14ac:dyDescent="0.2">
      <c r="A14" s="179">
        <v>3</v>
      </c>
      <c r="B14" s="88" t="str">
        <f>INDEX('Belayed Speed Climb'!$B$12:$B$507,MATCH('Preliminary Winners'!A14,'Belayed Speed Climb'!$D$12:$D$507,0))</f>
        <v>Andrew Barnard</v>
      </c>
      <c r="C14" s="88" t="str">
        <f>INDEX('Names And Totals'!$D$9:$D$108,MATCH('Preliminary Winners'!B14,'Names And Totals'!$B$9:$B$108,0))</f>
        <v>Illinois</v>
      </c>
      <c r="D14" s="21">
        <f>INDEX('Belayed Speed Climb'!$R$12:$R$507,MATCH(B14,'Belayed Speed Climb'!$B$12:$B$507,0))</f>
        <v>36.020000000000003</v>
      </c>
      <c r="F14" s="176" t="s">
        <v>20</v>
      </c>
      <c r="G14" s="176" t="s">
        <v>2</v>
      </c>
      <c r="H14" s="197" t="s">
        <v>23</v>
      </c>
      <c r="I14" s="110"/>
    </row>
    <row r="15" spans="1:9" x14ac:dyDescent="0.2">
      <c r="A15" s="179"/>
      <c r="B15" s="1"/>
      <c r="C15" s="1"/>
      <c r="D15" s="1"/>
      <c r="E15" s="177">
        <v>1</v>
      </c>
      <c r="F15" s="88" t="e">
        <f>INDEX('Head to Head'!$B$12:$B$507,MATCH('Preliminary Winners'!E15,'Head to Head'!$D$12:$D$507,0))</f>
        <v>#N/A</v>
      </c>
      <c r="G15" s="88" t="e">
        <f>INDEX('Names And Totals'!$D$9:$D$108,MATCH('Preliminary Winners'!F15,'Names And Totals'!$B$9:$B$108,0))</f>
        <v>#N/A</v>
      </c>
      <c r="H15" s="21" t="e">
        <f>INDEX('Head to Head'!$Z$12:$Z$507,MATCH(F15,'Head to Head'!$B$12:$B$507,0))</f>
        <v>#N/A</v>
      </c>
      <c r="I15" s="110"/>
    </row>
    <row r="16" spans="1:9" ht="15.75" customHeight="1" x14ac:dyDescent="0.25">
      <c r="A16" s="179"/>
      <c r="B16" s="1324" t="s">
        <v>159</v>
      </c>
      <c r="C16" s="1324"/>
      <c r="D16" s="1324"/>
      <c r="E16" s="177">
        <v>2</v>
      </c>
      <c r="F16" s="88" t="e">
        <f>INDEX('Head to Head'!$B$12:$B$507,MATCH('Preliminary Winners'!E16,'Head to Head'!$D$12:$D$507,0))</f>
        <v>#N/A</v>
      </c>
      <c r="G16" s="88" t="e">
        <f>INDEX('Names And Totals'!$D$9:$D$108,MATCH('Preliminary Winners'!F16,'Names And Totals'!$B$9:$B$108,0))</f>
        <v>#N/A</v>
      </c>
      <c r="H16" s="21" t="e">
        <f>INDEX('Head to Head'!$Z$12:$Z$507,MATCH(F16,'Head to Head'!$B$12:$B$507,0))</f>
        <v>#N/A</v>
      </c>
      <c r="I16" s="110"/>
    </row>
    <row r="17" spans="1:9" x14ac:dyDescent="0.2">
      <c r="A17" s="179"/>
      <c r="B17" s="176" t="s">
        <v>20</v>
      </c>
      <c r="C17" s="176" t="s">
        <v>2</v>
      </c>
      <c r="D17" s="197" t="s">
        <v>35</v>
      </c>
      <c r="E17" s="177">
        <v>3</v>
      </c>
      <c r="F17" s="88" t="e">
        <f>INDEX('Head to Head'!$B$12:$B$507,MATCH('Preliminary Winners'!E17,'Head to Head'!$D$12:$D$507,0))</f>
        <v>#N/A</v>
      </c>
      <c r="G17" s="88" t="e">
        <f>INDEX('Names And Totals'!$D$9:$D$108,MATCH('Preliminary Winners'!F17,'Names And Totals'!$B$9:$B$108,0))</f>
        <v>#N/A</v>
      </c>
      <c r="H17" s="21" t="e">
        <f>INDEX('Head to Head'!$Z$12:$Z$507,MATCH(F17,'Head to Head'!$B$12:$B$507,0))</f>
        <v>#N/A</v>
      </c>
      <c r="I17" s="110"/>
    </row>
    <row r="18" spans="1:9" x14ac:dyDescent="0.2">
      <c r="A18" s="179">
        <v>1</v>
      </c>
      <c r="B18" s="88" t="str">
        <f>INDEX(Ascent!$B$10:$B$307,MATCH('Preliminary Winners'!A18,Ascent!$E$10:$E$307,0))</f>
        <v>Ryan Sams</v>
      </c>
      <c r="C18" s="88" t="str">
        <f>INDEX('Names And Totals'!$D$9:$D$108,MATCH('Preliminary Winners'!B18,'Names And Totals'!$B$9:$B$108,0))</f>
        <v>Illinois</v>
      </c>
      <c r="D18" s="21">
        <f>INDEX(Ascent!$U$10:$U$307,MATCH(B18,Ascent!$B$10:$B$307,0))</f>
        <v>11.716666666666667</v>
      </c>
      <c r="I18" s="110"/>
    </row>
    <row r="19" spans="1:9" ht="16.5" customHeight="1" x14ac:dyDescent="0.25">
      <c r="A19" s="179">
        <v>2</v>
      </c>
      <c r="B19" s="88" t="str">
        <f>INDEX(Ascent!$B$10:$B$307,MATCH('Preliminary Winners'!A19,Ascent!$E$10:$E$307,0))</f>
        <v>Cody Schwartz</v>
      </c>
      <c r="C19" s="88" t="str">
        <f>INDEX('Names And Totals'!$D$9:$D$108,MATCH('Preliminary Winners'!B19,'Names And Totals'!$B$9:$B$108,0))</f>
        <v>Michigan</v>
      </c>
      <c r="D19" s="21">
        <f>INDEX(Ascent!$U$10:$U$307,MATCH(B19,Ascent!$B$10:$B$307,0))</f>
        <v>11.986666666666666</v>
      </c>
      <c r="F19" s="1324" t="s">
        <v>24</v>
      </c>
      <c r="G19" s="1324"/>
      <c r="H19" s="1324"/>
      <c r="I19" s="110"/>
    </row>
    <row r="20" spans="1:9" x14ac:dyDescent="0.2">
      <c r="A20" s="179">
        <v>3</v>
      </c>
      <c r="B20" s="88" t="str">
        <f>INDEX(Ascent!$B$10:$B$307,MATCH('Preliminary Winners'!A20,Ascent!$E$10:$E$307,0))</f>
        <v>Abdon Leon-Espinoza</v>
      </c>
      <c r="C20" s="88" t="str">
        <f>INDEX('Names And Totals'!$D$9:$D$108,MATCH('Preliminary Winners'!B20,'Names And Totals'!$B$9:$B$108,0))</f>
        <v>Illinois</v>
      </c>
      <c r="D20" s="21">
        <f>INDEX(Ascent!$U$10:$U$307,MATCH(B20,Ascent!$B$10:$B$307,0))</f>
        <v>13.176666666666668</v>
      </c>
      <c r="F20" s="176" t="s">
        <v>20</v>
      </c>
      <c r="G20" s="176" t="s">
        <v>2</v>
      </c>
      <c r="H20" s="176" t="s">
        <v>23</v>
      </c>
      <c r="I20" s="110"/>
    </row>
    <row r="21" spans="1:9" x14ac:dyDescent="0.2">
      <c r="A21" s="175"/>
      <c r="B21" s="1"/>
      <c r="C21" s="1"/>
      <c r="D21" s="143"/>
      <c r="E21" s="177">
        <v>1</v>
      </c>
      <c r="F21" s="88" t="e">
        <f>INDEX('Secured Footlock'!$B$12:$B$507,MATCH('Preliminary Winners'!E21,'Secured Footlock'!$D$12:$D$507,0))</f>
        <v>#N/A</v>
      </c>
      <c r="G21" s="88" t="e">
        <f>INDEX('Names And Totals'!$D$9:$D$108,MATCH('Preliminary Winners'!F21,'Names And Totals'!$B$9:$B$108,0))</f>
        <v>#N/A</v>
      </c>
      <c r="H21" s="21" t="e">
        <f>INDEX('Secured Footlock'!$AA$12:$AA$507,MATCH(F21,'Secured Footlock'!$B$12:$B$507,0))</f>
        <v>#N/A</v>
      </c>
      <c r="I21" s="110"/>
    </row>
    <row r="22" spans="1:9" ht="15" customHeight="1" x14ac:dyDescent="0.25">
      <c r="A22" s="179"/>
      <c r="B22" s="1324" t="s">
        <v>25</v>
      </c>
      <c r="C22" s="1324"/>
      <c r="D22" s="1324"/>
      <c r="E22" s="177">
        <v>2</v>
      </c>
      <c r="F22" s="88" t="e">
        <f>INDEX('Secured Footlock'!$B$12:$B$507,MATCH('Preliminary Winners'!E22,'Secured Footlock'!$D$12:$D$507,0))</f>
        <v>#N/A</v>
      </c>
      <c r="G22" s="88" t="e">
        <f>INDEX('Names And Totals'!$D$9:$D$108,MATCH('Preliminary Winners'!F22,'Names And Totals'!$B$9:$B$108,0))</f>
        <v>#N/A</v>
      </c>
      <c r="H22" s="21" t="e">
        <f>INDEX('Secured Footlock'!$AA$12:$AA$507,MATCH(F22,'Secured Footlock'!$B$12:$B$507,0))</f>
        <v>#N/A</v>
      </c>
      <c r="I22" s="110"/>
    </row>
    <row r="23" spans="1:9" x14ac:dyDescent="0.2">
      <c r="A23" s="179"/>
      <c r="B23" s="346" t="s">
        <v>20</v>
      </c>
      <c r="C23" s="346" t="s">
        <v>2</v>
      </c>
      <c r="D23" s="346" t="s">
        <v>21</v>
      </c>
      <c r="E23" s="177">
        <v>3</v>
      </c>
      <c r="F23" s="88" t="e">
        <f>INDEX('Secured Footlock'!$B$12:$B$507,MATCH('Preliminary Winners'!E23,'Secured Footlock'!$D$12:$D$507,0))</f>
        <v>#N/A</v>
      </c>
      <c r="G23" s="88" t="e">
        <f>INDEX('Names And Totals'!$D$9:$D$108,MATCH('Preliminary Winners'!F23,'Names And Totals'!$B$9:$B$108,0))</f>
        <v>#N/A</v>
      </c>
      <c r="H23" s="21" t="e">
        <f>INDEX('Secured Footlock'!$AA$12:$AA$507,MATCH(F23,'Secured Footlock'!$B$12:$B$507,0))</f>
        <v>#N/A</v>
      </c>
      <c r="I23" s="110"/>
    </row>
    <row r="24" spans="1:9" x14ac:dyDescent="0.2">
      <c r="A24" s="179">
        <v>1</v>
      </c>
      <c r="B24" s="92" t="str">
        <f>INDEX(Throwline!$B$7:$B$106,MATCH('Preliminary Winners'!A24,Throwline!$F$7:$F$106,0))</f>
        <v>Beau Nagan</v>
      </c>
      <c r="C24" s="92" t="str">
        <f>INDEX('Names And Totals'!$D$9:$D$108,MATCH('Preliminary Winners'!B24,'Names And Totals'!$B$9:$B$108,0))</f>
        <v>Illinois</v>
      </c>
      <c r="D24" s="92">
        <f>INDEX(Throwline!$AA$7:$AA$106,MATCH('Preliminary Winners'!B24,Throwline!$B$7:$B$106,0))</f>
        <v>35</v>
      </c>
      <c r="I24" s="110"/>
    </row>
    <row r="25" spans="1:9" ht="19" x14ac:dyDescent="0.25">
      <c r="A25" s="179">
        <v>2</v>
      </c>
      <c r="B25" s="88" t="str">
        <f>INDEX(Throwline!$B$7:$B$106,MATCH('Preliminary Winners'!A25,Throwline!$F$7:$F$106,0))</f>
        <v>Cody Schwartz</v>
      </c>
      <c r="C25" s="88" t="str">
        <f>INDEX('Names And Totals'!$D$9:$D$108,MATCH('Preliminary Winners'!B25,'Names And Totals'!$B$9:$B$108,0))</f>
        <v>Michigan</v>
      </c>
      <c r="D25" s="88">
        <f>INDEX(Throwline!$AA$7:$AA$106,MATCH('Preliminary Winners'!B25,Throwline!$B$7:$B$106,0))</f>
        <v>33</v>
      </c>
      <c r="F25" s="1324" t="s">
        <v>109</v>
      </c>
      <c r="G25" s="1324"/>
      <c r="H25" s="1324"/>
      <c r="I25" s="28"/>
    </row>
    <row r="26" spans="1:9" x14ac:dyDescent="0.2">
      <c r="A26" s="179">
        <v>3</v>
      </c>
      <c r="B26" s="88" t="str">
        <f>INDEX(Throwline!$B$7:$B$106,MATCH('Preliminary Winners'!A26,Throwline!$F$7:$F$106,0))</f>
        <v>Cameron Hughes</v>
      </c>
      <c r="C26" s="88" t="str">
        <f>INDEX('Names And Totals'!$D$9:$D$108,MATCH('Preliminary Winners'!B26,'Names And Totals'!$B$9:$B$108,0))</f>
        <v>Illinois</v>
      </c>
      <c r="D26" s="88">
        <f>INDEX(Throwline!$AA$7:$AA$106,MATCH('Preliminary Winners'!B26,Throwline!$B$7:$B$106,0))</f>
        <v>31</v>
      </c>
      <c r="F26" s="176" t="s">
        <v>20</v>
      </c>
      <c r="G26" s="176" t="s">
        <v>2</v>
      </c>
      <c r="H26" s="197" t="s">
        <v>21</v>
      </c>
      <c r="I26" s="28"/>
    </row>
    <row r="27" spans="1:9" x14ac:dyDescent="0.2">
      <c r="A27" s="179"/>
      <c r="B27" s="1"/>
      <c r="C27" s="1"/>
      <c r="D27" s="1"/>
      <c r="E27" s="177">
        <v>1</v>
      </c>
      <c r="F27" s="88" t="str">
        <f>INDEX(Masters!$B$12:$B$57,MATCH('Preliminary Winners'!E27,Masters!$D$12:$D$57,0))</f>
        <v>Beau Nagan</v>
      </c>
      <c r="G27" s="88" t="str">
        <f>INDEX('Names And Totals'!$D$9:$D$108,MATCH('Preliminary Winners'!F27,'Names And Totals'!$B$9:$B$108,0))</f>
        <v>Illinois</v>
      </c>
      <c r="H27" s="21">
        <f>INDEX(Masters!$BK$12:$BK$57,MATCH('Preliminary Winners'!F27,Masters!$B$12:$B$57,0))</f>
        <v>248.33333333333334</v>
      </c>
      <c r="I27" s="28"/>
    </row>
    <row r="28" spans="1:9" ht="19" x14ac:dyDescent="0.25">
      <c r="A28" s="179"/>
      <c r="B28" s="1324" t="s">
        <v>26</v>
      </c>
      <c r="C28" s="1324"/>
      <c r="D28" s="1324"/>
      <c r="E28" s="177">
        <v>2</v>
      </c>
      <c r="F28" s="88" t="str">
        <f>INDEX(Masters!$B$12:$B$57,MATCH('Preliminary Winners'!E28,Masters!$D$12:$D$57,0))</f>
        <v>Libby Bower</v>
      </c>
      <c r="G28" s="88" t="str">
        <f>INDEX('Names And Totals'!$D$9:$D$108,MATCH('Preliminary Winners'!F28,'Names And Totals'!$B$9:$B$108,0))</f>
        <v>Illinois</v>
      </c>
      <c r="H28" s="21">
        <f>INDEX(Masters!$BK$12:$BK$57,MATCH('Preliminary Winners'!F28,Masters!$B$12:$B$57,0))</f>
        <v>121</v>
      </c>
      <c r="I28" s="28"/>
    </row>
    <row r="29" spans="1:9" x14ac:dyDescent="0.2">
      <c r="A29" s="179"/>
      <c r="B29" s="176" t="s">
        <v>20</v>
      </c>
      <c r="C29" s="176" t="s">
        <v>2</v>
      </c>
      <c r="D29" s="176" t="s">
        <v>21</v>
      </c>
      <c r="E29" s="177">
        <v>3</v>
      </c>
      <c r="F29" s="88" t="str">
        <f>INDEX(Masters!$B$12:$B$57,MATCH('Preliminary Winners'!E29,Masters!$D$12:$D$57,0))</f>
        <v>Mel C Hamilton</v>
      </c>
      <c r="G29" s="88" t="str">
        <f>INDEX('Names And Totals'!$D$9:$D$108,MATCH('Preliminary Winners'!F29,'Names And Totals'!$B$9:$B$108,0))</f>
        <v>Illinois</v>
      </c>
      <c r="H29" s="21">
        <f>INDEX(Masters!$BK$12:$BK$57,MATCH('Preliminary Winners'!F29,Masters!$B$12:$B$57,0))</f>
        <v>101.33333333333333</v>
      </c>
      <c r="I29" s="28"/>
    </row>
    <row r="30" spans="1:9" x14ac:dyDescent="0.2">
      <c r="A30" s="179">
        <v>1</v>
      </c>
      <c r="B30" s="88" t="str">
        <f>INDEX('Work Climb'!$B$13:$B$508,MATCH('Preliminary Winners'!A30,'Work Climb'!$D$13:$D$508,0))</f>
        <v>Libby Bower</v>
      </c>
      <c r="C30" s="88" t="str">
        <f>INDEX('Names And Totals'!$D$9:$D$108,MATCH('Preliminary Winners'!B30,'Names And Totals'!$B$9:$B$108,0))</f>
        <v>Illinois</v>
      </c>
      <c r="D30" s="21">
        <f>INDEX('Work Climb'!$AF$13:$AF$508,MATCH('Preliminary Winners'!B30,'Work Climb'!$B$13:$B$508,0))</f>
        <v>55.666666666666671</v>
      </c>
      <c r="E30" s="177">
        <v>4</v>
      </c>
      <c r="F30" s="88" t="str">
        <f>INDEX(Masters!$B$12:$B$57,MATCH('Preliminary Winners'!E30,Masters!$D$12:$D$57,0))</f>
        <v>Cameron Hughes</v>
      </c>
      <c r="G30" s="88" t="str">
        <f>INDEX('Names And Totals'!$D$9:$D$108,MATCH('Preliminary Winners'!F30,'Names And Totals'!$B$9:$B$108,0))</f>
        <v>Illinois</v>
      </c>
      <c r="H30" s="21">
        <f>INDEX(Masters!$BK$12:$BK$57,MATCH('Preliminary Winners'!F30,Masters!$B$12:$B$57,0))</f>
        <v>95.666666666666671</v>
      </c>
      <c r="I30" s="28"/>
    </row>
    <row r="31" spans="1:9" x14ac:dyDescent="0.2">
      <c r="A31" s="179">
        <v>2</v>
      </c>
      <c r="B31" s="88" t="str">
        <f>INDEX('Work Climb'!$B$13:$B$508,MATCH('Preliminary Winners'!A31,'Work Climb'!$D$13:$D$508,0))</f>
        <v>Cameron Hughes</v>
      </c>
      <c r="C31" s="88" t="str">
        <f>INDEX('Names And Totals'!$D$9:$D$108,MATCH('Preliminary Winners'!B31,'Names And Totals'!$B$9:$B$108,0))</f>
        <v>Illinois</v>
      </c>
      <c r="D31" s="21">
        <f>INDEX('Work Climb'!$AF$13:$AF$508,MATCH('Preliminary Winners'!B31,'Work Climb'!$B$13:$B$508,0))</f>
        <v>54.639833333333328</v>
      </c>
      <c r="E31" s="177">
        <v>5</v>
      </c>
      <c r="F31" s="88" t="str">
        <f>INDEX(Masters!$B$12:$B$57,MATCH('Preliminary Winners'!E31,Masters!$D$12:$D$57,0))</f>
        <v>Katie Fleming</v>
      </c>
      <c r="G31" s="88" t="str">
        <f>INDEX('Names And Totals'!$D$9:$D$108,MATCH('Preliminary Winners'!F31,'Names And Totals'!$B$9:$B$108,0))</f>
        <v>Illinois</v>
      </c>
      <c r="H31" s="21">
        <f>INDEX(Masters!$BK$12:$BK$57,MATCH('Preliminary Winners'!F31,Masters!$B$12:$B$57,0))</f>
        <v>14.333333333333334</v>
      </c>
      <c r="I31" s="28"/>
    </row>
    <row r="32" spans="1:9" x14ac:dyDescent="0.2">
      <c r="A32" s="179">
        <v>3</v>
      </c>
      <c r="B32" s="88" t="str">
        <f>INDEX('Work Climb'!$B$13:$B$508,MATCH('Preliminary Winners'!A32,'Work Climb'!$D$13:$D$508,0))</f>
        <v>Abdon Leon-Espinoza</v>
      </c>
      <c r="C32" s="88" t="str">
        <f>INDEX('Names And Totals'!$D$9:$D$108,MATCH('Preliminary Winners'!B32,'Names And Totals'!$B$9:$B$108,0))</f>
        <v>Illinois</v>
      </c>
      <c r="D32" s="21">
        <f>INDEX('Work Climb'!$AF$13:$AF$508,MATCH('Preliminary Winners'!B32,'Work Climb'!$B$13:$B$508,0))</f>
        <v>53.69016666666667</v>
      </c>
      <c r="I32" s="28"/>
    </row>
    <row r="33" spans="1:9" ht="16" thickBot="1" x14ac:dyDescent="0.25">
      <c r="A33" s="198"/>
      <c r="B33" s="112"/>
      <c r="C33" s="112"/>
      <c r="D33" s="112"/>
      <c r="E33" s="178"/>
      <c r="F33" s="112"/>
      <c r="G33" s="112"/>
      <c r="H33" s="199"/>
      <c r="I33" s="29"/>
    </row>
  </sheetData>
  <sheetProtection algorithmName="SHA-512" hashValue="/irx778GhUU02eOWi0Fus8X4a7ckBHjzh+fJtMi/Sfe2bn97F+z6N5d+y+tIfiPx82Ei4kFLH8gpGNI72T+RJg==" saltValue="EEgLWoViqX18farDpQjl3A==" spinCount="100000" sheet="1" objects="1" scenarios="1"/>
  <mergeCells count="12">
    <mergeCell ref="D1:E1"/>
    <mergeCell ref="H1:I1"/>
    <mergeCell ref="A3:I3"/>
    <mergeCell ref="B4:D4"/>
    <mergeCell ref="F13:H13"/>
    <mergeCell ref="B16:D16"/>
    <mergeCell ref="B10:D10"/>
    <mergeCell ref="B22:D22"/>
    <mergeCell ref="B28:D28"/>
    <mergeCell ref="F4:H4"/>
    <mergeCell ref="F19:H19"/>
    <mergeCell ref="F25:H25"/>
  </mergeCells>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33"/>
  <sheetViews>
    <sheetView workbookViewId="0">
      <selection activeCell="L31" sqref="L31"/>
    </sheetView>
  </sheetViews>
  <sheetFormatPr baseColWidth="10" defaultColWidth="8.83203125" defaultRowHeight="15" x14ac:dyDescent="0.2"/>
  <cols>
    <col min="1" max="1" width="5" customWidth="1"/>
    <col min="2" max="2" width="23.1640625" customWidth="1"/>
    <col min="3" max="3" width="22.5" customWidth="1"/>
    <col min="4" max="4" width="10.1640625" customWidth="1"/>
    <col min="5" max="5" width="4.33203125" style="177" customWidth="1"/>
    <col min="6" max="6" width="23" style="1" customWidth="1"/>
    <col min="7" max="7" width="21.83203125" style="1" customWidth="1"/>
    <col min="8" max="8" width="9.1640625" style="143"/>
    <col min="9" max="9" width="2.6640625" customWidth="1"/>
  </cols>
  <sheetData>
    <row r="1" spans="1:9" ht="21" x14ac:dyDescent="0.25">
      <c r="A1" s="195" t="s">
        <v>3</v>
      </c>
      <c r="B1" s="196"/>
      <c r="C1" s="108"/>
      <c r="D1" s="1325">
        <f>'Names And Totals'!C2</f>
        <v>0</v>
      </c>
      <c r="E1" s="1325"/>
      <c r="F1" s="1325"/>
      <c r="G1" s="109" t="s">
        <v>0</v>
      </c>
      <c r="H1" s="1326">
        <f>'Names And Totals'!K2</f>
        <v>0</v>
      </c>
      <c r="I1" s="1327"/>
    </row>
    <row r="2" spans="1:9" ht="20" thickBot="1" x14ac:dyDescent="0.3">
      <c r="A2" s="26" t="s">
        <v>108</v>
      </c>
      <c r="B2" s="27"/>
      <c r="C2" s="27"/>
      <c r="I2" s="28"/>
    </row>
    <row r="3" spans="1:9" ht="4.5" customHeight="1" thickBot="1" x14ac:dyDescent="0.25">
      <c r="A3" s="987"/>
      <c r="B3" s="988"/>
      <c r="C3" s="988"/>
      <c r="D3" s="988"/>
      <c r="E3" s="988"/>
      <c r="F3" s="988"/>
      <c r="G3" s="988"/>
      <c r="H3" s="988"/>
      <c r="I3" s="989"/>
    </row>
    <row r="4" spans="1:9" ht="19" x14ac:dyDescent="0.25">
      <c r="A4" s="427"/>
      <c r="B4" s="1325" t="s">
        <v>19</v>
      </c>
      <c r="C4" s="1325"/>
      <c r="D4" s="1325"/>
      <c r="E4" s="433"/>
      <c r="F4" s="1325" t="s">
        <v>27</v>
      </c>
      <c r="G4" s="1325"/>
      <c r="H4" s="1325"/>
      <c r="I4" s="428"/>
    </row>
    <row r="5" spans="1:9" x14ac:dyDescent="0.2">
      <c r="A5" s="175"/>
      <c r="B5" s="176" t="s">
        <v>20</v>
      </c>
      <c r="C5" s="176" t="s">
        <v>2</v>
      </c>
      <c r="D5" s="176" t="s">
        <v>21</v>
      </c>
      <c r="F5" s="176" t="s">
        <v>20</v>
      </c>
      <c r="G5" s="176" t="s">
        <v>2</v>
      </c>
      <c r="H5" s="197" t="s">
        <v>21</v>
      </c>
      <c r="I5" s="110"/>
    </row>
    <row r="6" spans="1:9" x14ac:dyDescent="0.2">
      <c r="A6" s="179">
        <v>1</v>
      </c>
      <c r="B6" s="88" t="str">
        <f>INDEX('Aerial Rescue'!$B$12:$B$507,MATCH('Prelim Winners Men'!A6,'Aerial Rescue'!$D$12:$D$507,0))</f>
        <v>Beau Nagan</v>
      </c>
      <c r="C6" s="88" t="str">
        <f>INDEX('Names And Totals'!$D$9:$D$108,MATCH('Prelim Winners Men'!B6,'Names And Totals'!$B$9:$B$108,0))</f>
        <v>Illinois</v>
      </c>
      <c r="D6" s="21">
        <f>INDEX('Aerial Rescue'!$AC$12:$AC$507,MATCH(B6,'Aerial Rescue'!$B$12:$B$507,0))</f>
        <v>48</v>
      </c>
      <c r="E6" s="177">
        <v>1</v>
      </c>
      <c r="F6" s="88" t="str">
        <f>INDEX('Names And Totals'!$B$9:$B$108,MATCH('Prelim Winners Men'!E6,'Names And Totals'!$H$9:$H$108,0))</f>
        <v>Beau Nagan</v>
      </c>
      <c r="G6" s="88" t="str">
        <f>INDEX('Names And Totals'!$D$9:$D$108,MATCH('Prelim Winners Men'!F6,'Names And Totals'!$B$9:$B$108,0))</f>
        <v>Illinois</v>
      </c>
      <c r="H6" s="21">
        <f>INDEX('Names And Totals'!$N$9:$N$108,MATCH('Prelim Winners Men'!F6,'Names And Totals'!$B$9:$B$108,0))</f>
        <v>168.20633333333333</v>
      </c>
      <c r="I6" s="110"/>
    </row>
    <row r="7" spans="1:9" x14ac:dyDescent="0.2">
      <c r="A7" s="179">
        <v>2</v>
      </c>
      <c r="B7" s="88" t="str">
        <f>INDEX('Aerial Rescue'!$B$12:$B$507,MATCH('Prelim Winners Men'!A7,'Aerial Rescue'!$D$12:$D$507,0))</f>
        <v>Cody Schwartz</v>
      </c>
      <c r="C7" s="88" t="str">
        <f>INDEX('Names And Totals'!$D$9:$D$108,MATCH('Prelim Winners Men'!B7,'Names And Totals'!$B$9:$B$108,0))</f>
        <v>Michigan</v>
      </c>
      <c r="D7" s="21">
        <f>INDEX('Aerial Rescue'!$AC$12:$AC$507,MATCH(B7,'Aerial Rescue'!$B$12:$B$507,0))</f>
        <v>40</v>
      </c>
      <c r="E7" s="177">
        <v>2</v>
      </c>
      <c r="F7" s="88" t="str">
        <f>INDEX('Names And Totals'!$B$9:$B$108,MATCH('Prelim Winners Men'!E7,'Names And Totals'!$H$9:$H$108,0))</f>
        <v>Cameron Hughes</v>
      </c>
      <c r="G7" s="88" t="str">
        <f>INDEX('Names And Totals'!$D$9:$D$108,MATCH('Prelim Winners Men'!F7,'Names And Totals'!$B$9:$B$108,0))</f>
        <v>Illinois</v>
      </c>
      <c r="H7" s="21">
        <f>INDEX('Names And Totals'!$N$9:$N$108,MATCH('Prelim Winners Men'!F7,'Names And Totals'!$B$9:$B$108,0))</f>
        <v>147.29483333333332</v>
      </c>
      <c r="I7" s="110"/>
    </row>
    <row r="8" spans="1:9" x14ac:dyDescent="0.2">
      <c r="A8" s="179">
        <v>3</v>
      </c>
      <c r="B8" s="88" t="str">
        <f>INDEX('Aerial Rescue'!$B$12:$B$507,MATCH('Prelim Winners Men'!A8,'Aerial Rescue'!$D$12:$D$507,0))</f>
        <v>Andrew Barnard</v>
      </c>
      <c r="C8" s="88" t="str">
        <f>INDEX('Names And Totals'!$D$9:$D$108,MATCH('Prelim Winners Men'!B8,'Names And Totals'!$B$9:$B$108,0))</f>
        <v>Illinois</v>
      </c>
      <c r="D8" s="21">
        <f>INDEX('Aerial Rescue'!$AC$12:$AC$507,MATCH(B8,'Aerial Rescue'!$B$12:$B$507,0))</f>
        <v>32.333333333333336</v>
      </c>
      <c r="E8" s="177">
        <v>3</v>
      </c>
      <c r="F8" s="88" t="str">
        <f>INDEX('Names And Totals'!$B$9:$B$108,MATCH('Prelim Winners Men'!E8,'Names And Totals'!$H$9:$H$108,0))</f>
        <v>Cody Schwartz</v>
      </c>
      <c r="G8" s="88" t="str">
        <f>INDEX('Names And Totals'!$D$9:$D$108,MATCH('Prelim Winners Men'!F8,'Names And Totals'!$B$9:$B$108,0))</f>
        <v>Michigan</v>
      </c>
      <c r="H8" s="21">
        <f>INDEX('Names And Totals'!$N$9:$N$108,MATCH('Prelim Winners Men'!F8,'Names And Totals'!$B$9:$B$108,0))</f>
        <v>144.25083333333333</v>
      </c>
      <c r="I8" s="110"/>
    </row>
    <row r="9" spans="1:9" x14ac:dyDescent="0.2">
      <c r="A9" s="179"/>
      <c r="B9" s="1"/>
      <c r="C9" s="1"/>
      <c r="D9" s="1"/>
      <c r="E9" s="177">
        <v>4</v>
      </c>
      <c r="F9" s="88" t="str">
        <f>INDEX('Names And Totals'!$B$9:$B$108,MATCH('Prelim Winners Men'!E9,'Names And Totals'!$H$9:$H$108,0))</f>
        <v>Abdon Leon-Espinoza</v>
      </c>
      <c r="G9" s="88" t="str">
        <f>INDEX('Names And Totals'!$D$9:$D$108,MATCH('Prelim Winners Men'!F9,'Names And Totals'!$B$9:$B$108,0))</f>
        <v>Illinois</v>
      </c>
      <c r="H9" s="21">
        <f>INDEX('Names And Totals'!$N$9:$N$108,MATCH('Prelim Winners Men'!F9,'Names And Totals'!$B$9:$B$108,0))</f>
        <v>131.30683333333334</v>
      </c>
      <c r="I9" s="110"/>
    </row>
    <row r="10" spans="1:9" ht="15.75" customHeight="1" x14ac:dyDescent="0.25">
      <c r="A10" s="179"/>
      <c r="B10" s="1324" t="s">
        <v>22</v>
      </c>
      <c r="C10" s="1324"/>
      <c r="D10" s="1324"/>
      <c r="E10" s="177">
        <v>5</v>
      </c>
      <c r="F10" s="88" t="str">
        <f>INDEX('Names And Totals'!$B$9:$B$108,MATCH('Prelim Winners Men'!E10,'Names And Totals'!$H$9:$H$108,0))</f>
        <v>Andrew Barnard</v>
      </c>
      <c r="G10" s="88" t="str">
        <f>INDEX('Names And Totals'!$D$9:$D$108,MATCH('Prelim Winners Men'!F10,'Names And Totals'!$B$9:$B$108,0))</f>
        <v>Illinois</v>
      </c>
      <c r="H10" s="21">
        <f>INDEX('Names And Totals'!$N$9:$N$108,MATCH('Prelim Winners Men'!F10,'Names And Totals'!$B$9:$B$108,0))</f>
        <v>126.25016666666667</v>
      </c>
      <c r="I10" s="110"/>
    </row>
    <row r="11" spans="1:9" x14ac:dyDescent="0.2">
      <c r="A11" s="179"/>
      <c r="B11" s="176" t="s">
        <v>20</v>
      </c>
      <c r="C11" s="176" t="s">
        <v>2</v>
      </c>
      <c r="D11" s="176" t="s">
        <v>35</v>
      </c>
      <c r="E11" s="177">
        <v>6</v>
      </c>
      <c r="F11" s="88" t="str">
        <f>INDEX('Names And Totals'!$B$9:$B$108,MATCH('Prelim Winners Men'!E11,'Names And Totals'!$H$9:$H$108,0))</f>
        <v>Ryan Sams</v>
      </c>
      <c r="G11" s="88" t="str">
        <f>INDEX('Names And Totals'!$D$9:$D$108,MATCH('Prelim Winners Men'!F11,'Names And Totals'!$B$9:$B$108,0))</f>
        <v>Illinois</v>
      </c>
      <c r="H11" s="21">
        <f>INDEX('Names And Totals'!$N$9:$N$108,MATCH('Prelim Winners Men'!F11,'Names And Totals'!$B$9:$B$108,0))</f>
        <v>123.29166666666667</v>
      </c>
      <c r="I11" s="110"/>
    </row>
    <row r="12" spans="1:9" x14ac:dyDescent="0.2">
      <c r="A12" s="179">
        <v>1</v>
      </c>
      <c r="B12" s="88" t="str">
        <f>INDEX('Belayed Speed Climb'!$B$12:$B$507,MATCH('Prelim Winners Men'!A12,'Belayed Speed Climb'!$E$12:$E$507,0))</f>
        <v>Beau Nagan</v>
      </c>
      <c r="C12" s="88" t="str">
        <f>INDEX('Names And Totals'!$D$9:$D$108,MATCH('Prelim Winners Men'!B12,'Names And Totals'!$B$9:$B$108,0))</f>
        <v>Illinois</v>
      </c>
      <c r="D12" s="21">
        <f>INDEX('Belayed Speed Climb'!$R$12:$R$507,MATCH(B12,'Belayed Speed Climb'!$B$12:$B$507,0))</f>
        <v>30.33666666666667</v>
      </c>
      <c r="I12" s="110"/>
    </row>
    <row r="13" spans="1:9" ht="16.5" customHeight="1" x14ac:dyDescent="0.25">
      <c r="A13" s="179">
        <v>2</v>
      </c>
      <c r="B13" s="88" t="str">
        <f>INDEX('Belayed Speed Climb'!$B$12:$B$507,MATCH('Prelim Winners Men'!A13,'Belayed Speed Climb'!$E$12:$E$507,0))</f>
        <v>Cameron Hughes</v>
      </c>
      <c r="C13" s="88" t="str">
        <f>INDEX('Names And Totals'!$D$9:$D$108,MATCH('Prelim Winners Men'!B13,'Names And Totals'!$B$9:$B$108,0))</f>
        <v>Illinois</v>
      </c>
      <c r="D13" s="21">
        <f>INDEX('Belayed Speed Climb'!$R$12:$R$507,MATCH(B13,'Belayed Speed Climb'!$B$12:$B$507,0))</f>
        <v>31.386666666666667</v>
      </c>
      <c r="F13" s="1324" t="s">
        <v>229</v>
      </c>
      <c r="G13" s="1324"/>
      <c r="H13" s="1324"/>
      <c r="I13" s="110"/>
    </row>
    <row r="14" spans="1:9" x14ac:dyDescent="0.2">
      <c r="A14" s="179">
        <v>3</v>
      </c>
      <c r="B14" s="88" t="str">
        <f>INDEX('Belayed Speed Climb'!$B$12:$B$507,MATCH('Prelim Winners Men'!A14,'Belayed Speed Climb'!$E$12:$E$507,0))</f>
        <v>Andrew Barnard</v>
      </c>
      <c r="C14" s="88" t="str">
        <f>INDEX('Names And Totals'!$D$9:$D$108,MATCH('Prelim Winners Men'!B14,'Names And Totals'!$B$9:$B$108,0))</f>
        <v>Illinois</v>
      </c>
      <c r="D14" s="21">
        <f>INDEX('Belayed Speed Climb'!$R$12:$R$507,MATCH(B14,'Belayed Speed Climb'!$B$12:$B$507,0))</f>
        <v>36.020000000000003</v>
      </c>
      <c r="F14" s="176" t="s">
        <v>20</v>
      </c>
      <c r="G14" s="176" t="s">
        <v>2</v>
      </c>
      <c r="H14" s="197" t="s">
        <v>23</v>
      </c>
      <c r="I14" s="110"/>
    </row>
    <row r="15" spans="1:9" x14ac:dyDescent="0.2">
      <c r="A15" s="179"/>
      <c r="B15" s="1"/>
      <c r="C15" s="1"/>
      <c r="D15" s="1"/>
      <c r="E15" s="177">
        <v>1</v>
      </c>
      <c r="F15" s="88" t="e">
        <f>INDEX('Head to Head'!$B$12:$B$507,MATCH('Prelim Winners Men'!E15,'Head to Head'!$E$12:$E$507,0))</f>
        <v>#N/A</v>
      </c>
      <c r="G15" s="88" t="e">
        <f>INDEX('Names And Totals'!$D$9:$D$108,MATCH('Prelim Winners Men'!F15,'Names And Totals'!$B$9:$B$108,0))</f>
        <v>#N/A</v>
      </c>
      <c r="H15" s="21" t="e">
        <f>INDEX('Head to Head'!$Z$12:$Z$507,MATCH(F15,'Head to Head'!$B$12:$B$507,0))</f>
        <v>#N/A</v>
      </c>
      <c r="I15" s="110"/>
    </row>
    <row r="16" spans="1:9" ht="15.75" customHeight="1" x14ac:dyDescent="0.25">
      <c r="A16" s="179"/>
      <c r="B16" s="1324" t="s">
        <v>159</v>
      </c>
      <c r="C16" s="1324"/>
      <c r="D16" s="1324"/>
      <c r="E16" s="177">
        <v>2</v>
      </c>
      <c r="F16" s="88" t="e">
        <f>INDEX('Head to Head'!$B$12:$B$507,MATCH('Prelim Winners Men'!E16,'Head to Head'!$E$12:$E$507,0))</f>
        <v>#N/A</v>
      </c>
      <c r="G16" s="88" t="e">
        <f>INDEX('Names And Totals'!$D$9:$D$108,MATCH('Prelim Winners Men'!F16,'Names And Totals'!$B$9:$B$108,0))</f>
        <v>#N/A</v>
      </c>
      <c r="H16" s="21" t="e">
        <f>INDEX('Head to Head'!$Z$12:$Z$507,MATCH(F16,'Head to Head'!$B$12:$B$507,0))</f>
        <v>#N/A</v>
      </c>
      <c r="I16" s="110"/>
    </row>
    <row r="17" spans="1:9" x14ac:dyDescent="0.2">
      <c r="A17" s="179"/>
      <c r="B17" s="176" t="s">
        <v>20</v>
      </c>
      <c r="C17" s="176" t="s">
        <v>2</v>
      </c>
      <c r="D17" s="197" t="s">
        <v>35</v>
      </c>
      <c r="E17" s="177">
        <v>3</v>
      </c>
      <c r="F17" s="88" t="e">
        <f>INDEX('Head to Head'!$B$12:$B$507,MATCH('Prelim Winners Men'!E17,'Head to Head'!$E$12:$E$507,0))</f>
        <v>#N/A</v>
      </c>
      <c r="G17" s="88" t="e">
        <f>INDEX('Names And Totals'!$D$9:$D$108,MATCH('Prelim Winners Men'!F17,'Names And Totals'!$B$9:$B$108,0))</f>
        <v>#N/A</v>
      </c>
      <c r="H17" s="21" t="e">
        <f>INDEX('Head to Head'!$Z$12:$Z$507,MATCH(F17,'Head to Head'!$B$12:$B$507,0))</f>
        <v>#N/A</v>
      </c>
      <c r="I17" s="110"/>
    </row>
    <row r="18" spans="1:9" x14ac:dyDescent="0.2">
      <c r="A18" s="179">
        <v>1</v>
      </c>
      <c r="B18" s="88" t="str">
        <f>INDEX(Ascent!$B$10:$B$307,MATCH('Prelim Winners Men'!A18,Ascent!$F$10:$F$307,0))</f>
        <v>Ryan Sams</v>
      </c>
      <c r="C18" s="88" t="str">
        <f>INDEX('Names And Totals'!$D$9:$D$108,MATCH('Prelim Winners Men'!B18,'Names And Totals'!$B$9:$B$108,0))</f>
        <v>Illinois</v>
      </c>
      <c r="D18" s="21">
        <f>INDEX(Ascent!$U$10:$U$307,MATCH(B18,Ascent!$B$10:$B$307,0))</f>
        <v>11.716666666666667</v>
      </c>
      <c r="I18" s="110"/>
    </row>
    <row r="19" spans="1:9" ht="16.5" customHeight="1" x14ac:dyDescent="0.25">
      <c r="A19" s="179">
        <v>2</v>
      </c>
      <c r="B19" s="88" t="str">
        <f>INDEX(Ascent!$B$10:$B$307,MATCH('Prelim Winners Men'!A19,Ascent!$F$10:$F$307,0))</f>
        <v>Cody Schwartz</v>
      </c>
      <c r="C19" s="88" t="str">
        <f>INDEX('Names And Totals'!$D$9:$D$108,MATCH('Prelim Winners Men'!B19,'Names And Totals'!$B$9:$B$108,0))</f>
        <v>Michigan</v>
      </c>
      <c r="D19" s="21">
        <f>INDEX(Ascent!$U$10:$U$307,MATCH(B19,Ascent!$B$10:$B$307,0))</f>
        <v>11.986666666666666</v>
      </c>
      <c r="F19" s="1324" t="s">
        <v>24</v>
      </c>
      <c r="G19" s="1324"/>
      <c r="H19" s="1324"/>
      <c r="I19" s="110"/>
    </row>
    <row r="20" spans="1:9" x14ac:dyDescent="0.2">
      <c r="A20" s="179">
        <v>3</v>
      </c>
      <c r="B20" s="88" t="str">
        <f>INDEX(Ascent!$B$10:$B$307,MATCH('Prelim Winners Men'!A20,Ascent!$F$10:$F$307,0))</f>
        <v>Abdon Leon-Espinoza</v>
      </c>
      <c r="C20" s="88" t="str">
        <f>INDEX('Names And Totals'!$D$9:$D$108,MATCH('Prelim Winners Men'!B20,'Names And Totals'!$B$9:$B$108,0))</f>
        <v>Illinois</v>
      </c>
      <c r="D20" s="21">
        <f>INDEX(Ascent!$U$10:$U$307,MATCH(B20,Ascent!$B$10:$B$307,0))</f>
        <v>13.176666666666668</v>
      </c>
      <c r="F20" s="176" t="s">
        <v>20</v>
      </c>
      <c r="G20" s="176" t="s">
        <v>2</v>
      </c>
      <c r="H20" s="176" t="s">
        <v>23</v>
      </c>
      <c r="I20" s="110"/>
    </row>
    <row r="21" spans="1:9" x14ac:dyDescent="0.2">
      <c r="A21" s="175"/>
      <c r="B21" s="1"/>
      <c r="C21" s="1"/>
      <c r="D21" s="143"/>
      <c r="E21" s="177">
        <v>1</v>
      </c>
      <c r="F21" s="88" t="e">
        <f>INDEX('Secured Footlock'!$B$12:$B$507,MATCH('Prelim Winners Men'!E21,'Secured Footlock'!$E$12:$E$507,0))</f>
        <v>#N/A</v>
      </c>
      <c r="G21" s="88" t="e">
        <f>INDEX('Names And Totals'!$D$9:$D$108,MATCH('Prelim Winners Men'!F21,'Names And Totals'!$B$9:$B$108,0))</f>
        <v>#N/A</v>
      </c>
      <c r="H21" s="21" t="e">
        <f>INDEX('Secured Footlock'!$AA$12:$AA$507,MATCH(F21,'Secured Footlock'!$B$12:$B$507,0))</f>
        <v>#N/A</v>
      </c>
      <c r="I21" s="110"/>
    </row>
    <row r="22" spans="1:9" ht="15" customHeight="1" x14ac:dyDescent="0.25">
      <c r="A22" s="179"/>
      <c r="B22" s="1324" t="s">
        <v>25</v>
      </c>
      <c r="C22" s="1324"/>
      <c r="D22" s="1324"/>
      <c r="E22" s="177">
        <v>2</v>
      </c>
      <c r="F22" s="88" t="e">
        <f>INDEX('Secured Footlock'!$B$12:$B$507,MATCH('Prelim Winners Men'!E22,'Secured Footlock'!$E$12:$E$507,0))</f>
        <v>#N/A</v>
      </c>
      <c r="G22" s="88" t="e">
        <f>INDEX('Names And Totals'!$D$9:$D$108,MATCH('Prelim Winners Men'!F22,'Names And Totals'!$B$9:$B$108,0))</f>
        <v>#N/A</v>
      </c>
      <c r="H22" s="21" t="e">
        <f>INDEX('Secured Footlock'!$AA$12:$AA$507,MATCH(F22,'Secured Footlock'!$B$12:$B$507,0))</f>
        <v>#N/A</v>
      </c>
      <c r="I22" s="110"/>
    </row>
    <row r="23" spans="1:9" x14ac:dyDescent="0.2">
      <c r="A23" s="179"/>
      <c r="B23" s="346" t="s">
        <v>20</v>
      </c>
      <c r="C23" s="346" t="s">
        <v>2</v>
      </c>
      <c r="D23" s="346" t="s">
        <v>21</v>
      </c>
      <c r="E23" s="177">
        <v>3</v>
      </c>
      <c r="F23" s="88" t="e">
        <f>INDEX('Secured Footlock'!$B$12:$B$507,MATCH('Prelim Winners Men'!E23,'Secured Footlock'!$E$12:$E$507,0))</f>
        <v>#N/A</v>
      </c>
      <c r="G23" s="88" t="e">
        <f>INDEX('Names And Totals'!$D$9:$D$108,MATCH('Prelim Winners Men'!F23,'Names And Totals'!$B$9:$B$108,0))</f>
        <v>#N/A</v>
      </c>
      <c r="H23" s="21" t="e">
        <f>INDEX('Secured Footlock'!$AA$12:$AA$507,MATCH(F23,'Secured Footlock'!$B$12:$B$507,0))</f>
        <v>#N/A</v>
      </c>
      <c r="I23" s="110"/>
    </row>
    <row r="24" spans="1:9" x14ac:dyDescent="0.2">
      <c r="A24" s="179">
        <v>1</v>
      </c>
      <c r="B24" s="92" t="str">
        <f>INDEX(Throwline!$B$7:$B$106,MATCH('Prelim Winners Men'!A24,Throwline!$G$7:$G$106,0))</f>
        <v>Beau Nagan</v>
      </c>
      <c r="C24" s="92" t="str">
        <f>INDEX('Names And Totals'!$D$9:$D$108,MATCH('Prelim Winners Men'!B24,'Names And Totals'!$B$9:$B$108,0))</f>
        <v>Illinois</v>
      </c>
      <c r="D24" s="92">
        <f>INDEX(Throwline!$AA$7:$AA$106,MATCH('Prelim Winners Men'!B24,Throwline!$B$7:$B$106,0))</f>
        <v>35</v>
      </c>
      <c r="I24" s="110"/>
    </row>
    <row r="25" spans="1:9" ht="19" x14ac:dyDescent="0.25">
      <c r="A25" s="179">
        <v>2</v>
      </c>
      <c r="B25" s="88" t="str">
        <f>INDEX(Throwline!$B$7:$B$106,MATCH('Prelim Winners Men'!A25,Throwline!$G$7:$G$106,0))</f>
        <v>Cody Schwartz</v>
      </c>
      <c r="C25" s="88" t="str">
        <f>INDEX('Names And Totals'!$D$9:$D$108,MATCH('Prelim Winners Men'!B25,'Names And Totals'!$B$9:$B$108,0))</f>
        <v>Michigan</v>
      </c>
      <c r="D25" s="88">
        <f>INDEX(Throwline!$AA$7:$AA$106,MATCH('Prelim Winners Men'!B25,Throwline!$B$7:$B$106,0))</f>
        <v>33</v>
      </c>
      <c r="F25" s="1324" t="s">
        <v>109</v>
      </c>
      <c r="G25" s="1324"/>
      <c r="H25" s="1324"/>
      <c r="I25" s="28"/>
    </row>
    <row r="26" spans="1:9" x14ac:dyDescent="0.2">
      <c r="A26" s="179">
        <v>3</v>
      </c>
      <c r="B26" s="88" t="str">
        <f>INDEX(Throwline!$B$7:$B$106,MATCH('Prelim Winners Men'!A26,Throwline!$G$7:$G$106,0))</f>
        <v>Cameron Hughes</v>
      </c>
      <c r="C26" s="88" t="str">
        <f>INDEX('Names And Totals'!$D$9:$D$108,MATCH('Prelim Winners Men'!B26,'Names And Totals'!$B$9:$B$108,0))</f>
        <v>Illinois</v>
      </c>
      <c r="D26" s="88">
        <f>INDEX(Throwline!$AA$7:$AA$106,MATCH('Prelim Winners Men'!B26,Throwline!$B$7:$B$106,0))</f>
        <v>31</v>
      </c>
      <c r="F26" s="176" t="s">
        <v>20</v>
      </c>
      <c r="G26" s="176" t="s">
        <v>2</v>
      </c>
      <c r="H26" s="197" t="s">
        <v>21</v>
      </c>
      <c r="I26" s="28"/>
    </row>
    <row r="27" spans="1:9" x14ac:dyDescent="0.2">
      <c r="A27" s="179"/>
      <c r="B27" s="1"/>
      <c r="C27" s="1"/>
      <c r="D27" s="1"/>
      <c r="E27" s="177">
        <v>1</v>
      </c>
      <c r="F27" s="88" t="str">
        <f>INDEX(Masters!$B$12:$B$57,MATCH('Prelim Winners Men'!E27,Masters!$E$12:$E$57,0))</f>
        <v>Beau Nagan</v>
      </c>
      <c r="G27" s="88" t="str">
        <f>INDEX('Names And Totals'!$D$9:$D$108,MATCH('Prelim Winners Men'!F27,'Names And Totals'!$B$9:$B$108,0))</f>
        <v>Illinois</v>
      </c>
      <c r="H27" s="21">
        <f>INDEX(Masters!$BK$12:$BK$57,MATCH('Prelim Winners Men'!F27,Masters!$B$12:$B$57,0))</f>
        <v>248.33333333333334</v>
      </c>
      <c r="I27" s="28"/>
    </row>
    <row r="28" spans="1:9" ht="19" x14ac:dyDescent="0.25">
      <c r="A28" s="179"/>
      <c r="B28" s="1324" t="s">
        <v>26</v>
      </c>
      <c r="C28" s="1324"/>
      <c r="D28" s="1324"/>
      <c r="E28" s="177">
        <v>2</v>
      </c>
      <c r="F28" s="88" t="str">
        <f>INDEX(Masters!$B$12:$B$57,MATCH('Prelim Winners Men'!E28,Masters!$E$12:$E$57,0))</f>
        <v>Cameron Hughes</v>
      </c>
      <c r="G28" s="88" t="str">
        <f>INDEX('Names And Totals'!$D$9:$D$108,MATCH('Prelim Winners Men'!F28,'Names And Totals'!$B$9:$B$108,0))</f>
        <v>Illinois</v>
      </c>
      <c r="H28" s="21">
        <f>INDEX(Masters!$BK$12:$BK$57,MATCH('Prelim Winners Men'!F28,Masters!$B$12:$B$57,0))</f>
        <v>95.666666666666671</v>
      </c>
      <c r="I28" s="28"/>
    </row>
    <row r="29" spans="1:9" x14ac:dyDescent="0.2">
      <c r="A29" s="179"/>
      <c r="B29" s="176" t="s">
        <v>20</v>
      </c>
      <c r="C29" s="176" t="s">
        <v>2</v>
      </c>
      <c r="D29" s="176" t="s">
        <v>21</v>
      </c>
      <c r="E29" s="177">
        <v>3</v>
      </c>
      <c r="F29" s="88" t="e">
        <f>INDEX(Masters!$B$12:$B$57,MATCH('Prelim Winners Men'!E29,Masters!$E$12:$E$57,0))</f>
        <v>#N/A</v>
      </c>
      <c r="G29" s="88" t="e">
        <f>INDEX('Names And Totals'!$D$9:$D$108,MATCH('Prelim Winners Men'!F29,'Names And Totals'!$B$9:$B$108,0))</f>
        <v>#N/A</v>
      </c>
      <c r="H29" s="21" t="e">
        <f>INDEX(Masters!$BK$12:$BK$57,MATCH('Prelim Winners Men'!F29,Masters!$B$12:$B$57,0))</f>
        <v>#N/A</v>
      </c>
      <c r="I29" s="28"/>
    </row>
    <row r="30" spans="1:9" x14ac:dyDescent="0.2">
      <c r="A30" s="179">
        <v>1</v>
      </c>
      <c r="B30" s="88" t="str">
        <f>INDEX('Work Climb'!$B$13:$B$508,MATCH('Prelim Winners Men'!A30,'Work Climb'!$E$13:$E$508,0))</f>
        <v>Cameron Hughes</v>
      </c>
      <c r="C30" s="88" t="str">
        <f>INDEX('Names And Totals'!$D$9:$D$108,MATCH('Prelim Winners Men'!B30,'Names And Totals'!$B$9:$B$108,0))</f>
        <v>Illinois</v>
      </c>
      <c r="D30" s="21">
        <f>INDEX('Work Climb'!$AE$13:$AE$508,MATCH('Prelim Winners Men'!B30,'Work Climb'!$B$13:$B$508,0))</f>
        <v>54.639833333333328</v>
      </c>
      <c r="E30" s="177">
        <v>4</v>
      </c>
      <c r="F30" s="88" t="e">
        <f>INDEX(Masters!$B$12:$B$57,MATCH('Prelim Winners Men'!E30,Masters!$E$12:$E$57,0))</f>
        <v>#N/A</v>
      </c>
      <c r="G30" s="88" t="e">
        <f>INDEX('Names And Totals'!$D$9:$D$108,MATCH('Prelim Winners Men'!F30,'Names And Totals'!$B$9:$B$108,0))</f>
        <v>#N/A</v>
      </c>
      <c r="H30" s="21" t="e">
        <f>INDEX(Masters!$BK$12:$BK$57,MATCH('Prelim Winners Men'!F30,Masters!$B$12:$B$57,0))</f>
        <v>#N/A</v>
      </c>
      <c r="I30" s="28"/>
    </row>
    <row r="31" spans="1:9" x14ac:dyDescent="0.2">
      <c r="A31" s="179">
        <v>2</v>
      </c>
      <c r="B31" s="88" t="str">
        <f>INDEX('Work Climb'!$B$13:$B$508,MATCH('Prelim Winners Men'!A31,'Work Climb'!$E$13:$E$508,0))</f>
        <v>Abdon Leon-Espinoza</v>
      </c>
      <c r="C31" s="88" t="str">
        <f>INDEX('Names And Totals'!$D$9:$D$108,MATCH('Prelim Winners Men'!B31,'Names And Totals'!$B$9:$B$108,0))</f>
        <v>Illinois</v>
      </c>
      <c r="D31" s="21">
        <f>INDEX('Work Climb'!$AE$13:$AE$508,MATCH('Prelim Winners Men'!B31,'Work Climb'!$B$13:$B$508,0))</f>
        <v>53.69016666666667</v>
      </c>
      <c r="E31" s="177">
        <v>5</v>
      </c>
      <c r="F31" s="88" t="e">
        <f>INDEX(Masters!$B$12:$B$57,MATCH('Prelim Winners Men'!E31,Masters!$E$12:$E$57,0))</f>
        <v>#N/A</v>
      </c>
      <c r="G31" s="88" t="e">
        <f>INDEX('Names And Totals'!$D$9:$D$108,MATCH('Prelim Winners Men'!F31,'Names And Totals'!$B$9:$B$108,0))</f>
        <v>#N/A</v>
      </c>
      <c r="H31" s="21" t="e">
        <f>INDEX(Masters!$BK$12:$BK$57,MATCH('Prelim Winners Men'!F31,Masters!$B$12:$B$57,0))</f>
        <v>#N/A</v>
      </c>
      <c r="I31" s="28"/>
    </row>
    <row r="32" spans="1:9" x14ac:dyDescent="0.2">
      <c r="A32" s="179">
        <v>3</v>
      </c>
      <c r="B32" s="88" t="str">
        <f>INDEX('Work Climb'!$B$13:$B$508,MATCH('Prelim Winners Men'!A32,'Work Climb'!$E$13:$E$508,0))</f>
        <v>Ryan Sams</v>
      </c>
      <c r="C32" s="88" t="str">
        <f>INDEX('Names And Totals'!$D$9:$D$108,MATCH('Prelim Winners Men'!B32,'Names And Totals'!$B$9:$B$108,0))</f>
        <v>Illinois</v>
      </c>
      <c r="D32" s="21">
        <f>INDEX('Work Climb'!$AE$13:$AE$508,MATCH('Prelim Winners Men'!B32,'Work Climb'!$B$13:$B$508,0))</f>
        <v>53.666666666666671</v>
      </c>
      <c r="I32" s="28"/>
    </row>
    <row r="33" spans="1:9" ht="16" thickBot="1" x14ac:dyDescent="0.25">
      <c r="A33" s="198"/>
      <c r="B33" s="112"/>
      <c r="C33" s="112"/>
      <c r="D33" s="112"/>
      <c r="E33" s="178"/>
      <c r="F33" s="112"/>
      <c r="G33" s="112"/>
      <c r="H33" s="199"/>
      <c r="I33" s="29"/>
    </row>
  </sheetData>
  <sheetProtection algorithmName="SHA-512" hashValue="rmrO1e/OfEqsSgwb2vmSTFCaEKrgcZ7AoCGrKZWMr1+iN828Sn0G6QqlOBlQBWDF0PNrVRlngWG2B/UPNaWalg==" saltValue="iCiG/Nf4PRBGS0FpbiwlsQ==" spinCount="100000" sheet="1" objects="1" scenarios="1"/>
  <mergeCells count="12">
    <mergeCell ref="B28:D28"/>
    <mergeCell ref="H1:I1"/>
    <mergeCell ref="A3:I3"/>
    <mergeCell ref="B4:D4"/>
    <mergeCell ref="F4:H4"/>
    <mergeCell ref="B10:D10"/>
    <mergeCell ref="F13:H13"/>
    <mergeCell ref="B16:D16"/>
    <mergeCell ref="F19:H19"/>
    <mergeCell ref="B22:D22"/>
    <mergeCell ref="F25:H25"/>
    <mergeCell ref="D1:F1"/>
  </mergeCells>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3"/>
  <sheetViews>
    <sheetView topLeftCell="A3" workbookViewId="0">
      <selection activeCell="A3" sqref="A1:XFD1048576"/>
    </sheetView>
  </sheetViews>
  <sheetFormatPr baseColWidth="10" defaultColWidth="8.83203125" defaultRowHeight="15" x14ac:dyDescent="0.2"/>
  <cols>
    <col min="1" max="1" width="5" customWidth="1"/>
    <col min="2" max="2" width="23.1640625" customWidth="1"/>
    <col min="3" max="3" width="22.5" customWidth="1"/>
    <col min="4" max="4" width="10.1640625" customWidth="1"/>
    <col min="5" max="5" width="4.33203125" style="177" customWidth="1"/>
    <col min="6" max="6" width="23" style="1" customWidth="1"/>
    <col min="7" max="7" width="21.83203125" style="1" customWidth="1"/>
    <col min="8" max="8" width="9.1640625" style="143"/>
    <col min="9" max="9" width="2.6640625" customWidth="1"/>
  </cols>
  <sheetData>
    <row r="1" spans="1:9" ht="21" x14ac:dyDescent="0.25">
      <c r="A1" s="195" t="s">
        <v>3</v>
      </c>
      <c r="B1" s="196"/>
      <c r="C1" s="108"/>
      <c r="D1" s="1325">
        <f>'Names And Totals'!C2</f>
        <v>0</v>
      </c>
      <c r="E1" s="1325"/>
      <c r="F1" s="1325"/>
      <c r="G1" s="109" t="s">
        <v>0</v>
      </c>
      <c r="H1" s="1326">
        <f>'Names And Totals'!K2</f>
        <v>0</v>
      </c>
      <c r="I1" s="1327"/>
    </row>
    <row r="2" spans="1:9" ht="20" thickBot="1" x14ac:dyDescent="0.3">
      <c r="A2" s="26" t="s">
        <v>179</v>
      </c>
      <c r="B2" s="27"/>
      <c r="C2" s="27"/>
      <c r="I2" s="28"/>
    </row>
    <row r="3" spans="1:9" ht="4.5" customHeight="1" thickBot="1" x14ac:dyDescent="0.25">
      <c r="A3" s="987"/>
      <c r="B3" s="988"/>
      <c r="C3" s="988"/>
      <c r="D3" s="988"/>
      <c r="E3" s="988"/>
      <c r="F3" s="988"/>
      <c r="G3" s="988"/>
      <c r="H3" s="988"/>
      <c r="I3" s="989"/>
    </row>
    <row r="4" spans="1:9" ht="19" x14ac:dyDescent="0.25">
      <c r="A4" s="427"/>
      <c r="B4" s="1325" t="s">
        <v>19</v>
      </c>
      <c r="C4" s="1325"/>
      <c r="D4" s="1325"/>
      <c r="E4" s="433"/>
      <c r="F4" s="1325" t="s">
        <v>27</v>
      </c>
      <c r="G4" s="1325"/>
      <c r="H4" s="1325"/>
      <c r="I4" s="428"/>
    </row>
    <row r="5" spans="1:9" x14ac:dyDescent="0.2">
      <c r="A5" s="175"/>
      <c r="B5" s="176" t="s">
        <v>20</v>
      </c>
      <c r="C5" s="176" t="s">
        <v>2</v>
      </c>
      <c r="D5" s="176" t="s">
        <v>21</v>
      </c>
      <c r="F5" s="176" t="s">
        <v>20</v>
      </c>
      <c r="G5" s="176" t="s">
        <v>2</v>
      </c>
      <c r="H5" s="197" t="s">
        <v>21</v>
      </c>
      <c r="I5" s="110"/>
    </row>
    <row r="6" spans="1:9" x14ac:dyDescent="0.2">
      <c r="A6" s="179">
        <v>1</v>
      </c>
      <c r="B6" s="88" t="str">
        <f>INDEX('Aerial Rescue'!$B$12:$B$507,MATCH('Prelim Winners Women'!A6,'Aerial Rescue'!$E$12:$E$507,0))</f>
        <v>Libby Bower</v>
      </c>
      <c r="C6" s="88" t="str">
        <f>INDEX('Names And Totals'!$D$9:$D$108,MATCH('Prelim Winners Women'!B6,'Names And Totals'!$B$9:$B$108,0))</f>
        <v>Illinois</v>
      </c>
      <c r="D6" s="21">
        <f>INDEX('Aerial Rescue'!$AC$12:$AC$507,MATCH(B6,'Aerial Rescue'!$B$12:$B$507,0))</f>
        <v>26.333333333333332</v>
      </c>
      <c r="E6" s="177">
        <v>1</v>
      </c>
      <c r="F6" s="88" t="str">
        <f>INDEX('Names And Totals'!$B$9:$B$108,MATCH('Prelim Winners Women'!E6,'Names And Totals'!$G$9:$G$108,0))</f>
        <v>Libby Bower</v>
      </c>
      <c r="G6" s="88" t="str">
        <f>INDEX('Names And Totals'!$D$9:$D$108,MATCH('Prelim Winners Women'!F6,'Names And Totals'!$B$9:$B$108,0))</f>
        <v>Illinois</v>
      </c>
      <c r="H6" s="21">
        <f>INDEX('Names And Totals'!$N$9:$N$108,MATCH('Prelim Winners Women'!F6,'Names And Totals'!$B$9:$B$108,0))</f>
        <v>127</v>
      </c>
      <c r="I6" s="110"/>
    </row>
    <row r="7" spans="1:9" x14ac:dyDescent="0.2">
      <c r="A7" s="179">
        <v>2</v>
      </c>
      <c r="B7" s="88" t="str">
        <f>INDEX('Aerial Rescue'!$B$12:$B$507,MATCH('Prelim Winners Women'!A7,'Aerial Rescue'!$E$12:$E$507,0))</f>
        <v>Katie Becker</v>
      </c>
      <c r="C7" s="88" t="str">
        <f>INDEX('Names And Totals'!$D$9:$D$108,MATCH('Prelim Winners Women'!B7,'Names And Totals'!$B$9:$B$108,0))</f>
        <v>Illinois</v>
      </c>
      <c r="D7" s="21">
        <f>INDEX('Aerial Rescue'!$AC$12:$AC$507,MATCH(B7,'Aerial Rescue'!$B$12:$B$507,0))</f>
        <v>8</v>
      </c>
      <c r="E7" s="177">
        <v>2</v>
      </c>
      <c r="F7" s="88" t="str">
        <f>INDEX('Names And Totals'!$B$9:$B$108,MATCH('Prelim Winners Women'!E7,'Names And Totals'!$G$9:$G$108,0))</f>
        <v>Katie Fleming</v>
      </c>
      <c r="G7" s="88" t="str">
        <f>INDEX('Names And Totals'!$D$9:$D$108,MATCH('Prelim Winners Women'!F7,'Names And Totals'!$B$9:$B$108,0))</f>
        <v>Illinois</v>
      </c>
      <c r="H7" s="21">
        <f>INDEX('Names And Totals'!$N$9:$N$108,MATCH('Prelim Winners Women'!F7,'Names And Totals'!$B$9:$B$108,0))</f>
        <v>28.333333333333332</v>
      </c>
      <c r="I7" s="110"/>
    </row>
    <row r="8" spans="1:9" x14ac:dyDescent="0.2">
      <c r="A8" s="179">
        <v>3</v>
      </c>
      <c r="B8" s="88" t="e">
        <f>INDEX('Aerial Rescue'!$B$12:$B$507,MATCH('Prelim Winners Women'!A8,'Aerial Rescue'!$E$12:$E$507,0))</f>
        <v>#N/A</v>
      </c>
      <c r="C8" s="88" t="e">
        <f>INDEX('Names And Totals'!$D$9:$D$108,MATCH('Prelim Winners Women'!B8,'Names And Totals'!$B$9:$B$108,0))</f>
        <v>#N/A</v>
      </c>
      <c r="D8" s="21" t="e">
        <f>INDEX('Aerial Rescue'!$AC$12:$AC$507,MATCH(B8,'Aerial Rescue'!$B$12:$B$507,0))</f>
        <v>#N/A</v>
      </c>
      <c r="E8" s="177">
        <v>3</v>
      </c>
      <c r="F8" s="88" t="str">
        <f>INDEX('Names And Totals'!$B$9:$B$108,MATCH('Prelim Winners Women'!E8,'Names And Totals'!$G$9:$G$108,0))</f>
        <v>Mel C Hamilton</v>
      </c>
      <c r="G8" s="88" t="str">
        <f>INDEX('Names And Totals'!$D$9:$D$108,MATCH('Prelim Winners Women'!F8,'Names And Totals'!$B$9:$B$108,0))</f>
        <v>Illinois</v>
      </c>
      <c r="H8" s="21">
        <f>INDEX('Names And Totals'!$N$9:$N$108,MATCH('Prelim Winners Women'!F8,'Names And Totals'!$B$9:$B$108,0))</f>
        <v>24.666666666666668</v>
      </c>
      <c r="I8" s="110"/>
    </row>
    <row r="9" spans="1:9" x14ac:dyDescent="0.2">
      <c r="A9" s="179"/>
      <c r="B9" s="1"/>
      <c r="C9" s="1"/>
      <c r="D9" s="1"/>
      <c r="E9" s="177">
        <v>4</v>
      </c>
      <c r="F9" s="88" t="str">
        <f>INDEX('Names And Totals'!$B$9:$B$108,MATCH('Prelim Winners Women'!E9,'Names And Totals'!$G$9:$G$108,0))</f>
        <v>Dana Brelowski</v>
      </c>
      <c r="G9" s="88" t="str">
        <f>INDEX('Names And Totals'!$D$9:$D$108,MATCH('Prelim Winners Women'!F9,'Names And Totals'!$B$9:$B$108,0))</f>
        <v>Illinois</v>
      </c>
      <c r="H9" s="21">
        <f>INDEX('Names And Totals'!$N$9:$N$108,MATCH('Prelim Winners Women'!F9,'Names And Totals'!$B$9:$B$108,0))</f>
        <v>20.333333333333336</v>
      </c>
      <c r="I9" s="110"/>
    </row>
    <row r="10" spans="1:9" ht="15.75" customHeight="1" x14ac:dyDescent="0.25">
      <c r="A10" s="179"/>
      <c r="B10" s="1324" t="s">
        <v>22</v>
      </c>
      <c r="C10" s="1324"/>
      <c r="D10" s="1324"/>
      <c r="E10" s="177">
        <v>5</v>
      </c>
      <c r="F10" s="88" t="str">
        <f>INDEX('Names And Totals'!$B$9:$B$108,MATCH('Prelim Winners Women'!E10,'Names And Totals'!$G$9:$G$108,0))</f>
        <v>Katie Becker</v>
      </c>
      <c r="G10" s="88" t="str">
        <f>INDEX('Names And Totals'!$D$9:$D$108,MATCH('Prelim Winners Women'!F10,'Names And Totals'!$B$9:$B$108,0))</f>
        <v>Illinois</v>
      </c>
      <c r="H10" s="21">
        <f>INDEX('Names And Totals'!$N$9:$N$108,MATCH('Prelim Winners Women'!F10,'Names And Totals'!$B$9:$B$108,0))</f>
        <v>20.333333333333332</v>
      </c>
      <c r="I10" s="110"/>
    </row>
    <row r="11" spans="1:9" x14ac:dyDescent="0.2">
      <c r="A11" s="179"/>
      <c r="B11" s="176" t="s">
        <v>20</v>
      </c>
      <c r="C11" s="176" t="s">
        <v>2</v>
      </c>
      <c r="D11" s="176" t="s">
        <v>35</v>
      </c>
      <c r="E11" s="177">
        <v>6</v>
      </c>
      <c r="F11" s="88" t="str">
        <f>INDEX('Names And Totals'!$B$9:$B$108,MATCH('Prelim Winners Women'!E11,'Names And Totals'!$G$9:$G$108,0))</f>
        <v>Kelly Marie Bougher</v>
      </c>
      <c r="G11" s="88" t="str">
        <f>INDEX('Names And Totals'!$D$9:$D$108,MATCH('Prelim Winners Women'!F11,'Names And Totals'!$B$9:$B$108,0))</f>
        <v>Illinois</v>
      </c>
      <c r="H11" s="21">
        <f>INDEX('Names And Totals'!$N$9:$N$108,MATCH('Prelim Winners Women'!F11,'Names And Totals'!$B$9:$B$108,0))</f>
        <v>15.666666666666668</v>
      </c>
      <c r="I11" s="110"/>
    </row>
    <row r="12" spans="1:9" x14ac:dyDescent="0.2">
      <c r="A12" s="179">
        <v>1</v>
      </c>
      <c r="B12" s="88" t="str">
        <f>INDEX('Belayed Speed Climb'!$B$12:$B$507,MATCH('Prelim Winners Women'!A12,'Belayed Speed Climb'!$F$12:$F$507,0))</f>
        <v>Libby Bower</v>
      </c>
      <c r="C12" s="88" t="str">
        <f>INDEX('Names And Totals'!$D$9:$D$108,MATCH('Prelim Winners Women'!B12,'Names And Totals'!$B$9:$B$108,0))</f>
        <v>Illinois</v>
      </c>
      <c r="D12" s="21">
        <f>INDEX('Belayed Speed Climb'!$R$12:$R$507,MATCH(B12,'Belayed Speed Climb'!$B$12:$B$507,0))</f>
        <v>72.36</v>
      </c>
      <c r="I12" s="110"/>
    </row>
    <row r="13" spans="1:9" ht="16.5" customHeight="1" x14ac:dyDescent="0.25">
      <c r="A13" s="179">
        <v>2</v>
      </c>
      <c r="B13" s="88" t="str">
        <f>INDEX('Belayed Speed Climb'!$B$12:$B$507,MATCH('Prelim Winners Women'!A13,'Belayed Speed Climb'!$F$12:$F$507,0))</f>
        <v>Katie Becker</v>
      </c>
      <c r="C13" s="88" t="str">
        <f>INDEX('Names And Totals'!$D$9:$D$108,MATCH('Prelim Winners Women'!B13,'Names And Totals'!$B$9:$B$108,0))</f>
        <v>Illinois</v>
      </c>
      <c r="D13" s="21">
        <f>INDEX('Belayed Speed Climb'!$R$12:$R$507,MATCH(B13,'Belayed Speed Climb'!$B$12:$B$507,0))</f>
        <v>94.546666666666681</v>
      </c>
      <c r="F13" s="1324" t="s">
        <v>229</v>
      </c>
      <c r="G13" s="1324"/>
      <c r="H13" s="1324"/>
      <c r="I13" s="110"/>
    </row>
    <row r="14" spans="1:9" x14ac:dyDescent="0.2">
      <c r="A14" s="179">
        <v>3</v>
      </c>
      <c r="B14" s="88" t="e">
        <f>INDEX('Belayed Speed Climb'!$B$12:$B$507,MATCH('Prelim Winners Women'!A14,'Belayed Speed Climb'!$F$12:$F$507,0))</f>
        <v>#N/A</v>
      </c>
      <c r="C14" s="88" t="e">
        <f>INDEX('Names And Totals'!$D$9:$D$108,MATCH('Prelim Winners Women'!B14,'Names And Totals'!$B$9:$B$108,0))</f>
        <v>#N/A</v>
      </c>
      <c r="D14" s="21" t="e">
        <f>INDEX('Belayed Speed Climb'!$R$12:$R$507,MATCH(B14,'Belayed Speed Climb'!$B$12:$B$507,0))</f>
        <v>#N/A</v>
      </c>
      <c r="F14" s="176" t="s">
        <v>20</v>
      </c>
      <c r="G14" s="176" t="s">
        <v>2</v>
      </c>
      <c r="H14" s="197" t="s">
        <v>23</v>
      </c>
      <c r="I14" s="110"/>
    </row>
    <row r="15" spans="1:9" x14ac:dyDescent="0.2">
      <c r="A15" s="179"/>
      <c r="B15" s="1"/>
      <c r="C15" s="1"/>
      <c r="D15" s="1"/>
      <c r="E15" s="177">
        <v>1</v>
      </c>
      <c r="F15" s="88" t="e">
        <f>INDEX('Head to Head'!$B$12:$B$507,MATCH('Prelim Winners Women'!E15,'Head to Head'!$F$12:$F$507,0))</f>
        <v>#N/A</v>
      </c>
      <c r="G15" s="88" t="e">
        <f>INDEX('Names And Totals'!$D$9:$D$108,MATCH('Prelim Winners Women'!F15,'Names And Totals'!$B$9:$B$108,0))</f>
        <v>#N/A</v>
      </c>
      <c r="H15" s="21" t="e">
        <f>INDEX('Head to Head'!$Z$12:$Z$507,MATCH(F15,'Head to Head'!$B$12:$B$507,0))</f>
        <v>#N/A</v>
      </c>
      <c r="I15" s="110"/>
    </row>
    <row r="16" spans="1:9" ht="15.75" customHeight="1" x14ac:dyDescent="0.25">
      <c r="A16" s="179"/>
      <c r="B16" s="1324" t="s">
        <v>159</v>
      </c>
      <c r="C16" s="1324"/>
      <c r="D16" s="1324"/>
      <c r="E16" s="177">
        <v>2</v>
      </c>
      <c r="F16" s="88" t="e">
        <f>INDEX('Head to Head'!$B$12:$B$507,MATCH('Prelim Winners Women'!E16,'Head to Head'!$F$12:$F$507,0))</f>
        <v>#N/A</v>
      </c>
      <c r="G16" s="88" t="e">
        <f>INDEX('Names And Totals'!$D$9:$D$108,MATCH('Prelim Winners Women'!F16,'Names And Totals'!$B$9:$B$108,0))</f>
        <v>#N/A</v>
      </c>
      <c r="H16" s="21" t="e">
        <f>INDEX('Head to Head'!$Z$12:$Z$507,MATCH(F16,'Head to Head'!$B$12:$B$507,0))</f>
        <v>#N/A</v>
      </c>
      <c r="I16" s="110"/>
    </row>
    <row r="17" spans="1:9" x14ac:dyDescent="0.2">
      <c r="A17" s="179"/>
      <c r="B17" s="176" t="s">
        <v>20</v>
      </c>
      <c r="C17" s="176" t="s">
        <v>2</v>
      </c>
      <c r="D17" s="197" t="s">
        <v>35</v>
      </c>
      <c r="E17" s="177">
        <v>3</v>
      </c>
      <c r="F17" s="88" t="e">
        <f>INDEX('Head to Head'!$B$12:$B$507,MATCH('Prelim Winners Women'!E17,'Head to Head'!$F$12:$F$507,0))</f>
        <v>#N/A</v>
      </c>
      <c r="G17" s="88" t="e">
        <f>INDEX('Names And Totals'!$D$9:$D$108,MATCH('Prelim Winners Women'!F17,'Names And Totals'!$B$9:$B$108,0))</f>
        <v>#N/A</v>
      </c>
      <c r="H17" s="21" t="e">
        <f>INDEX('Head to Head'!$Z$12:$Z$507,MATCH(F17,'Head to Head'!$B$12:$B$507,0))</f>
        <v>#N/A</v>
      </c>
      <c r="I17" s="110"/>
    </row>
    <row r="18" spans="1:9" x14ac:dyDescent="0.2">
      <c r="A18" s="179">
        <v>1</v>
      </c>
      <c r="B18" s="88" t="str">
        <f>INDEX(Ascent!$B$10:$B$307,MATCH('Prelim Winners Women'!A18,Ascent!$G$10:$G$307,0))</f>
        <v>Libby Bower</v>
      </c>
      <c r="C18" s="88" t="str">
        <f>INDEX('Names And Totals'!$D$9:$D$108,MATCH('Prelim Winners Women'!B18,'Names And Totals'!$B$9:$B$108,0))</f>
        <v>Illinois</v>
      </c>
      <c r="D18" s="21">
        <f>INDEX(Ascent!$U$10:$U$307,MATCH(B18,Ascent!$B$10:$B$307,0))</f>
        <v>19.536666666666665</v>
      </c>
      <c r="I18" s="110"/>
    </row>
    <row r="19" spans="1:9" ht="16.5" customHeight="1" x14ac:dyDescent="0.25">
      <c r="A19" s="179">
        <v>2</v>
      </c>
      <c r="B19" s="88" t="str">
        <f>INDEX(Ascent!$B$10:$B$307,MATCH('Prelim Winners Women'!A19,Ascent!$G$10:$G$307,0))</f>
        <v>Lisa Mende</v>
      </c>
      <c r="C19" s="88" t="str">
        <f>INDEX('Names And Totals'!$D$9:$D$108,MATCH('Prelim Winners Women'!B19,'Names And Totals'!$B$9:$B$108,0))</f>
        <v>Illinois</v>
      </c>
      <c r="D19" s="21">
        <f>INDEX(Ascent!$U$10:$U$307,MATCH(B19,Ascent!$B$10:$B$307,0))</f>
        <v>43.063333333333333</v>
      </c>
      <c r="F19" s="1324" t="s">
        <v>24</v>
      </c>
      <c r="G19" s="1324"/>
      <c r="H19" s="1324"/>
      <c r="I19" s="110"/>
    </row>
    <row r="20" spans="1:9" x14ac:dyDescent="0.2">
      <c r="A20" s="179">
        <v>3</v>
      </c>
      <c r="B20" s="88" t="str">
        <f>INDEX(Ascent!$B$10:$B$307,MATCH('Prelim Winners Women'!A20,Ascent!$G$10:$G$307,0))</f>
        <v>Katie Fleming</v>
      </c>
      <c r="C20" s="88" t="str">
        <f>INDEX('Names And Totals'!$D$9:$D$108,MATCH('Prelim Winners Women'!B20,'Names And Totals'!$B$9:$B$108,0))</f>
        <v>Illinois</v>
      </c>
      <c r="D20" s="21">
        <f>INDEX(Ascent!$U$10:$U$307,MATCH(B20,Ascent!$B$10:$B$307,0))</f>
        <v>42.963333333333331</v>
      </c>
      <c r="F20" s="176" t="s">
        <v>20</v>
      </c>
      <c r="G20" s="176" t="s">
        <v>2</v>
      </c>
      <c r="H20" s="176" t="s">
        <v>23</v>
      </c>
      <c r="I20" s="110"/>
    </row>
    <row r="21" spans="1:9" x14ac:dyDescent="0.2">
      <c r="A21" s="175"/>
      <c r="B21" s="1"/>
      <c r="C21" s="1"/>
      <c r="D21" s="143"/>
      <c r="E21" s="177">
        <v>1</v>
      </c>
      <c r="F21" s="88" t="e">
        <f>INDEX('Secured Footlock'!$B$12:$B$507,MATCH('Prelim Winners Women'!E21,'Secured Footlock'!$F$12:$F$507,0))</f>
        <v>#N/A</v>
      </c>
      <c r="G21" s="88" t="e">
        <f>INDEX('Names And Totals'!$D$9:$D$108,MATCH('Prelim Winners Women'!F21,'Names And Totals'!$B$9:$B$108,0))</f>
        <v>#N/A</v>
      </c>
      <c r="H21" s="21" t="e">
        <f>INDEX('Secured Footlock'!$AA$12:$AA$507,MATCH(F21,'Secured Footlock'!$B$12:$B$507,0))</f>
        <v>#N/A</v>
      </c>
      <c r="I21" s="110"/>
    </row>
    <row r="22" spans="1:9" ht="15" customHeight="1" x14ac:dyDescent="0.25">
      <c r="A22" s="179"/>
      <c r="B22" s="1324" t="s">
        <v>25</v>
      </c>
      <c r="C22" s="1324"/>
      <c r="D22" s="1324"/>
      <c r="E22" s="177">
        <v>2</v>
      </c>
      <c r="F22" s="88" t="e">
        <f>INDEX('Secured Footlock'!$B$12:$B$507,MATCH('Prelim Winners Women'!E22,'Secured Footlock'!$F$12:$F$507,0))</f>
        <v>#N/A</v>
      </c>
      <c r="G22" s="88" t="e">
        <f>INDEX('Names And Totals'!$D$9:$D$108,MATCH('Prelim Winners Women'!F22,'Names And Totals'!$B$9:$B$108,0))</f>
        <v>#N/A</v>
      </c>
      <c r="H22" s="21" t="e">
        <f>INDEX('Secured Footlock'!$AA$12:$AA$507,MATCH(F22,'Secured Footlock'!$B$12:$B$507,0))</f>
        <v>#N/A</v>
      </c>
      <c r="I22" s="110"/>
    </row>
    <row r="23" spans="1:9" x14ac:dyDescent="0.2">
      <c r="A23" s="179"/>
      <c r="B23" s="346" t="s">
        <v>20</v>
      </c>
      <c r="C23" s="346" t="s">
        <v>2</v>
      </c>
      <c r="D23" s="346" t="s">
        <v>21</v>
      </c>
      <c r="E23" s="177">
        <v>3</v>
      </c>
      <c r="F23" s="88" t="e">
        <f>INDEX('Secured Footlock'!$B$12:$B$507,MATCH('Prelim Winners Women'!E23,'Secured Footlock'!$F$12:$F$507,0))</f>
        <v>#N/A</v>
      </c>
      <c r="G23" s="88" t="e">
        <f>INDEX('Names And Totals'!$D$9:$D$108,MATCH('Prelim Winners Women'!F23,'Names And Totals'!$B$9:$B$108,0))</f>
        <v>#N/A</v>
      </c>
      <c r="H23" s="21" t="e">
        <f>INDEX('Secured Footlock'!$AA$12:$AA$507,MATCH(F23,'Secured Footlock'!$B$12:$B$507,0))</f>
        <v>#N/A</v>
      </c>
      <c r="I23" s="110"/>
    </row>
    <row r="24" spans="1:9" x14ac:dyDescent="0.2">
      <c r="A24" s="179">
        <v>1</v>
      </c>
      <c r="B24" s="92" t="str">
        <f>INDEX(Throwline!$B$7:$B$106,MATCH('Prelim Winners Women'!A24,Throwline!$H$7:$H$106,0))</f>
        <v>Mel C Hamilton</v>
      </c>
      <c r="C24" s="92" t="str">
        <f>INDEX('Names And Totals'!$D$9:$D$108,MATCH('Prelim Winners Women'!B24,'Names And Totals'!$B$9:$B$108,0))</f>
        <v>Illinois</v>
      </c>
      <c r="D24" s="92">
        <f>INDEX(Throwline!$AA$7:$AA$106,MATCH('Prelim Winners Women'!B24,Throwline!$B$7:$B$106,0))</f>
        <v>15</v>
      </c>
      <c r="I24" s="110"/>
    </row>
    <row r="25" spans="1:9" ht="19" x14ac:dyDescent="0.25">
      <c r="A25" s="179">
        <v>2</v>
      </c>
      <c r="B25" s="88" t="str">
        <f>INDEX(Throwline!$B$7:$B$106,MATCH('Prelim Winners Women'!A25,Throwline!$H$7:$H$106,0))</f>
        <v>Libby Bower</v>
      </c>
      <c r="C25" s="88" t="str">
        <f>INDEX('Names And Totals'!$D$9:$D$108,MATCH('Prelim Winners Women'!B25,'Names And Totals'!$B$9:$B$108,0))</f>
        <v>Illinois</v>
      </c>
      <c r="D25" s="88">
        <f>INDEX(Throwline!$AA$7:$AA$106,MATCH('Prelim Winners Women'!B25,Throwline!$B$7:$B$106,0))</f>
        <v>12</v>
      </c>
      <c r="F25" s="1324" t="s">
        <v>109</v>
      </c>
      <c r="G25" s="1324"/>
      <c r="H25" s="1324"/>
      <c r="I25" s="28"/>
    </row>
    <row r="26" spans="1:9" x14ac:dyDescent="0.2">
      <c r="A26" s="179">
        <v>3</v>
      </c>
      <c r="B26" s="88" t="str">
        <f>INDEX(Throwline!$B$7:$B$106,MATCH('Prelim Winners Women'!A26,Throwline!$H$7:$H$106,0))</f>
        <v>Katie Fleming</v>
      </c>
      <c r="C26" s="88" t="str">
        <f>INDEX('Names And Totals'!$D$9:$D$108,MATCH('Prelim Winners Women'!B26,'Names And Totals'!$B$9:$B$108,0))</f>
        <v>Illinois</v>
      </c>
      <c r="D26" s="88">
        <f>INDEX(Throwline!$AA$7:$AA$106,MATCH('Prelim Winners Women'!B26,Throwline!$B$7:$B$106,0))</f>
        <v>11</v>
      </c>
      <c r="F26" s="176" t="s">
        <v>20</v>
      </c>
      <c r="G26" s="176" t="s">
        <v>2</v>
      </c>
      <c r="H26" s="197" t="s">
        <v>21</v>
      </c>
      <c r="I26" s="28"/>
    </row>
    <row r="27" spans="1:9" x14ac:dyDescent="0.2">
      <c r="A27" s="179"/>
      <c r="B27" s="1"/>
      <c r="C27" s="1"/>
      <c r="D27" s="1"/>
      <c r="E27" s="177">
        <v>1</v>
      </c>
      <c r="F27" s="88" t="str">
        <f>INDEX(Masters!$B$12:$B$57,MATCH('Prelim Winners Women'!E27,Masters!$F$12:$F$57,0))</f>
        <v>Libby Bower</v>
      </c>
      <c r="G27" s="88" t="str">
        <f>INDEX('Names And Totals'!$D$9:$D$108,MATCH('Prelim Winners Women'!F27,'Names And Totals'!$B$9:$B$108,0))</f>
        <v>Illinois</v>
      </c>
      <c r="H27" s="21">
        <f>INDEX(Masters!$BK$12:$BK$57,MATCH('Prelim Winners Women'!F27,Masters!$B$12:$B$57,0))</f>
        <v>121</v>
      </c>
      <c r="I27" s="28"/>
    </row>
    <row r="28" spans="1:9" ht="19" x14ac:dyDescent="0.25">
      <c r="A28" s="179"/>
      <c r="B28" s="1324" t="s">
        <v>26</v>
      </c>
      <c r="C28" s="1324"/>
      <c r="D28" s="1324"/>
      <c r="E28" s="177">
        <v>2</v>
      </c>
      <c r="F28" s="88" t="str">
        <f>INDEX(Masters!$B$12:$B$57,MATCH('Prelim Winners Women'!E28,Masters!$F$12:$F$57,0))</f>
        <v>Mel C Hamilton</v>
      </c>
      <c r="G28" s="88" t="str">
        <f>INDEX('Names And Totals'!$D$9:$D$108,MATCH('Prelim Winners Women'!F28,'Names And Totals'!$B$9:$B$108,0))</f>
        <v>Illinois</v>
      </c>
      <c r="H28" s="21">
        <f>INDEX(Masters!$BK$12:$BK$57,MATCH('Prelim Winners Women'!F28,Masters!$B$12:$B$57,0))</f>
        <v>101.33333333333333</v>
      </c>
      <c r="I28" s="28"/>
    </row>
    <row r="29" spans="1:9" x14ac:dyDescent="0.2">
      <c r="A29" s="179"/>
      <c r="B29" s="176" t="s">
        <v>20</v>
      </c>
      <c r="C29" s="176" t="s">
        <v>2</v>
      </c>
      <c r="D29" s="176" t="s">
        <v>21</v>
      </c>
      <c r="E29" s="177">
        <v>3</v>
      </c>
      <c r="F29" s="88" t="str">
        <f>INDEX(Masters!$B$12:$B$57,MATCH('Prelim Winners Women'!E29,Masters!$F$12:$F$57,0))</f>
        <v>Katie Fleming</v>
      </c>
      <c r="G29" s="88" t="str">
        <f>INDEX('Names And Totals'!$D$9:$D$108,MATCH('Prelim Winners Women'!F29,'Names And Totals'!$B$9:$B$108,0))</f>
        <v>Illinois</v>
      </c>
      <c r="H29" s="21">
        <f>INDEX(Masters!$BK$12:$BK$57,MATCH('Prelim Winners Women'!F29,Masters!$B$12:$B$57,0))</f>
        <v>14.333333333333334</v>
      </c>
      <c r="I29" s="28"/>
    </row>
    <row r="30" spans="1:9" x14ac:dyDescent="0.2">
      <c r="A30" s="179">
        <v>1</v>
      </c>
      <c r="B30" s="88" t="str">
        <f>INDEX('Work Climb'!$B$13:$B$508,MATCH('Prelim Winners Women'!A30,'Work Climb'!$F$13:$F$508,0))</f>
        <v>Libby Bower</v>
      </c>
      <c r="C30" s="88" t="str">
        <f>INDEX('Names And Totals'!$D$9:$D$108,MATCH('Prelim Winners Women'!B30,'Names And Totals'!$B$9:$B$108,0))</f>
        <v>Illinois</v>
      </c>
      <c r="D30" s="21">
        <f>INDEX('Work Climb'!$AD$13:$AD$508,MATCH('Prelim Winners Women'!B30,'Work Climb'!$B$13:$B$508,0))</f>
        <v>55.666666666666671</v>
      </c>
      <c r="E30" s="177">
        <v>4</v>
      </c>
      <c r="F30" s="88" t="e">
        <f>INDEX(Masters!$B$12:$B$57,MATCH('Prelim Winners Women'!E30,Masters!$F$12:$F$57,0))</f>
        <v>#N/A</v>
      </c>
      <c r="G30" s="88" t="e">
        <f>INDEX('Names And Totals'!$D$9:$D$108,MATCH('Prelim Winners Women'!F30,'Names And Totals'!$B$9:$B$108,0))</f>
        <v>#N/A</v>
      </c>
      <c r="H30" s="21" t="e">
        <f>INDEX(Masters!$BK$12:$BK$57,MATCH('Prelim Winners Women'!F30,Masters!$B$12:$B$57,0))</f>
        <v>#N/A</v>
      </c>
      <c r="I30" s="28"/>
    </row>
    <row r="31" spans="1:9" x14ac:dyDescent="0.2">
      <c r="A31" s="179">
        <v>2</v>
      </c>
      <c r="B31" s="88" t="str">
        <f>INDEX('Work Climb'!$B$13:$B$508,MATCH('Prelim Winners Women'!A31,'Work Climb'!$F$13:$F$508,0))</f>
        <v>Dana Brelowski</v>
      </c>
      <c r="C31" s="88" t="str">
        <f>INDEX('Names And Totals'!$D$9:$D$108,MATCH('Prelim Winners Women'!B31,'Names And Totals'!$B$9:$B$108,0))</f>
        <v>Illinois</v>
      </c>
      <c r="D31" s="21">
        <f>INDEX('Work Climb'!$AD$13:$AD$508,MATCH('Prelim Winners Women'!B31,'Work Climb'!$B$13:$B$508,0))</f>
        <v>12.333333333333334</v>
      </c>
      <c r="E31" s="177">
        <v>5</v>
      </c>
      <c r="F31" s="88" t="e">
        <f>INDEX(Masters!$B$12:$B$57,MATCH('Prelim Winners Women'!E31,Masters!$F$12:$F$57,0))</f>
        <v>#N/A</v>
      </c>
      <c r="G31" s="88" t="e">
        <f>INDEX('Names And Totals'!$D$9:$D$108,MATCH('Prelim Winners Women'!F31,'Names And Totals'!$B$9:$B$108,0))</f>
        <v>#N/A</v>
      </c>
      <c r="H31" s="21" t="e">
        <f>INDEX(Masters!$BK$12:$BK$57,MATCH('Prelim Winners Women'!F31,Masters!$B$12:$B$57,0))</f>
        <v>#N/A</v>
      </c>
      <c r="I31" s="28"/>
    </row>
    <row r="32" spans="1:9" x14ac:dyDescent="0.2">
      <c r="A32" s="179">
        <v>3</v>
      </c>
      <c r="B32" s="88" t="str">
        <f>INDEX('Work Climb'!$B$13:$B$508,MATCH('Prelim Winners Women'!A32,'Work Climb'!$F$13:$F$508,0))</f>
        <v>Katie Becker</v>
      </c>
      <c r="C32" s="88" t="str">
        <f>INDEX('Names And Totals'!$D$9:$D$108,MATCH('Prelim Winners Women'!B32,'Names And Totals'!$B$9:$B$108,0))</f>
        <v>Illinois</v>
      </c>
      <c r="D32" s="21">
        <f>INDEX('Work Climb'!$AD$13:$AD$508,MATCH('Prelim Winners Women'!B32,'Work Climb'!$B$13:$B$508,0))</f>
        <v>7.333333333333333</v>
      </c>
      <c r="I32" s="28"/>
    </row>
    <row r="33" spans="1:9" ht="16" thickBot="1" x14ac:dyDescent="0.25">
      <c r="A33" s="198"/>
      <c r="B33" s="112"/>
      <c r="C33" s="112"/>
      <c r="D33" s="112"/>
      <c r="E33" s="178"/>
      <c r="F33" s="112"/>
      <c r="G33" s="112"/>
      <c r="H33" s="199"/>
      <c r="I33" s="29"/>
    </row>
  </sheetData>
  <sheetProtection algorithmName="SHA-512" hashValue="SnvrX4JuA2nKX1pvMOgsmvBYXr3k4vW+JV47gkJ2O0wX4LHNxAJqIvHmjNRZTs0QiFIX7g7CZS0CfZt1Pn03WA==" saltValue="PL6gGfkHCiWfRWluscZaaw==" spinCount="100000" sheet="1" objects="1" scenarios="1"/>
  <mergeCells count="12">
    <mergeCell ref="B28:D28"/>
    <mergeCell ref="H1:I1"/>
    <mergeCell ref="A3:I3"/>
    <mergeCell ref="B4:D4"/>
    <mergeCell ref="F4:H4"/>
    <mergeCell ref="B10:D10"/>
    <mergeCell ref="F13:H13"/>
    <mergeCell ref="B16:D16"/>
    <mergeCell ref="F19:H19"/>
    <mergeCell ref="B22:D22"/>
    <mergeCell ref="F25:H25"/>
    <mergeCell ref="D1:F1"/>
  </mergeCells>
  <pageMargins left="0.7" right="0.7"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o G H 5 V J s n c x K l A A A A 9 g A A A B I A H A B D b 2 5 m a W c v U G F j a 2 F n Z S 5 4 b W w g o h g A K K A U A A A A A A A A A A A A A A A A A A A A A A A A A A A A h Y 9 B D o I w F E S v Q r q n L W A M I Z + y c C u J C d G 4 b b B C I 3 w M L Z a 7 u f B I X k G M o u 5 c z s y b Z O Z + v U E 2 t o 1 3 U b 3 R H a Y k o J x 4 C s v u o L F K y W C P f k w y A R t Z n m S l v A l G k 4 x G p 6 S 2 9 p w w 5 p y j L q J d X 7 G Q 8 4 D t 8 3 V R 1 q q V v k Z j J Z a K f F q H / y 0 i Y P c a I 0 I a 8 C V d x B H l w G Y T c o 1 f I J z 2 P t M f E 1 Z D Y 4 d e C Y X + t g A 2 S 2 D v D + I B U E s D B B Q A A g A I A K B h + 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Y f l U K I p H u A 4 A A A A R A A A A E w A c A E Z v c m 1 1 b G F z L 1 N l Y 3 R p b 2 4 x L m 0 g o h g A K K A U A A A A A A A A A A A A A A A A A A A A A A A A A A A A K 0 5 N L s n M z 1 M I h t C G 1 g B Q S w E C L Q A U A A I A C A C g Y f l U m y d z E q U A A A D 2 A A A A E g A A A A A A A A A A A A A A A A A A A A A A Q 2 9 u Z m l n L 1 B h Y 2 t h Z 2 U u e G 1 s U E s B A i 0 A F A A C A A g A o G H 5 V A / K 6 a u k A A A A 6 Q A A A B M A A A A A A A A A A A A A A A A A 8 Q A A A F t D b 2 5 0 Z W 5 0 X 1 R 5 c G V z X S 5 4 b W x Q S w E C L Q A U A A I A C A C g Y f l 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Z e L 3 d e t / R k y D B O V P n o u L n A A A A A A C A A A A A A A D Z g A A w A A A A B A A A A C 6 C Q H H 5 D y B A 4 6 T 3 g m e h o r W A A A A A A S A A A C g A A A A E A A A A P w a v B O Y 6 N a l z h 2 a 2 Z B q z g V Q A A A A c 8 F r E e c 4 r q Z D G 8 E n z c i Y E b s 6 X 7 G Y G + 4 Q E 0 e V g g o V a b q A A N + C c 0 H S h Q w M 8 X p q w k W c u / 8 j 4 d h Y L P d 8 Q c 2 X R R v V i y S 6 H M T G 9 I o l b T j L Z h j U o Y 4 U A A A A J n R L f U k K P b F V F Z L l w Z X t K 5 8 C E O c = < / D a t a M a s h u p > 
</file>

<file path=customXml/itemProps1.xml><?xml version="1.0" encoding="utf-8"?>
<ds:datastoreItem xmlns:ds="http://schemas.openxmlformats.org/officeDocument/2006/customXml" ds:itemID="{68341AA3-9AA4-4B7E-906F-B7260817181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Names And Totals</vt:lpstr>
      <vt:lpstr>Aerial Rescue</vt:lpstr>
      <vt:lpstr>Belayed Speed Climb</vt:lpstr>
      <vt:lpstr>Throwline</vt:lpstr>
      <vt:lpstr>Work Climb</vt:lpstr>
      <vt:lpstr>Ascent</vt:lpstr>
      <vt:lpstr>Preliminary Winners</vt:lpstr>
      <vt:lpstr>Prelim Winners Men</vt:lpstr>
      <vt:lpstr>Prelim Winners Women</vt:lpstr>
      <vt:lpstr>Masters</vt:lpstr>
      <vt:lpstr>Scoreboard</vt:lpstr>
      <vt:lpstr>Sort Men</vt:lpstr>
      <vt:lpstr>Sort Women</vt:lpstr>
      <vt:lpstr>Head to Head</vt:lpstr>
      <vt:lpstr>Final Scores</vt:lpstr>
      <vt:lpstr>Secured Footlock</vt:lpstr>
      <vt:lpstr>'Aerial Rescue'!Print_Area</vt:lpstr>
      <vt:lpstr>ThrowlineWomen</vt:lpstr>
    </vt:vector>
  </TitlesOfParts>
  <Company>International Society of Arboriculture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Julius</dc:creator>
  <cp:lastModifiedBy>April Toney</cp:lastModifiedBy>
  <cp:lastPrinted>2016-03-20T21:25:00Z</cp:lastPrinted>
  <dcterms:created xsi:type="dcterms:W3CDTF">2015-07-26T15:01:36Z</dcterms:created>
  <dcterms:modified xsi:type="dcterms:W3CDTF">2024-05-22T13:48:48Z</dcterms:modified>
</cp:coreProperties>
</file>