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Volumes/Airport Disk/Illinois Arborist Association/Budgets/2023/"/>
    </mc:Choice>
  </mc:AlternateContent>
  <xr:revisionPtr revIDLastSave="0" documentId="8_{4D65DC45-CD09-714C-9123-165D49F5447D}" xr6:coauthVersionLast="47" xr6:coauthVersionMax="47" xr10:uidLastSave="{00000000-0000-0000-0000-000000000000}"/>
  <bookViews>
    <workbookView xWindow="0" yWindow="500" windowWidth="32000" windowHeight="16300" activeTab="2" xr2:uid="{00000000-000D-0000-FFFF-FFFF00000000}"/>
  </bookViews>
  <sheets>
    <sheet name="P &amp; L" sheetId="1" r:id="rId1"/>
    <sheet name="2023 Strategic Plan" sheetId="7" r:id="rId2"/>
    <sheet name="Grant budget 2023"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J42" i="1"/>
  <c r="J99" i="1" l="1"/>
  <c r="C2" i="6"/>
  <c r="B60" i="7"/>
  <c r="B59" i="7"/>
  <c r="B57" i="7"/>
  <c r="C36" i="7"/>
  <c r="B61" i="7" s="1"/>
  <c r="C13" i="7"/>
  <c r="B58" i="7" s="1"/>
  <c r="C4" i="7"/>
  <c r="J140" i="1"/>
  <c r="J139" i="1"/>
  <c r="J137" i="1"/>
  <c r="J135" i="1"/>
  <c r="C53" i="7"/>
  <c r="B65" i="7" s="1"/>
  <c r="D9" i="6"/>
  <c r="J77" i="1"/>
  <c r="H154" i="1"/>
  <c r="H150" i="1"/>
  <c r="H156" i="1" s="1"/>
  <c r="H141" i="1"/>
  <c r="H143" i="1" s="1"/>
  <c r="H132" i="1"/>
  <c r="H126" i="1"/>
  <c r="H119" i="1"/>
  <c r="H112" i="1"/>
  <c r="H101" i="1"/>
  <c r="H95" i="1"/>
  <c r="H89" i="1"/>
  <c r="H45" i="1"/>
  <c r="H59" i="1"/>
  <c r="H51" i="1"/>
  <c r="H39" i="1"/>
  <c r="H28" i="1"/>
  <c r="H18" i="1"/>
  <c r="H12" i="1"/>
  <c r="B62" i="7" l="1"/>
  <c r="B64" i="7" s="1"/>
  <c r="B66" i="7"/>
  <c r="H61" i="1"/>
  <c r="H145" i="1" s="1"/>
  <c r="H158" i="1" s="1"/>
  <c r="E11" i="6" l="1"/>
  <c r="C11" i="6"/>
  <c r="C13" i="6" s="1"/>
  <c r="D11" i="6"/>
  <c r="F11" i="6"/>
  <c r="J154" i="1"/>
  <c r="J150" i="1"/>
  <c r="J156" i="1" s="1"/>
  <c r="J141" i="1"/>
  <c r="J132" i="1"/>
  <c r="J126" i="1"/>
  <c r="J119" i="1"/>
  <c r="J112" i="1"/>
  <c r="J101" i="1"/>
  <c r="J95" i="1"/>
  <c r="J89" i="1"/>
  <c r="J59" i="1"/>
  <c r="J51" i="1"/>
  <c r="J45" i="1"/>
  <c r="J39" i="1"/>
  <c r="J28" i="1"/>
  <c r="J143" i="1" l="1"/>
  <c r="J18" i="1" l="1"/>
  <c r="J12" i="1"/>
  <c r="J61" i="1" l="1"/>
  <c r="J145" i="1" s="1"/>
  <c r="J158" i="1" s="1"/>
  <c r="G101" i="1"/>
  <c r="E101" i="1" l="1"/>
  <c r="F101" i="1"/>
  <c r="G126" i="1"/>
  <c r="E126" i="1"/>
  <c r="G45" i="1"/>
  <c r="E45" i="1"/>
  <c r="F45" i="1"/>
  <c r="F39" i="1"/>
  <c r="E39" i="1"/>
  <c r="G39" i="1"/>
  <c r="G28" i="1"/>
  <c r="G150" i="1" l="1"/>
  <c r="E150" i="1"/>
  <c r="F150" i="1"/>
  <c r="G154" i="1"/>
  <c r="E154" i="1"/>
  <c r="F154" i="1"/>
  <c r="G141" i="1"/>
  <c r="E141" i="1"/>
  <c r="F141" i="1"/>
  <c r="G132" i="1"/>
  <c r="E132" i="1"/>
  <c r="F132" i="1"/>
  <c r="F126" i="1"/>
  <c r="G119" i="1"/>
  <c r="E119" i="1"/>
  <c r="F119" i="1"/>
  <c r="E112" i="1"/>
  <c r="G112" i="1"/>
  <c r="F112" i="1"/>
  <c r="G95" i="1"/>
  <c r="E95" i="1"/>
  <c r="F95" i="1"/>
  <c r="G89" i="1"/>
  <c r="G165" i="1" s="1"/>
  <c r="F89" i="1"/>
  <c r="F165" i="1" s="1"/>
  <c r="E89" i="1"/>
  <c r="E165" i="1" s="1"/>
  <c r="G59" i="1"/>
  <c r="E59" i="1"/>
  <c r="G51" i="1"/>
  <c r="E51" i="1"/>
  <c r="E28" i="1"/>
  <c r="G18" i="1"/>
  <c r="E18" i="1"/>
  <c r="G12" i="1"/>
  <c r="E12" i="1"/>
  <c r="F18" i="1"/>
  <c r="F59" i="1"/>
  <c r="F51" i="1"/>
  <c r="F12" i="1"/>
  <c r="F28" i="1"/>
  <c r="F164" i="1" l="1"/>
  <c r="G164" i="1"/>
  <c r="G168" i="1" s="1"/>
  <c r="E164" i="1"/>
  <c r="G143" i="1"/>
  <c r="E156" i="1"/>
  <c r="G156" i="1"/>
  <c r="E143" i="1"/>
  <c r="F156" i="1"/>
  <c r="F143" i="1"/>
  <c r="G61" i="1"/>
  <c r="G166" i="1" s="1"/>
  <c r="E61" i="1"/>
  <c r="E166" i="1" s="1"/>
  <c r="F61" i="1"/>
  <c r="F166" i="1" s="1"/>
  <c r="F169" i="1" l="1"/>
  <c r="F168" i="1"/>
  <c r="E169" i="1"/>
  <c r="E168" i="1"/>
  <c r="G169" i="1"/>
  <c r="G145" i="1"/>
  <c r="G158" i="1" s="1"/>
  <c r="E145" i="1"/>
  <c r="E158" i="1" s="1"/>
  <c r="F145" i="1"/>
  <c r="F158" i="1" s="1"/>
</calcChain>
</file>

<file path=xl/sharedStrings.xml><?xml version="1.0" encoding="utf-8"?>
<sst xmlns="http://schemas.openxmlformats.org/spreadsheetml/2006/main" count="309" uniqueCount="269">
  <si>
    <t>5101 Membership Dues</t>
  </si>
  <si>
    <t>Illinois Arborist Association</t>
  </si>
  <si>
    <t>Income</t>
  </si>
  <si>
    <t>5107-1 Exam</t>
  </si>
  <si>
    <t>5107-2 Workshop</t>
  </si>
  <si>
    <t>5107-6 Municipal Specialist Workshop</t>
  </si>
  <si>
    <t>5105-1 Web-Based Training</t>
  </si>
  <si>
    <t>5106-2 Sponsor</t>
  </si>
  <si>
    <t>5106-3 Exhibitor</t>
  </si>
  <si>
    <t>5113 ITCC</t>
  </si>
  <si>
    <t>5119 Summer Conference</t>
  </si>
  <si>
    <t>5124 SAWW</t>
  </si>
  <si>
    <t>5120 Tree City USA</t>
  </si>
  <si>
    <t>5122 TRAQ - Income</t>
  </si>
  <si>
    <t>5126-5 Trees Forever Grant</t>
  </si>
  <si>
    <t>5127 Sponsorship - Day of Service</t>
  </si>
  <si>
    <t>5102 Newsletter Ads</t>
  </si>
  <si>
    <t>5103 Publications</t>
  </si>
  <si>
    <t>5121 Donations</t>
  </si>
  <si>
    <t>ISA Discount</t>
  </si>
  <si>
    <t>6101 Advanced Training</t>
  </si>
  <si>
    <t>6102 Annual Conference</t>
  </si>
  <si>
    <t>6103 Tree Planting Memorial/ SP</t>
  </si>
  <si>
    <t>6105 Certification</t>
  </si>
  <si>
    <t>6107 Donations</t>
  </si>
  <si>
    <t>6108 Golf Outing</t>
  </si>
  <si>
    <t>6109 ITCC</t>
  </si>
  <si>
    <t>6111 Marketing</t>
  </si>
  <si>
    <t>6112 Municipal Forester Events</t>
  </si>
  <si>
    <t>6115 Student Outreach</t>
  </si>
  <si>
    <t>6118 Trade Shows</t>
  </si>
  <si>
    <t>6119 Tree City USA</t>
  </si>
  <si>
    <t>6123 TRAQ</t>
  </si>
  <si>
    <t>6124 Summer Conference</t>
  </si>
  <si>
    <t>6507 SAWW</t>
  </si>
  <si>
    <t>6202 Travel</t>
  </si>
  <si>
    <t>6204 Committee/Meeting Expense</t>
  </si>
  <si>
    <t>Total Board of Directors</t>
  </si>
  <si>
    <t>6302 Postage, Mailing Service</t>
  </si>
  <si>
    <t>6304 Software</t>
  </si>
  <si>
    <t>6306 Telephone &amp; Internet</t>
  </si>
  <si>
    <t>6309 Office Equipment &amp; Supplies</t>
  </si>
  <si>
    <t>6310 Rent</t>
  </si>
  <si>
    <t>6403 Newsletter Design</t>
  </si>
  <si>
    <t>6404 Website</t>
  </si>
  <si>
    <t>6502 Insurance - Liability, D and O</t>
  </si>
  <si>
    <t>6503 Professional Org Fee/Annual Report</t>
  </si>
  <si>
    <t>6504 Sales &amp; Use Tax</t>
  </si>
  <si>
    <t>6604 IDES</t>
  </si>
  <si>
    <t>6607 Payroll Tax Expense</t>
  </si>
  <si>
    <t>NET OPERATING INCOME</t>
  </si>
  <si>
    <t>Unrealized Gains</t>
  </si>
  <si>
    <t>Total Other Income</t>
  </si>
  <si>
    <t>Total Other Expenses</t>
  </si>
  <si>
    <t>NET OTHER INCOME</t>
  </si>
  <si>
    <t>NET INCOME</t>
  </si>
  <si>
    <t>5105 Advanced Training</t>
  </si>
  <si>
    <t>5106 Registration</t>
  </si>
  <si>
    <t>5126-4 IDNR Grant Funding</t>
  </si>
  <si>
    <t>6201 Strategic Planning</t>
  </si>
  <si>
    <t>6401 Accounting Fees</t>
  </si>
  <si>
    <t>6501 Credit Card and Bank Fees</t>
  </si>
  <si>
    <t>6301 Books, Subscriptions</t>
  </si>
  <si>
    <t>6506 Misc. Expenses</t>
  </si>
  <si>
    <t>6601 Payroll April Salary</t>
  </si>
  <si>
    <t>CERTIFICATION</t>
  </si>
  <si>
    <t>PROGRAMS</t>
  </si>
  <si>
    <t>ANNUAL CONFERENCE</t>
  </si>
  <si>
    <t>Total Certification</t>
  </si>
  <si>
    <t>Total Programs</t>
  </si>
  <si>
    <t>OTHER PROGRAMS</t>
  </si>
  <si>
    <t>Total Other Programs</t>
  </si>
  <si>
    <t>Total Annual Conference</t>
  </si>
  <si>
    <t>GRANT REVENUE</t>
  </si>
  <si>
    <t>Total Grant Revenue</t>
  </si>
  <si>
    <t>MEMBERSHIP REVENUE</t>
  </si>
  <si>
    <t>OTHER INCOME</t>
  </si>
  <si>
    <t>Total Membership Revenue</t>
  </si>
  <si>
    <t>TOTAL INCOME</t>
  </si>
  <si>
    <t>5115 Municipal Forester Events</t>
  </si>
  <si>
    <t>5112 Golf Outing</t>
  </si>
  <si>
    <t>5129 Strike Team</t>
  </si>
  <si>
    <t>5106-1 Registration Member</t>
  </si>
  <si>
    <t>5123 Misc Income</t>
  </si>
  <si>
    <t>5125 Student Outreach</t>
  </si>
  <si>
    <t>Expenses</t>
  </si>
  <si>
    <t>PROGRAM EXPENSES</t>
  </si>
  <si>
    <t>6100 Training</t>
  </si>
  <si>
    <t>Total Program Expenses</t>
  </si>
  <si>
    <t xml:space="preserve">GOVERNANCE
</t>
  </si>
  <si>
    <t>ADMINISTRATIVE OPERATIONS</t>
  </si>
  <si>
    <t>Total Administrative/Operations</t>
  </si>
  <si>
    <t>CONTRACT SERVICES</t>
  </si>
  <si>
    <t>Total Contract Services</t>
  </si>
  <si>
    <t>6402 Lawyers Fees</t>
  </si>
  <si>
    <t>OTHER TYPES OF EXPENSES</t>
  </si>
  <si>
    <t>Total Other Types of Expenses</t>
  </si>
  <si>
    <t>PAYROLL EXPENSES</t>
  </si>
  <si>
    <t>MISC EXPENSES</t>
  </si>
  <si>
    <t>6505 Void</t>
  </si>
  <si>
    <t>Total Misc Expenses</t>
  </si>
  <si>
    <t>Total Payroll Expenses</t>
  </si>
  <si>
    <t>TOTAL EXPENSES</t>
  </si>
  <si>
    <t>7000 Interest Income</t>
  </si>
  <si>
    <t>OTHER EXPENSES</t>
  </si>
  <si>
    <t>Depreciation</t>
  </si>
  <si>
    <t>Champion(s)</t>
  </si>
  <si>
    <t>Special Needs</t>
  </si>
  <si>
    <t>Advanced Training</t>
  </si>
  <si>
    <t>IPSI Scholarships - 2</t>
  </si>
  <si>
    <t>Steve Ludwig</t>
  </si>
  <si>
    <t>Provide 2 Scholarships to attend IPSI Training.Submit applications from attendees and provide scholarship to best essay.</t>
  </si>
  <si>
    <t>Annual Conference</t>
  </si>
  <si>
    <t>Partnerships</t>
  </si>
  <si>
    <t>Urban Forestry Training Sponsorship (4 events)</t>
  </si>
  <si>
    <t>Urban Wood Utilization</t>
  </si>
  <si>
    <t>Openlands - Arborist Apprentice Program</t>
  </si>
  <si>
    <t>Tony Dati</t>
  </si>
  <si>
    <t>Marketing</t>
  </si>
  <si>
    <t xml:space="preserve">Paul Filary </t>
  </si>
  <si>
    <t>Website &amp; Social Media</t>
  </si>
  <si>
    <t>Website &amp; Social Media Committee</t>
  </si>
  <si>
    <t>Marketing &amp; Swag</t>
  </si>
  <si>
    <t>Website &amp; Social Media  Committee</t>
  </si>
  <si>
    <t>Marketing &amp; Printing</t>
  </si>
  <si>
    <t>April Toney</t>
  </si>
  <si>
    <t>Policy review work with the board</t>
  </si>
  <si>
    <t xml:space="preserve">Office </t>
  </si>
  <si>
    <t>Outreach</t>
  </si>
  <si>
    <t>Workforce Development Committee</t>
  </si>
  <si>
    <t>Insurance</t>
  </si>
  <si>
    <t>Student Forestry Field Day</t>
  </si>
  <si>
    <t>Future Farmers of America</t>
  </si>
  <si>
    <t>Aaron Schulz</t>
  </si>
  <si>
    <t xml:space="preserve">Booth $200 </t>
  </si>
  <si>
    <t>Professional Development Webinar Series</t>
  </si>
  <si>
    <t>Run every other month</t>
  </si>
  <si>
    <t>Day of Service</t>
  </si>
  <si>
    <t>Dedicate a portion of the Annual Conf and Summer Conf to urban and community forestry related training.  Forestry Health Issues</t>
  </si>
  <si>
    <t>5107-3 CTW Aerial Rescue</t>
  </si>
  <si>
    <t>5107-4 CTW CPR/First Aid</t>
  </si>
  <si>
    <t>5107-5 CTW Cert Prep Course</t>
  </si>
  <si>
    <t>5106-4 Monday Sessions</t>
  </si>
  <si>
    <t>5106-5 Registration Non-Member</t>
  </si>
  <si>
    <t>Career Fair</t>
  </si>
  <si>
    <t>5130 TreeBiz Social Events</t>
  </si>
  <si>
    <t>5126-6 Morton Arboretum Grant</t>
  </si>
  <si>
    <t>6106 Sponsorship/Partnership SP</t>
  </si>
  <si>
    <t>6120 TREE Fund Expense</t>
  </si>
  <si>
    <t>6125 Day of Service</t>
  </si>
  <si>
    <t>6129 Strike Team</t>
  </si>
  <si>
    <t>6602 Payroll Expense - Asst</t>
  </si>
  <si>
    <t>6700 Donations</t>
  </si>
  <si>
    <t>6128 TreeBiz Social Events</t>
  </si>
  <si>
    <t>GRANT EXPENSES</t>
  </si>
  <si>
    <t>6216-6 IDNR Grant Funding</t>
  </si>
  <si>
    <t>6216-7 Trees Forever Grant</t>
  </si>
  <si>
    <t>Total Grant Expenses</t>
  </si>
  <si>
    <t>6606 Payroll Expense - Asst</t>
  </si>
  <si>
    <t xml:space="preserve">6605 Payroll Expense - Asst </t>
  </si>
  <si>
    <t>Annual Conference as % of Operational Income</t>
  </si>
  <si>
    <t>Annual Conference as a percentage of total program costs</t>
  </si>
  <si>
    <t>Annual Conference overhead costs (% of income)</t>
  </si>
  <si>
    <t>Annual Conference overhead costs (% of cost)</t>
  </si>
  <si>
    <t>Membership Value</t>
  </si>
  <si>
    <t>Fredric Miller</t>
  </si>
  <si>
    <t>Membership Drive</t>
  </si>
  <si>
    <t>Eric Hendrickson, Tony Dati, Matt Millette</t>
  </si>
  <si>
    <t xml:space="preserve">Update policies as needed. </t>
  </si>
  <si>
    <t>In case something breaks.</t>
  </si>
  <si>
    <t>Support Strike Team training recruit candidates and aid DNR in organizing the strike team assistance after natural disasters. Provide professional training for TCU Foresters, Strike Team members, IDNR Staff i.e., TRAQ, Cert Workshops, Muni Speciliast, Advanced Training, CTW, Safety.</t>
  </si>
  <si>
    <t>Strategic Plan Funding Requests</t>
  </si>
  <si>
    <t>Organizational Structure &amp; Effectiveness</t>
  </si>
  <si>
    <t>Total Requests</t>
  </si>
  <si>
    <t>Total Strategic Goal Requests</t>
  </si>
  <si>
    <t>Total FY21 Grant Requests</t>
  </si>
  <si>
    <t>6216 Grant Expenses</t>
  </si>
  <si>
    <t>6309 Equipment</t>
  </si>
  <si>
    <t>in and out</t>
  </si>
  <si>
    <t>XXXX Membership Expense</t>
  </si>
  <si>
    <t xml:space="preserve">Instructor stipends at Conference in budget, must at least address topics under grant. </t>
  </si>
  <si>
    <t>Project</t>
  </si>
  <si>
    <t>Activity</t>
  </si>
  <si>
    <t>Grant Request</t>
  </si>
  <si>
    <t>Grant Direct Expense</t>
  </si>
  <si>
    <t>Grant Contributuion to OH</t>
  </si>
  <si>
    <t>Auxillary Direct Revenue to Chapter</t>
  </si>
  <si>
    <t>Notes</t>
  </si>
  <si>
    <t>DNR pays for TRAQ class for strike team</t>
  </si>
  <si>
    <t>Any memberships received</t>
  </si>
  <si>
    <t>2023 Budget</t>
  </si>
  <si>
    <t>5104 Merchandise</t>
  </si>
  <si>
    <t>6116 Refund</t>
  </si>
  <si>
    <t>6126 Municipal Specialist</t>
  </si>
  <si>
    <t>6303 Printing and Copying</t>
  </si>
  <si>
    <t>6308 Website/Social Media</t>
  </si>
  <si>
    <t>$5,250 = 7 individuals Charge $750 with $270 going to ISA and $1500 for instructor and expenses</t>
  </si>
  <si>
    <t>Train 10 more tree workers in Spanish</t>
  </si>
  <si>
    <t>Set up</t>
  </si>
  <si>
    <t>IFA Agreement</t>
  </si>
  <si>
    <t>Partner with the IFA</t>
  </si>
  <si>
    <t>Train 10 more IDNR Staff Foresters</t>
  </si>
  <si>
    <t>Can incorporate into our training</t>
  </si>
  <si>
    <t xml:space="preserve">Funds to train the aids - $20,000
Hardware for rigging and Sena Tuff Talks $3800.  </t>
  </si>
  <si>
    <t>2023 IAA Strategic Goals</t>
  </si>
  <si>
    <t>MEMBER VALUE</t>
  </si>
  <si>
    <t>CHAMPIONS</t>
  </si>
  <si>
    <t>Total FUNDS REQUESTED $9800</t>
  </si>
  <si>
    <t>DESCRIPTION OF GOAL</t>
  </si>
  <si>
    <t>Aaron Schulz, Phil Prohaska, Norm Hall, Jason Austin, Fredric Miller</t>
  </si>
  <si>
    <r>
      <t xml:space="preserve">Fund Train the Trainer Adult Education Sessions to give the trainers knowledge about Adult Learning Theory, </t>
    </r>
    <r>
      <rPr>
        <i/>
        <sz val="9"/>
        <color theme="1"/>
        <rFont val="Calibri"/>
        <family val="2"/>
        <scheme val="minor"/>
      </rPr>
      <t xml:space="preserve">Cost $3000 </t>
    </r>
    <r>
      <rPr>
        <sz val="9"/>
        <color theme="1"/>
        <rFont val="Calibri"/>
        <family val="2"/>
        <scheme val="minor"/>
      </rPr>
      <t xml:space="preserve">                                                                                                                                                                            Look into hosting more of the hands-on training on the weekends to accommodate the instructors's schedules.                                                                                                                                                                            Purchase gear (hardware) for the Rigging classes. $3800</t>
    </r>
  </si>
  <si>
    <t>Purchase a projector, and advancers.                                                                                                                                                      Speakers and exhibitors to provide quiz questions for their talks                                                                                         Agenda for Conference completed by April 2023</t>
  </si>
  <si>
    <t>Tony Dati,          Joe Hansen,    Mark Bluhm,        Theresa Kyraizes</t>
  </si>
  <si>
    <t>Create online CEU opportunities free for members.                                                                                                             Outreach to possible members that don't know IAA.                                                                                                          Create member value</t>
  </si>
  <si>
    <t>PARTNERSHIPS</t>
  </si>
  <si>
    <t>COMMITTEE</t>
  </si>
  <si>
    <t>Total Funds REQUESTED $3500</t>
  </si>
  <si>
    <t>DESCRIPTION OF GOAL/PROCESS</t>
  </si>
  <si>
    <t>Eric Hendrickson</t>
  </si>
  <si>
    <t>Co-Sponsor of Urban Forestry Basic Training. CRTI to promote the IAA and create new potential members for the IAA funding. IAA to market this more heavily too. Obtain reports about the progress/expenditures and have this funding cover the scholarship recipients membership fees to the IAA.  Eric will follow up with this goal and let us know if it should remain on our plan.</t>
  </si>
  <si>
    <t>Steve Lane, Eric Hendrickson, Tony Dati, Matt Millette</t>
  </si>
  <si>
    <t xml:space="preserve">The Illinois Chapter of the Urban Wood Network is making progress.  IAA has earmarked $700 to give them booth space at our trade show.  </t>
  </si>
  <si>
    <t>Matt Millette,                   Beau Nagan,                           Dan O'Brien</t>
  </si>
  <si>
    <t>Review partnership - offer training for them? Dan O'Brien will reach out to Beau and see if Cantigny will be offering the training and Matt Millette will reach out to Katie Fleming to see what Openlands is anticipating.  Most of Openlands training is being provided from within their own organization.</t>
  </si>
  <si>
    <t>IPWMAN &amp; IAA Training and Partnership</t>
  </si>
  <si>
    <t>Partnership</t>
  </si>
  <si>
    <t>MARKETING</t>
  </si>
  <si>
    <t>TOTAL FUNDS REQUESTED $13,500</t>
  </si>
  <si>
    <t xml:space="preserve">Provide funding for webiste updates that cannot be made by in-house team, for new plug-ins.                                                     $500 for Facebook posts.                                                           Develop and IAA LinkedIn account and resolve the Instagram mystery - Theresa to manage Instagram with Paul. </t>
  </si>
  <si>
    <t>Funding for various giveaways with our logo. Used for training events, workforce development events, etc. Hats, mugs, muffs, etc.  Include Board Member apparal ($2000).</t>
  </si>
  <si>
    <t>Paul Filary,                        Tony Dati</t>
  </si>
  <si>
    <t>Printing &amp; Digital Brochures.                                                      3 Banners stands for Central IL                                                 Advanced Training Logo Redesign</t>
  </si>
  <si>
    <t>IAA ORGANIZATIONAL STRUCTURE &amp; EFFECTIVENESS</t>
  </si>
  <si>
    <t>TOTAL FUNDS REQUESTED $250</t>
  </si>
  <si>
    <t>OUTREACH</t>
  </si>
  <si>
    <t>Paul Filary                    Aaron Schulz               Steve Lane                Fredric Miller                    Andrew Ranney</t>
  </si>
  <si>
    <t>TOTAL FUNDS REQUESTED $16,700</t>
  </si>
  <si>
    <t>Demonstration event similar to MUTCF                                                                                                                          Kids climb event</t>
  </si>
  <si>
    <t>Quarterly Evening Meetings for Members - Tree Biz Socials</t>
  </si>
  <si>
    <t>Offer 3 Tree Biz in Central Illinois</t>
  </si>
  <si>
    <t>Steve Lane,                Aaron Schulz</t>
  </si>
  <si>
    <t>Engage with insurance companies to promote Certified Arborists to make assessments not insurance adjusters. Work to start holding lunch and learn meetings with insurance companies. Utilize Grant Funding.</t>
  </si>
  <si>
    <t>Continue the Field Day Event which provides outreach to entry level students - Would like climbing gear, chainsaws, Chipper, Airspade.  May 2023. Do not cover overnight stay for anyone</t>
  </si>
  <si>
    <t>Norm Hall,                                             Andrew Ranney,                 Tony Dati,           Aaron Schulz,             Dan O'Brien</t>
  </si>
  <si>
    <t xml:space="preserve">Andrew to improve communication with Norm </t>
  </si>
  <si>
    <t>2023 DNR Funding available $46,788.40</t>
  </si>
  <si>
    <t xml:space="preserve">Recruit 7 more Strike Team members </t>
  </si>
  <si>
    <t>7 people at $750</t>
  </si>
  <si>
    <t>Can incorporate into our training - I moved 1800 over just in case, we can always move this over for training the trainer</t>
  </si>
  <si>
    <t>Already scheduled</t>
  </si>
  <si>
    <t xml:space="preserve">Train the Trainers for Advanced Training </t>
  </si>
  <si>
    <t>Norm Hall,      Phil Prohaska,   Jason Austin,    Steve Lane,      Fredric Miller</t>
  </si>
  <si>
    <t>Funds to train the aids</t>
  </si>
  <si>
    <t>Gear for AT Rigging</t>
  </si>
  <si>
    <t>hardware for rigging and Sena Tuff Talks</t>
  </si>
  <si>
    <t>Summer Conference</t>
  </si>
  <si>
    <t>Sponsorship for Summer Conference</t>
  </si>
  <si>
    <t>IFA Funding</t>
  </si>
  <si>
    <t xml:space="preserve">Included in the DNR Grant budget. </t>
  </si>
  <si>
    <t>Put $1000 in Membership Expenses</t>
  </si>
  <si>
    <t>In 6106 Sponsorship/Partnership SP Budget</t>
  </si>
  <si>
    <t>6111 budget ($7500)</t>
  </si>
  <si>
    <t>6308 Budget</t>
  </si>
  <si>
    <t>6111 budget ($5,000)</t>
  </si>
  <si>
    <t>No funds needed</t>
  </si>
  <si>
    <t>General Office expense - 6309 Office Equipment &amp; Supplies</t>
  </si>
  <si>
    <t>Added $500 for web based training in 6101 Advanced Training</t>
  </si>
  <si>
    <t>Added $4000 for Grant expense although tis could come from FY23 grant openedin September</t>
  </si>
  <si>
    <t>4th Quarter 2022 Billing:
Hands On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</si>
</sst>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14" x14ac:knownFonts="1">
    <font>
      <sz val="10"/>
      <color rgb="FF000000"/>
      <name val="Times New Roman"/>
      <charset val="204"/>
    </font>
    <font>
      <sz val="10"/>
      <color rgb="FF000000"/>
      <name val="Times New Roman"/>
      <family val="1"/>
    </font>
    <font>
      <b/>
      <sz val="10"/>
      <name val="Times New Roman"/>
      <family val="1"/>
    </font>
    <font>
      <sz val="10"/>
      <name val="Times New Roman"/>
      <family val="1"/>
    </font>
    <font>
      <b/>
      <sz val="10"/>
      <color rgb="FF000000"/>
      <name val="Times New Roman"/>
      <family val="1"/>
    </font>
    <font>
      <sz val="10"/>
      <color rgb="FF000000"/>
      <name val="Times New Roman"/>
      <family val="1"/>
    </font>
    <font>
      <b/>
      <sz val="14"/>
      <color rgb="FF000000"/>
      <name val="Times New Roman"/>
      <family val="1"/>
    </font>
    <font>
      <sz val="9"/>
      <color theme="1"/>
      <name val="Calibri"/>
      <family val="2"/>
      <scheme val="minor"/>
    </font>
    <font>
      <b/>
      <sz val="9"/>
      <color theme="1"/>
      <name val="Calibri"/>
      <family val="2"/>
      <scheme val="minor"/>
    </font>
    <font>
      <sz val="9"/>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i/>
      <sz val="9"/>
      <color theme="1"/>
      <name val="Calibri"/>
      <family val="2"/>
      <scheme val="minor"/>
    </font>
  </fonts>
  <fills count="12">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19">
    <border>
      <left/>
      <right/>
      <top/>
      <bottom/>
      <diagonal/>
    </border>
    <border>
      <left/>
      <right/>
      <top/>
      <bottom style="thin">
        <color rgb="FFC0C0C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medium">
        <color indexed="64"/>
      </bottom>
      <diagonal/>
    </border>
  </borders>
  <cellStyleXfs count="2">
    <xf numFmtId="0" fontId="0" fillId="0" borderId="0"/>
    <xf numFmtId="44" fontId="5" fillId="0" borderId="0" applyFont="0" applyFill="0" applyBorder="0" applyAlignment="0" applyProtection="0"/>
  </cellStyleXfs>
  <cellXfs count="151">
    <xf numFmtId="0" fontId="0" fillId="0" borderId="0" xfId="0" applyAlignment="1">
      <alignment horizontal="left" vertical="top"/>
    </xf>
    <xf numFmtId="0" fontId="8" fillId="2" borderId="7" xfId="0" applyFont="1" applyFill="1" applyBorder="1" applyAlignment="1">
      <alignment horizontal="center"/>
    </xf>
    <xf numFmtId="0" fontId="8" fillId="3" borderId="7" xfId="0" applyFont="1" applyFill="1" applyBorder="1" applyAlignment="1">
      <alignment horizontal="left" wrapText="1"/>
    </xf>
    <xf numFmtId="0" fontId="8" fillId="3" borderId="7" xfId="0" applyFont="1" applyFill="1" applyBorder="1" applyAlignment="1">
      <alignment wrapText="1"/>
    </xf>
    <xf numFmtId="0" fontId="7" fillId="0" borderId="7" xfId="0" applyFont="1" applyBorder="1" applyAlignment="1">
      <alignment wrapText="1"/>
    </xf>
    <xf numFmtId="164" fontId="7" fillId="0" borderId="7" xfId="1" applyNumberFormat="1" applyFont="1" applyBorder="1"/>
    <xf numFmtId="6" fontId="7" fillId="0" borderId="7" xfId="0" applyNumberFormat="1" applyFont="1" applyBorder="1" applyAlignment="1">
      <alignment wrapText="1"/>
    </xf>
    <xf numFmtId="164" fontId="8" fillId="3" borderId="7" xfId="1" applyNumberFormat="1" applyFont="1" applyFill="1" applyBorder="1" applyAlignment="1">
      <alignment wrapText="1"/>
    </xf>
    <xf numFmtId="0" fontId="8" fillId="3" borderId="7" xfId="0" applyFont="1" applyFill="1" applyBorder="1" applyAlignment="1">
      <alignment horizontal="center" wrapText="1"/>
    </xf>
    <xf numFmtId="164" fontId="7" fillId="0" borderId="0" xfId="0" applyNumberFormat="1" applyFont="1" applyAlignment="1">
      <alignment wrapText="1"/>
    </xf>
    <xf numFmtId="0" fontId="8" fillId="3" borderId="7" xfId="0" applyFont="1" applyFill="1" applyBorder="1" applyAlignment="1">
      <alignment horizontal="center"/>
    </xf>
    <xf numFmtId="0" fontId="7" fillId="0" borderId="0" xfId="0" applyFont="1" applyAlignment="1">
      <alignment wrapText="1"/>
    </xf>
    <xf numFmtId="0" fontId="8" fillId="4" borderId="7" xfId="0" applyFont="1" applyFill="1" applyBorder="1" applyAlignment="1">
      <alignment horizontal="left" wrapText="1"/>
    </xf>
    <xf numFmtId="0" fontId="8" fillId="4" borderId="7" xfId="0" applyFont="1" applyFill="1" applyBorder="1" applyAlignment="1">
      <alignment wrapText="1"/>
    </xf>
    <xf numFmtId="164" fontId="7" fillId="0" borderId="7" xfId="0" applyNumberFormat="1" applyFont="1" applyBorder="1" applyAlignment="1">
      <alignment wrapText="1"/>
    </xf>
    <xf numFmtId="0" fontId="1" fillId="0" borderId="0" xfId="0" applyFont="1" applyAlignment="1">
      <alignment horizontal="left" vertical="center"/>
    </xf>
    <xf numFmtId="0" fontId="2" fillId="0" borderId="0" xfId="0" applyFont="1" applyAlignment="1">
      <alignment vertical="center"/>
    </xf>
    <xf numFmtId="0" fontId="4" fillId="0" borderId="3"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40" fontId="1" fillId="0" borderId="0" xfId="0" applyNumberFormat="1" applyFont="1" applyAlignment="1">
      <alignment horizontal="right" vertical="center" shrinkToFit="1"/>
    </xf>
    <xf numFmtId="0" fontId="2" fillId="0" borderId="2" xfId="0" applyFont="1" applyBorder="1" applyAlignment="1">
      <alignment horizontal="left" vertical="center"/>
    </xf>
    <xf numFmtId="0" fontId="4" fillId="0" borderId="2" xfId="0" applyFont="1" applyBorder="1" applyAlignment="1">
      <alignment horizontal="right" vertical="center"/>
    </xf>
    <xf numFmtId="40" fontId="4" fillId="0" borderId="2" xfId="0" applyNumberFormat="1" applyFont="1" applyBorder="1" applyAlignment="1">
      <alignment horizontal="right" vertical="center" shrinkToFit="1"/>
    </xf>
    <xf numFmtId="40" fontId="1"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4" xfId="0" applyFont="1" applyBorder="1" applyAlignment="1">
      <alignment horizontal="left" vertical="center"/>
    </xf>
    <xf numFmtId="0" fontId="1" fillId="0" borderId="4" xfId="0" applyFont="1" applyBorder="1" applyAlignment="1">
      <alignment horizontal="left" vertical="center"/>
    </xf>
    <xf numFmtId="40" fontId="4" fillId="0" borderId="4" xfId="0" applyNumberFormat="1" applyFont="1" applyBorder="1" applyAlignment="1">
      <alignment horizontal="right" vertical="center" shrinkToFit="1"/>
    </xf>
    <xf numFmtId="40" fontId="4" fillId="0" borderId="0" xfId="0" applyNumberFormat="1" applyFont="1" applyAlignment="1">
      <alignment horizontal="right" vertical="center" shrinkToFit="1"/>
    </xf>
    <xf numFmtId="0" fontId="3" fillId="0" borderId="0" xfId="0" applyFont="1" applyAlignment="1">
      <alignment horizontal="left" vertical="center" wrapText="1"/>
    </xf>
    <xf numFmtId="0" fontId="3" fillId="0" borderId="1" xfId="0" applyFont="1" applyBorder="1" applyAlignment="1">
      <alignment horizontal="left" vertical="center"/>
    </xf>
    <xf numFmtId="40" fontId="1" fillId="0" borderId="1" xfId="0" applyNumberFormat="1" applyFont="1" applyBorder="1" applyAlignment="1">
      <alignment horizontal="right" vertical="center" shrinkToFi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5" xfId="0" applyFont="1" applyBorder="1" applyAlignment="1">
      <alignment horizontal="left" vertical="center"/>
    </xf>
    <xf numFmtId="0" fontId="1" fillId="0" borderId="5" xfId="0" applyFont="1" applyBorder="1" applyAlignment="1">
      <alignment horizontal="left" vertical="center"/>
    </xf>
    <xf numFmtId="40" fontId="4" fillId="0" borderId="5" xfId="0" applyNumberFormat="1" applyFont="1" applyBorder="1" applyAlignment="1">
      <alignment horizontal="right" vertical="center" shrinkToFit="1"/>
    </xf>
    <xf numFmtId="0" fontId="2" fillId="0" borderId="3" xfId="0" applyFont="1" applyBorder="1" applyAlignment="1">
      <alignment horizontal="left" vertical="center"/>
    </xf>
    <xf numFmtId="0" fontId="1" fillId="0" borderId="3" xfId="0" applyFont="1" applyBorder="1" applyAlignment="1">
      <alignment horizontal="left" vertical="center"/>
    </xf>
    <xf numFmtId="40" fontId="4" fillId="0" borderId="3" xfId="0" applyNumberFormat="1" applyFont="1" applyBorder="1" applyAlignment="1">
      <alignment horizontal="right" vertical="center" shrinkToFit="1"/>
    </xf>
    <xf numFmtId="0" fontId="1" fillId="0" borderId="0" xfId="0" applyFont="1" applyAlignment="1">
      <alignment horizontal="center" vertical="center"/>
    </xf>
    <xf numFmtId="0" fontId="1" fillId="0" borderId="0" xfId="0" applyFont="1" applyAlignment="1">
      <alignment vertical="center"/>
    </xf>
    <xf numFmtId="0" fontId="4" fillId="0" borderId="4" xfId="0" applyFont="1" applyBorder="1" applyAlignment="1">
      <alignment horizontal="right" vertical="center"/>
    </xf>
    <xf numFmtId="0" fontId="2" fillId="0" borderId="6" xfId="0" applyFont="1" applyBorder="1" applyAlignment="1">
      <alignment horizontal="left" vertical="center"/>
    </xf>
    <xf numFmtId="0" fontId="1" fillId="0" borderId="6" xfId="0" applyFont="1" applyBorder="1" applyAlignment="1">
      <alignment horizontal="left" vertical="center"/>
    </xf>
    <xf numFmtId="40" fontId="4" fillId="0" borderId="6" xfId="0" applyNumberFormat="1" applyFont="1" applyBorder="1" applyAlignment="1">
      <alignment horizontal="right" vertical="center" shrinkToFit="1"/>
    </xf>
    <xf numFmtId="40" fontId="1" fillId="0" borderId="0" xfId="0" applyNumberFormat="1" applyFont="1" applyAlignment="1">
      <alignment vertical="center" shrinkToFit="1"/>
    </xf>
    <xf numFmtId="40" fontId="4" fillId="0" borderId="2" xfId="0" applyNumberFormat="1" applyFont="1" applyBorder="1" applyAlignment="1">
      <alignment vertical="center" shrinkToFit="1"/>
    </xf>
    <xf numFmtId="40" fontId="1" fillId="0" borderId="0" xfId="0" applyNumberFormat="1" applyFont="1" applyAlignment="1">
      <alignment vertical="center"/>
    </xf>
    <xf numFmtId="40" fontId="4" fillId="0" borderId="4" xfId="0" applyNumberFormat="1" applyFont="1" applyBorder="1" applyAlignment="1">
      <alignment vertical="center" shrinkToFit="1"/>
    </xf>
    <xf numFmtId="40" fontId="4" fillId="0" borderId="0" xfId="0" applyNumberFormat="1" applyFont="1" applyAlignment="1">
      <alignment vertical="center" shrinkToFit="1"/>
    </xf>
    <xf numFmtId="0" fontId="1" fillId="0" borderId="5" xfId="0" applyFont="1" applyBorder="1" applyAlignment="1">
      <alignment vertical="center"/>
    </xf>
    <xf numFmtId="40" fontId="4" fillId="0" borderId="3" xfId="0" applyNumberFormat="1" applyFont="1" applyBorder="1" applyAlignment="1">
      <alignment vertical="center"/>
    </xf>
    <xf numFmtId="40" fontId="4" fillId="0" borderId="6" xfId="0" applyNumberFormat="1" applyFont="1" applyBorder="1" applyAlignment="1">
      <alignment vertical="center"/>
    </xf>
    <xf numFmtId="40" fontId="4" fillId="0" borderId="6" xfId="0" applyNumberFormat="1" applyFont="1" applyBorder="1" applyAlignment="1">
      <alignment horizontal="right" vertical="center"/>
    </xf>
    <xf numFmtId="0" fontId="1" fillId="0" borderId="0" xfId="0" applyFont="1" applyAlignment="1">
      <alignment horizontal="right" vertical="center" wrapText="1"/>
    </xf>
    <xf numFmtId="40" fontId="1" fillId="0" borderId="0" xfId="0" applyNumberFormat="1" applyFont="1" applyAlignment="1">
      <alignment horizontal="right" vertical="center"/>
    </xf>
    <xf numFmtId="40" fontId="1" fillId="0" borderId="0" xfId="0" applyNumberFormat="1" applyFont="1" applyAlignment="1">
      <alignment horizontal="right" vertical="center" wrapText="1"/>
    </xf>
    <xf numFmtId="40" fontId="1" fillId="0" borderId="5" xfId="0" applyNumberFormat="1" applyFont="1" applyBorder="1" applyAlignment="1">
      <alignment horizontal="right" vertical="center"/>
    </xf>
    <xf numFmtId="0" fontId="1" fillId="0" borderId="0" xfId="0" applyFont="1" applyAlignment="1">
      <alignment horizontal="right" vertical="center"/>
    </xf>
    <xf numFmtId="10" fontId="1" fillId="0" borderId="0" xfId="0" applyNumberFormat="1" applyFont="1" applyAlignment="1">
      <alignment vertical="center"/>
    </xf>
    <xf numFmtId="0" fontId="8" fillId="0" borderId="7" xfId="0" applyFont="1" applyBorder="1" applyAlignment="1">
      <alignment wrapText="1"/>
    </xf>
    <xf numFmtId="0" fontId="7" fillId="7" borderId="7" xfId="0" applyFont="1" applyFill="1" applyBorder="1"/>
    <xf numFmtId="0" fontId="7" fillId="7" borderId="7" xfId="0" applyFont="1" applyFill="1" applyBorder="1" applyAlignment="1">
      <alignment wrapText="1"/>
    </xf>
    <xf numFmtId="0" fontId="10" fillId="0" borderId="0" xfId="0" applyFont="1" applyAlignment="1">
      <alignment horizontal="center"/>
    </xf>
    <xf numFmtId="0" fontId="10" fillId="0" borderId="0" xfId="0" applyFont="1" applyAlignment="1">
      <alignment horizontal="center" wrapText="1"/>
    </xf>
    <xf numFmtId="0" fontId="11" fillId="0" borderId="0" xfId="0" applyFont="1"/>
    <xf numFmtId="0" fontId="11" fillId="0" borderId="7" xfId="0" applyFont="1" applyBorder="1" applyAlignment="1">
      <alignment horizontal="left" vertical="center"/>
    </xf>
    <xf numFmtId="0" fontId="11" fillId="0" borderId="7" xfId="0" applyFont="1" applyBorder="1" applyAlignment="1">
      <alignment horizontal="left" wrapText="1"/>
    </xf>
    <xf numFmtId="164" fontId="11" fillId="0" borderId="7" xfId="0" applyNumberFormat="1" applyFont="1" applyBorder="1" applyAlignment="1">
      <alignment wrapText="1"/>
    </xf>
    <xf numFmtId="164" fontId="12" fillId="0" borderId="7" xfId="0" applyNumberFormat="1" applyFont="1" applyBorder="1" applyAlignment="1">
      <alignment wrapText="1"/>
    </xf>
    <xf numFmtId="0" fontId="11" fillId="0" borderId="7" xfId="0" applyFont="1" applyBorder="1" applyAlignment="1">
      <alignment wrapText="1"/>
    </xf>
    <xf numFmtId="164" fontId="11" fillId="0" borderId="7" xfId="1" applyNumberFormat="1" applyFont="1" applyFill="1" applyBorder="1" applyAlignment="1">
      <alignment wrapText="1"/>
    </xf>
    <xf numFmtId="164" fontId="11" fillId="0" borderId="0" xfId="0" applyNumberFormat="1" applyFont="1"/>
    <xf numFmtId="0" fontId="6" fillId="0" borderId="0" xfId="0" applyFont="1" applyAlignment="1">
      <alignment horizontal="center" vertical="center"/>
    </xf>
    <xf numFmtId="0" fontId="8" fillId="3" borderId="14" xfId="0" applyFont="1" applyFill="1" applyBorder="1" applyAlignment="1">
      <alignment horizontal="left" wrapText="1"/>
    </xf>
    <xf numFmtId="0" fontId="8" fillId="3" borderId="14" xfId="0" applyFont="1" applyFill="1" applyBorder="1" applyAlignment="1">
      <alignment wrapText="1"/>
    </xf>
    <xf numFmtId="164" fontId="8" fillId="3" borderId="14" xfId="1" applyNumberFormat="1" applyFont="1" applyFill="1" applyBorder="1" applyAlignment="1">
      <alignment wrapText="1"/>
    </xf>
    <xf numFmtId="0" fontId="8" fillId="3" borderId="14" xfId="0" applyFont="1" applyFill="1" applyBorder="1" applyAlignment="1">
      <alignment horizontal="center" wrapText="1"/>
    </xf>
    <xf numFmtId="0" fontId="7" fillId="0" borderId="7" xfId="0" applyFont="1" applyBorder="1" applyAlignment="1">
      <alignment vertical="top" wrapText="1"/>
    </xf>
    <xf numFmtId="164" fontId="7" fillId="0" borderId="7" xfId="1" applyNumberFormat="1" applyFont="1" applyBorder="1" applyAlignment="1">
      <alignment horizontal="center" vertical="top" wrapText="1"/>
    </xf>
    <xf numFmtId="164" fontId="7" fillId="0" borderId="7" xfId="1" applyNumberFormat="1" applyFont="1" applyFill="1" applyBorder="1" applyAlignment="1">
      <alignment horizontal="center" vertical="top" wrapText="1"/>
    </xf>
    <xf numFmtId="164" fontId="8" fillId="3" borderId="7" xfId="1" applyNumberFormat="1" applyFont="1" applyFill="1" applyBorder="1" applyAlignment="1">
      <alignment horizontal="center" vertical="top"/>
    </xf>
    <xf numFmtId="164" fontId="7" fillId="0" borderId="7" xfId="1" applyNumberFormat="1" applyFont="1" applyBorder="1" applyAlignment="1">
      <alignment horizontal="center" vertical="top"/>
    </xf>
    <xf numFmtId="164" fontId="7" fillId="0" borderId="7" xfId="1" applyNumberFormat="1" applyFont="1" applyFill="1" applyBorder="1" applyAlignment="1">
      <alignment horizontal="center" vertical="top"/>
    </xf>
    <xf numFmtId="0" fontId="8" fillId="3" borderId="7" xfId="0" applyFont="1" applyFill="1" applyBorder="1" applyAlignment="1">
      <alignment horizontal="left" vertical="top" wrapText="1"/>
    </xf>
    <xf numFmtId="164" fontId="8" fillId="3" borderId="7" xfId="1" applyNumberFormat="1" applyFont="1" applyFill="1" applyBorder="1" applyAlignment="1">
      <alignment horizontal="center"/>
    </xf>
    <xf numFmtId="0" fontId="7" fillId="0" borderId="7" xfId="0" applyFont="1" applyBorder="1" applyAlignment="1">
      <alignment horizontal="left" vertical="top" wrapText="1"/>
    </xf>
    <xf numFmtId="164" fontId="8" fillId="3" borderId="7" xfId="1" applyNumberFormat="1" applyFont="1" applyFill="1" applyBorder="1" applyAlignment="1">
      <alignment horizontal="center" vertical="center" wrapText="1"/>
    </xf>
    <xf numFmtId="0" fontId="7" fillId="0" borderId="0" xfId="0" applyFont="1" applyAlignment="1">
      <alignment vertical="top" wrapText="1"/>
    </xf>
    <xf numFmtId="164" fontId="7" fillId="0" borderId="0" xfId="1" applyNumberFormat="1" applyFont="1" applyFill="1" applyBorder="1" applyAlignment="1">
      <alignment horizontal="center" vertical="top"/>
    </xf>
    <xf numFmtId="0" fontId="7" fillId="0" borderId="15" xfId="0" applyFont="1" applyBorder="1" applyAlignment="1">
      <alignment vertical="top" wrapText="1"/>
    </xf>
    <xf numFmtId="0" fontId="9" fillId="0" borderId="0" xfId="0" applyFont="1"/>
    <xf numFmtId="0" fontId="9" fillId="0" borderId="16" xfId="0" applyFont="1" applyBorder="1" applyAlignment="1">
      <alignment horizontal="left" wrapText="1" readingOrder="1"/>
    </xf>
    <xf numFmtId="6" fontId="9" fillId="0" borderId="16" xfId="0" applyNumberFormat="1" applyFont="1" applyBorder="1" applyAlignment="1">
      <alignment horizontal="center" wrapText="1" readingOrder="1"/>
    </xf>
    <xf numFmtId="0" fontId="9" fillId="0" borderId="17" xfId="0" applyFont="1" applyBorder="1" applyAlignment="1">
      <alignment horizontal="left" wrapText="1" readingOrder="1"/>
    </xf>
    <xf numFmtId="6" fontId="9" fillId="0" borderId="17" xfId="0" applyNumberFormat="1" applyFont="1" applyBorder="1" applyAlignment="1">
      <alignment horizontal="center" wrapText="1" readingOrder="1"/>
    </xf>
    <xf numFmtId="0" fontId="9" fillId="0" borderId="0" xfId="0" applyFont="1" applyAlignment="1">
      <alignment wrapText="1"/>
    </xf>
    <xf numFmtId="0" fontId="9" fillId="7" borderId="0" xfId="0" applyFont="1" applyFill="1"/>
    <xf numFmtId="0" fontId="9" fillId="7" borderId="7" xfId="0" applyFont="1" applyFill="1" applyBorder="1"/>
    <xf numFmtId="0" fontId="9" fillId="7" borderId="7" xfId="0" applyFont="1" applyFill="1" applyBorder="1" applyAlignment="1">
      <alignment wrapText="1"/>
    </xf>
    <xf numFmtId="42" fontId="7" fillId="0" borderId="7" xfId="0" applyNumberFormat="1" applyFont="1" applyBorder="1" applyAlignment="1">
      <alignment wrapText="1"/>
    </xf>
    <xf numFmtId="0" fontId="11" fillId="0" borderId="7" xfId="0" applyFont="1" applyBorder="1" applyAlignment="1">
      <alignment horizontal="left"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wrapText="1"/>
    </xf>
    <xf numFmtId="164" fontId="11" fillId="0" borderId="14" xfId="0" applyNumberFormat="1" applyFont="1" applyBorder="1" applyAlignment="1">
      <alignment wrapText="1"/>
    </xf>
    <xf numFmtId="164" fontId="12" fillId="0" borderId="14" xfId="0" applyNumberFormat="1" applyFont="1" applyBorder="1" applyAlignment="1">
      <alignment wrapText="1"/>
    </xf>
    <xf numFmtId="0" fontId="11" fillId="0" borderId="14" xfId="0" applyFont="1" applyBorder="1" applyAlignment="1">
      <alignment wrapText="1"/>
    </xf>
    <xf numFmtId="0" fontId="11" fillId="0" borderId="18" xfId="0" applyFont="1" applyBorder="1" applyAlignment="1">
      <alignment horizontal="left" vertical="center" wrapText="1"/>
    </xf>
    <xf numFmtId="0" fontId="11" fillId="0" borderId="18" xfId="0" applyFont="1" applyBorder="1" applyAlignment="1">
      <alignment horizontal="left" wrapText="1"/>
    </xf>
    <xf numFmtId="164" fontId="11" fillId="0" borderId="18" xfId="0" applyNumberFormat="1" applyFont="1" applyBorder="1" applyAlignment="1">
      <alignment wrapText="1"/>
    </xf>
    <xf numFmtId="164" fontId="12" fillId="0" borderId="18" xfId="0" applyNumberFormat="1" applyFont="1" applyBorder="1" applyAlignment="1">
      <alignment wrapText="1"/>
    </xf>
    <xf numFmtId="0" fontId="11" fillId="0" borderId="18" xfId="0" applyFont="1" applyBorder="1" applyAlignment="1">
      <alignment wrapText="1"/>
    </xf>
    <xf numFmtId="6" fontId="11" fillId="0" borderId="7" xfId="0" applyNumberFormat="1" applyFont="1" applyBorder="1" applyAlignment="1">
      <alignment wrapText="1"/>
    </xf>
    <xf numFmtId="164" fontId="11" fillId="0" borderId="18" xfId="1" applyNumberFormat="1" applyFont="1" applyFill="1" applyBorder="1" applyAlignment="1">
      <alignment wrapText="1"/>
    </xf>
    <xf numFmtId="0" fontId="6" fillId="0" borderId="0" xfId="0" applyFont="1" applyAlignment="1">
      <alignment horizontal="center" vertical="center"/>
    </xf>
    <xf numFmtId="0" fontId="9" fillId="10" borderId="8" xfId="0" applyFont="1" applyFill="1" applyBorder="1" applyAlignment="1">
      <alignment horizontal="center"/>
    </xf>
    <xf numFmtId="0" fontId="9" fillId="10" borderId="9" xfId="0" applyFont="1" applyFill="1" applyBorder="1" applyAlignment="1">
      <alignment horizontal="center"/>
    </xf>
    <xf numFmtId="0" fontId="9" fillId="10" borderId="10" xfId="0" applyFont="1" applyFill="1" applyBorder="1" applyAlignment="1">
      <alignment horizontal="center"/>
    </xf>
    <xf numFmtId="0" fontId="9" fillId="10" borderId="11" xfId="0" applyFont="1" applyFill="1" applyBorder="1" applyAlignment="1">
      <alignment horizontal="center"/>
    </xf>
    <xf numFmtId="0" fontId="9" fillId="10" borderId="12" xfId="0" applyFont="1" applyFill="1" applyBorder="1" applyAlignment="1">
      <alignment horizontal="center"/>
    </xf>
    <xf numFmtId="0" fontId="9" fillId="10" borderId="13" xfId="0" applyFont="1" applyFill="1" applyBorder="1" applyAlignment="1">
      <alignment horizontal="center"/>
    </xf>
    <xf numFmtId="0" fontId="9" fillId="11" borderId="8" xfId="0" applyFont="1" applyFill="1" applyBorder="1" applyAlignment="1">
      <alignment horizontal="center"/>
    </xf>
    <xf numFmtId="0" fontId="9" fillId="11" borderId="9" xfId="0" applyFont="1" applyFill="1" applyBorder="1" applyAlignment="1">
      <alignment horizontal="center"/>
    </xf>
    <xf numFmtId="0" fontId="9" fillId="11" borderId="10" xfId="0" applyFont="1" applyFill="1" applyBorder="1" applyAlignment="1">
      <alignment horizontal="center"/>
    </xf>
    <xf numFmtId="0" fontId="9" fillId="11" borderId="11" xfId="0" applyFont="1" applyFill="1" applyBorder="1" applyAlignment="1">
      <alignment horizontal="center"/>
    </xf>
    <xf numFmtId="0" fontId="9" fillId="11" borderId="12" xfId="0" applyFont="1" applyFill="1" applyBorder="1" applyAlignment="1">
      <alignment horizontal="center"/>
    </xf>
    <xf numFmtId="0" fontId="9" fillId="11" borderId="13" xfId="0" applyFont="1" applyFill="1" applyBorder="1" applyAlignment="1">
      <alignment horizontal="center"/>
    </xf>
    <xf numFmtId="0" fontId="9" fillId="5" borderId="7" xfId="0" applyFont="1" applyFill="1" applyBorder="1" applyAlignment="1">
      <alignment horizontal="center" vertical="top" wrapText="1"/>
    </xf>
    <xf numFmtId="0" fontId="9" fillId="9" borderId="11" xfId="0" applyFont="1" applyFill="1" applyBorder="1" applyAlignment="1">
      <alignment horizontal="center"/>
    </xf>
    <xf numFmtId="0" fontId="9" fillId="9" borderId="12" xfId="0" applyFont="1" applyFill="1" applyBorder="1" applyAlignment="1">
      <alignment horizontal="center"/>
    </xf>
    <xf numFmtId="0" fontId="9" fillId="9" borderId="13" xfId="0" applyFont="1" applyFill="1" applyBorder="1" applyAlignment="1">
      <alignment horizontal="center"/>
    </xf>
    <xf numFmtId="0" fontId="9" fillId="6" borderId="8" xfId="0" applyFont="1" applyFill="1" applyBorder="1" applyAlignment="1">
      <alignment horizontal="center" wrapText="1"/>
    </xf>
    <xf numFmtId="0" fontId="9" fillId="6" borderId="9" xfId="0" applyFont="1" applyFill="1" applyBorder="1" applyAlignment="1">
      <alignment horizontal="center" wrapText="1"/>
    </xf>
    <xf numFmtId="0" fontId="9" fillId="6" borderId="10" xfId="0" applyFont="1" applyFill="1" applyBorder="1" applyAlignment="1">
      <alignment horizontal="center" wrapText="1"/>
    </xf>
    <xf numFmtId="0" fontId="9" fillId="6" borderId="11" xfId="0" applyFont="1" applyFill="1" applyBorder="1" applyAlignment="1">
      <alignment horizontal="center" wrapText="1"/>
    </xf>
    <xf numFmtId="0" fontId="9" fillId="6" borderId="12" xfId="0" applyFont="1" applyFill="1" applyBorder="1" applyAlignment="1">
      <alignment horizontal="center" wrapText="1"/>
    </xf>
    <xf numFmtId="0" fontId="9" fillId="6" borderId="13" xfId="0" applyFont="1" applyFill="1" applyBorder="1" applyAlignment="1">
      <alignment horizontal="center" wrapText="1"/>
    </xf>
    <xf numFmtId="0" fontId="9" fillId="8" borderId="8" xfId="0" applyFont="1" applyFill="1" applyBorder="1" applyAlignment="1">
      <alignment horizontal="center"/>
    </xf>
    <xf numFmtId="0" fontId="9" fillId="8" borderId="9" xfId="0" applyFont="1" applyFill="1" applyBorder="1" applyAlignment="1">
      <alignment horizontal="center"/>
    </xf>
    <xf numFmtId="0" fontId="9" fillId="8" borderId="10" xfId="0" applyFont="1" applyFill="1" applyBorder="1" applyAlignment="1">
      <alignment horizontal="center"/>
    </xf>
    <xf numFmtId="0" fontId="9" fillId="8" borderId="11" xfId="0" applyFont="1" applyFill="1" applyBorder="1" applyAlignment="1">
      <alignment horizontal="center"/>
    </xf>
    <xf numFmtId="0" fontId="9" fillId="8" borderId="12" xfId="0" applyFont="1" applyFill="1" applyBorder="1" applyAlignment="1">
      <alignment horizontal="center"/>
    </xf>
    <xf numFmtId="0" fontId="9" fillId="8" borderId="13" xfId="0" applyFont="1" applyFill="1" applyBorder="1" applyAlignment="1">
      <alignment horizontal="center"/>
    </xf>
    <xf numFmtId="0" fontId="9" fillId="9" borderId="8" xfId="0" applyFont="1" applyFill="1" applyBorder="1" applyAlignment="1">
      <alignment horizontal="center"/>
    </xf>
    <xf numFmtId="0" fontId="9" fillId="9" borderId="9" xfId="0" applyFont="1" applyFill="1" applyBorder="1" applyAlignment="1">
      <alignment horizontal="center"/>
    </xf>
    <xf numFmtId="0" fontId="9" fillId="9" borderId="10" xfId="0" applyFont="1" applyFill="1" applyBorder="1" applyAlignment="1">
      <alignment horizontal="center"/>
    </xf>
    <xf numFmtId="0" fontId="11" fillId="0" borderId="0" xfId="0" applyFont="1"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9"/>
  <sheetViews>
    <sheetView zoomScale="90" zoomScaleNormal="90" workbookViewId="0">
      <selection sqref="A1:G1"/>
    </sheetView>
  </sheetViews>
  <sheetFormatPr baseColWidth="10" defaultColWidth="9.3984375" defaultRowHeight="13" x14ac:dyDescent="0.15"/>
  <cols>
    <col min="1" max="2" width="5.3984375" style="15" customWidth="1"/>
    <col min="3" max="3" width="41.796875" style="15" customWidth="1"/>
    <col min="4" max="4" width="2.59765625" style="15" customWidth="1"/>
    <col min="5" max="5" width="12.3984375" style="44" hidden="1" customWidth="1"/>
    <col min="6" max="6" width="12.3984375" style="15" hidden="1" customWidth="1"/>
    <col min="7" max="8" width="12.3984375" style="62" customWidth="1"/>
    <col min="9" max="9" width="2" style="15" customWidth="1"/>
    <col min="10" max="10" width="11.3984375" style="15" customWidth="1"/>
    <col min="11" max="16384" width="9.3984375" style="15"/>
  </cols>
  <sheetData>
    <row r="1" spans="1:10" ht="18" x14ac:dyDescent="0.15">
      <c r="A1" s="118" t="s">
        <v>1</v>
      </c>
      <c r="B1" s="118"/>
      <c r="C1" s="118"/>
      <c r="D1" s="118"/>
      <c r="E1" s="118"/>
      <c r="F1" s="118"/>
      <c r="G1" s="118"/>
      <c r="H1" s="77"/>
    </row>
    <row r="3" spans="1:10" ht="14" thickBot="1" x14ac:dyDescent="0.2">
      <c r="A3" s="16" t="s">
        <v>2</v>
      </c>
      <c r="E3" s="17">
        <v>2019</v>
      </c>
      <c r="F3" s="17">
        <v>2020</v>
      </c>
      <c r="G3" s="17">
        <v>2021</v>
      </c>
      <c r="H3" s="17">
        <v>2022</v>
      </c>
      <c r="J3" s="17" t="s">
        <v>190</v>
      </c>
    </row>
    <row r="4" spans="1:10" x14ac:dyDescent="0.15">
      <c r="B4" s="18" t="s">
        <v>65</v>
      </c>
      <c r="G4" s="58"/>
      <c r="H4" s="58"/>
    </row>
    <row r="5" spans="1:10" x14ac:dyDescent="0.15">
      <c r="B5" s="19"/>
      <c r="C5" s="15" t="s">
        <v>3</v>
      </c>
      <c r="E5" s="49">
        <v>42738</v>
      </c>
      <c r="F5" s="20">
        <v>32644</v>
      </c>
      <c r="G5" s="20">
        <v>48285</v>
      </c>
      <c r="H5" s="20">
        <v>44316</v>
      </c>
      <c r="J5" s="20">
        <v>46300</v>
      </c>
    </row>
    <row r="6" spans="1:10" x14ac:dyDescent="0.15">
      <c r="C6" s="19" t="s">
        <v>4</v>
      </c>
      <c r="D6" s="19"/>
      <c r="E6" s="49">
        <v>11865</v>
      </c>
      <c r="F6" s="20">
        <v>13650</v>
      </c>
      <c r="G6" s="20">
        <v>11015</v>
      </c>
      <c r="H6" s="20">
        <v>23930</v>
      </c>
      <c r="J6" s="20">
        <f>17500*1.05</f>
        <v>18375</v>
      </c>
    </row>
    <row r="7" spans="1:10" x14ac:dyDescent="0.15">
      <c r="C7" s="19" t="s">
        <v>139</v>
      </c>
      <c r="D7" s="19"/>
      <c r="E7" s="49"/>
      <c r="F7" s="20"/>
      <c r="G7" s="20">
        <v>575</v>
      </c>
      <c r="H7" s="20">
        <v>470</v>
      </c>
      <c r="J7" s="20">
        <v>500</v>
      </c>
    </row>
    <row r="8" spans="1:10" x14ac:dyDescent="0.15">
      <c r="C8" s="19" t="s">
        <v>140</v>
      </c>
      <c r="D8" s="19"/>
      <c r="E8" s="49"/>
      <c r="F8" s="20"/>
      <c r="G8" s="20">
        <v>195</v>
      </c>
      <c r="H8" s="20">
        <v>245</v>
      </c>
      <c r="J8" s="20">
        <v>200</v>
      </c>
    </row>
    <row r="9" spans="1:10" x14ac:dyDescent="0.15">
      <c r="C9" s="19" t="s">
        <v>141</v>
      </c>
      <c r="D9" s="19"/>
      <c r="E9" s="49"/>
      <c r="F9" s="20"/>
      <c r="G9" s="20">
        <v>315</v>
      </c>
      <c r="H9" s="20"/>
      <c r="J9" s="20">
        <v>300</v>
      </c>
    </row>
    <row r="10" spans="1:10" x14ac:dyDescent="0.15">
      <c r="C10" s="19" t="s">
        <v>5</v>
      </c>
      <c r="D10" s="19"/>
      <c r="E10" s="49"/>
      <c r="F10" s="20">
        <v>625</v>
      </c>
      <c r="G10" s="20">
        <v>1000</v>
      </c>
      <c r="H10" s="20">
        <v>1125</v>
      </c>
      <c r="J10" s="20">
        <v>1000</v>
      </c>
    </row>
    <row r="11" spans="1:10" x14ac:dyDescent="0.15">
      <c r="C11" s="19" t="s">
        <v>13</v>
      </c>
      <c r="D11" s="19"/>
      <c r="E11" s="49">
        <v>13640</v>
      </c>
      <c r="F11" s="20">
        <v>17035</v>
      </c>
      <c r="G11" s="20">
        <v>17935</v>
      </c>
      <c r="H11" s="20">
        <v>19640</v>
      </c>
      <c r="J11" s="20">
        <v>18800</v>
      </c>
    </row>
    <row r="12" spans="1:10" x14ac:dyDescent="0.15">
      <c r="B12" s="21"/>
      <c r="C12" s="22" t="s">
        <v>68</v>
      </c>
      <c r="D12" s="22"/>
      <c r="E12" s="50">
        <f>SUM(E5:E11)</f>
        <v>68243</v>
      </c>
      <c r="F12" s="23">
        <f>SUM(F5:F11)</f>
        <v>63954</v>
      </c>
      <c r="G12" s="23">
        <f>SUM(G5:G11)</f>
        <v>79320</v>
      </c>
      <c r="H12" s="23">
        <f>SUM(H5:H11)</f>
        <v>89726</v>
      </c>
      <c r="J12" s="23">
        <f>SUM(J5:J11)</f>
        <v>85475</v>
      </c>
    </row>
    <row r="13" spans="1:10" x14ac:dyDescent="0.15">
      <c r="B13" s="18"/>
      <c r="E13" s="51"/>
      <c r="F13" s="24"/>
      <c r="G13" s="59"/>
      <c r="H13" s="59"/>
    </row>
    <row r="14" spans="1:10" x14ac:dyDescent="0.15">
      <c r="B14" s="25" t="s">
        <v>66</v>
      </c>
      <c r="C14" s="25"/>
      <c r="D14" s="25"/>
      <c r="E14" s="51"/>
      <c r="F14" s="24"/>
      <c r="G14" s="59"/>
      <c r="H14" s="59"/>
    </row>
    <row r="15" spans="1:10" x14ac:dyDescent="0.15">
      <c r="C15" s="19" t="s">
        <v>56</v>
      </c>
      <c r="D15" s="19"/>
      <c r="E15" s="49">
        <v>28721.62</v>
      </c>
      <c r="F15" s="20">
        <v>3645</v>
      </c>
      <c r="G15" s="20">
        <v>21023.68</v>
      </c>
      <c r="H15" s="20">
        <v>45657</v>
      </c>
      <c r="J15" s="20">
        <v>73400</v>
      </c>
    </row>
    <row r="16" spans="1:10" x14ac:dyDescent="0.15">
      <c r="C16" s="19" t="s">
        <v>6</v>
      </c>
      <c r="D16" s="19"/>
      <c r="E16" s="49"/>
      <c r="F16" s="20">
        <v>2147.36</v>
      </c>
      <c r="G16" s="20">
        <v>1230</v>
      </c>
      <c r="H16" s="20">
        <v>331.35</v>
      </c>
      <c r="J16" s="20">
        <v>500</v>
      </c>
    </row>
    <row r="17" spans="2:10" x14ac:dyDescent="0.15">
      <c r="C17" s="19" t="s">
        <v>79</v>
      </c>
      <c r="D17" s="19"/>
      <c r="E17" s="49">
        <v>337</v>
      </c>
      <c r="F17" s="20"/>
      <c r="G17" s="20"/>
      <c r="H17" s="20">
        <v>225</v>
      </c>
      <c r="J17" s="20">
        <v>0</v>
      </c>
    </row>
    <row r="18" spans="2:10" x14ac:dyDescent="0.15">
      <c r="B18" s="21"/>
      <c r="C18" s="22" t="s">
        <v>69</v>
      </c>
      <c r="D18" s="22"/>
      <c r="E18" s="50">
        <f t="shared" ref="E18" si="0">SUM(E15:E17)</f>
        <v>29058.62</v>
      </c>
      <c r="F18" s="23">
        <f>SUM(F15:F17)</f>
        <v>5792.3600000000006</v>
      </c>
      <c r="G18" s="23">
        <f t="shared" ref="G18:J18" si="1">SUM(G15:G17)</f>
        <v>22253.68</v>
      </c>
      <c r="H18" s="23">
        <f t="shared" si="1"/>
        <v>46213.35</v>
      </c>
      <c r="J18" s="23">
        <f t="shared" si="1"/>
        <v>73900</v>
      </c>
    </row>
    <row r="19" spans="2:10" x14ac:dyDescent="0.15">
      <c r="B19" s="19"/>
      <c r="C19" s="26"/>
      <c r="D19" s="26"/>
      <c r="E19" s="51"/>
      <c r="F19" s="24"/>
      <c r="G19" s="59"/>
      <c r="H19" s="59"/>
    </row>
    <row r="20" spans="2:10" x14ac:dyDescent="0.15">
      <c r="B20" s="18" t="s">
        <v>67</v>
      </c>
      <c r="E20" s="51"/>
      <c r="F20" s="24"/>
      <c r="G20" s="59"/>
      <c r="H20" s="59"/>
    </row>
    <row r="21" spans="2:10" x14ac:dyDescent="0.15">
      <c r="B21" s="19"/>
      <c r="C21" s="15" t="s">
        <v>57</v>
      </c>
      <c r="E21" s="49">
        <v>105555</v>
      </c>
      <c r="F21" s="20">
        <v>31010</v>
      </c>
      <c r="G21" s="20">
        <v>39310</v>
      </c>
      <c r="H21" s="20">
        <v>335</v>
      </c>
      <c r="J21" s="20">
        <v>151300</v>
      </c>
    </row>
    <row r="22" spans="2:10" x14ac:dyDescent="0.15">
      <c r="B22" s="19"/>
      <c r="C22" s="15" t="s">
        <v>82</v>
      </c>
      <c r="E22" s="49">
        <v>35860</v>
      </c>
      <c r="F22" s="20"/>
      <c r="G22" s="20">
        <v>57890</v>
      </c>
      <c r="H22" s="20">
        <v>125878.5</v>
      </c>
      <c r="J22" s="20"/>
    </row>
    <row r="23" spans="2:10" x14ac:dyDescent="0.15">
      <c r="C23" s="19" t="s">
        <v>7</v>
      </c>
      <c r="D23" s="19"/>
      <c r="E23" s="49">
        <v>18525</v>
      </c>
      <c r="F23" s="20">
        <v>4500</v>
      </c>
      <c r="G23" s="20">
        <v>10625</v>
      </c>
      <c r="H23" s="20">
        <v>13130</v>
      </c>
      <c r="J23" s="20">
        <v>13000</v>
      </c>
    </row>
    <row r="24" spans="2:10" x14ac:dyDescent="0.15">
      <c r="C24" s="19" t="s">
        <v>8</v>
      </c>
      <c r="D24" s="19"/>
      <c r="E24" s="49">
        <v>21920</v>
      </c>
      <c r="F24" s="20">
        <v>5990</v>
      </c>
      <c r="G24" s="20">
        <v>19050</v>
      </c>
      <c r="H24" s="20">
        <v>24825</v>
      </c>
      <c r="J24" s="20">
        <v>25000</v>
      </c>
    </row>
    <row r="25" spans="2:10" x14ac:dyDescent="0.15">
      <c r="C25" s="19" t="s">
        <v>142</v>
      </c>
      <c r="D25" s="19"/>
      <c r="E25" s="49"/>
      <c r="F25" s="20"/>
      <c r="G25" s="20">
        <v>2460</v>
      </c>
      <c r="H25" s="20">
        <v>0</v>
      </c>
      <c r="J25" s="20"/>
    </row>
    <row r="26" spans="2:10" x14ac:dyDescent="0.15">
      <c r="C26" s="19" t="s">
        <v>143</v>
      </c>
      <c r="D26" s="19"/>
      <c r="E26" s="49"/>
      <c r="F26" s="20"/>
      <c r="G26" s="20">
        <v>11745</v>
      </c>
      <c r="H26" s="20">
        <v>17860</v>
      </c>
      <c r="J26" s="20"/>
    </row>
    <row r="27" spans="2:10" x14ac:dyDescent="0.15">
      <c r="C27" s="19" t="s">
        <v>144</v>
      </c>
      <c r="D27" s="19"/>
      <c r="E27" s="49"/>
      <c r="F27" s="20"/>
      <c r="G27" s="20">
        <v>1700</v>
      </c>
      <c r="H27" s="20">
        <v>1550</v>
      </c>
      <c r="J27" s="20">
        <v>1500</v>
      </c>
    </row>
    <row r="28" spans="2:10" x14ac:dyDescent="0.15">
      <c r="B28" s="21"/>
      <c r="C28" s="22" t="s">
        <v>72</v>
      </c>
      <c r="D28" s="22"/>
      <c r="E28" s="50">
        <f t="shared" ref="E28" si="2">SUM(E21:E24)</f>
        <v>181860</v>
      </c>
      <c r="F28" s="23">
        <f>SUM(F21:F24)</f>
        <v>41500</v>
      </c>
      <c r="G28" s="23">
        <f>SUM(G21:G27)</f>
        <v>142780</v>
      </c>
      <c r="H28" s="23">
        <f>SUM(H21:H27)</f>
        <v>183578.5</v>
      </c>
      <c r="J28" s="23">
        <f>SUM(J21:J27)</f>
        <v>190800</v>
      </c>
    </row>
    <row r="29" spans="2:10" x14ac:dyDescent="0.15">
      <c r="B29" s="18"/>
      <c r="E29" s="51"/>
      <c r="F29" s="24"/>
      <c r="G29" s="59"/>
      <c r="H29" s="59"/>
    </row>
    <row r="30" spans="2:10" x14ac:dyDescent="0.15">
      <c r="B30" s="18" t="s">
        <v>70</v>
      </c>
      <c r="E30" s="51"/>
      <c r="F30" s="24"/>
      <c r="G30" s="59"/>
      <c r="H30" s="59"/>
    </row>
    <row r="31" spans="2:10" x14ac:dyDescent="0.15">
      <c r="B31" s="18"/>
      <c r="C31" s="15" t="s">
        <v>80</v>
      </c>
      <c r="E31" s="49">
        <v>13720</v>
      </c>
      <c r="F31" s="20"/>
      <c r="G31" s="20">
        <v>13579.1</v>
      </c>
      <c r="H31" s="20">
        <v>14728.02</v>
      </c>
      <c r="J31" s="20">
        <v>14200</v>
      </c>
    </row>
    <row r="32" spans="2:10" x14ac:dyDescent="0.15">
      <c r="C32" s="19" t="s">
        <v>9</v>
      </c>
      <c r="D32" s="19"/>
      <c r="E32" s="49">
        <v>5250</v>
      </c>
      <c r="F32" s="20">
        <v>550</v>
      </c>
      <c r="G32" s="20"/>
      <c r="H32" s="20">
        <v>4220</v>
      </c>
      <c r="J32" s="20">
        <v>5500</v>
      </c>
    </row>
    <row r="33" spans="2:10" x14ac:dyDescent="0.15">
      <c r="C33" s="19" t="s">
        <v>10</v>
      </c>
      <c r="D33" s="19"/>
      <c r="E33" s="49">
        <v>8044.47</v>
      </c>
      <c r="F33" s="20">
        <v>9305</v>
      </c>
      <c r="G33" s="20">
        <v>8665</v>
      </c>
      <c r="H33" s="20">
        <v>7820</v>
      </c>
      <c r="J33" s="20">
        <v>10000</v>
      </c>
    </row>
    <row r="34" spans="2:10" x14ac:dyDescent="0.15">
      <c r="C34" s="19" t="s">
        <v>12</v>
      </c>
      <c r="D34" s="19"/>
      <c r="E34" s="49"/>
      <c r="F34" s="20">
        <v>4035</v>
      </c>
      <c r="G34" s="20"/>
      <c r="H34" s="20"/>
      <c r="J34" s="20">
        <v>0</v>
      </c>
    </row>
    <row r="35" spans="2:10" x14ac:dyDescent="0.15">
      <c r="C35" s="19" t="s">
        <v>11</v>
      </c>
      <c r="D35" s="19"/>
      <c r="E35" s="49">
        <v>4000</v>
      </c>
      <c r="F35" s="20">
        <v>4150</v>
      </c>
      <c r="G35" s="20">
        <v>9300</v>
      </c>
      <c r="H35" s="20">
        <v>0</v>
      </c>
      <c r="J35" s="20">
        <v>0</v>
      </c>
    </row>
    <row r="36" spans="2:10" x14ac:dyDescent="0.15">
      <c r="C36" s="19" t="s">
        <v>84</v>
      </c>
      <c r="D36" s="19"/>
      <c r="E36" s="49">
        <v>2000</v>
      </c>
      <c r="F36" s="20"/>
      <c r="G36" s="20">
        <v>1900</v>
      </c>
      <c r="H36" s="20">
        <v>3525</v>
      </c>
      <c r="J36" s="20">
        <v>2750</v>
      </c>
    </row>
    <row r="37" spans="2:10" x14ac:dyDescent="0.15">
      <c r="C37" s="19" t="s">
        <v>81</v>
      </c>
      <c r="D37" s="19"/>
      <c r="E37" s="49">
        <v>1191.54</v>
      </c>
      <c r="F37" s="20"/>
      <c r="G37" s="20"/>
      <c r="H37" s="20"/>
      <c r="J37" s="20">
        <v>0</v>
      </c>
    </row>
    <row r="38" spans="2:10" x14ac:dyDescent="0.15">
      <c r="C38" s="19" t="s">
        <v>145</v>
      </c>
      <c r="D38" s="19"/>
      <c r="E38" s="49"/>
      <c r="F38" s="20"/>
      <c r="G38" s="20">
        <v>335</v>
      </c>
      <c r="H38" s="20">
        <v>1150</v>
      </c>
      <c r="J38" s="20">
        <v>1200</v>
      </c>
    </row>
    <row r="39" spans="2:10" x14ac:dyDescent="0.15">
      <c r="B39" s="21"/>
      <c r="C39" s="22" t="s">
        <v>71</v>
      </c>
      <c r="D39" s="22"/>
      <c r="E39" s="50">
        <f t="shared" ref="E39:F39" si="3">SUM(E31:E38)</f>
        <v>34206.01</v>
      </c>
      <c r="F39" s="23">
        <f t="shared" si="3"/>
        <v>18040</v>
      </c>
      <c r="G39" s="23">
        <f>SUM(G31:G38)</f>
        <v>33779.1</v>
      </c>
      <c r="H39" s="23">
        <f>SUM(H31:H38)</f>
        <v>31443.02</v>
      </c>
      <c r="J39" s="23">
        <f>SUM(J31:J38)</f>
        <v>33650</v>
      </c>
    </row>
    <row r="40" spans="2:10" x14ac:dyDescent="0.15">
      <c r="C40" s="27"/>
      <c r="D40" s="27"/>
      <c r="E40" s="51"/>
      <c r="F40" s="24"/>
      <c r="G40" s="59"/>
      <c r="H40" s="59"/>
    </row>
    <row r="41" spans="2:10" x14ac:dyDescent="0.15">
      <c r="B41" s="18" t="s">
        <v>73</v>
      </c>
      <c r="E41" s="51"/>
      <c r="F41" s="24"/>
      <c r="G41" s="59"/>
      <c r="H41" s="59"/>
    </row>
    <row r="42" spans="2:10" x14ac:dyDescent="0.15">
      <c r="C42" s="15" t="s">
        <v>58</v>
      </c>
      <c r="E42" s="49"/>
      <c r="F42" s="20">
        <v>35968</v>
      </c>
      <c r="G42" s="20">
        <v>65082</v>
      </c>
      <c r="H42" s="20">
        <v>31545.3</v>
      </c>
      <c r="J42" s="20">
        <f>21528+46788.4+20000</f>
        <v>88316.4</v>
      </c>
    </row>
    <row r="43" spans="2:10" x14ac:dyDescent="0.15">
      <c r="C43" s="19" t="s">
        <v>14</v>
      </c>
      <c r="D43" s="19"/>
      <c r="E43" s="49"/>
      <c r="F43" s="20">
        <v>9460</v>
      </c>
      <c r="G43" s="20">
        <v>4802</v>
      </c>
      <c r="H43" s="20"/>
      <c r="J43" s="20"/>
    </row>
    <row r="44" spans="2:10" x14ac:dyDescent="0.15">
      <c r="C44" s="19" t="s">
        <v>146</v>
      </c>
      <c r="D44" s="19"/>
      <c r="E44" s="49"/>
      <c r="F44" s="20"/>
      <c r="G44" s="20">
        <v>2490</v>
      </c>
      <c r="H44" s="20"/>
      <c r="J44" s="20"/>
    </row>
    <row r="45" spans="2:10" x14ac:dyDescent="0.15">
      <c r="B45" s="21"/>
      <c r="C45" s="22" t="s">
        <v>74</v>
      </c>
      <c r="D45" s="22"/>
      <c r="E45" s="50">
        <f t="shared" ref="E45" si="4">SUM(E42:E44)</f>
        <v>0</v>
      </c>
      <c r="F45" s="23">
        <f>SUM(F42:F44)</f>
        <v>45428</v>
      </c>
      <c r="G45" s="23">
        <f t="shared" ref="G45:J45" si="5">SUM(G42:G44)</f>
        <v>72374</v>
      </c>
      <c r="H45" s="23">
        <f t="shared" si="5"/>
        <v>31545.3</v>
      </c>
      <c r="J45" s="23">
        <f t="shared" si="5"/>
        <v>88316.4</v>
      </c>
    </row>
    <row r="46" spans="2:10" x14ac:dyDescent="0.15">
      <c r="B46" s="19"/>
      <c r="C46" s="26"/>
      <c r="D46" s="26"/>
      <c r="E46" s="49"/>
      <c r="F46" s="20"/>
      <c r="G46" s="20"/>
      <c r="H46" s="20"/>
    </row>
    <row r="47" spans="2:10" x14ac:dyDescent="0.15">
      <c r="B47" s="25" t="s">
        <v>75</v>
      </c>
      <c r="E47" s="51"/>
      <c r="F47" s="24"/>
      <c r="G47" s="59"/>
      <c r="H47" s="59"/>
    </row>
    <row r="48" spans="2:10" x14ac:dyDescent="0.15">
      <c r="B48" s="25"/>
      <c r="C48" s="19" t="s">
        <v>0</v>
      </c>
      <c r="D48" s="19"/>
      <c r="E48" s="49">
        <v>52563.25</v>
      </c>
      <c r="F48" s="20">
        <v>53523.25</v>
      </c>
      <c r="G48" s="20">
        <v>49394.97</v>
      </c>
      <c r="H48" s="20">
        <v>61571</v>
      </c>
      <c r="J48" s="20">
        <v>61500</v>
      </c>
    </row>
    <row r="49" spans="1:10" x14ac:dyDescent="0.15">
      <c r="B49" s="25"/>
      <c r="C49" s="19" t="s">
        <v>16</v>
      </c>
      <c r="D49" s="19"/>
      <c r="E49" s="49">
        <v>720</v>
      </c>
      <c r="F49" s="20">
        <v>1680</v>
      </c>
      <c r="G49" s="20">
        <v>1300</v>
      </c>
      <c r="H49" s="20">
        <v>1360</v>
      </c>
      <c r="J49" s="20">
        <v>1500</v>
      </c>
    </row>
    <row r="50" spans="1:10" x14ac:dyDescent="0.15">
      <c r="B50" s="19"/>
      <c r="C50" s="19" t="s">
        <v>17</v>
      </c>
      <c r="D50" s="19"/>
      <c r="E50" s="49">
        <v>8659.09</v>
      </c>
      <c r="F50" s="20">
        <v>8198.75</v>
      </c>
      <c r="G50" s="20">
        <v>6433.64</v>
      </c>
      <c r="H50" s="20">
        <v>27075.439999999999</v>
      </c>
      <c r="J50" s="20">
        <v>8000</v>
      </c>
    </row>
    <row r="51" spans="1:10" x14ac:dyDescent="0.15">
      <c r="B51" s="21"/>
      <c r="C51" s="22" t="s">
        <v>77</v>
      </c>
      <c r="D51" s="22"/>
      <c r="E51" s="50">
        <f t="shared" ref="E51" si="6">SUM(E48:E50)</f>
        <v>61942.34</v>
      </c>
      <c r="F51" s="23">
        <f>SUM(F48:F50)</f>
        <v>63402</v>
      </c>
      <c r="G51" s="23">
        <f t="shared" ref="G51:J51" si="7">SUM(G48:G50)</f>
        <v>57128.61</v>
      </c>
      <c r="H51" s="23">
        <f t="shared" si="7"/>
        <v>90006.44</v>
      </c>
      <c r="J51" s="23">
        <f t="shared" si="7"/>
        <v>71000</v>
      </c>
    </row>
    <row r="52" spans="1:10" x14ac:dyDescent="0.15">
      <c r="B52" s="19"/>
      <c r="C52" s="19"/>
      <c r="D52" s="19"/>
      <c r="E52" s="49"/>
      <c r="F52" s="20"/>
      <c r="G52" s="20"/>
      <c r="H52" s="20"/>
    </row>
    <row r="53" spans="1:10" x14ac:dyDescent="0.15">
      <c r="B53" s="25" t="s">
        <v>76</v>
      </c>
      <c r="E53" s="49"/>
      <c r="F53" s="20"/>
      <c r="G53" s="20"/>
      <c r="H53" s="20"/>
    </row>
    <row r="54" spans="1:10" x14ac:dyDescent="0.15">
      <c r="C54" s="19" t="s">
        <v>191</v>
      </c>
      <c r="D54" s="19"/>
      <c r="E54" s="49"/>
      <c r="F54" s="20"/>
      <c r="G54" s="20"/>
      <c r="H54" s="20">
        <v>1166.5</v>
      </c>
      <c r="J54" s="20">
        <v>1000</v>
      </c>
    </row>
    <row r="55" spans="1:10" x14ac:dyDescent="0.15">
      <c r="C55" s="19" t="s">
        <v>15</v>
      </c>
      <c r="D55" s="19"/>
      <c r="E55" s="49">
        <v>2070.23</v>
      </c>
      <c r="F55" s="20">
        <v>300</v>
      </c>
      <c r="G55" s="20"/>
      <c r="H55" s="20">
        <v>1050</v>
      </c>
      <c r="J55" s="20">
        <v>1000</v>
      </c>
    </row>
    <row r="56" spans="1:10" x14ac:dyDescent="0.15">
      <c r="C56" s="19" t="s">
        <v>18</v>
      </c>
      <c r="D56" s="19"/>
      <c r="E56" s="49">
        <v>1615</v>
      </c>
      <c r="F56" s="20">
        <v>170</v>
      </c>
      <c r="G56" s="20">
        <v>315</v>
      </c>
      <c r="H56" s="20">
        <v>1968</v>
      </c>
      <c r="J56" s="20">
        <v>500</v>
      </c>
    </row>
    <row r="57" spans="1:10" x14ac:dyDescent="0.15">
      <c r="C57" s="19" t="s">
        <v>83</v>
      </c>
      <c r="D57" s="19"/>
      <c r="E57" s="49">
        <v>20</v>
      </c>
      <c r="F57" s="20"/>
      <c r="G57" s="20">
        <v>42.5</v>
      </c>
      <c r="H57" s="20">
        <v>349</v>
      </c>
      <c r="J57" s="20"/>
    </row>
    <row r="58" spans="1:10" x14ac:dyDescent="0.15">
      <c r="C58" s="19" t="s">
        <v>19</v>
      </c>
      <c r="D58" s="19"/>
      <c r="E58" s="49">
        <v>452.25</v>
      </c>
      <c r="F58" s="20">
        <v>567</v>
      </c>
      <c r="G58" s="20">
        <v>405</v>
      </c>
      <c r="H58" s="20"/>
      <c r="J58" s="20"/>
    </row>
    <row r="59" spans="1:10" x14ac:dyDescent="0.15">
      <c r="B59" s="21"/>
      <c r="C59" s="22" t="s">
        <v>52</v>
      </c>
      <c r="D59" s="22"/>
      <c r="E59" s="50">
        <f>SUM(E54:E58)</f>
        <v>4157.4799999999996</v>
      </c>
      <c r="F59" s="23">
        <f>SUM(F54:F58)</f>
        <v>1037</v>
      </c>
      <c r="G59" s="23">
        <f>SUM(G54:G58)</f>
        <v>762.5</v>
      </c>
      <c r="H59" s="23">
        <f>SUM(H54:H58)</f>
        <v>4533.5</v>
      </c>
      <c r="J59" s="23">
        <f>SUM(J54:J58)</f>
        <v>2500</v>
      </c>
    </row>
    <row r="60" spans="1:10" x14ac:dyDescent="0.15">
      <c r="A60" s="19"/>
      <c r="E60" s="49"/>
      <c r="F60" s="20"/>
      <c r="G60" s="20"/>
      <c r="H60" s="20"/>
    </row>
    <row r="61" spans="1:10" ht="14" thickBot="1" x14ac:dyDescent="0.2">
      <c r="B61" s="28" t="s">
        <v>78</v>
      </c>
      <c r="C61" s="29"/>
      <c r="D61" s="29"/>
      <c r="E61" s="52">
        <f t="shared" ref="E61" si="8">+E12+E18+E28+E39+E45+E51+E59</f>
        <v>379467.44999999995</v>
      </c>
      <c r="F61" s="30">
        <f>+F12+F18+F28+F39+F45+F51+F59</f>
        <v>239153.36</v>
      </c>
      <c r="G61" s="30">
        <f>+G12+G18+G28+G39+G45+G51+G59</f>
        <v>408397.88999999996</v>
      </c>
      <c r="H61" s="30">
        <f>+H12+H18+H28+H39+H45+H51+H59</f>
        <v>477046.11</v>
      </c>
      <c r="J61" s="30">
        <f>+J12+J18+J28+J39+J45+J51+J59</f>
        <v>545641.4</v>
      </c>
    </row>
    <row r="62" spans="1:10" x14ac:dyDescent="0.15">
      <c r="B62" s="19"/>
      <c r="E62" s="51"/>
      <c r="F62" s="31"/>
      <c r="G62" s="60"/>
      <c r="H62" s="60"/>
    </row>
    <row r="63" spans="1:10" ht="14" thickBot="1" x14ac:dyDescent="0.2">
      <c r="A63" s="16" t="s">
        <v>85</v>
      </c>
      <c r="E63" s="17">
        <v>2019</v>
      </c>
      <c r="F63" s="17">
        <v>2020</v>
      </c>
      <c r="G63" s="17">
        <v>2021</v>
      </c>
      <c r="H63" s="17">
        <v>2022</v>
      </c>
      <c r="J63" s="17" t="s">
        <v>190</v>
      </c>
    </row>
    <row r="64" spans="1:10" x14ac:dyDescent="0.15">
      <c r="B64" s="18" t="s">
        <v>86</v>
      </c>
      <c r="G64" s="58"/>
      <c r="H64" s="58"/>
      <c r="J64" s="20"/>
    </row>
    <row r="65" spans="3:10" ht="14" x14ac:dyDescent="0.15">
      <c r="C65" s="32" t="s">
        <v>87</v>
      </c>
      <c r="E65" s="51"/>
      <c r="F65" s="20">
        <v>3642</v>
      </c>
      <c r="G65" s="59"/>
      <c r="H65" s="59"/>
      <c r="J65" s="20"/>
    </row>
    <row r="66" spans="3:10" x14ac:dyDescent="0.15">
      <c r="C66" s="19" t="s">
        <v>20</v>
      </c>
      <c r="E66" s="51">
        <v>20005.91</v>
      </c>
      <c r="F66" s="20">
        <v>3846.15</v>
      </c>
      <c r="G66" s="59">
        <v>26944.73</v>
      </c>
      <c r="H66" s="59">
        <v>29865.22</v>
      </c>
      <c r="J66" s="20">
        <v>38750</v>
      </c>
    </row>
    <row r="67" spans="3:10" x14ac:dyDescent="0.15">
      <c r="C67" s="19" t="s">
        <v>21</v>
      </c>
      <c r="E67" s="51">
        <v>144528.12</v>
      </c>
      <c r="F67" s="20">
        <v>19656.82</v>
      </c>
      <c r="G67" s="59">
        <v>75408.350000000006</v>
      </c>
      <c r="H67" s="59">
        <v>143152.69</v>
      </c>
      <c r="J67" s="20">
        <v>150350</v>
      </c>
    </row>
    <row r="68" spans="3:10" x14ac:dyDescent="0.15">
      <c r="C68" s="19" t="s">
        <v>22</v>
      </c>
      <c r="E68" s="51">
        <v>237.98</v>
      </c>
      <c r="F68" s="20">
        <v>299.98</v>
      </c>
      <c r="G68" s="59">
        <v>0</v>
      </c>
      <c r="H68" s="59">
        <v>329.97</v>
      </c>
      <c r="J68" s="20">
        <v>500</v>
      </c>
    </row>
    <row r="69" spans="3:10" x14ac:dyDescent="0.15">
      <c r="C69" s="19" t="s">
        <v>23</v>
      </c>
      <c r="E69" s="51">
        <v>13422.19</v>
      </c>
      <c r="F69" s="20">
        <v>9310.18</v>
      </c>
      <c r="G69" s="59">
        <v>9312.5400000000009</v>
      </c>
      <c r="H69" s="59">
        <v>14898.45</v>
      </c>
      <c r="J69" s="20">
        <v>12000</v>
      </c>
    </row>
    <row r="70" spans="3:10" x14ac:dyDescent="0.15">
      <c r="C70" s="19" t="s">
        <v>147</v>
      </c>
      <c r="E70" s="51">
        <v>2300</v>
      </c>
      <c r="F70" s="20"/>
      <c r="G70" s="59"/>
      <c r="H70" s="59"/>
      <c r="J70" s="20">
        <v>3500</v>
      </c>
    </row>
    <row r="71" spans="3:10" x14ac:dyDescent="0.15">
      <c r="C71" s="19" t="s">
        <v>24</v>
      </c>
      <c r="E71" s="51"/>
      <c r="F71" s="20">
        <v>70</v>
      </c>
      <c r="G71" s="59">
        <v>10107</v>
      </c>
      <c r="H71" s="59">
        <v>7968</v>
      </c>
      <c r="J71" s="20">
        <v>9000</v>
      </c>
    </row>
    <row r="72" spans="3:10" x14ac:dyDescent="0.15">
      <c r="C72" s="19" t="s">
        <v>25</v>
      </c>
      <c r="E72" s="51">
        <v>11241.03</v>
      </c>
      <c r="F72" s="20">
        <v>622</v>
      </c>
      <c r="G72" s="59">
        <v>9839.44</v>
      </c>
      <c r="H72" s="59">
        <v>10876.24</v>
      </c>
      <c r="J72" s="20">
        <v>10350</v>
      </c>
    </row>
    <row r="73" spans="3:10" x14ac:dyDescent="0.15">
      <c r="C73" s="19" t="s">
        <v>26</v>
      </c>
      <c r="E73" s="51">
        <v>4594.12</v>
      </c>
      <c r="F73" s="20">
        <v>405.57</v>
      </c>
      <c r="G73" s="59"/>
      <c r="H73" s="59">
        <v>5854.39</v>
      </c>
      <c r="J73" s="20">
        <v>5800</v>
      </c>
    </row>
    <row r="74" spans="3:10" x14ac:dyDescent="0.15">
      <c r="C74" s="19" t="s">
        <v>179</v>
      </c>
      <c r="E74" s="51"/>
      <c r="F74" s="20"/>
      <c r="G74" s="59"/>
      <c r="H74" s="59"/>
      <c r="J74" s="20">
        <v>1000</v>
      </c>
    </row>
    <row r="75" spans="3:10" x14ac:dyDescent="0.15">
      <c r="C75" s="19" t="s">
        <v>27</v>
      </c>
      <c r="E75" s="51"/>
      <c r="F75" s="20">
        <v>3737.26</v>
      </c>
      <c r="G75" s="59">
        <v>5658.78</v>
      </c>
      <c r="H75" s="59">
        <v>5358.79</v>
      </c>
      <c r="J75" s="20">
        <v>12500</v>
      </c>
    </row>
    <row r="76" spans="3:10" x14ac:dyDescent="0.15">
      <c r="C76" s="19" t="s">
        <v>28</v>
      </c>
      <c r="E76" s="51">
        <v>564.47</v>
      </c>
      <c r="F76" s="20">
        <v>301.18</v>
      </c>
      <c r="G76" s="59">
        <v>150</v>
      </c>
      <c r="H76" s="59"/>
      <c r="J76" s="20">
        <v>500</v>
      </c>
    </row>
    <row r="77" spans="3:10" x14ac:dyDescent="0.15">
      <c r="C77" s="19" t="s">
        <v>29</v>
      </c>
      <c r="E77" s="51">
        <v>4511.4399999999996</v>
      </c>
      <c r="F77" s="20">
        <v>334.28</v>
      </c>
      <c r="G77" s="59">
        <v>4463</v>
      </c>
      <c r="H77" s="59">
        <v>7541.96</v>
      </c>
      <c r="J77" s="20">
        <f>5700+3500</f>
        <v>9200</v>
      </c>
    </row>
    <row r="78" spans="3:10" x14ac:dyDescent="0.15">
      <c r="C78" s="19" t="s">
        <v>192</v>
      </c>
      <c r="E78" s="51"/>
      <c r="F78" s="20"/>
      <c r="G78" s="59"/>
      <c r="H78" s="59">
        <v>1610</v>
      </c>
      <c r="J78" s="20"/>
    </row>
    <row r="79" spans="3:10" x14ac:dyDescent="0.15">
      <c r="C79" s="19" t="s">
        <v>30</v>
      </c>
      <c r="E79" s="51">
        <v>227</v>
      </c>
      <c r="F79" s="20">
        <v>219.74</v>
      </c>
      <c r="G79" s="59">
        <v>1797.27</v>
      </c>
      <c r="H79" s="59">
        <v>573.79</v>
      </c>
      <c r="J79" s="20">
        <v>500</v>
      </c>
    </row>
    <row r="80" spans="3:10" x14ac:dyDescent="0.15">
      <c r="C80" s="19" t="s">
        <v>31</v>
      </c>
      <c r="E80" s="51"/>
      <c r="F80" s="20">
        <v>5578.62</v>
      </c>
      <c r="G80" s="59"/>
      <c r="H80" s="59">
        <v>0</v>
      </c>
      <c r="J80" s="20"/>
    </row>
    <row r="81" spans="2:10" x14ac:dyDescent="0.15">
      <c r="C81" s="15" t="s">
        <v>148</v>
      </c>
      <c r="E81" s="51">
        <v>11350</v>
      </c>
      <c r="F81" s="20"/>
      <c r="G81" s="59"/>
      <c r="H81" s="59"/>
      <c r="J81" s="20"/>
    </row>
    <row r="82" spans="2:10" x14ac:dyDescent="0.15">
      <c r="C82" s="19" t="s">
        <v>32</v>
      </c>
      <c r="E82" s="51">
        <v>8915.9699999999993</v>
      </c>
      <c r="F82" s="20">
        <v>13499.88</v>
      </c>
      <c r="G82" s="59">
        <v>12009.48</v>
      </c>
      <c r="H82" s="59">
        <v>14274.44</v>
      </c>
      <c r="J82" s="20">
        <v>15000</v>
      </c>
    </row>
    <row r="83" spans="2:10" x14ac:dyDescent="0.15">
      <c r="C83" s="19" t="s">
        <v>33</v>
      </c>
      <c r="E83" s="51">
        <v>8875.9699999999993</v>
      </c>
      <c r="F83" s="20">
        <v>1544.32</v>
      </c>
      <c r="G83" s="59">
        <v>1025</v>
      </c>
      <c r="H83" s="59">
        <v>6271.77</v>
      </c>
      <c r="J83" s="20">
        <v>8000</v>
      </c>
    </row>
    <row r="84" spans="2:10" x14ac:dyDescent="0.15">
      <c r="C84" s="19" t="s">
        <v>149</v>
      </c>
      <c r="E84" s="51">
        <v>1832.39</v>
      </c>
      <c r="F84" s="20"/>
      <c r="G84" s="59">
        <v>334.15</v>
      </c>
      <c r="H84" s="59"/>
      <c r="J84" s="20">
        <v>1000</v>
      </c>
    </row>
    <row r="85" spans="2:10" x14ac:dyDescent="0.15">
      <c r="C85" s="19" t="s">
        <v>193</v>
      </c>
      <c r="E85" s="51"/>
      <c r="F85" s="20"/>
      <c r="G85" s="59"/>
      <c r="H85" s="59">
        <v>237.5</v>
      </c>
      <c r="J85" s="20"/>
    </row>
    <row r="86" spans="2:10" x14ac:dyDescent="0.15">
      <c r="C86" s="19" t="s">
        <v>153</v>
      </c>
      <c r="E86" s="51"/>
      <c r="F86" s="20"/>
      <c r="G86" s="59">
        <v>243</v>
      </c>
      <c r="H86" s="59">
        <v>1119.3399999999999</v>
      </c>
      <c r="J86" s="20">
        <v>3200</v>
      </c>
    </row>
    <row r="87" spans="2:10" x14ac:dyDescent="0.15">
      <c r="C87" s="19" t="s">
        <v>150</v>
      </c>
      <c r="E87" s="51">
        <v>1241.54</v>
      </c>
      <c r="F87" s="20"/>
      <c r="G87" s="59"/>
      <c r="H87" s="59"/>
      <c r="J87" s="20"/>
    </row>
    <row r="88" spans="2:10" x14ac:dyDescent="0.15">
      <c r="C88" s="19" t="s">
        <v>34</v>
      </c>
      <c r="E88" s="51">
        <v>3296.86</v>
      </c>
      <c r="F88" s="20">
        <v>2690.55</v>
      </c>
      <c r="G88" s="59">
        <v>5718.62</v>
      </c>
      <c r="H88" s="59"/>
      <c r="J88" s="20">
        <v>0</v>
      </c>
    </row>
    <row r="89" spans="2:10" x14ac:dyDescent="0.15">
      <c r="B89" s="21"/>
      <c r="C89" s="22" t="s">
        <v>88</v>
      </c>
      <c r="D89" s="22"/>
      <c r="E89" s="50">
        <f>SUM(E64:E88)</f>
        <v>237144.99000000002</v>
      </c>
      <c r="F89" s="23">
        <f t="shared" ref="F89:J89" si="9">SUM(F64:F88)</f>
        <v>65758.53</v>
      </c>
      <c r="G89" s="23">
        <f t="shared" si="9"/>
        <v>163011.35999999999</v>
      </c>
      <c r="H89" s="23">
        <f t="shared" si="9"/>
        <v>249932.55000000002</v>
      </c>
      <c r="J89" s="23">
        <f t="shared" si="9"/>
        <v>281150</v>
      </c>
    </row>
    <row r="90" spans="2:10" x14ac:dyDescent="0.15">
      <c r="B90" s="18"/>
      <c r="E90" s="51"/>
      <c r="F90" s="31"/>
      <c r="G90" s="59"/>
      <c r="H90" s="59"/>
      <c r="J90" s="20"/>
    </row>
    <row r="91" spans="2:10" x14ac:dyDescent="0.15">
      <c r="B91" s="18" t="s">
        <v>89</v>
      </c>
      <c r="E91" s="51"/>
      <c r="G91" s="59"/>
      <c r="H91" s="59"/>
      <c r="J91" s="20"/>
    </row>
    <row r="92" spans="2:10" x14ac:dyDescent="0.15">
      <c r="C92" s="15" t="s">
        <v>59</v>
      </c>
      <c r="E92" s="51">
        <v>9292.9599999999991</v>
      </c>
      <c r="F92" s="20">
        <v>1836.43</v>
      </c>
      <c r="G92" s="59"/>
      <c r="H92" s="59"/>
      <c r="J92" s="20">
        <v>8100</v>
      </c>
    </row>
    <row r="93" spans="2:10" x14ac:dyDescent="0.15">
      <c r="C93" s="19" t="s">
        <v>35</v>
      </c>
      <c r="D93" s="19"/>
      <c r="E93" s="51">
        <v>7880.08</v>
      </c>
      <c r="F93" s="20">
        <v>1402.58</v>
      </c>
      <c r="G93" s="59">
        <v>621.45000000000005</v>
      </c>
      <c r="H93" s="59">
        <v>9913.39</v>
      </c>
      <c r="J93" s="20">
        <v>12500</v>
      </c>
    </row>
    <row r="94" spans="2:10" x14ac:dyDescent="0.15">
      <c r="C94" s="19" t="s">
        <v>36</v>
      </c>
      <c r="D94" s="19"/>
      <c r="E94" s="51">
        <v>2179.02</v>
      </c>
      <c r="F94" s="20">
        <v>154.18</v>
      </c>
      <c r="G94" s="59"/>
      <c r="H94" s="59">
        <v>495.16</v>
      </c>
      <c r="J94" s="20">
        <v>1000</v>
      </c>
    </row>
    <row r="95" spans="2:10" x14ac:dyDescent="0.15">
      <c r="B95" s="21"/>
      <c r="C95" s="22" t="s">
        <v>37</v>
      </c>
      <c r="D95" s="22"/>
      <c r="E95" s="50">
        <f>SUM(E92:E94)</f>
        <v>19352.060000000001</v>
      </c>
      <c r="F95" s="23">
        <f>SUM(F92:F94)</f>
        <v>3393.19</v>
      </c>
      <c r="G95" s="23">
        <f>SUM(G92:G94)</f>
        <v>621.45000000000005</v>
      </c>
      <c r="H95" s="23">
        <f>SUM(H92:H94)</f>
        <v>10408.549999999999</v>
      </c>
      <c r="J95" s="23">
        <f>SUM(J92:J94)</f>
        <v>21600</v>
      </c>
    </row>
    <row r="96" spans="2:10" x14ac:dyDescent="0.15">
      <c r="B96" s="18"/>
      <c r="C96" s="26"/>
      <c r="D96" s="26"/>
      <c r="E96" s="53"/>
      <c r="F96" s="31"/>
      <c r="G96" s="31"/>
      <c r="H96" s="31"/>
      <c r="J96" s="20"/>
    </row>
    <row r="97" spans="2:10" x14ac:dyDescent="0.15">
      <c r="B97" s="18" t="s">
        <v>154</v>
      </c>
      <c r="C97" s="26"/>
      <c r="D97" s="26"/>
      <c r="E97" s="53"/>
      <c r="F97" s="31"/>
      <c r="G97" s="31"/>
      <c r="H97" s="31"/>
      <c r="J97" s="20"/>
    </row>
    <row r="98" spans="2:10" x14ac:dyDescent="0.15">
      <c r="B98" s="18"/>
      <c r="C98" s="15" t="s">
        <v>176</v>
      </c>
      <c r="D98" s="26"/>
      <c r="E98" s="53"/>
      <c r="F98" s="31"/>
      <c r="G98" s="20">
        <v>170</v>
      </c>
      <c r="H98" s="20"/>
      <c r="J98" s="20"/>
    </row>
    <row r="99" spans="2:10" x14ac:dyDescent="0.15">
      <c r="B99" s="18"/>
      <c r="C99" s="15" t="s">
        <v>155</v>
      </c>
      <c r="D99" s="26"/>
      <c r="E99" s="49"/>
      <c r="F99" s="20"/>
      <c r="G99" s="20">
        <v>19524.349999999999</v>
      </c>
      <c r="H99" s="20">
        <v>33257.54</v>
      </c>
      <c r="J99" s="20">
        <f>38219+4000</f>
        <v>42219</v>
      </c>
    </row>
    <row r="100" spans="2:10" x14ac:dyDescent="0.15">
      <c r="B100" s="18"/>
      <c r="C100" s="15" t="s">
        <v>156</v>
      </c>
      <c r="D100" s="26"/>
      <c r="E100" s="49"/>
      <c r="F100" s="20"/>
      <c r="G100" s="20">
        <v>1545.24</v>
      </c>
      <c r="H100" s="20"/>
      <c r="J100" s="20"/>
    </row>
    <row r="101" spans="2:10" x14ac:dyDescent="0.15">
      <c r="B101" s="21"/>
      <c r="C101" s="22" t="s">
        <v>157</v>
      </c>
      <c r="D101" s="22"/>
      <c r="E101" s="50">
        <f t="shared" ref="E101" si="10">SUM(E99:E100)</f>
        <v>0</v>
      </c>
      <c r="F101" s="23">
        <f>SUM(F99:F100)</f>
        <v>0</v>
      </c>
      <c r="G101" s="23">
        <f>SUM(G98:G100)</f>
        <v>21239.59</v>
      </c>
      <c r="H101" s="23">
        <f>SUM(H98:H100)</f>
        <v>33257.54</v>
      </c>
      <c r="J101" s="23">
        <f>SUM(J98:J100)</f>
        <v>42219</v>
      </c>
    </row>
    <row r="102" spans="2:10" x14ac:dyDescent="0.15">
      <c r="B102" s="18"/>
      <c r="E102" s="51"/>
      <c r="F102" s="31"/>
      <c r="G102" s="59"/>
      <c r="H102" s="59"/>
      <c r="J102" s="20"/>
    </row>
    <row r="103" spans="2:10" x14ac:dyDescent="0.15">
      <c r="B103" s="18" t="s">
        <v>90</v>
      </c>
      <c r="E103" s="51"/>
      <c r="F103" s="24"/>
      <c r="G103" s="59"/>
      <c r="H103" s="59"/>
      <c r="J103" s="20"/>
    </row>
    <row r="104" spans="2:10" x14ac:dyDescent="0.15">
      <c r="C104" s="15" t="s">
        <v>62</v>
      </c>
      <c r="E104" s="51">
        <v>7430.77</v>
      </c>
      <c r="F104" s="20">
        <v>5164.92</v>
      </c>
      <c r="G104" s="59">
        <v>4438.6099999999997</v>
      </c>
      <c r="H104" s="59">
        <v>23466.83</v>
      </c>
      <c r="J104" s="20">
        <v>8000</v>
      </c>
    </row>
    <row r="105" spans="2:10" x14ac:dyDescent="0.15">
      <c r="C105" s="19" t="s">
        <v>38</v>
      </c>
      <c r="D105" s="19"/>
      <c r="E105" s="51">
        <v>1260.95</v>
      </c>
      <c r="F105" s="20">
        <v>-127.03</v>
      </c>
      <c r="G105" s="59">
        <v>909.21</v>
      </c>
      <c r="H105" s="59">
        <v>1397.84</v>
      </c>
      <c r="J105" s="20">
        <v>1400</v>
      </c>
    </row>
    <row r="106" spans="2:10" x14ac:dyDescent="0.15">
      <c r="C106" s="19" t="s">
        <v>194</v>
      </c>
      <c r="D106" s="19"/>
      <c r="E106" s="51"/>
      <c r="F106" s="20"/>
      <c r="G106" s="59"/>
      <c r="H106" s="59">
        <v>611.4</v>
      </c>
      <c r="J106" s="20">
        <v>600</v>
      </c>
    </row>
    <row r="107" spans="2:10" x14ac:dyDescent="0.15">
      <c r="C107" s="19" t="s">
        <v>39</v>
      </c>
      <c r="D107" s="19"/>
      <c r="E107" s="51">
        <v>2144.46</v>
      </c>
      <c r="F107" s="20">
        <v>3100.31</v>
      </c>
      <c r="G107" s="59">
        <v>3293.83</v>
      </c>
      <c r="H107" s="59">
        <v>4147.38</v>
      </c>
      <c r="J107" s="20">
        <v>4000</v>
      </c>
    </row>
    <row r="108" spans="2:10" x14ac:dyDescent="0.15">
      <c r="C108" s="19" t="s">
        <v>40</v>
      </c>
      <c r="D108" s="19"/>
      <c r="E108" s="51">
        <v>3447.24</v>
      </c>
      <c r="F108" s="20">
        <v>3257.65</v>
      </c>
      <c r="G108" s="59">
        <v>3447.35</v>
      </c>
      <c r="H108" s="59">
        <v>3352.63</v>
      </c>
      <c r="J108" s="20">
        <v>3620</v>
      </c>
    </row>
    <row r="109" spans="2:10" x14ac:dyDescent="0.15">
      <c r="C109" s="19" t="s">
        <v>195</v>
      </c>
      <c r="D109" s="19"/>
      <c r="E109" s="51"/>
      <c r="F109" s="20"/>
      <c r="G109" s="59"/>
      <c r="H109" s="59">
        <v>1020</v>
      </c>
      <c r="J109" s="20">
        <v>1000</v>
      </c>
    </row>
    <row r="110" spans="2:10" x14ac:dyDescent="0.15">
      <c r="C110" s="19" t="s">
        <v>41</v>
      </c>
      <c r="D110" s="19"/>
      <c r="E110" s="51">
        <v>3769.19</v>
      </c>
      <c r="F110" s="20">
        <v>1653.95</v>
      </c>
      <c r="G110" s="59">
        <v>11993.62</v>
      </c>
      <c r="H110" s="59">
        <v>1545</v>
      </c>
      <c r="J110" s="20">
        <v>4000</v>
      </c>
    </row>
    <row r="111" spans="2:10" x14ac:dyDescent="0.15">
      <c r="C111" s="33" t="s">
        <v>42</v>
      </c>
      <c r="D111" s="19"/>
      <c r="E111" s="51">
        <v>4800</v>
      </c>
      <c r="F111" s="34">
        <v>4800</v>
      </c>
      <c r="G111" s="59">
        <v>4800</v>
      </c>
      <c r="H111" s="59">
        <v>7434.33</v>
      </c>
      <c r="J111" s="20">
        <v>7596</v>
      </c>
    </row>
    <row r="112" spans="2:10" x14ac:dyDescent="0.15">
      <c r="B112" s="21"/>
      <c r="C112" s="22" t="s">
        <v>91</v>
      </c>
      <c r="D112" s="22"/>
      <c r="E112" s="50">
        <f>SUM(E104:E111)</f>
        <v>22852.61</v>
      </c>
      <c r="F112" s="23">
        <f>SUM(F104:F111)</f>
        <v>17849.800000000003</v>
      </c>
      <c r="G112" s="23">
        <f>SUM(G104:G111)</f>
        <v>28882.620000000003</v>
      </c>
      <c r="H112" s="23">
        <f>SUM(H104:H111)</f>
        <v>42975.41</v>
      </c>
      <c r="J112" s="23">
        <f>SUM(J104:J111)</f>
        <v>30216</v>
      </c>
    </row>
    <row r="113" spans="2:10" x14ac:dyDescent="0.15">
      <c r="B113" s="18"/>
      <c r="E113" s="51"/>
      <c r="F113" s="31"/>
      <c r="G113" s="59"/>
      <c r="H113" s="59"/>
      <c r="J113" s="20"/>
    </row>
    <row r="114" spans="2:10" x14ac:dyDescent="0.15">
      <c r="B114" s="18" t="s">
        <v>92</v>
      </c>
      <c r="E114" s="51"/>
      <c r="F114" s="24"/>
      <c r="G114" s="59"/>
      <c r="H114" s="59"/>
      <c r="J114" s="20"/>
    </row>
    <row r="115" spans="2:10" x14ac:dyDescent="0.15">
      <c r="C115" s="15" t="s">
        <v>60</v>
      </c>
      <c r="E115" s="51">
        <v>2700</v>
      </c>
      <c r="F115" s="20">
        <v>2900</v>
      </c>
      <c r="G115" s="59">
        <v>2920</v>
      </c>
      <c r="H115" s="59">
        <v>3025</v>
      </c>
      <c r="J115" s="20">
        <v>3070</v>
      </c>
    </row>
    <row r="116" spans="2:10" x14ac:dyDescent="0.15">
      <c r="C116" s="15" t="s">
        <v>94</v>
      </c>
      <c r="E116" s="51">
        <v>360</v>
      </c>
      <c r="F116" s="20">
        <v>0</v>
      </c>
      <c r="G116" s="59"/>
      <c r="H116" s="59"/>
      <c r="J116" s="20">
        <v>0</v>
      </c>
    </row>
    <row r="117" spans="2:10" x14ac:dyDescent="0.15">
      <c r="C117" s="19" t="s">
        <v>43</v>
      </c>
      <c r="D117" s="19"/>
      <c r="E117" s="51">
        <v>3200</v>
      </c>
      <c r="F117" s="20">
        <v>3200</v>
      </c>
      <c r="G117" s="59">
        <v>3200</v>
      </c>
      <c r="H117" s="59">
        <v>3200</v>
      </c>
      <c r="J117" s="20">
        <v>3200</v>
      </c>
    </row>
    <row r="118" spans="2:10" x14ac:dyDescent="0.15">
      <c r="C118" s="19" t="s">
        <v>44</v>
      </c>
      <c r="D118" s="19"/>
      <c r="E118" s="51">
        <v>1566.7</v>
      </c>
      <c r="F118" s="20">
        <v>4962.07</v>
      </c>
      <c r="G118" s="59">
        <v>4438.12</v>
      </c>
      <c r="H118" s="59">
        <v>49</v>
      </c>
      <c r="J118" s="20">
        <v>4500</v>
      </c>
    </row>
    <row r="119" spans="2:10" x14ac:dyDescent="0.15">
      <c r="B119" s="21"/>
      <c r="C119" s="22" t="s">
        <v>93</v>
      </c>
      <c r="D119" s="22"/>
      <c r="E119" s="50">
        <f t="shared" ref="E119" si="11">SUM(E115:E118)</f>
        <v>7826.7</v>
      </c>
      <c r="F119" s="23">
        <f>SUM(F115:F118)</f>
        <v>11062.07</v>
      </c>
      <c r="G119" s="23">
        <f t="shared" ref="G119:J119" si="12">SUM(G115:G118)</f>
        <v>10558.119999999999</v>
      </c>
      <c r="H119" s="23">
        <f t="shared" si="12"/>
        <v>6274</v>
      </c>
      <c r="J119" s="23">
        <f t="shared" si="12"/>
        <v>10770</v>
      </c>
    </row>
    <row r="120" spans="2:10" x14ac:dyDescent="0.15">
      <c r="B120" s="18"/>
      <c r="E120" s="51"/>
      <c r="F120" s="31"/>
      <c r="G120" s="59"/>
      <c r="H120" s="59"/>
      <c r="J120" s="20"/>
    </row>
    <row r="121" spans="2:10" x14ac:dyDescent="0.15">
      <c r="B121" s="18" t="s">
        <v>95</v>
      </c>
      <c r="E121" s="51"/>
      <c r="F121" s="31"/>
      <c r="G121" s="59"/>
      <c r="H121" s="59"/>
      <c r="J121" s="20"/>
    </row>
    <row r="122" spans="2:10" x14ac:dyDescent="0.15">
      <c r="C122" s="15" t="s">
        <v>61</v>
      </c>
      <c r="E122" s="51">
        <v>6562.72</v>
      </c>
      <c r="F122" s="20">
        <v>3087.54</v>
      </c>
      <c r="G122" s="59">
        <v>5428.16</v>
      </c>
      <c r="H122" s="59">
        <v>8124.09</v>
      </c>
      <c r="J122" s="20">
        <v>8500</v>
      </c>
    </row>
    <row r="123" spans="2:10" x14ac:dyDescent="0.15">
      <c r="C123" s="19" t="s">
        <v>45</v>
      </c>
      <c r="E123" s="51">
        <v>4587</v>
      </c>
      <c r="F123" s="20">
        <v>6251</v>
      </c>
      <c r="G123" s="59">
        <v>5032</v>
      </c>
      <c r="H123" s="59">
        <v>12705</v>
      </c>
      <c r="J123" s="20">
        <v>14000</v>
      </c>
    </row>
    <row r="124" spans="2:10" x14ac:dyDescent="0.15">
      <c r="C124" s="19" t="s">
        <v>46</v>
      </c>
      <c r="E124" s="51">
        <v>640.09</v>
      </c>
      <c r="F124" s="20">
        <v>335</v>
      </c>
      <c r="G124" s="59">
        <v>740</v>
      </c>
      <c r="H124" s="59">
        <v>614.66999999999996</v>
      </c>
      <c r="J124" s="20">
        <v>775</v>
      </c>
    </row>
    <row r="125" spans="2:10" x14ac:dyDescent="0.15">
      <c r="C125" s="19" t="s">
        <v>47</v>
      </c>
      <c r="E125" s="51">
        <v>578</v>
      </c>
      <c r="F125" s="20">
        <v>349</v>
      </c>
      <c r="G125" s="59">
        <v>349</v>
      </c>
      <c r="H125" s="59">
        <v>242</v>
      </c>
      <c r="J125" s="20">
        <v>365</v>
      </c>
    </row>
    <row r="126" spans="2:10" x14ac:dyDescent="0.15">
      <c r="B126" s="21"/>
      <c r="C126" s="22" t="s">
        <v>96</v>
      </c>
      <c r="D126" s="22"/>
      <c r="E126" s="50">
        <f t="shared" ref="E126" si="13">SUM(E122:E125)</f>
        <v>12367.810000000001</v>
      </c>
      <c r="F126" s="23">
        <f>SUM(F122:F125)</f>
        <v>10022.540000000001</v>
      </c>
      <c r="G126" s="23">
        <f t="shared" ref="G126:J126" si="14">SUM(G122:G125)</f>
        <v>11549.16</v>
      </c>
      <c r="H126" s="23">
        <f t="shared" si="14"/>
        <v>21685.759999999998</v>
      </c>
      <c r="J126" s="23">
        <f t="shared" si="14"/>
        <v>23640</v>
      </c>
    </row>
    <row r="127" spans="2:10" x14ac:dyDescent="0.15">
      <c r="B127" s="18"/>
      <c r="E127" s="51"/>
      <c r="F127" s="31"/>
      <c r="G127" s="59"/>
      <c r="H127" s="59"/>
      <c r="J127" s="20"/>
    </row>
    <row r="128" spans="2:10" x14ac:dyDescent="0.15">
      <c r="B128" s="18" t="s">
        <v>98</v>
      </c>
      <c r="E128" s="51"/>
      <c r="F128" s="53"/>
      <c r="G128" s="59"/>
      <c r="H128" s="59"/>
      <c r="J128" s="20"/>
    </row>
    <row r="129" spans="2:10" ht="14" x14ac:dyDescent="0.15">
      <c r="C129" s="32" t="s">
        <v>99</v>
      </c>
      <c r="E129" s="51"/>
      <c r="F129" s="44"/>
      <c r="G129" s="59"/>
      <c r="H129" s="59"/>
      <c r="J129" s="20"/>
    </row>
    <row r="130" spans="2:10" ht="14" x14ac:dyDescent="0.15">
      <c r="C130" s="32" t="s">
        <v>63</v>
      </c>
      <c r="E130" s="51">
        <v>96.14</v>
      </c>
      <c r="F130" s="51">
        <v>83.4</v>
      </c>
      <c r="G130" s="59">
        <v>0</v>
      </c>
      <c r="H130" s="59">
        <v>48.6</v>
      </c>
      <c r="J130" s="20">
        <v>0</v>
      </c>
    </row>
    <row r="131" spans="2:10" x14ac:dyDescent="0.15">
      <c r="C131" s="15" t="s">
        <v>152</v>
      </c>
      <c r="E131" s="51">
        <v>2500</v>
      </c>
      <c r="F131" s="49">
        <v>83.4</v>
      </c>
      <c r="G131" s="59">
        <v>0</v>
      </c>
      <c r="H131" s="59"/>
      <c r="J131" s="20"/>
    </row>
    <row r="132" spans="2:10" x14ac:dyDescent="0.15">
      <c r="B132" s="21"/>
      <c r="C132" s="22" t="s">
        <v>100</v>
      </c>
      <c r="D132" s="22"/>
      <c r="E132" s="50">
        <f t="shared" ref="E132" si="15">SUM(E129:E131)</f>
        <v>2596.14</v>
      </c>
      <c r="F132" s="23">
        <f>SUM(F129:F131)</f>
        <v>166.8</v>
      </c>
      <c r="G132" s="23">
        <f t="shared" ref="G132:J132" si="16">SUM(G129:G131)</f>
        <v>0</v>
      </c>
      <c r="H132" s="23">
        <f t="shared" si="16"/>
        <v>48.6</v>
      </c>
      <c r="J132" s="23">
        <f t="shared" si="16"/>
        <v>0</v>
      </c>
    </row>
    <row r="133" spans="2:10" x14ac:dyDescent="0.15">
      <c r="E133" s="51"/>
      <c r="F133" s="20"/>
      <c r="G133" s="59"/>
      <c r="H133" s="59"/>
      <c r="J133" s="20"/>
    </row>
    <row r="134" spans="2:10" x14ac:dyDescent="0.15">
      <c r="B134" s="18" t="s">
        <v>97</v>
      </c>
      <c r="E134" s="51"/>
      <c r="G134" s="59"/>
      <c r="H134" s="59"/>
      <c r="J134" s="20"/>
    </row>
    <row r="135" spans="2:10" x14ac:dyDescent="0.15">
      <c r="C135" s="15" t="s">
        <v>64</v>
      </c>
      <c r="E135" s="51">
        <v>76654.8</v>
      </c>
      <c r="F135" s="20">
        <v>81324.350000000006</v>
      </c>
      <c r="G135" s="59">
        <v>78115.539999999994</v>
      </c>
      <c r="H135" s="59">
        <v>85603.53</v>
      </c>
      <c r="J135" s="20">
        <f>+H135*1.04</f>
        <v>89027.671199999997</v>
      </c>
    </row>
    <row r="136" spans="2:10" x14ac:dyDescent="0.15">
      <c r="C136" s="15" t="s">
        <v>151</v>
      </c>
      <c r="E136" s="51">
        <v>7128.8</v>
      </c>
      <c r="F136" s="20"/>
      <c r="G136" s="15"/>
      <c r="H136" s="15"/>
      <c r="J136" s="20"/>
    </row>
    <row r="137" spans="2:10" x14ac:dyDescent="0.15">
      <c r="C137" s="19" t="s">
        <v>48</v>
      </c>
      <c r="E137" s="51">
        <v>48.69</v>
      </c>
      <c r="F137" s="20">
        <v>159.26</v>
      </c>
      <c r="G137" s="59">
        <v>213.95</v>
      </c>
      <c r="H137" s="59">
        <v>197.27</v>
      </c>
      <c r="J137" s="20">
        <f t="shared" ref="J137:J140" si="17">+H137*1.04</f>
        <v>205.16080000000002</v>
      </c>
    </row>
    <row r="138" spans="2:10" x14ac:dyDescent="0.15">
      <c r="C138" s="19" t="s">
        <v>159</v>
      </c>
      <c r="E138" s="51">
        <v>29124.560000000001</v>
      </c>
      <c r="F138" s="20">
        <v>40910.82</v>
      </c>
      <c r="G138" s="59">
        <v>39653.379999999997</v>
      </c>
      <c r="H138" s="59"/>
      <c r="J138" s="20"/>
    </row>
    <row r="139" spans="2:10" x14ac:dyDescent="0.15">
      <c r="C139" s="19" t="s">
        <v>158</v>
      </c>
      <c r="E139" s="51"/>
      <c r="F139" s="20"/>
      <c r="G139" s="59">
        <v>2499.81</v>
      </c>
      <c r="H139" s="59">
        <v>46284.09</v>
      </c>
      <c r="J139" s="20">
        <f t="shared" si="17"/>
        <v>48135.453600000001</v>
      </c>
    </row>
    <row r="140" spans="2:10" x14ac:dyDescent="0.15">
      <c r="C140" s="19" t="s">
        <v>49</v>
      </c>
      <c r="E140" s="51">
        <v>8871.7800000000007</v>
      </c>
      <c r="F140" s="20">
        <v>9434.99</v>
      </c>
      <c r="G140" s="59">
        <v>9115.25</v>
      </c>
      <c r="H140" s="59">
        <v>9161.56</v>
      </c>
      <c r="J140" s="20">
        <f t="shared" si="17"/>
        <v>9528.0223999999998</v>
      </c>
    </row>
    <row r="141" spans="2:10" x14ac:dyDescent="0.15">
      <c r="B141" s="21"/>
      <c r="C141" s="22" t="s">
        <v>101</v>
      </c>
      <c r="D141" s="22"/>
      <c r="E141" s="50">
        <f t="shared" ref="E141" si="18">SUM(E135:E140)</f>
        <v>121828.63</v>
      </c>
      <c r="F141" s="23">
        <f>SUM(F135:F140)</f>
        <v>131829.41999999998</v>
      </c>
      <c r="G141" s="23">
        <f t="shared" ref="G141:J141" si="19">SUM(G135:G140)</f>
        <v>129597.93</v>
      </c>
      <c r="H141" s="23">
        <f t="shared" ref="H141" si="20">SUM(H135:H140)</f>
        <v>141246.45000000001</v>
      </c>
      <c r="J141" s="23">
        <f t="shared" si="19"/>
        <v>146896.30799999999</v>
      </c>
    </row>
    <row r="142" spans="2:10" x14ac:dyDescent="0.15">
      <c r="C142" s="18"/>
      <c r="E142" s="51"/>
      <c r="F142" s="31"/>
      <c r="G142" s="59"/>
      <c r="H142" s="59"/>
      <c r="J142" s="20"/>
    </row>
    <row r="143" spans="2:10" ht="14" thickBot="1" x14ac:dyDescent="0.2">
      <c r="B143" s="35" t="s">
        <v>102</v>
      </c>
      <c r="C143" s="28"/>
      <c r="D143" s="29"/>
      <c r="E143" s="30">
        <f>+E141+E132+E126+E119+E112+E95+E89</f>
        <v>423968.94000000006</v>
      </c>
      <c r="F143" s="30">
        <f>+F141+F132+F126+F119+F112+F95+F89</f>
        <v>240082.35</v>
      </c>
      <c r="G143" s="30">
        <f>+G141+G132+G126+G119+G112+G101+G95+G89</f>
        <v>365460.23</v>
      </c>
      <c r="H143" s="30">
        <f>+H141+H132+H126+H119+H112+H101+H95+H89</f>
        <v>505828.86000000004</v>
      </c>
      <c r="J143" s="30">
        <f>+J141+J132+J126+J119+J112+J101+J95+J89</f>
        <v>556491.30799999996</v>
      </c>
    </row>
    <row r="144" spans="2:10" ht="14" thickBot="1" x14ac:dyDescent="0.2">
      <c r="B144" s="36"/>
      <c r="C144" s="37"/>
      <c r="D144" s="38"/>
      <c r="E144" s="39"/>
      <c r="F144" s="39"/>
      <c r="G144" s="39"/>
      <c r="H144" s="39"/>
      <c r="J144" s="39"/>
    </row>
    <row r="145" spans="2:10" ht="14" thickBot="1" x14ac:dyDescent="0.2">
      <c r="B145" s="40" t="s">
        <v>50</v>
      </c>
      <c r="C145" s="40"/>
      <c r="D145" s="41"/>
      <c r="E145" s="42">
        <f>+E61-E143</f>
        <v>-44501.490000000107</v>
      </c>
      <c r="F145" s="42">
        <f>+F61-F143</f>
        <v>-928.99000000001979</v>
      </c>
      <c r="G145" s="42">
        <f>+G61-G143</f>
        <v>42937.659999999974</v>
      </c>
      <c r="H145" s="42">
        <f>+H61-H143</f>
        <v>-28782.750000000058</v>
      </c>
      <c r="J145" s="42">
        <f>+J61-J143</f>
        <v>-10849.907999999938</v>
      </c>
    </row>
    <row r="146" spans="2:10" x14ac:dyDescent="0.15">
      <c r="B146" s="25"/>
      <c r="C146" s="18"/>
      <c r="E146" s="51"/>
      <c r="F146" s="31"/>
      <c r="G146" s="59"/>
      <c r="H146" s="59"/>
      <c r="J146" s="20"/>
    </row>
    <row r="147" spans="2:10" x14ac:dyDescent="0.15">
      <c r="B147" s="18" t="s">
        <v>76</v>
      </c>
      <c r="E147" s="51"/>
      <c r="G147" s="59"/>
      <c r="H147" s="59"/>
      <c r="J147" s="20"/>
    </row>
    <row r="148" spans="2:10" x14ac:dyDescent="0.15">
      <c r="C148" s="15" t="s">
        <v>103</v>
      </c>
      <c r="E148" s="51">
        <v>4819.4799999999996</v>
      </c>
      <c r="F148" s="20">
        <v>3530.63</v>
      </c>
      <c r="G148" s="59">
        <v>747.92</v>
      </c>
      <c r="H148" s="59">
        <v>0</v>
      </c>
      <c r="J148" s="59">
        <v>800</v>
      </c>
    </row>
    <row r="149" spans="2:10" x14ac:dyDescent="0.15">
      <c r="B149" s="19"/>
      <c r="C149" s="19" t="s">
        <v>51</v>
      </c>
      <c r="E149" s="51">
        <v>38329.71</v>
      </c>
      <c r="F149" s="20">
        <v>28767.47</v>
      </c>
      <c r="G149" s="59">
        <v>11941.08</v>
      </c>
      <c r="H149" s="59">
        <v>-47983.189999999973</v>
      </c>
      <c r="J149" s="59">
        <v>0</v>
      </c>
    </row>
    <row r="150" spans="2:10" x14ac:dyDescent="0.15">
      <c r="B150" s="21"/>
      <c r="C150" s="22" t="s">
        <v>52</v>
      </c>
      <c r="D150" s="22"/>
      <c r="E150" s="50">
        <f t="shared" ref="E150" si="21">SUM(E148:E149)</f>
        <v>43149.19</v>
      </c>
      <c r="F150" s="23">
        <f>SUM(F148:F149)</f>
        <v>32298.100000000002</v>
      </c>
      <c r="G150" s="23">
        <f t="shared" ref="G150:J150" si="22">SUM(G148:G149)</f>
        <v>12689</v>
      </c>
      <c r="H150" s="23">
        <f t="shared" ref="H150" si="23">SUM(H148:H149)</f>
        <v>-47983.189999999973</v>
      </c>
      <c r="J150" s="23">
        <f t="shared" si="22"/>
        <v>800</v>
      </c>
    </row>
    <row r="151" spans="2:10" x14ac:dyDescent="0.15">
      <c r="B151" s="18"/>
      <c r="C151" s="26"/>
      <c r="D151" s="26"/>
      <c r="E151" s="53"/>
      <c r="F151" s="31"/>
      <c r="G151" s="31"/>
      <c r="H151" s="31"/>
      <c r="J151" s="31"/>
    </row>
    <row r="152" spans="2:10" x14ac:dyDescent="0.15">
      <c r="B152" s="18" t="s">
        <v>104</v>
      </c>
      <c r="C152" s="26"/>
      <c r="D152" s="26"/>
      <c r="E152" s="53"/>
      <c r="F152" s="31"/>
      <c r="G152" s="31"/>
      <c r="H152" s="31"/>
      <c r="J152" s="31"/>
    </row>
    <row r="153" spans="2:10" x14ac:dyDescent="0.15">
      <c r="B153" s="43"/>
      <c r="C153" s="44" t="s">
        <v>105</v>
      </c>
      <c r="E153" s="51">
        <v>346</v>
      </c>
      <c r="F153" s="20">
        <v>3499</v>
      </c>
      <c r="G153" s="59">
        <v>0</v>
      </c>
      <c r="H153" s="59">
        <v>0</v>
      </c>
      <c r="J153" s="59">
        <v>0</v>
      </c>
    </row>
    <row r="154" spans="2:10" x14ac:dyDescent="0.15">
      <c r="B154" s="21"/>
      <c r="C154" s="22" t="s">
        <v>53</v>
      </c>
      <c r="D154" s="22"/>
      <c r="E154" s="50">
        <f t="shared" ref="E154" si="24">+E153</f>
        <v>346</v>
      </c>
      <c r="F154" s="23">
        <f>+F153</f>
        <v>3499</v>
      </c>
      <c r="G154" s="23">
        <f t="shared" ref="G154:J154" si="25">+G153</f>
        <v>0</v>
      </c>
      <c r="H154" s="23">
        <f t="shared" ref="H154" si="26">+H153</f>
        <v>0</v>
      </c>
      <c r="J154" s="23">
        <f t="shared" si="25"/>
        <v>0</v>
      </c>
    </row>
    <row r="155" spans="2:10" ht="14" thickBot="1" x14ac:dyDescent="0.2">
      <c r="B155" s="28"/>
      <c r="C155" s="45"/>
      <c r="D155" s="45"/>
      <c r="E155" s="52"/>
      <c r="F155" s="30"/>
      <c r="G155" s="30"/>
      <c r="H155" s="30"/>
      <c r="J155" s="30"/>
    </row>
    <row r="156" spans="2:10" ht="14" thickBot="1" x14ac:dyDescent="0.2">
      <c r="B156" s="40" t="s">
        <v>54</v>
      </c>
      <c r="C156" s="41"/>
      <c r="D156" s="41"/>
      <c r="E156" s="55">
        <f>+E150-E154</f>
        <v>42803.19</v>
      </c>
      <c r="F156" s="42">
        <f>+F150-F154</f>
        <v>28799.100000000002</v>
      </c>
      <c r="G156" s="42">
        <f>+G150-G154</f>
        <v>12689</v>
      </c>
      <c r="H156" s="42">
        <f>+H150-H154</f>
        <v>-47983.189999999973</v>
      </c>
      <c r="J156" s="42">
        <f>+J150-J154</f>
        <v>800</v>
      </c>
    </row>
    <row r="157" spans="2:10" ht="14" thickBot="1" x14ac:dyDescent="0.2">
      <c r="B157" s="38"/>
      <c r="C157" s="38"/>
      <c r="D157" s="38"/>
      <c r="E157" s="54"/>
      <c r="F157" s="38"/>
      <c r="G157" s="61"/>
      <c r="H157" s="61"/>
      <c r="J157" s="61"/>
    </row>
    <row r="158" spans="2:10" ht="14" thickBot="1" x14ac:dyDescent="0.2">
      <c r="B158" s="46" t="s">
        <v>55</v>
      </c>
      <c r="C158" s="47"/>
      <c r="D158" s="47"/>
      <c r="E158" s="56">
        <f>+E145+E156</f>
        <v>-1698.3000000001048</v>
      </c>
      <c r="F158" s="48">
        <f>+F145+F156</f>
        <v>27870.109999999982</v>
      </c>
      <c r="G158" s="57">
        <f>+G145+G156</f>
        <v>55626.659999999974</v>
      </c>
      <c r="H158" s="57">
        <f>+H145+H156</f>
        <v>-76765.940000000031</v>
      </c>
      <c r="J158" s="57">
        <f>+J145+J156</f>
        <v>-10049.907999999938</v>
      </c>
    </row>
    <row r="159" spans="2:10" ht="14" thickTop="1" x14ac:dyDescent="0.15">
      <c r="E159" s="51"/>
      <c r="F159" s="24"/>
      <c r="G159" s="59"/>
      <c r="H159" s="59"/>
      <c r="J159" s="20"/>
    </row>
    <row r="160" spans="2:10" x14ac:dyDescent="0.15">
      <c r="J160" s="20"/>
    </row>
    <row r="161" spans="2:10" x14ac:dyDescent="0.15">
      <c r="E161" s="51"/>
      <c r="F161" s="24"/>
      <c r="G161" s="59"/>
      <c r="H161" s="59"/>
      <c r="J161" s="20"/>
    </row>
    <row r="162" spans="2:10" x14ac:dyDescent="0.15">
      <c r="E162" s="51"/>
      <c r="F162" s="24"/>
      <c r="G162" s="59"/>
      <c r="H162" s="59"/>
      <c r="J162" s="20"/>
    </row>
    <row r="163" spans="2:10" x14ac:dyDescent="0.15">
      <c r="E163" s="51"/>
      <c r="F163" s="24"/>
      <c r="G163" s="59"/>
      <c r="H163" s="59"/>
      <c r="J163" s="20"/>
    </row>
    <row r="164" spans="2:10" x14ac:dyDescent="0.15">
      <c r="E164" s="51">
        <f>+E112+E119+E126+E141</f>
        <v>164875.75</v>
      </c>
      <c r="F164" s="51">
        <f>+F112+F119+F126+F141</f>
        <v>170763.83</v>
      </c>
      <c r="G164" s="51">
        <f>+G112+G119+G126+G141</f>
        <v>180587.83000000002</v>
      </c>
      <c r="H164" s="51"/>
      <c r="J164" s="20"/>
    </row>
    <row r="165" spans="2:10" x14ac:dyDescent="0.15">
      <c r="B165" s="15" t="s">
        <v>161</v>
      </c>
      <c r="E165" s="63">
        <f>+E67/E89</f>
        <v>0.60945044632821455</v>
      </c>
      <c r="F165" s="63">
        <f t="shared" ref="F165:G165" si="27">+F67/F89</f>
        <v>0.29892426123272525</v>
      </c>
      <c r="G165" s="63">
        <f t="shared" si="27"/>
        <v>0.46259567431374116</v>
      </c>
      <c r="H165" s="63"/>
      <c r="J165" s="20"/>
    </row>
    <row r="166" spans="2:10" x14ac:dyDescent="0.15">
      <c r="B166" s="15" t="s">
        <v>160</v>
      </c>
      <c r="E166" s="63">
        <f>+E28/E61</f>
        <v>0.47925059184918239</v>
      </c>
      <c r="F166" s="63">
        <f>+F28/F61</f>
        <v>0.17352881849537888</v>
      </c>
      <c r="G166" s="63">
        <f>+G28/G61</f>
        <v>0.34961003348964415</v>
      </c>
      <c r="H166" s="63"/>
      <c r="J166" s="20"/>
    </row>
    <row r="167" spans="2:10" x14ac:dyDescent="0.15">
      <c r="E167" s="51"/>
      <c r="F167" s="24"/>
      <c r="G167" s="59"/>
      <c r="H167" s="59"/>
      <c r="J167" s="20"/>
    </row>
    <row r="168" spans="2:10" x14ac:dyDescent="0.15">
      <c r="B168" s="15" t="s">
        <v>163</v>
      </c>
      <c r="E168" s="51">
        <f>+E164*E165</f>
        <v>100483.59942619911</v>
      </c>
      <c r="F168" s="51">
        <f>+F164*F165</f>
        <v>51045.451728020678</v>
      </c>
      <c r="G168" s="51">
        <f>+G164*G165</f>
        <v>83539.148991705268</v>
      </c>
      <c r="H168" s="51"/>
      <c r="J168" s="20"/>
    </row>
    <row r="169" spans="2:10" x14ac:dyDescent="0.15">
      <c r="B169" s="15" t="s">
        <v>162</v>
      </c>
      <c r="E169" s="51">
        <f>+E164*E166</f>
        <v>79016.800769077832</v>
      </c>
      <c r="F169" s="51">
        <f>+F164*F166</f>
        <v>29632.445661645732</v>
      </c>
      <c r="G169" s="51">
        <f>+G164*G166</f>
        <v>63135.317294122171</v>
      </c>
      <c r="H169" s="51"/>
      <c r="J169" s="20"/>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9B9C9-B42F-4E23-ACE0-AFA827994FA0}">
  <dimension ref="A1:E66"/>
  <sheetViews>
    <sheetView workbookViewId="0">
      <selection activeCell="D64" sqref="D64"/>
    </sheetView>
  </sheetViews>
  <sheetFormatPr baseColWidth="10" defaultColWidth="12.3984375" defaultRowHeight="12" x14ac:dyDescent="0.15"/>
  <cols>
    <col min="1" max="1" width="16.3984375" style="100" customWidth="1"/>
    <col min="2" max="2" width="12.796875" style="100" customWidth="1"/>
    <col min="3" max="3" width="9.59765625" style="100" customWidth="1"/>
    <col min="4" max="4" width="74.796875" style="95" customWidth="1"/>
    <col min="5" max="5" width="40.3984375" style="95" customWidth="1"/>
    <col min="6" max="16384" width="12.3984375" style="95"/>
  </cols>
  <sheetData>
    <row r="1" spans="1:5" x14ac:dyDescent="0.15">
      <c r="A1" s="135" t="s">
        <v>204</v>
      </c>
      <c r="B1" s="136"/>
      <c r="C1" s="136"/>
      <c r="D1" s="137"/>
    </row>
    <row r="2" spans="1:5" x14ac:dyDescent="0.15">
      <c r="A2" s="138" t="s">
        <v>164</v>
      </c>
      <c r="B2" s="139"/>
      <c r="C2" s="139"/>
      <c r="D2" s="140"/>
    </row>
    <row r="3" spans="1:5" ht="52" x14ac:dyDescent="0.15">
      <c r="A3" s="78" t="s">
        <v>205</v>
      </c>
      <c r="B3" s="79" t="s">
        <v>206</v>
      </c>
      <c r="C3" s="80" t="s">
        <v>207</v>
      </c>
      <c r="D3" s="81" t="s">
        <v>208</v>
      </c>
      <c r="E3" s="1" t="s">
        <v>107</v>
      </c>
    </row>
    <row r="4" spans="1:5" x14ac:dyDescent="0.15">
      <c r="A4" s="78"/>
      <c r="B4" s="79"/>
      <c r="C4" s="80">
        <f>+C5+C6+C7+C8</f>
        <v>9800</v>
      </c>
      <c r="D4" s="81"/>
      <c r="E4" s="1"/>
    </row>
    <row r="5" spans="1:5" ht="65" x14ac:dyDescent="0.15">
      <c r="A5" s="82" t="s">
        <v>108</v>
      </c>
      <c r="B5" s="82" t="s">
        <v>209</v>
      </c>
      <c r="C5" s="83">
        <v>6800</v>
      </c>
      <c r="D5" s="82" t="s">
        <v>210</v>
      </c>
      <c r="E5" s="66" t="s">
        <v>258</v>
      </c>
    </row>
    <row r="6" spans="1:5" ht="26" x14ac:dyDescent="0.15">
      <c r="A6" s="82" t="s">
        <v>109</v>
      </c>
      <c r="B6" s="82" t="s">
        <v>110</v>
      </c>
      <c r="C6" s="83">
        <v>1000</v>
      </c>
      <c r="D6" s="82" t="s">
        <v>111</v>
      </c>
      <c r="E6" s="65" t="s">
        <v>152</v>
      </c>
    </row>
    <row r="7" spans="1:5" ht="39" x14ac:dyDescent="0.15">
      <c r="A7" s="82" t="s">
        <v>112</v>
      </c>
      <c r="B7" s="82" t="s">
        <v>165</v>
      </c>
      <c r="C7" s="84">
        <v>1000</v>
      </c>
      <c r="D7" s="82" t="s">
        <v>211</v>
      </c>
      <c r="E7" s="66" t="s">
        <v>177</v>
      </c>
    </row>
    <row r="8" spans="1:5" ht="65" x14ac:dyDescent="0.15">
      <c r="A8" s="82" t="s">
        <v>166</v>
      </c>
      <c r="B8" s="82" t="s">
        <v>212</v>
      </c>
      <c r="C8" s="83">
        <v>1000</v>
      </c>
      <c r="D8" s="82" t="s">
        <v>213</v>
      </c>
      <c r="E8" s="66" t="s">
        <v>259</v>
      </c>
    </row>
    <row r="10" spans="1:5" x14ac:dyDescent="0.15">
      <c r="A10" s="141" t="s">
        <v>204</v>
      </c>
      <c r="B10" s="142"/>
      <c r="C10" s="142"/>
      <c r="D10" s="143"/>
    </row>
    <row r="11" spans="1:5" x14ac:dyDescent="0.15">
      <c r="A11" s="144" t="s">
        <v>113</v>
      </c>
      <c r="B11" s="145"/>
      <c r="C11" s="145"/>
      <c r="D11" s="146"/>
    </row>
    <row r="12" spans="1:5" ht="52" x14ac:dyDescent="0.15">
      <c r="A12" s="78" t="s">
        <v>214</v>
      </c>
      <c r="B12" s="79" t="s">
        <v>215</v>
      </c>
      <c r="C12" s="80" t="s">
        <v>216</v>
      </c>
      <c r="D12" s="81" t="s">
        <v>217</v>
      </c>
      <c r="E12" s="8" t="s">
        <v>107</v>
      </c>
    </row>
    <row r="13" spans="1:5" ht="52" x14ac:dyDescent="0.15">
      <c r="A13" s="2"/>
      <c r="B13" s="3" t="s">
        <v>167</v>
      </c>
      <c r="C13" s="85">
        <f>+C14+C15+C16+C17</f>
        <v>3500</v>
      </c>
      <c r="D13" s="8"/>
      <c r="E13" s="10"/>
    </row>
    <row r="14" spans="1:5" ht="52" x14ac:dyDescent="0.15">
      <c r="A14" s="82" t="s">
        <v>114</v>
      </c>
      <c r="B14" s="82" t="s">
        <v>218</v>
      </c>
      <c r="C14" s="86">
        <v>1800</v>
      </c>
      <c r="D14" s="82" t="s">
        <v>219</v>
      </c>
      <c r="E14" s="65" t="s">
        <v>260</v>
      </c>
    </row>
    <row r="15" spans="1:5" ht="52" x14ac:dyDescent="0.15">
      <c r="A15" s="82" t="s">
        <v>115</v>
      </c>
      <c r="B15" s="82" t="s">
        <v>220</v>
      </c>
      <c r="C15" s="86">
        <v>700</v>
      </c>
      <c r="D15" s="82" t="s">
        <v>221</v>
      </c>
      <c r="E15" s="65" t="s">
        <v>260</v>
      </c>
    </row>
    <row r="16" spans="1:5" ht="52" x14ac:dyDescent="0.15">
      <c r="A16" s="82" t="s">
        <v>116</v>
      </c>
      <c r="B16" s="82" t="s">
        <v>222</v>
      </c>
      <c r="C16" s="86">
        <v>500</v>
      </c>
      <c r="D16" s="82" t="s">
        <v>223</v>
      </c>
      <c r="E16" s="65" t="s">
        <v>260</v>
      </c>
    </row>
    <row r="17" spans="1:5" ht="39" x14ac:dyDescent="0.15">
      <c r="A17" s="82" t="s">
        <v>224</v>
      </c>
      <c r="B17" s="82" t="s">
        <v>117</v>
      </c>
      <c r="C17" s="87">
        <v>500</v>
      </c>
      <c r="D17" s="82" t="s">
        <v>225</v>
      </c>
      <c r="E17" s="65" t="s">
        <v>260</v>
      </c>
    </row>
    <row r="19" spans="1:5" x14ac:dyDescent="0.15">
      <c r="A19" s="147" t="s">
        <v>204</v>
      </c>
      <c r="B19" s="148"/>
      <c r="C19" s="148"/>
      <c r="D19" s="149"/>
    </row>
    <row r="20" spans="1:5" x14ac:dyDescent="0.15">
      <c r="A20" s="132" t="s">
        <v>118</v>
      </c>
      <c r="B20" s="133"/>
      <c r="C20" s="133"/>
      <c r="D20" s="134"/>
    </row>
    <row r="21" spans="1:5" ht="52" x14ac:dyDescent="0.15">
      <c r="A21" s="78" t="s">
        <v>226</v>
      </c>
      <c r="B21" s="79" t="s">
        <v>215</v>
      </c>
      <c r="C21" s="80" t="s">
        <v>227</v>
      </c>
      <c r="D21" s="81" t="s">
        <v>217</v>
      </c>
      <c r="E21" s="8" t="s">
        <v>107</v>
      </c>
    </row>
    <row r="22" spans="1:5" ht="13" x14ac:dyDescent="0.15">
      <c r="A22" s="88"/>
      <c r="B22" s="3" t="s">
        <v>119</v>
      </c>
      <c r="C22" s="89">
        <v>13500</v>
      </c>
      <c r="D22" s="8"/>
      <c r="E22" s="10"/>
    </row>
    <row r="23" spans="1:5" ht="39" x14ac:dyDescent="0.15">
      <c r="A23" s="82" t="s">
        <v>120</v>
      </c>
      <c r="B23" s="90" t="s">
        <v>121</v>
      </c>
      <c r="C23" s="86">
        <v>1000</v>
      </c>
      <c r="D23" s="82" t="s">
        <v>228</v>
      </c>
      <c r="E23" s="65" t="s">
        <v>262</v>
      </c>
    </row>
    <row r="24" spans="1:5" ht="39" x14ac:dyDescent="0.15">
      <c r="A24" s="82" t="s">
        <v>122</v>
      </c>
      <c r="B24" s="90" t="s">
        <v>123</v>
      </c>
      <c r="C24" s="87">
        <v>7500</v>
      </c>
      <c r="D24" s="82" t="s">
        <v>229</v>
      </c>
      <c r="E24" s="65" t="s">
        <v>261</v>
      </c>
    </row>
    <row r="25" spans="1:5" ht="26" x14ac:dyDescent="0.15">
      <c r="A25" s="82" t="s">
        <v>124</v>
      </c>
      <c r="B25" s="90" t="s">
        <v>230</v>
      </c>
      <c r="C25" s="87">
        <v>5000</v>
      </c>
      <c r="D25" s="82" t="s">
        <v>231</v>
      </c>
      <c r="E25" s="65" t="s">
        <v>263</v>
      </c>
    </row>
    <row r="27" spans="1:5" x14ac:dyDescent="0.15">
      <c r="A27" s="119" t="s">
        <v>204</v>
      </c>
      <c r="B27" s="120"/>
      <c r="C27" s="120"/>
      <c r="D27" s="121"/>
    </row>
    <row r="28" spans="1:5" x14ac:dyDescent="0.15">
      <c r="A28" s="122" t="s">
        <v>172</v>
      </c>
      <c r="B28" s="123"/>
      <c r="C28" s="123"/>
      <c r="D28" s="124"/>
    </row>
    <row r="29" spans="1:5" ht="52" x14ac:dyDescent="0.15">
      <c r="A29" s="78" t="s">
        <v>232</v>
      </c>
      <c r="B29" s="79" t="s">
        <v>125</v>
      </c>
      <c r="C29" s="80" t="s">
        <v>233</v>
      </c>
      <c r="D29" s="81" t="s">
        <v>217</v>
      </c>
      <c r="E29" s="8" t="s">
        <v>107</v>
      </c>
    </row>
    <row r="30" spans="1:5" ht="26" x14ac:dyDescent="0.15">
      <c r="A30" s="82" t="s">
        <v>126</v>
      </c>
      <c r="B30" s="4" t="s">
        <v>125</v>
      </c>
      <c r="C30" s="5">
        <v>0</v>
      </c>
      <c r="D30" s="4" t="s">
        <v>168</v>
      </c>
      <c r="E30" s="102" t="s">
        <v>264</v>
      </c>
    </row>
    <row r="31" spans="1:5" ht="26" x14ac:dyDescent="0.15">
      <c r="A31" s="82" t="s">
        <v>127</v>
      </c>
      <c r="B31" s="4" t="s">
        <v>125</v>
      </c>
      <c r="C31" s="5">
        <v>250</v>
      </c>
      <c r="D31" s="4" t="s">
        <v>169</v>
      </c>
      <c r="E31" s="103" t="s">
        <v>265</v>
      </c>
    </row>
    <row r="33" spans="1:5" x14ac:dyDescent="0.15">
      <c r="A33" s="125" t="s">
        <v>204</v>
      </c>
      <c r="B33" s="126"/>
      <c r="C33" s="126"/>
      <c r="D33" s="127"/>
    </row>
    <row r="34" spans="1:5" x14ac:dyDescent="0.15">
      <c r="A34" s="128" t="s">
        <v>128</v>
      </c>
      <c r="B34" s="129"/>
      <c r="C34" s="129"/>
      <c r="D34" s="130"/>
    </row>
    <row r="35" spans="1:5" ht="78" x14ac:dyDescent="0.15">
      <c r="A35" s="12" t="s">
        <v>234</v>
      </c>
      <c r="B35" s="13" t="s">
        <v>235</v>
      </c>
      <c r="C35" s="7" t="s">
        <v>236</v>
      </c>
      <c r="D35" s="8" t="s">
        <v>217</v>
      </c>
      <c r="E35" s="8" t="s">
        <v>107</v>
      </c>
    </row>
    <row r="36" spans="1:5" ht="13" x14ac:dyDescent="0.15">
      <c r="A36" s="12"/>
      <c r="B36" s="13" t="s">
        <v>106</v>
      </c>
      <c r="C36" s="91">
        <f>SUM(C37:C43)</f>
        <v>16700</v>
      </c>
      <c r="D36" s="8"/>
      <c r="E36" s="10"/>
    </row>
    <row r="37" spans="1:5" ht="39" x14ac:dyDescent="0.15">
      <c r="A37" s="82" t="s">
        <v>129</v>
      </c>
      <c r="B37" s="82" t="s">
        <v>119</v>
      </c>
      <c r="C37" s="87">
        <v>3500</v>
      </c>
      <c r="D37" s="82" t="s">
        <v>237</v>
      </c>
      <c r="E37" s="101" t="s">
        <v>29</v>
      </c>
    </row>
    <row r="38" spans="1:5" ht="52" x14ac:dyDescent="0.15">
      <c r="A38" s="82" t="s">
        <v>238</v>
      </c>
      <c r="B38" s="82" t="s">
        <v>133</v>
      </c>
      <c r="C38" s="87">
        <v>2000</v>
      </c>
      <c r="D38" s="82" t="s">
        <v>239</v>
      </c>
      <c r="E38" s="102" t="s">
        <v>153</v>
      </c>
    </row>
    <row r="39" spans="1:5" ht="39" x14ac:dyDescent="0.15">
      <c r="A39" s="82" t="s">
        <v>130</v>
      </c>
      <c r="B39" s="82" t="s">
        <v>240</v>
      </c>
      <c r="C39" s="87">
        <v>4000</v>
      </c>
      <c r="D39" s="82" t="s">
        <v>241</v>
      </c>
      <c r="E39" s="103" t="s">
        <v>267</v>
      </c>
    </row>
    <row r="40" spans="1:5" ht="26" x14ac:dyDescent="0.15">
      <c r="A40" s="82" t="s">
        <v>131</v>
      </c>
      <c r="B40" s="82" t="s">
        <v>119</v>
      </c>
      <c r="C40" s="87">
        <v>5500</v>
      </c>
      <c r="D40" s="82" t="s">
        <v>242</v>
      </c>
      <c r="E40" s="102" t="s">
        <v>29</v>
      </c>
    </row>
    <row r="41" spans="1:5" ht="26" x14ac:dyDescent="0.15">
      <c r="A41" s="82" t="s">
        <v>132</v>
      </c>
      <c r="B41" s="82" t="s">
        <v>133</v>
      </c>
      <c r="C41" s="87">
        <v>200</v>
      </c>
      <c r="D41" s="82" t="s">
        <v>134</v>
      </c>
      <c r="E41" s="102" t="s">
        <v>29</v>
      </c>
    </row>
    <row r="42" spans="1:5" ht="39" x14ac:dyDescent="0.15">
      <c r="A42" s="82" t="s">
        <v>135</v>
      </c>
      <c r="B42" s="82" t="s">
        <v>165</v>
      </c>
      <c r="C42" s="87">
        <v>500</v>
      </c>
      <c r="D42" s="82" t="s">
        <v>136</v>
      </c>
      <c r="E42" s="103" t="s">
        <v>266</v>
      </c>
    </row>
    <row r="43" spans="1:5" ht="78" x14ac:dyDescent="0.15">
      <c r="A43" s="82" t="s">
        <v>137</v>
      </c>
      <c r="B43" s="82" t="s">
        <v>243</v>
      </c>
      <c r="C43" s="87">
        <v>1000</v>
      </c>
      <c r="D43" s="82" t="s">
        <v>244</v>
      </c>
      <c r="E43" s="102" t="s">
        <v>149</v>
      </c>
    </row>
    <row r="44" spans="1:5" x14ac:dyDescent="0.15">
      <c r="A44" s="92"/>
      <c r="B44" s="92"/>
      <c r="C44" s="93"/>
      <c r="D44" s="94"/>
    </row>
    <row r="45" spans="1:5" x14ac:dyDescent="0.15">
      <c r="A45" s="131" t="s">
        <v>245</v>
      </c>
      <c r="B45" s="131"/>
      <c r="C45" s="131"/>
      <c r="D45" s="131"/>
    </row>
    <row r="46" spans="1:5" ht="40" thickBot="1" x14ac:dyDescent="0.2">
      <c r="A46" s="96" t="s">
        <v>246</v>
      </c>
      <c r="B46" s="96"/>
      <c r="C46" s="97">
        <v>5250</v>
      </c>
      <c r="D46" s="96" t="s">
        <v>247</v>
      </c>
    </row>
    <row r="47" spans="1:5" ht="27" thickBot="1" x14ac:dyDescent="0.2">
      <c r="A47" s="98" t="s">
        <v>201</v>
      </c>
      <c r="B47" s="98"/>
      <c r="C47" s="99">
        <v>1800</v>
      </c>
      <c r="D47" s="98" t="s">
        <v>248</v>
      </c>
    </row>
    <row r="48" spans="1:5" ht="27" thickBot="1" x14ac:dyDescent="0.2">
      <c r="A48" s="98" t="s">
        <v>197</v>
      </c>
      <c r="B48" s="98"/>
      <c r="C48" s="99">
        <v>900</v>
      </c>
      <c r="D48" s="98" t="s">
        <v>249</v>
      </c>
    </row>
    <row r="49" spans="1:4" ht="66" thickBot="1" x14ac:dyDescent="0.2">
      <c r="A49" s="98" t="s">
        <v>250</v>
      </c>
      <c r="B49" s="98" t="s">
        <v>251</v>
      </c>
      <c r="C49" s="99">
        <v>20000</v>
      </c>
      <c r="D49" s="98" t="s">
        <v>252</v>
      </c>
    </row>
    <row r="50" spans="1:4" ht="14" thickBot="1" x14ac:dyDescent="0.2">
      <c r="A50" s="98" t="s">
        <v>253</v>
      </c>
      <c r="B50" s="98"/>
      <c r="C50" s="99">
        <v>3800</v>
      </c>
      <c r="D50" s="98" t="s">
        <v>254</v>
      </c>
    </row>
    <row r="51" spans="1:4" ht="14" thickBot="1" x14ac:dyDescent="0.2">
      <c r="A51" s="98" t="s">
        <v>255</v>
      </c>
      <c r="B51" s="98"/>
      <c r="C51" s="99">
        <v>3000</v>
      </c>
      <c r="D51" s="98" t="s">
        <v>256</v>
      </c>
    </row>
    <row r="52" spans="1:4" ht="14" thickBot="1" x14ac:dyDescent="0.2">
      <c r="A52" s="98" t="s">
        <v>257</v>
      </c>
      <c r="B52" s="98"/>
      <c r="C52" s="99">
        <v>11029</v>
      </c>
      <c r="D52" s="98" t="s">
        <v>199</v>
      </c>
    </row>
    <row r="53" spans="1:4" ht="13" thickBot="1" x14ac:dyDescent="0.2">
      <c r="A53" s="98"/>
      <c r="B53" s="98"/>
      <c r="C53" s="99">
        <f>SUM(C46:C52)</f>
        <v>45779</v>
      </c>
      <c r="D53" s="98"/>
    </row>
    <row r="54" spans="1:4" x14ac:dyDescent="0.15">
      <c r="A54" s="95"/>
      <c r="B54" s="95"/>
      <c r="C54" s="95"/>
    </row>
    <row r="56" spans="1:4" ht="26" x14ac:dyDescent="0.15">
      <c r="A56" s="64" t="s">
        <v>171</v>
      </c>
      <c r="B56" s="4"/>
    </row>
    <row r="57" spans="1:4" ht="13" x14ac:dyDescent="0.15">
      <c r="A57" s="4" t="s">
        <v>164</v>
      </c>
      <c r="B57" s="6">
        <f>+C4</f>
        <v>9800</v>
      </c>
    </row>
    <row r="58" spans="1:4" ht="13" x14ac:dyDescent="0.15">
      <c r="A58" s="4" t="s">
        <v>113</v>
      </c>
      <c r="B58" s="6">
        <f>+C13</f>
        <v>3500</v>
      </c>
    </row>
    <row r="59" spans="1:4" ht="13" x14ac:dyDescent="0.15">
      <c r="A59" s="4" t="s">
        <v>118</v>
      </c>
      <c r="B59" s="14">
        <f>+C22</f>
        <v>13500</v>
      </c>
    </row>
    <row r="60" spans="1:4" ht="39" x14ac:dyDescent="0.15">
      <c r="A60" s="4" t="s">
        <v>172</v>
      </c>
      <c r="B60" s="14">
        <f>+C31</f>
        <v>250</v>
      </c>
    </row>
    <row r="61" spans="1:4" ht="13" x14ac:dyDescent="0.15">
      <c r="A61" s="4" t="s">
        <v>128</v>
      </c>
      <c r="B61" s="14">
        <f>+C36</f>
        <v>16700</v>
      </c>
    </row>
    <row r="62" spans="1:4" ht="13" x14ac:dyDescent="0.15">
      <c r="A62" s="64" t="s">
        <v>173</v>
      </c>
      <c r="B62" s="14">
        <f>SUM(B57:B61)</f>
        <v>43750</v>
      </c>
    </row>
    <row r="63" spans="1:4" x14ac:dyDescent="0.15">
      <c r="A63" s="11"/>
      <c r="B63" s="9"/>
    </row>
    <row r="64" spans="1:4" ht="26" x14ac:dyDescent="0.15">
      <c r="A64" s="4" t="s">
        <v>174</v>
      </c>
      <c r="B64" s="14">
        <f>+B62</f>
        <v>43750</v>
      </c>
    </row>
    <row r="65" spans="1:2" ht="26" x14ac:dyDescent="0.15">
      <c r="A65" s="4" t="s">
        <v>175</v>
      </c>
      <c r="B65" s="6">
        <f>+C53</f>
        <v>45779</v>
      </c>
    </row>
    <row r="66" spans="1:2" ht="13" x14ac:dyDescent="0.15">
      <c r="A66" s="4" t="s">
        <v>173</v>
      </c>
      <c r="B66" s="104">
        <f>SUM(B64:B65)</f>
        <v>89529</v>
      </c>
    </row>
  </sheetData>
  <mergeCells count="11">
    <mergeCell ref="A20:D20"/>
    <mergeCell ref="A1:D1"/>
    <mergeCell ref="A2:D2"/>
    <mergeCell ref="A10:D10"/>
    <mergeCell ref="A11:D11"/>
    <mergeCell ref="A19:D19"/>
    <mergeCell ref="A27:D27"/>
    <mergeCell ref="A28:D28"/>
    <mergeCell ref="A33:D33"/>
    <mergeCell ref="A34:D34"/>
    <mergeCell ref="A45:D45"/>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6A79-A3DE-4795-AA2A-2821C8131E39}">
  <dimension ref="A1:G13"/>
  <sheetViews>
    <sheetView tabSelected="1" workbookViewId="0">
      <selection activeCell="B1" sqref="B1:B1048576"/>
    </sheetView>
  </sheetViews>
  <sheetFormatPr baseColWidth="10" defaultColWidth="8.796875" defaultRowHeight="14" x14ac:dyDescent="0.2"/>
  <cols>
    <col min="1" max="1" width="35.3984375" style="69" customWidth="1"/>
    <col min="2" max="2" width="25.796875" style="150" customWidth="1"/>
    <col min="3" max="3" width="11" style="69" customWidth="1"/>
    <col min="4" max="5" width="12.3984375" style="69" customWidth="1"/>
    <col min="6" max="6" width="13.19921875" style="69" customWidth="1"/>
    <col min="7" max="7" width="17.3984375" style="69" customWidth="1"/>
    <col min="8" max="16384" width="8.796875" style="69"/>
  </cols>
  <sheetData>
    <row r="1" spans="1:7" ht="60" x14ac:dyDescent="0.2">
      <c r="A1" s="67" t="s">
        <v>181</v>
      </c>
      <c r="B1" s="68" t="s">
        <v>182</v>
      </c>
      <c r="C1" s="68" t="s">
        <v>183</v>
      </c>
      <c r="D1" s="68" t="s">
        <v>184</v>
      </c>
      <c r="E1" s="68" t="s">
        <v>185</v>
      </c>
      <c r="F1" s="68" t="s">
        <v>186</v>
      </c>
      <c r="G1" s="67" t="s">
        <v>187</v>
      </c>
    </row>
    <row r="2" spans="1:7" ht="31" thickBot="1" x14ac:dyDescent="0.25">
      <c r="A2" s="111" t="s">
        <v>268</v>
      </c>
      <c r="B2" s="112"/>
      <c r="C2" s="113">
        <f>25012.01-3484.1</f>
        <v>21527.91</v>
      </c>
      <c r="D2" s="114">
        <v>0</v>
      </c>
      <c r="E2" s="113"/>
      <c r="F2" s="113"/>
      <c r="G2" s="115"/>
    </row>
    <row r="3" spans="1:7" x14ac:dyDescent="0.2">
      <c r="A3" s="106"/>
      <c r="B3" s="107"/>
      <c r="C3" s="108"/>
      <c r="D3" s="109"/>
      <c r="E3" s="108"/>
      <c r="F3" s="108"/>
      <c r="G3" s="110"/>
    </row>
    <row r="4" spans="1:7" x14ac:dyDescent="0.2">
      <c r="A4" s="105"/>
      <c r="B4" s="71"/>
      <c r="C4" s="72"/>
      <c r="D4" s="73"/>
      <c r="E4" s="72"/>
      <c r="F4" s="72"/>
      <c r="G4" s="74"/>
    </row>
    <row r="5" spans="1:7" ht="75" x14ac:dyDescent="0.2">
      <c r="A5" s="70" t="s">
        <v>108</v>
      </c>
      <c r="B5" s="71" t="s">
        <v>203</v>
      </c>
      <c r="C5" s="72">
        <v>23800</v>
      </c>
      <c r="D5" s="73">
        <v>23800</v>
      </c>
      <c r="E5" s="72">
        <v>0</v>
      </c>
      <c r="F5" s="72">
        <v>0</v>
      </c>
      <c r="G5" s="74"/>
    </row>
    <row r="6" spans="1:7" ht="15" x14ac:dyDescent="0.2">
      <c r="A6" s="71" t="s">
        <v>201</v>
      </c>
      <c r="B6" s="71" t="s">
        <v>202</v>
      </c>
      <c r="C6" s="72">
        <v>1800</v>
      </c>
      <c r="D6" s="73"/>
      <c r="E6" s="72">
        <v>0</v>
      </c>
      <c r="F6" s="72">
        <v>0</v>
      </c>
      <c r="G6" s="74"/>
    </row>
    <row r="7" spans="1:7" ht="15" x14ac:dyDescent="0.2">
      <c r="A7" s="74" t="s">
        <v>197</v>
      </c>
      <c r="B7" s="74" t="s">
        <v>198</v>
      </c>
      <c r="C7" s="72">
        <v>900</v>
      </c>
      <c r="D7" s="72"/>
      <c r="E7" s="72"/>
      <c r="F7" s="72"/>
      <c r="G7" s="74"/>
    </row>
    <row r="8" spans="1:7" ht="15" x14ac:dyDescent="0.2">
      <c r="A8" s="74" t="s">
        <v>199</v>
      </c>
      <c r="B8" s="74" t="s">
        <v>200</v>
      </c>
      <c r="C8" s="72">
        <v>11029</v>
      </c>
      <c r="D8" s="72">
        <v>11029</v>
      </c>
      <c r="E8" s="72"/>
      <c r="F8" s="72"/>
      <c r="G8" s="72" t="s">
        <v>178</v>
      </c>
    </row>
    <row r="9" spans="1:7" ht="120" x14ac:dyDescent="0.2">
      <c r="A9" s="74" t="s">
        <v>170</v>
      </c>
      <c r="B9" s="74" t="s">
        <v>188</v>
      </c>
      <c r="C9" s="72">
        <v>5250</v>
      </c>
      <c r="D9" s="75">
        <f>(270*7)+1500</f>
        <v>3390</v>
      </c>
      <c r="E9" s="72">
        <v>0</v>
      </c>
      <c r="F9" s="72" t="s">
        <v>189</v>
      </c>
      <c r="G9" s="116" t="s">
        <v>196</v>
      </c>
    </row>
    <row r="10" spans="1:7" ht="76" thickBot="1" x14ac:dyDescent="0.25">
      <c r="A10" s="115" t="s">
        <v>138</v>
      </c>
      <c r="B10" s="115"/>
      <c r="C10" s="113">
        <v>3000</v>
      </c>
      <c r="D10" s="117">
        <v>0</v>
      </c>
      <c r="E10" s="113">
        <v>0</v>
      </c>
      <c r="F10" s="113">
        <v>0</v>
      </c>
      <c r="G10" s="115" t="s">
        <v>180</v>
      </c>
    </row>
    <row r="11" spans="1:7" x14ac:dyDescent="0.2">
      <c r="C11" s="76">
        <f>SUM(C5:C10)</f>
        <v>45779</v>
      </c>
      <c r="D11" s="76">
        <f>SUM(D5:D10)</f>
        <v>38219</v>
      </c>
      <c r="E11" s="76">
        <f>SUM(E5:E10)</f>
        <v>0</v>
      </c>
      <c r="F11" s="76">
        <f>SUM(F5:F10)</f>
        <v>0</v>
      </c>
    </row>
    <row r="13" spans="1:7" x14ac:dyDescent="0.2">
      <c r="C13" s="76">
        <f>+C11+C2</f>
        <v>67306.91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 &amp; L</vt:lpstr>
      <vt:lpstr>2023 Strategic Plan</vt:lpstr>
      <vt:lpstr>Grant budget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Intuit Quickbooks</dc:creator>
  <cp:lastModifiedBy>Microsoft Office User</cp:lastModifiedBy>
  <cp:lastPrinted>2023-02-13T17:14:08Z</cp:lastPrinted>
  <dcterms:created xsi:type="dcterms:W3CDTF">2022-01-07T15:37:18Z</dcterms:created>
  <dcterms:modified xsi:type="dcterms:W3CDTF">2023-02-13T17:14:34Z</dcterms:modified>
</cp:coreProperties>
</file>